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770" activeTab="0"/>
  </bookViews>
  <sheets>
    <sheet name="Combined Men's Epée" sheetId="1" r:id="rId1"/>
    <sheet name="Combined Men's Foil" sheetId="2" r:id="rId2"/>
    <sheet name="Combined Men's Saber" sheetId="3" r:id="rId3"/>
    <sheet name="Combined Women's Epée" sheetId="4" r:id="rId4"/>
    <sheet name="Combined Women's Foil" sheetId="5" r:id="rId5"/>
    <sheet name="Combined Women's Saber" sheetId="6" r:id="rId6"/>
    <sheet name="40 Men's Epée" sheetId="7" r:id="rId7"/>
    <sheet name="40 Men's Foil" sheetId="8" r:id="rId8"/>
    <sheet name="40 Men's Saber" sheetId="9" r:id="rId9"/>
    <sheet name="40 Women's Epée" sheetId="10" r:id="rId10"/>
    <sheet name="40 Women's Foil" sheetId="11" r:id="rId11"/>
    <sheet name="40 Women's Saber" sheetId="12" r:id="rId12"/>
    <sheet name="50 Men's Epée" sheetId="13" r:id="rId13"/>
    <sheet name="50 Men's Foil" sheetId="14" r:id="rId14"/>
    <sheet name="50 Men's Saber" sheetId="15" r:id="rId15"/>
    <sheet name="50 Women's Epée" sheetId="16" r:id="rId16"/>
    <sheet name="50 Women's Foil" sheetId="17" r:id="rId17"/>
    <sheet name="50 Women's Saber" sheetId="18" r:id="rId18"/>
    <sheet name="60 Men's Epée" sheetId="19" r:id="rId19"/>
    <sheet name="60 Men's Foil" sheetId="20" r:id="rId20"/>
    <sheet name="60 Men's Saber" sheetId="21" r:id="rId21"/>
    <sheet name="60 Women's Epée" sheetId="22" r:id="rId22"/>
    <sheet name="60 Women's Foil" sheetId="23" r:id="rId23"/>
    <sheet name="60 Women's Saber" sheetId="24" r:id="rId24"/>
  </sheets>
  <externalReferences>
    <externalReference r:id="rId27"/>
    <externalReference r:id="rId28"/>
    <externalReference r:id="rId29"/>
  </externalReferences>
  <definedNames>
    <definedName name="PointTable">'[1]Point Tables'!$A$4:$O$262</definedName>
    <definedName name="PointTableHeader">'[1]Point Tables'!$B$2:$O$3</definedName>
    <definedName name="_xlnm.Print_Area" localSheetId="6">'40 Men''s Epée'!$A$4:$M$93</definedName>
    <definedName name="_xlnm.Print_Area" localSheetId="7">'40 Men''s Foil'!$A$4:$M$73</definedName>
    <definedName name="_xlnm.Print_Area" localSheetId="8">'40 Men''s Saber'!$A$4:$M$47</definedName>
    <definedName name="_xlnm.Print_Area" localSheetId="9">'40 Women''s Epée'!$A$4:$M$56</definedName>
    <definedName name="_xlnm.Print_Area" localSheetId="10">'40 Women''s Foil'!$A$4:$M$40</definedName>
    <definedName name="_xlnm.Print_Area" localSheetId="11">'40 Women''s Saber'!$A$4:$M$25</definedName>
    <definedName name="_xlnm.Print_Area" localSheetId="12">'50 Men''s Epée'!$A$4:$N$73</definedName>
    <definedName name="_xlnm.Print_Area" localSheetId="13">'50 Men''s Foil'!$A$4:$N$62</definedName>
    <definedName name="_xlnm.Print_Area" localSheetId="14">'50 Men''s Saber'!$A$4:$N$46</definedName>
    <definedName name="_xlnm.Print_Area" localSheetId="15">'50 Women''s Epée'!$A$4:$N$41</definedName>
    <definedName name="_xlnm.Print_Area" localSheetId="16">'50 Women''s Foil'!$A$4:$N$34</definedName>
    <definedName name="_xlnm.Print_Area" localSheetId="17">'50 Women''s Saber'!$A$4:$N$23</definedName>
    <definedName name="_xlnm.Print_Area" localSheetId="18">'60 Men''s Epée'!$A$4:$N$28</definedName>
    <definedName name="_xlnm.Print_Area" localSheetId="19">'60 Men''s Foil'!$A$4:$N$27</definedName>
    <definedName name="_xlnm.Print_Area" localSheetId="20">'60 Men''s Saber'!$A$4:$N$29</definedName>
    <definedName name="_xlnm.Print_Area" localSheetId="21">'60 Women''s Epée'!$A$4:$N$13</definedName>
    <definedName name="_xlnm.Print_Area" localSheetId="22">'60 Women''s Foil'!$A$4:$N$11</definedName>
    <definedName name="_xlnm.Print_Area" localSheetId="23">'60 Women''s Saber'!#REF!</definedName>
    <definedName name="_xlnm.Print_Area" localSheetId="0">'Combined Men''s Epée'!$A$4:$J$101</definedName>
    <definedName name="_xlnm.Print_Area" localSheetId="1">'Combined Men''s Foil'!$A$4:$J$95</definedName>
    <definedName name="_xlnm.Print_Area" localSheetId="2">'Combined Men''s Saber'!$A$4:$J$79</definedName>
    <definedName name="_xlnm.Print_Area" localSheetId="3">'Combined Women''s Epée'!$A$4:$J$75</definedName>
    <definedName name="_xlnm.Print_Area" localSheetId="4">'Combined Women''s Foil'!$A$4:$J$60</definedName>
    <definedName name="_xlnm.Print_Area" localSheetId="5">'Combined Women''s Saber'!$A$4:$J$47</definedName>
    <definedName name="_xlnm.Print_Titles" localSheetId="6">'40 Men''s Epée'!$1:$1</definedName>
    <definedName name="_xlnm.Print_Titles" localSheetId="7">'40 Men''s Foil'!$1:$1</definedName>
    <definedName name="_xlnm.Print_Titles" localSheetId="8">'40 Men''s Saber'!$1:$1</definedName>
    <definedName name="_xlnm.Print_Titles" localSheetId="9">'40 Women''s Epée'!$1:$1</definedName>
    <definedName name="_xlnm.Print_Titles" localSheetId="10">'40 Women''s Foil'!$1:$1</definedName>
    <definedName name="_xlnm.Print_Titles" localSheetId="11">'40 Women''s Saber'!$1:$1</definedName>
    <definedName name="_xlnm.Print_Titles" localSheetId="12">'50 Men''s Epée'!$1:$1</definedName>
    <definedName name="_xlnm.Print_Titles" localSheetId="13">'50 Men''s Foil'!$1:$1</definedName>
    <definedName name="_xlnm.Print_Titles" localSheetId="14">'50 Men''s Saber'!$1:$1</definedName>
    <definedName name="_xlnm.Print_Titles" localSheetId="15">'50 Women''s Epée'!$1:$1</definedName>
    <definedName name="_xlnm.Print_Titles" localSheetId="16">'50 Women''s Foil'!$1:$1</definedName>
    <definedName name="_xlnm.Print_Titles" localSheetId="17">'50 Women''s Saber'!$1:$1</definedName>
    <definedName name="_xlnm.Print_Titles" localSheetId="18">'60 Men''s Epée'!$1:$1</definedName>
    <definedName name="_xlnm.Print_Titles" localSheetId="19">'60 Men''s Foil'!$1:$1</definedName>
    <definedName name="_xlnm.Print_Titles" localSheetId="20">'60 Men''s Saber'!$1:$1</definedName>
    <definedName name="_xlnm.Print_Titles" localSheetId="21">'60 Women''s Epée'!$1:$1</definedName>
    <definedName name="_xlnm.Print_Titles" localSheetId="22">'60 Women''s Foil'!$1:$1</definedName>
    <definedName name="_xlnm.Print_Titles" localSheetId="23">'60 Women''s Saber'!$1:$1</definedName>
    <definedName name="_xlnm.Print_Titles" localSheetId="0">'Combined Men''s Epée'!$1:$1</definedName>
    <definedName name="_xlnm.Print_Titles" localSheetId="1">'Combined Men''s Foil'!$1:$1</definedName>
    <definedName name="_xlnm.Print_Titles" localSheetId="2">'Combined Men''s Saber'!$1:$1</definedName>
    <definedName name="_xlnm.Print_Titles" localSheetId="3">'Combined Women''s Epée'!$1:$1</definedName>
    <definedName name="_xlnm.Print_Titles" localSheetId="4">'Combined Women''s Foil'!$1:$1</definedName>
    <definedName name="_xlnm.Print_Titles" localSheetId="5">'Combined Women''s Saber'!$1:$1</definedName>
    <definedName name="V50Cutoff">'[1]Point Tables'!$S$9</definedName>
    <definedName name="V60Cutoff">'[1]Point Tables'!$S$10</definedName>
  </definedNames>
  <calcPr fullCalcOnLoad="1"/>
</workbook>
</file>

<file path=xl/sharedStrings.xml><?xml version="1.0" encoding="utf-8"?>
<sst xmlns="http://schemas.openxmlformats.org/spreadsheetml/2006/main" count="1822" uniqueCount="559">
  <si>
    <t>NAME</t>
  </si>
  <si>
    <t>BTH</t>
  </si>
  <si>
    <t>TOTAL</t>
  </si>
  <si>
    <t>np</t>
  </si>
  <si>
    <t xml:space="preserve"> </t>
  </si>
  <si>
    <t>Cochrane Jr, Robert A</t>
  </si>
  <si>
    <t>Gerring, Phillip E</t>
  </si>
  <si>
    <t>Lattin, Kenneth A</t>
  </si>
  <si>
    <t>Sexton III, Ray L</t>
  </si>
  <si>
    <t>Meagher, Roderick</t>
  </si>
  <si>
    <t>Drake, David L</t>
  </si>
  <si>
    <t>Bothelio, Jere P</t>
  </si>
  <si>
    <t>Benge, Donald E</t>
  </si>
  <si>
    <t>Chidel, Robert</t>
  </si>
  <si>
    <t>Milligan, Bruce C</t>
  </si>
  <si>
    <t>Flint, James E</t>
  </si>
  <si>
    <t>Campe, Kazimieras</t>
  </si>
  <si>
    <t>Bowman, Wayne E</t>
  </si>
  <si>
    <t>Redding, Russel M</t>
  </si>
  <si>
    <t>Adams, James H</t>
  </si>
  <si>
    <t>Lutton, Thomas W</t>
  </si>
  <si>
    <t>Hambarzumian, Heik</t>
  </si>
  <si>
    <t>Pitt, David E</t>
  </si>
  <si>
    <t>Douraghy, Jamie M</t>
  </si>
  <si>
    <t>Hayes, Harold C</t>
  </si>
  <si>
    <t>Patterson, Jan M</t>
  </si>
  <si>
    <t>Sessions, Adrian A</t>
  </si>
  <si>
    <t>Streb, Joseph S</t>
  </si>
  <si>
    <t>Estes, Rick</t>
  </si>
  <si>
    <t>Piatkowski-Nazarro, Marek W</t>
  </si>
  <si>
    <t>Callao, Maximo J</t>
  </si>
  <si>
    <t>Kovacs, Alexander</t>
  </si>
  <si>
    <t>Baker, Keith L</t>
  </si>
  <si>
    <t>Hicha, Paul R</t>
  </si>
  <si>
    <t>Harper, Brian S</t>
  </si>
  <si>
    <t>Bedrosian, Patricia G</t>
  </si>
  <si>
    <t>Kallus, Diane H</t>
  </si>
  <si>
    <t>Telles, Anna</t>
  </si>
  <si>
    <t>Leighton, Louise N</t>
  </si>
  <si>
    <t>Berardi, Gladys B</t>
  </si>
  <si>
    <t>Keller, Nina G</t>
  </si>
  <si>
    <t>Eyre, Jane E</t>
  </si>
  <si>
    <t>Turner, Delia M</t>
  </si>
  <si>
    <t>Nicolau, Doty</t>
  </si>
  <si>
    <t>Hurst, Susan E</t>
  </si>
  <si>
    <t>Anderson, Ruth</t>
  </si>
  <si>
    <t>Graham, Bettie J</t>
  </si>
  <si>
    <t>D'Alonzo, Nicholas L</t>
  </si>
  <si>
    <t>Shalaurov, Alexander *</t>
  </si>
  <si>
    <t>Wharton, Franklin M</t>
  </si>
  <si>
    <t>Allen, Cindy M</t>
  </si>
  <si>
    <t>Ream, Jann L</t>
  </si>
  <si>
    <t>Ames, John R</t>
  </si>
  <si>
    <t>Alexander, Dean</t>
  </si>
  <si>
    <t>Baldwin, Robert C</t>
  </si>
  <si>
    <t>Pestotnik, Sharol A</t>
  </si>
  <si>
    <t>Offerle, Judith A</t>
  </si>
  <si>
    <t>McMenamin, Dianna S</t>
  </si>
  <si>
    <t>Torres, Candy M</t>
  </si>
  <si>
    <t>Yung, Wang Y</t>
  </si>
  <si>
    <t>Krauss, John W</t>
  </si>
  <si>
    <t>Lyons, Kenneth B</t>
  </si>
  <si>
    <t>Shapiro, Earl A</t>
  </si>
  <si>
    <t>Brynildsen, Karen</t>
  </si>
  <si>
    <t>Sady, Edward L</t>
  </si>
  <si>
    <t>Schneider, Charles J</t>
  </si>
  <si>
    <t>Moreau, John A</t>
  </si>
  <si>
    <t>Herriott, Diane M</t>
  </si>
  <si>
    <t>Loomis, Janet H</t>
  </si>
  <si>
    <t>Pinkus, Larry M</t>
  </si>
  <si>
    <t>Levy, Paul G</t>
  </si>
  <si>
    <t>Dobloug, Lisa *</t>
  </si>
  <si>
    <t>Fine, Marvin J *</t>
  </si>
  <si>
    <t>Elliott, Joseph A</t>
  </si>
  <si>
    <t>Herman, Ronald J</t>
  </si>
  <si>
    <t>Whisnant, Lela R</t>
  </si>
  <si>
    <t>Tipton, Sue Davis</t>
  </si>
  <si>
    <t>Heller, Paul D</t>
  </si>
  <si>
    <t>Gibbs, Michael R</t>
  </si>
  <si>
    <t>Hall, William N</t>
  </si>
  <si>
    <t>Omer, Robert G</t>
  </si>
  <si>
    <t>Lee, David G</t>
  </si>
  <si>
    <t>Obermiller, Nadine M</t>
  </si>
  <si>
    <t>Folgner, Claus-Peter</t>
  </si>
  <si>
    <t>Pary, Theodore</t>
  </si>
  <si>
    <t>Struk, Richard</t>
  </si>
  <si>
    <t>Swann, William</t>
  </si>
  <si>
    <t>Varney, John</t>
  </si>
  <si>
    <t>Antonellis, Gerard P</t>
  </si>
  <si>
    <t>Dawson, Michael A</t>
  </si>
  <si>
    <t>Hiraldo, Manuel R</t>
  </si>
  <si>
    <t>Loper, James (Chris)</t>
  </si>
  <si>
    <t>Duthie, K. Maria</t>
  </si>
  <si>
    <t>Hurley, Tracy A</t>
  </si>
  <si>
    <t>Jones, Joyce D</t>
  </si>
  <si>
    <t>El-Saleh, S.S. Rachel</t>
  </si>
  <si>
    <t>Rosenfeld, Madelon M</t>
  </si>
  <si>
    <t>Walton, Yvonne R</t>
  </si>
  <si>
    <t>Michael, Sarah B</t>
  </si>
  <si>
    <t>Stopak, Deb M</t>
  </si>
  <si>
    <t>Lartz, John</t>
  </si>
  <si>
    <t>Jefferies, Jonathan</t>
  </si>
  <si>
    <t>Misener, John H</t>
  </si>
  <si>
    <t>Skopik Jr, August</t>
  </si>
  <si>
    <t>de Olivares, Jose M</t>
  </si>
  <si>
    <t>Hoffman, Joe</t>
  </si>
  <si>
    <t>Jacobson, David H</t>
  </si>
  <si>
    <t>Lacarra, Rosanna M</t>
  </si>
  <si>
    <t>Johnson, Karen</t>
  </si>
  <si>
    <t>Ameli, Cynthia</t>
  </si>
  <si>
    <t>Lawrence, Sarah P</t>
  </si>
  <si>
    <t>Korfanty, Edward</t>
  </si>
  <si>
    <t>Glover, Richard</t>
  </si>
  <si>
    <t>Mullarkey, Edward</t>
  </si>
  <si>
    <t>Timacheff, Serge</t>
  </si>
  <si>
    <t>Nault, Richard L</t>
  </si>
  <si>
    <t>Clinton, Walter L</t>
  </si>
  <si>
    <t>Jacobson, Dov</t>
  </si>
  <si>
    <t>Frye, Mary P</t>
  </si>
  <si>
    <t>Aher, Bonnie</t>
  </si>
  <si>
    <t>Guntrum, Pamela L</t>
  </si>
  <si>
    <t>Whitehurst, Mercedes A</t>
  </si>
  <si>
    <t>Glover, Cynthia E</t>
  </si>
  <si>
    <t>Comes, Rita</t>
  </si>
  <si>
    <t>Niceley, Susan</t>
  </si>
  <si>
    <t>Roche, Chin Chu *</t>
  </si>
  <si>
    <t>Brooks, Michael J</t>
  </si>
  <si>
    <t>Maysel, Kyle W</t>
  </si>
  <si>
    <t>Charuk, William D</t>
  </si>
  <si>
    <t>Leighton Jr., David T</t>
  </si>
  <si>
    <t>Morris, David H</t>
  </si>
  <si>
    <t>Curole, Gary C</t>
  </si>
  <si>
    <t>Flunker, Linda K</t>
  </si>
  <si>
    <t>Warren, Rosemary A</t>
  </si>
  <si>
    <t>Appling, Donald P</t>
  </si>
  <si>
    <t>Gibson, Brian</t>
  </si>
  <si>
    <t>Jones, Sam J</t>
  </si>
  <si>
    <t>Ameli, Sean</t>
  </si>
  <si>
    <t>Biebel, Joseph E</t>
  </si>
  <si>
    <t>Gonzalez, Reinaldo</t>
  </si>
  <si>
    <t>Szathmary, Michael J</t>
  </si>
  <si>
    <t>Vanderloos, Catherine</t>
  </si>
  <si>
    <t>Rapadas, Donna</t>
  </si>
  <si>
    <t>Vines, Kristin A</t>
  </si>
  <si>
    <t>V</t>
  </si>
  <si>
    <t>W</t>
  </si>
  <si>
    <t>Greene, Jesse L</t>
  </si>
  <si>
    <t>Alexander, Charles H</t>
  </si>
  <si>
    <t>Douglas, Michael</t>
  </si>
  <si>
    <t>McCarthy, Daniel W</t>
  </si>
  <si>
    <t>Popovici, Alexander</t>
  </si>
  <si>
    <t>Blair, Ray H</t>
  </si>
  <si>
    <t>Asher, Valerie</t>
  </si>
  <si>
    <t>Runyon, Cindy</t>
  </si>
  <si>
    <t>Graziano, Lisa D</t>
  </si>
  <si>
    <t>Gresham-Fiegel, Carolyn</t>
  </si>
  <si>
    <t>Verhave, Michelle A</t>
  </si>
  <si>
    <t>Taylor, Julie A</t>
  </si>
  <si>
    <t>DeVan, Susan G</t>
  </si>
  <si>
    <t>Pernice, Robin J</t>
  </si>
  <si>
    <t>Bender, Jeannine M</t>
  </si>
  <si>
    <t>Malleck, Robert H</t>
  </si>
  <si>
    <t>Wickersham, Mark A</t>
  </si>
  <si>
    <t>McDermott MD, John P</t>
  </si>
  <si>
    <t>Balestra, Jacqueline</t>
  </si>
  <si>
    <t>Corbit, Carla L</t>
  </si>
  <si>
    <t>Jones, Joyce D N</t>
  </si>
  <si>
    <t>Precciozzi, Aldo F</t>
  </si>
  <si>
    <t>Kim, Robert J</t>
  </si>
  <si>
    <t>Barbour, James W</t>
  </si>
  <si>
    <t>White, Hewitt A</t>
  </si>
  <si>
    <t>Houle, Andrew</t>
  </si>
  <si>
    <t>Dernbach, Theresa A</t>
  </si>
  <si>
    <t>Hill, Tom R</t>
  </si>
  <si>
    <t>Calderon, Peter J</t>
  </si>
  <si>
    <t>Koo, Paul</t>
  </si>
  <si>
    <t>Sacksteder, Tony</t>
  </si>
  <si>
    <t>Battifarano, Len J</t>
  </si>
  <si>
    <t>Delevoryas, Matthew T</t>
  </si>
  <si>
    <t>La Pay, Simone M</t>
  </si>
  <si>
    <t>Wheeler, T. Suzette</t>
  </si>
  <si>
    <t>Pathi, Kathleen</t>
  </si>
  <si>
    <t>Messing, Arnold</t>
  </si>
  <si>
    <t>Hartigan, Joseph R</t>
  </si>
  <si>
    <t>Hany, Darryl D</t>
  </si>
  <si>
    <t>Hoefer, Richard A</t>
  </si>
  <si>
    <t>Moeller, Leslie H</t>
  </si>
  <si>
    <t>Fadner, Sydney J</t>
  </si>
  <si>
    <t>Knox, Gina F</t>
  </si>
  <si>
    <t>Hartman, Margaret R</t>
  </si>
  <si>
    <t>Carvey, Davis W</t>
  </si>
  <si>
    <t>Omrcen, Tatjana *</t>
  </si>
  <si>
    <t>Buch, Constance</t>
  </si>
  <si>
    <t>WORLDS</t>
  </si>
  <si>
    <t>Van Housen, Jeff</t>
  </si>
  <si>
    <t>Kaihatsu, Edward</t>
  </si>
  <si>
    <t>Dew, Eric</t>
  </si>
  <si>
    <t>Gross, Stephen R</t>
  </si>
  <si>
    <t>Mattox, Norman S</t>
  </si>
  <si>
    <t>Lucasey, Charles J</t>
  </si>
  <si>
    <t>Hareff, Phillip L</t>
  </si>
  <si>
    <t>Strumillo, Jeanette M</t>
  </si>
  <si>
    <t>Condray, Mattie C</t>
  </si>
  <si>
    <t>Gay, James P</t>
  </si>
  <si>
    <t>Mormando, Steve</t>
  </si>
  <si>
    <t>Balot, Agota *</t>
  </si>
  <si>
    <t>Bloomer, Suzanne</t>
  </si>
  <si>
    <t>Busby, Jeanette L</t>
  </si>
  <si>
    <t>Elliott, Suzanne H</t>
  </si>
  <si>
    <t>Spector, Herb</t>
  </si>
  <si>
    <t>Jensen, David J</t>
  </si>
  <si>
    <t>Zeiss, Gary M</t>
  </si>
  <si>
    <t>Grotts, Loy L</t>
  </si>
  <si>
    <t>Estrada, Anna G</t>
  </si>
  <si>
    <t>Meridith, David L</t>
  </si>
  <si>
    <t>Perka, Michael F</t>
  </si>
  <si>
    <t>Jones, Richard B</t>
  </si>
  <si>
    <t>Chang, Fritz</t>
  </si>
  <si>
    <t>Yakabe, Harry M</t>
  </si>
  <si>
    <t>Ybarra, Emilio</t>
  </si>
  <si>
    <t>Avelino, Jay J</t>
  </si>
  <si>
    <t>Kosow, David P</t>
  </si>
  <si>
    <t>Sbarbaro, Philip L</t>
  </si>
  <si>
    <t>Slikas, Beth</t>
  </si>
  <si>
    <t>Bosco, Marianne H</t>
  </si>
  <si>
    <t>Thompson, Jeanne M</t>
  </si>
  <si>
    <t>Tranquada, Lisa S</t>
  </si>
  <si>
    <t>Mlsna, Kathryn A</t>
  </si>
  <si>
    <t>Doom, Terrie L</t>
  </si>
  <si>
    <t>Abrahams, Terry</t>
  </si>
  <si>
    <t>Prettyman, Michelle L</t>
  </si>
  <si>
    <t>Turunc, Rosemary</t>
  </si>
  <si>
    <t>Cerutti, Franco *</t>
  </si>
  <si>
    <t>Harmer, Peter A *</t>
  </si>
  <si>
    <t>Kolker, Mikhail *</t>
  </si>
  <si>
    <t>Julien, Neal M *</t>
  </si>
  <si>
    <t>Barnes, Christopher</t>
  </si>
  <si>
    <t>Lutton, Patricia</t>
  </si>
  <si>
    <t>Goddard, Sharon E *</t>
  </si>
  <si>
    <t>Hoopes Jr, Richard R</t>
  </si>
  <si>
    <t>Rodriguez, John</t>
  </si>
  <si>
    <t>Chung, Henry</t>
  </si>
  <si>
    <t>Genn, John W</t>
  </si>
  <si>
    <t>Juarez, Martin R</t>
  </si>
  <si>
    <t>Heck, Steven D</t>
  </si>
  <si>
    <t>James, Molly A</t>
  </si>
  <si>
    <t>Montoya, Amy C</t>
  </si>
  <si>
    <t>Groening, Joanne</t>
  </si>
  <si>
    <t>Gordet, Cristina M</t>
  </si>
  <si>
    <t>Donohue, Carol A</t>
  </si>
  <si>
    <t>Baker, Nancy A</t>
  </si>
  <si>
    <t>Dillon, Marci L</t>
  </si>
  <si>
    <t>Henzler, Thomas A</t>
  </si>
  <si>
    <t>Ridge, John A</t>
  </si>
  <si>
    <t>Castellanos, Rene E</t>
  </si>
  <si>
    <t>Blackburne III, George</t>
  </si>
  <si>
    <t>Holbrook, Douglas J</t>
  </si>
  <si>
    <t>Pantel, Glenn S</t>
  </si>
  <si>
    <t>Quigley IV, Joseph J</t>
  </si>
  <si>
    <t>Pegues, William C</t>
  </si>
  <si>
    <t>Edmonds, Gregory L</t>
  </si>
  <si>
    <t>Alvarez, Anthony R</t>
  </si>
  <si>
    <t>Kuhlman, John B</t>
  </si>
  <si>
    <t>LaForge, Stephen S</t>
  </si>
  <si>
    <t>Theriault, Deborah A</t>
  </si>
  <si>
    <t>Deffense, Clare</t>
  </si>
  <si>
    <t>Rubin, Kathryn M</t>
  </si>
  <si>
    <t>Schwartz, Sandra T</t>
  </si>
  <si>
    <t>Whitt, Lynnette A</t>
  </si>
  <si>
    <t>McLoughlin, Shirley J</t>
  </si>
  <si>
    <t>Cawthorn, Muriel C</t>
  </si>
  <si>
    <t>Lawrence, Sarah (Pat)</t>
  </si>
  <si>
    <t>Campoli, James A</t>
  </si>
  <si>
    <t>Reckling, Diane</t>
  </si>
  <si>
    <t>Hagen, Christopher</t>
  </si>
  <si>
    <t>Gallagher, James</t>
  </si>
  <si>
    <t>Stovall, Russell A</t>
  </si>
  <si>
    <t>Scott, Mark R</t>
  </si>
  <si>
    <t>Schneider, Rebecca J</t>
  </si>
  <si>
    <t>Gallant, Colleen A</t>
  </si>
  <si>
    <t>Colon-Marrero, Laura E</t>
  </si>
  <si>
    <t>Hurley Jr., Charles J</t>
  </si>
  <si>
    <t>Geeting, Steven C</t>
  </si>
  <si>
    <t>Roberts, Jim A</t>
  </si>
  <si>
    <t>Apostol, Paul D</t>
  </si>
  <si>
    <t>Seuss, C. David</t>
  </si>
  <si>
    <t>Ballard, Cynthia L</t>
  </si>
  <si>
    <t>Phillips, Grete N</t>
  </si>
  <si>
    <t>Melworm, Robert F</t>
  </si>
  <si>
    <t>Czapanskiy, Dana</t>
  </si>
  <si>
    <t>Dugan, Thomas</t>
  </si>
  <si>
    <t>McKenzie, Maureen L</t>
  </si>
  <si>
    <t>O'Leary, Ellen D</t>
  </si>
  <si>
    <t>DeSevilla-Pierce, Eduardo X *</t>
  </si>
  <si>
    <t>Ulanovskiy, Aleksandr *</t>
  </si>
  <si>
    <t>Dec 2004 VET</t>
  </si>
  <si>
    <t>Dec 2004&lt;BR&gt;VET</t>
  </si>
  <si>
    <t>Jobst, Kazmer T</t>
  </si>
  <si>
    <t>Dragonetti, Walter E</t>
  </si>
  <si>
    <t>Spacy II, William L</t>
  </si>
  <si>
    <t>O'Dowd, Andrew J</t>
  </si>
  <si>
    <t>Hollenbeck, Scott A</t>
  </si>
  <si>
    <t>Holbrow, Mark</t>
  </si>
  <si>
    <t>Bozek, Scott</t>
  </si>
  <si>
    <t>Goldgar, Dirk</t>
  </si>
  <si>
    <t>Bansmer, Craig A</t>
  </si>
  <si>
    <t>Juengst, Bruce E</t>
  </si>
  <si>
    <t>Denier, Frank</t>
  </si>
  <si>
    <t>Ong, Tak C</t>
  </si>
  <si>
    <t>Ploy Jr, Edward T</t>
  </si>
  <si>
    <t>Butcher, Todd A</t>
  </si>
  <si>
    <t>Rees, Daniel I</t>
  </si>
  <si>
    <t>Wheeler, Mark C</t>
  </si>
  <si>
    <t>Fitzpatrick, John J</t>
  </si>
  <si>
    <t>Ybarra, Emilio S</t>
  </si>
  <si>
    <t>Biddle, Stephen D</t>
  </si>
  <si>
    <t>Anthony Jr, Donald K</t>
  </si>
  <si>
    <t>Speer, Jeffrey L</t>
  </si>
  <si>
    <t>Elmore, Karl A</t>
  </si>
  <si>
    <t>King, George F</t>
  </si>
  <si>
    <t>Haase, Martin R</t>
  </si>
  <si>
    <t>Milne, William J</t>
  </si>
  <si>
    <t>Randolph III, Richard J</t>
  </si>
  <si>
    <t>Rea, John P</t>
  </si>
  <si>
    <t>Lappas, Spero T</t>
  </si>
  <si>
    <t>Bernitt, James J</t>
  </si>
  <si>
    <t>Gullett, Kenneth O</t>
  </si>
  <si>
    <t>Jeffrey, Alex A *</t>
  </si>
  <si>
    <t>Logatchov, Nickolay *</t>
  </si>
  <si>
    <t>Straka, Paula</t>
  </si>
  <si>
    <t>Bratsko, Deborah J</t>
  </si>
  <si>
    <t>FitzSimon, Denise</t>
  </si>
  <si>
    <t>Rumfelt, Rebecca G</t>
  </si>
  <si>
    <t>Ward, Beth K</t>
  </si>
  <si>
    <t>Nowell, Linda C</t>
  </si>
  <si>
    <t>Lindsay, Elizabeth</t>
  </si>
  <si>
    <t>Harkey, Terry M</t>
  </si>
  <si>
    <t>Torres, Angela M</t>
  </si>
  <si>
    <t>Pepe, Donna W</t>
  </si>
  <si>
    <t>Kvols, Kathryn J</t>
  </si>
  <si>
    <t>Djurovic, Stephanie</t>
  </si>
  <si>
    <t>Eiselt, Michael H *</t>
  </si>
  <si>
    <t>Chtchourakov, Yuri *</t>
  </si>
  <si>
    <t>Massiala, Christina</t>
  </si>
  <si>
    <t>Schifferle, Kathryn L</t>
  </si>
  <si>
    <t>Arans, Olga R</t>
  </si>
  <si>
    <t>Stafford, Maureen J</t>
  </si>
  <si>
    <t>Felty, Louisa</t>
  </si>
  <si>
    <t>Whitehurst, Mercedes A *</t>
  </si>
  <si>
    <t>Huey, Sharone A *</t>
  </si>
  <si>
    <t>El-Saleh, S.S. Rachel *</t>
  </si>
  <si>
    <t>Urbain, Kevin M</t>
  </si>
  <si>
    <t>Mayer, Richard</t>
  </si>
  <si>
    <t>Thomiszer, Frank J</t>
  </si>
  <si>
    <t>Bennett, Philippe</t>
  </si>
  <si>
    <t>Campana, Rinaldo A</t>
  </si>
  <si>
    <t>Rothenberg, Stuart G</t>
  </si>
  <si>
    <t>Arthur, Gregory M</t>
  </si>
  <si>
    <t>Segner, David</t>
  </si>
  <si>
    <t>Massey, Oliver (Tom)</t>
  </si>
  <si>
    <t>Mar 2005 VET</t>
  </si>
  <si>
    <t>Mar 2005&lt;BR&gt;VET</t>
  </si>
  <si>
    <t>Richards, Dick</t>
  </si>
  <si>
    <t>Nelson, Gregory S</t>
  </si>
  <si>
    <t>Delgado Jr., Eli M</t>
  </si>
  <si>
    <t>Alperstein, Donald W</t>
  </si>
  <si>
    <t>Mariani, Lou</t>
  </si>
  <si>
    <t>Ranes, Evan A</t>
  </si>
  <si>
    <t>Vodjansky, Eugene P</t>
  </si>
  <si>
    <t>Brock, Larry</t>
  </si>
  <si>
    <t>Baer, Bryan G</t>
  </si>
  <si>
    <t>Sickles, William E</t>
  </si>
  <si>
    <t>Gettleman, Robert A</t>
  </si>
  <si>
    <t>Matela Jr., Richard J</t>
  </si>
  <si>
    <t>Block, Robert H</t>
  </si>
  <si>
    <t>Ferguson, Johann W</t>
  </si>
  <si>
    <t>exc</t>
  </si>
  <si>
    <t>Haynes, Bryant J</t>
  </si>
  <si>
    <t>Scaggs, Damon E</t>
  </si>
  <si>
    <t>Melchior, Donald L</t>
  </si>
  <si>
    <t>Smith, James R</t>
  </si>
  <si>
    <t>Rohrbaugh, Kenneth E</t>
  </si>
  <si>
    <t>McNamara, Paul V</t>
  </si>
  <si>
    <t>White, Gary W</t>
  </si>
  <si>
    <t>Segale, William J</t>
  </si>
  <si>
    <t>Sands, Ned R</t>
  </si>
  <si>
    <t>Lillibridge, Glenn T</t>
  </si>
  <si>
    <t>Klein-Braddock, Kimberly K</t>
  </si>
  <si>
    <t>Okiyama, Darlene</t>
  </si>
  <si>
    <t>Dunn, Linda J</t>
  </si>
  <si>
    <t>Klein, Johannes *</t>
  </si>
  <si>
    <t>Green, Sherry (Charlotte)</t>
  </si>
  <si>
    <t>Smith, Paula J</t>
  </si>
  <si>
    <t>Johanson, David B</t>
  </si>
  <si>
    <t>Ng, Stanley</t>
  </si>
  <si>
    <t>Corrigan, Dan B</t>
  </si>
  <si>
    <t>Johnson, Jim D</t>
  </si>
  <si>
    <t>Benedek, Miklos</t>
  </si>
  <si>
    <t>Beyer, Jack W</t>
  </si>
  <si>
    <t>Meiklejohn, James A</t>
  </si>
  <si>
    <t>Brace, Jonathan P</t>
  </si>
  <si>
    <t>Carteret, Marcia K</t>
  </si>
  <si>
    <t>Roque, Lisa A</t>
  </si>
  <si>
    <t>Cole, Elizabeth</t>
  </si>
  <si>
    <t>Jandura, Janet</t>
  </si>
  <si>
    <t>2005 Nationals</t>
  </si>
  <si>
    <t>2005 V40&lt;BR&gt;NATLS</t>
  </si>
  <si>
    <t>2005 V50&lt;BR&gt;NATLS</t>
  </si>
  <si>
    <t>2005 V60&lt;BR&gt;NATLS</t>
  </si>
  <si>
    <t>Mazorol, Lydia F</t>
  </si>
  <si>
    <t>King, Robin E</t>
  </si>
  <si>
    <t>Ellington, Jeff B</t>
  </si>
  <si>
    <t>Murray, Stephen D</t>
  </si>
  <si>
    <t>Bonello, Pierluigi</t>
  </si>
  <si>
    <t>Kawula, Paul J</t>
  </si>
  <si>
    <t>Millar, Alain J</t>
  </si>
  <si>
    <t>Miller, Michael B</t>
  </si>
  <si>
    <t>Koerber, Christophe</t>
  </si>
  <si>
    <t>Cavazos, Jose E</t>
  </si>
  <si>
    <t>Hadley, John J</t>
  </si>
  <si>
    <t>Leadley, Scott E</t>
  </si>
  <si>
    <t>Tetloff, Martin L</t>
  </si>
  <si>
    <t>Bridgwood, Christophe</t>
  </si>
  <si>
    <t>Chock, Colin</t>
  </si>
  <si>
    <t>Vines, Michael W</t>
  </si>
  <si>
    <t>Mitchum, Beau</t>
  </si>
  <si>
    <t>Gillman, Bruce H</t>
  </si>
  <si>
    <t>Cracraft, William J</t>
  </si>
  <si>
    <t>Sweet, Jonathan J</t>
  </si>
  <si>
    <t>Jones, Mark K</t>
  </si>
  <si>
    <t>Cate, Thomas M</t>
  </si>
  <si>
    <t>Klotz, Jerry J</t>
  </si>
  <si>
    <t>Robinson, Richard J</t>
  </si>
  <si>
    <t>Conroy, Thomas R</t>
  </si>
  <si>
    <t>Heberling, John G</t>
  </si>
  <si>
    <t>Runyan, Joshua B</t>
  </si>
  <si>
    <t>Sikes, Robert Bru</t>
  </si>
  <si>
    <t>Dogillo, Jesse G</t>
  </si>
  <si>
    <t>Knies, Scott</t>
  </si>
  <si>
    <t>Lundborg, Mark R</t>
  </si>
  <si>
    <t>Springgate, John P</t>
  </si>
  <si>
    <t>Zagrodnik, Earl F</t>
  </si>
  <si>
    <t>Leveque, David G</t>
  </si>
  <si>
    <t>Canada, Dayna L</t>
  </si>
  <si>
    <t>Simpson, Suzanne</t>
  </si>
  <si>
    <t>Morrison, Valerie J</t>
  </si>
  <si>
    <t>Clayton, Lisa W</t>
  </si>
  <si>
    <t>Reventas, Victoria B</t>
  </si>
  <si>
    <t>Dinwiddie-Cobb, Dawn D</t>
  </si>
  <si>
    <t>Huntley-Smith, Jen A</t>
  </si>
  <si>
    <t>Amdur, Erika H</t>
  </si>
  <si>
    <t>Pierce, Marcia M</t>
  </si>
  <si>
    <t>Fenton, Barbara R</t>
  </si>
  <si>
    <t>Bujold, Mary C</t>
  </si>
  <si>
    <t>Bronzo, Thomas E</t>
  </si>
  <si>
    <t>Goshorn III, Ellsworth</t>
  </si>
  <si>
    <t>Weingarten, Solomon</t>
  </si>
  <si>
    <t>Sim, T.C.</t>
  </si>
  <si>
    <t>Cairns, Douglas M</t>
  </si>
  <si>
    <t>Lipp, Robert J</t>
  </si>
  <si>
    <t>King, Richard M</t>
  </si>
  <si>
    <t>Sims, Wallace R</t>
  </si>
  <si>
    <t>Leavitt Jr, Philip N</t>
  </si>
  <si>
    <t>Fraeman, Martin E</t>
  </si>
  <si>
    <t>Oppenheim, Stuart W</t>
  </si>
  <si>
    <t>Hart, Jeffrey S</t>
  </si>
  <si>
    <t>Chan, Duane L</t>
  </si>
  <si>
    <t>Weiss, Darryl A</t>
  </si>
  <si>
    <t>McCormick, Charles (R</t>
  </si>
  <si>
    <t>McChesney, Joel A</t>
  </si>
  <si>
    <t>Parish, Michael</t>
  </si>
  <si>
    <t>Smith, Ted</t>
  </si>
  <si>
    <t>Wright, Lloyd G</t>
  </si>
  <si>
    <t>Thornton, Michael G</t>
  </si>
  <si>
    <t>Guo, Xiaotao</t>
  </si>
  <si>
    <t>Schiller, Laurie</t>
  </si>
  <si>
    <t>Joyce, Patricia S</t>
  </si>
  <si>
    <t>Hurme, June A</t>
  </si>
  <si>
    <t>Brown, Betty L</t>
  </si>
  <si>
    <t>Duncan, Rebecca S</t>
  </si>
  <si>
    <t>Steele, Barbara R</t>
  </si>
  <si>
    <t>Penner, Donald D</t>
  </si>
  <si>
    <t>Hon, Edmond K</t>
  </si>
  <si>
    <t>Dobrzanski, Lucas T</t>
  </si>
  <si>
    <t>Gonzales, Gayther D</t>
  </si>
  <si>
    <t>Blaunstein, Robert P</t>
  </si>
  <si>
    <t>Marmer, Daniel</t>
  </si>
  <si>
    <t>Annavedder, Mary E</t>
  </si>
  <si>
    <t>2005 VET&lt;BR&gt;WORLDS</t>
  </si>
  <si>
    <t>Albrecht, Michael K *</t>
  </si>
  <si>
    <t>Keft, Nathalie *</t>
  </si>
  <si>
    <t>Kenessey-Gasparin, Katalin *</t>
  </si>
  <si>
    <t>Brighty-Schmidt, Dilys *</t>
  </si>
  <si>
    <t>Nazarova, Nadia *</t>
  </si>
  <si>
    <t>Costa, Nichols</t>
  </si>
  <si>
    <t>Finger, Alan S</t>
  </si>
  <si>
    <t>Arroyo, Rolando</t>
  </si>
  <si>
    <t>Lewis, Harold L</t>
  </si>
  <si>
    <t>Ahern, Thomas S</t>
  </si>
  <si>
    <t>Rorberg, Josephine</t>
  </si>
  <si>
    <t>Smith, Larry M</t>
  </si>
  <si>
    <t>Brown, Richard M</t>
  </si>
  <si>
    <t>Regalbuto, Brian A</t>
  </si>
  <si>
    <t>Fiatarone, Dr. James</t>
  </si>
  <si>
    <t>White, Neal J</t>
  </si>
  <si>
    <t>Chew, Paul F</t>
  </si>
  <si>
    <t>Lowy, Steven R</t>
  </si>
  <si>
    <t>Boyer, Bruce L</t>
  </si>
  <si>
    <t>Haley, Jack M</t>
  </si>
  <si>
    <t>Bone, Thomas G</t>
  </si>
  <si>
    <t>Cates, Archie W</t>
  </si>
  <si>
    <t>Kocab, Gregory J</t>
  </si>
  <si>
    <t>Lewis, David A</t>
  </si>
  <si>
    <t>Westrick, Stanley O</t>
  </si>
  <si>
    <t>Tishman, Thomas</t>
  </si>
  <si>
    <t>Whitehead, Richard L</t>
  </si>
  <si>
    <t>Short, Skip</t>
  </si>
  <si>
    <t>Lagiss, James</t>
  </si>
  <si>
    <t>Davis, T. Ron</t>
  </si>
  <si>
    <t>Kane, Tracy P</t>
  </si>
  <si>
    <t>Reynolds, Nancy J</t>
  </si>
  <si>
    <t>Smith, Chaz V</t>
  </si>
  <si>
    <t>Haynes, Kelley A</t>
  </si>
  <si>
    <t>Quinzon-Bonello, Rosie</t>
  </si>
  <si>
    <t>Faure, Kristy A</t>
  </si>
  <si>
    <t>Bergstrom, Debora F</t>
  </si>
  <si>
    <t>Crumbliss, Jennifer D</t>
  </si>
  <si>
    <t>Glaeser, Jessie A</t>
  </si>
  <si>
    <t>DeRose, Miyako N</t>
  </si>
  <si>
    <t>Brunelle, Margaret M</t>
  </si>
  <si>
    <t>Burke, Gloria M</t>
  </si>
  <si>
    <t>Joubert, Eleanor</t>
  </si>
  <si>
    <t>Adlard, David M</t>
  </si>
  <si>
    <t>Abend, Aaron H</t>
  </si>
  <si>
    <t>Millman, David A</t>
  </si>
  <si>
    <t>Ringener, James W</t>
  </si>
  <si>
    <t>Paragano, Vincent</t>
  </si>
  <si>
    <t>Guild, Douglas</t>
  </si>
  <si>
    <t>Estell, Oscar M</t>
  </si>
  <si>
    <t>Levine, James A</t>
  </si>
  <si>
    <t>Schlief Sr., Dennis R</t>
  </si>
  <si>
    <t>Denier, Fred A</t>
  </si>
  <si>
    <t>Phelps, Robert A</t>
  </si>
  <si>
    <t>Froidevaux, Ben</t>
  </si>
  <si>
    <t>Lauver, Kenneth M</t>
  </si>
  <si>
    <t>Douglas, Adrian</t>
  </si>
  <si>
    <t>Carson, Wulf</t>
  </si>
  <si>
    <t>Crocket, Daniel R</t>
  </si>
  <si>
    <t>Radanovich, Rob L</t>
  </si>
  <si>
    <t>Powell, Kent S</t>
  </si>
  <si>
    <t>Segal, Brian S</t>
  </si>
  <si>
    <t>Gilcrist, R. Sam</t>
  </si>
  <si>
    <t>Patterson, Robert W</t>
  </si>
  <si>
    <t>Jones, John (Mik</t>
  </si>
  <si>
    <t>Bellman, Robert A</t>
  </si>
  <si>
    <t>Grant, Kelly R</t>
  </si>
  <si>
    <t>Wadsworth, Steven J</t>
  </si>
  <si>
    <t>Duszynski, Richard J</t>
  </si>
  <si>
    <t>Walker, George 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</si>
</sst>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10"/>
      <color indexed="12"/>
      <name val="Arial Narrow"/>
      <family val="2"/>
    </font>
    <font>
      <sz val="10"/>
      <color indexed="5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right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ni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apery\Local%20Settings\Temporary%20Internet%20Files\OLK21\Need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I</v>
          </cell>
          <cell r="K2" t="str">
            <v>J</v>
          </cell>
          <cell r="L2" t="str">
            <v>L</v>
          </cell>
          <cell r="M2" t="str">
            <v>M</v>
          </cell>
          <cell r="N2" t="str">
            <v>V</v>
          </cell>
          <cell r="O2" t="str">
            <v>W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700</v>
          </cell>
          <cell r="K4">
            <v>800</v>
          </cell>
          <cell r="L4">
            <v>600</v>
          </cell>
          <cell r="M4">
            <v>1200</v>
          </cell>
          <cell r="N4">
            <v>600</v>
          </cell>
          <cell r="O4">
            <v>400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700</v>
          </cell>
          <cell r="K5">
            <v>800</v>
          </cell>
          <cell r="L5">
            <v>600</v>
          </cell>
          <cell r="M5">
            <v>1200</v>
          </cell>
          <cell r="N5">
            <v>600</v>
          </cell>
          <cell r="O5">
            <v>400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700</v>
          </cell>
          <cell r="K6">
            <v>800</v>
          </cell>
          <cell r="L6">
            <v>600</v>
          </cell>
          <cell r="M6">
            <v>1200</v>
          </cell>
          <cell r="N6">
            <v>600</v>
          </cell>
          <cell r="O6">
            <v>400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700</v>
          </cell>
          <cell r="K7">
            <v>800</v>
          </cell>
          <cell r="L7">
            <v>600</v>
          </cell>
          <cell r="M7">
            <v>1200</v>
          </cell>
          <cell r="N7">
            <v>600</v>
          </cell>
          <cell r="O7">
            <v>400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  <cell r="J8">
            <v>644</v>
          </cell>
          <cell r="K8">
            <v>736</v>
          </cell>
          <cell r="L8">
            <v>552</v>
          </cell>
          <cell r="M8">
            <v>1104</v>
          </cell>
          <cell r="N8">
            <v>552</v>
          </cell>
          <cell r="O8">
            <v>368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  <cell r="J9">
            <v>581</v>
          </cell>
          <cell r="K9">
            <v>664</v>
          </cell>
          <cell r="L9">
            <v>498</v>
          </cell>
          <cell r="M9">
            <v>996</v>
          </cell>
          <cell r="N9">
            <v>498</v>
          </cell>
          <cell r="O9">
            <v>332</v>
          </cell>
          <cell r="S9">
            <v>20333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  <cell r="J10">
            <v>611.33</v>
          </cell>
          <cell r="K10">
            <v>698.67</v>
          </cell>
          <cell r="L10">
            <v>524</v>
          </cell>
          <cell r="M10">
            <v>1048</v>
          </cell>
          <cell r="N10">
            <v>524</v>
          </cell>
          <cell r="O10">
            <v>349.33</v>
          </cell>
          <cell r="S10">
            <v>16681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  <cell r="J11">
            <v>619.5</v>
          </cell>
          <cell r="K11">
            <v>708</v>
          </cell>
          <cell r="L11">
            <v>531</v>
          </cell>
          <cell r="M11">
            <v>1062</v>
          </cell>
          <cell r="N11">
            <v>531</v>
          </cell>
          <cell r="O11">
            <v>354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  <cell r="J12">
            <v>595</v>
          </cell>
          <cell r="K12">
            <v>680</v>
          </cell>
          <cell r="L12">
            <v>510</v>
          </cell>
          <cell r="M12">
            <v>1020</v>
          </cell>
          <cell r="N12">
            <v>510</v>
          </cell>
          <cell r="O12">
            <v>340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  <cell r="J13">
            <v>541.75</v>
          </cell>
          <cell r="K13">
            <v>619</v>
          </cell>
          <cell r="L13">
            <v>464.25</v>
          </cell>
          <cell r="M13">
            <v>928.5</v>
          </cell>
          <cell r="N13">
            <v>464.25</v>
          </cell>
          <cell r="O13">
            <v>309.5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  <cell r="J14">
            <v>560</v>
          </cell>
          <cell r="K14">
            <v>640</v>
          </cell>
          <cell r="L14">
            <v>480</v>
          </cell>
          <cell r="M14">
            <v>960</v>
          </cell>
          <cell r="N14">
            <v>480</v>
          </cell>
          <cell r="O14">
            <v>320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  <cell r="J15">
            <v>595</v>
          </cell>
          <cell r="K15">
            <v>680</v>
          </cell>
          <cell r="L15">
            <v>510</v>
          </cell>
          <cell r="M15">
            <v>1020</v>
          </cell>
          <cell r="N15">
            <v>510</v>
          </cell>
          <cell r="O15">
            <v>340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  <cell r="J16">
            <v>595</v>
          </cell>
          <cell r="K16">
            <v>680</v>
          </cell>
          <cell r="L16">
            <v>510</v>
          </cell>
          <cell r="M16">
            <v>1020</v>
          </cell>
          <cell r="N16">
            <v>510</v>
          </cell>
          <cell r="O16">
            <v>340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  <cell r="J17">
            <v>513.75</v>
          </cell>
          <cell r="K17">
            <v>587</v>
          </cell>
          <cell r="L17">
            <v>440.25</v>
          </cell>
          <cell r="M17">
            <v>880.5</v>
          </cell>
          <cell r="N17">
            <v>440.25</v>
          </cell>
          <cell r="O17">
            <v>293.5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  <cell r="J18">
            <v>524</v>
          </cell>
          <cell r="K18">
            <v>598.67</v>
          </cell>
          <cell r="L18">
            <v>449</v>
          </cell>
          <cell r="M18">
            <v>898</v>
          </cell>
          <cell r="N18">
            <v>449</v>
          </cell>
          <cell r="O18">
            <v>299.33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  <cell r="J19">
            <v>542.5</v>
          </cell>
          <cell r="K19">
            <v>620</v>
          </cell>
          <cell r="L19">
            <v>465</v>
          </cell>
          <cell r="M19">
            <v>930</v>
          </cell>
          <cell r="N19">
            <v>465</v>
          </cell>
          <cell r="O19">
            <v>310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  <cell r="J20">
            <v>490</v>
          </cell>
          <cell r="K20">
            <v>560</v>
          </cell>
          <cell r="L20">
            <v>420</v>
          </cell>
          <cell r="M20">
            <v>840</v>
          </cell>
          <cell r="N20">
            <v>420</v>
          </cell>
          <cell r="O20">
            <v>280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  <cell r="J21">
            <v>485</v>
          </cell>
          <cell r="K21">
            <v>554</v>
          </cell>
          <cell r="L21">
            <v>415.5</v>
          </cell>
          <cell r="M21">
            <v>831</v>
          </cell>
          <cell r="N21">
            <v>415.5</v>
          </cell>
          <cell r="O21">
            <v>277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  <cell r="J22">
            <v>486.67</v>
          </cell>
          <cell r="K22">
            <v>556</v>
          </cell>
          <cell r="L22">
            <v>417</v>
          </cell>
          <cell r="M22">
            <v>834</v>
          </cell>
          <cell r="N22">
            <v>417</v>
          </cell>
          <cell r="O22">
            <v>278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  <cell r="J23">
            <v>488.5</v>
          </cell>
          <cell r="K23">
            <v>558</v>
          </cell>
          <cell r="L23">
            <v>418.5</v>
          </cell>
          <cell r="M23">
            <v>837</v>
          </cell>
          <cell r="N23">
            <v>418.5</v>
          </cell>
          <cell r="O23">
            <v>279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  <cell r="J24">
            <v>487</v>
          </cell>
          <cell r="K24">
            <v>556</v>
          </cell>
          <cell r="L24">
            <v>417</v>
          </cell>
          <cell r="M24">
            <v>834</v>
          </cell>
          <cell r="N24">
            <v>417</v>
          </cell>
          <cell r="O24">
            <v>278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  <cell r="J25">
            <v>456.25</v>
          </cell>
          <cell r="K25">
            <v>521</v>
          </cell>
          <cell r="L25">
            <v>390.75</v>
          </cell>
          <cell r="M25">
            <v>781.5</v>
          </cell>
          <cell r="N25">
            <v>390.75</v>
          </cell>
          <cell r="O25">
            <v>260.5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  <cell r="J26">
            <v>483.33</v>
          </cell>
          <cell r="K26">
            <v>552</v>
          </cell>
          <cell r="L26">
            <v>414</v>
          </cell>
          <cell r="M26">
            <v>828</v>
          </cell>
          <cell r="N26">
            <v>414</v>
          </cell>
          <cell r="O26">
            <v>276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  <cell r="J27">
            <v>485</v>
          </cell>
          <cell r="K27">
            <v>554</v>
          </cell>
          <cell r="L27">
            <v>415.5</v>
          </cell>
          <cell r="M27">
            <v>831</v>
          </cell>
          <cell r="N27">
            <v>415.5</v>
          </cell>
          <cell r="O27">
            <v>277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  <cell r="J28">
            <v>483</v>
          </cell>
          <cell r="K28">
            <v>552</v>
          </cell>
          <cell r="L28">
            <v>414</v>
          </cell>
          <cell r="M28">
            <v>828</v>
          </cell>
          <cell r="N28">
            <v>414</v>
          </cell>
          <cell r="O28">
            <v>276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  <cell r="J29">
            <v>427.25</v>
          </cell>
          <cell r="K29">
            <v>488</v>
          </cell>
          <cell r="L29">
            <v>366</v>
          </cell>
          <cell r="M29">
            <v>732</v>
          </cell>
          <cell r="N29">
            <v>366</v>
          </cell>
          <cell r="O29">
            <v>244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636.67</v>
          </cell>
          <cell r="J30">
            <v>446</v>
          </cell>
          <cell r="K30">
            <v>509.33</v>
          </cell>
          <cell r="L30">
            <v>382</v>
          </cell>
          <cell r="M30">
            <v>764</v>
          </cell>
          <cell r="N30">
            <v>382</v>
          </cell>
          <cell r="O30">
            <v>254.67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  <cell r="J31">
            <v>481.5</v>
          </cell>
          <cell r="K31">
            <v>550</v>
          </cell>
          <cell r="L31">
            <v>412.5</v>
          </cell>
          <cell r="M31">
            <v>825</v>
          </cell>
          <cell r="N31">
            <v>412.5</v>
          </cell>
          <cell r="O31">
            <v>275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  <cell r="J32">
            <v>480</v>
          </cell>
          <cell r="K32">
            <v>548</v>
          </cell>
          <cell r="L32">
            <v>411</v>
          </cell>
          <cell r="M32">
            <v>822</v>
          </cell>
          <cell r="N32">
            <v>411</v>
          </cell>
          <cell r="O32">
            <v>274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  <cell r="J33">
            <v>398.5</v>
          </cell>
          <cell r="K33">
            <v>455</v>
          </cell>
          <cell r="L33">
            <v>341.25</v>
          </cell>
          <cell r="M33">
            <v>682.5</v>
          </cell>
          <cell r="N33">
            <v>341.25</v>
          </cell>
          <cell r="O33">
            <v>227.5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</v>
          </cell>
          <cell r="I34">
            <v>584.33</v>
          </cell>
          <cell r="J34">
            <v>408.67</v>
          </cell>
          <cell r="K34">
            <v>466.67</v>
          </cell>
          <cell r="L34">
            <v>350</v>
          </cell>
          <cell r="M34">
            <v>700</v>
          </cell>
          <cell r="N34">
            <v>350</v>
          </cell>
          <cell r="O34">
            <v>233.33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  <cell r="J35">
            <v>427.5</v>
          </cell>
          <cell r="K35">
            <v>488</v>
          </cell>
          <cell r="L35">
            <v>366</v>
          </cell>
          <cell r="M35">
            <v>732</v>
          </cell>
          <cell r="N35">
            <v>366</v>
          </cell>
          <cell r="O35">
            <v>244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  <cell r="J36">
            <v>375</v>
          </cell>
          <cell r="K36">
            <v>428</v>
          </cell>
          <cell r="L36">
            <v>321</v>
          </cell>
          <cell r="M36">
            <v>642</v>
          </cell>
          <cell r="N36">
            <v>321</v>
          </cell>
          <cell r="O36">
            <v>214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  <cell r="J37">
            <v>369.5</v>
          </cell>
          <cell r="K37">
            <v>422</v>
          </cell>
          <cell r="L37">
            <v>316.5</v>
          </cell>
          <cell r="M37">
            <v>633</v>
          </cell>
          <cell r="N37">
            <v>316.5</v>
          </cell>
          <cell r="O37">
            <v>211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  <cell r="J38">
            <v>371.33</v>
          </cell>
          <cell r="K38">
            <v>424</v>
          </cell>
          <cell r="L38">
            <v>318</v>
          </cell>
          <cell r="M38">
            <v>636</v>
          </cell>
          <cell r="N38">
            <v>318</v>
          </cell>
          <cell r="O38">
            <v>212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  <cell r="J39">
            <v>373</v>
          </cell>
          <cell r="K39">
            <v>426</v>
          </cell>
          <cell r="L39">
            <v>319.5</v>
          </cell>
          <cell r="M39">
            <v>639</v>
          </cell>
          <cell r="N39">
            <v>319.5</v>
          </cell>
          <cell r="O39">
            <v>213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  <cell r="J40">
            <v>371</v>
          </cell>
          <cell r="K40">
            <v>424</v>
          </cell>
          <cell r="L40">
            <v>318</v>
          </cell>
          <cell r="M40">
            <v>636</v>
          </cell>
          <cell r="N40">
            <v>318</v>
          </cell>
          <cell r="O40">
            <v>212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  <cell r="J41">
            <v>366</v>
          </cell>
          <cell r="K41">
            <v>418</v>
          </cell>
          <cell r="L41">
            <v>313.5</v>
          </cell>
          <cell r="M41">
            <v>627</v>
          </cell>
          <cell r="N41">
            <v>313.5</v>
          </cell>
          <cell r="O41">
            <v>209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  <cell r="J42">
            <v>367.67</v>
          </cell>
          <cell r="K42">
            <v>420</v>
          </cell>
          <cell r="L42">
            <v>315</v>
          </cell>
          <cell r="M42">
            <v>630</v>
          </cell>
          <cell r="N42">
            <v>315</v>
          </cell>
          <cell r="O42">
            <v>210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  <cell r="J43">
            <v>369.5</v>
          </cell>
          <cell r="K43">
            <v>422</v>
          </cell>
          <cell r="L43">
            <v>316.5</v>
          </cell>
          <cell r="M43">
            <v>633</v>
          </cell>
          <cell r="N43">
            <v>316.5</v>
          </cell>
          <cell r="O43">
            <v>211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  <cell r="J44">
            <v>368</v>
          </cell>
          <cell r="K44">
            <v>420</v>
          </cell>
          <cell r="L44">
            <v>315</v>
          </cell>
          <cell r="M44">
            <v>630</v>
          </cell>
          <cell r="N44">
            <v>315</v>
          </cell>
          <cell r="O44">
            <v>210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  <cell r="J45">
            <v>362.5</v>
          </cell>
          <cell r="K45">
            <v>414</v>
          </cell>
          <cell r="L45">
            <v>310.5</v>
          </cell>
          <cell r="M45">
            <v>621</v>
          </cell>
          <cell r="N45">
            <v>310.5</v>
          </cell>
          <cell r="O45">
            <v>207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  <cell r="J46">
            <v>364.33</v>
          </cell>
          <cell r="K46">
            <v>416</v>
          </cell>
          <cell r="L46">
            <v>312</v>
          </cell>
          <cell r="M46">
            <v>624</v>
          </cell>
          <cell r="N46">
            <v>312</v>
          </cell>
          <cell r="O46">
            <v>208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  <cell r="J47">
            <v>366</v>
          </cell>
          <cell r="K47">
            <v>418</v>
          </cell>
          <cell r="L47">
            <v>313.5</v>
          </cell>
          <cell r="M47">
            <v>627</v>
          </cell>
          <cell r="N47">
            <v>313.5</v>
          </cell>
          <cell r="O47">
            <v>209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  <cell r="J48">
            <v>364</v>
          </cell>
          <cell r="K48">
            <v>416</v>
          </cell>
          <cell r="L48">
            <v>312</v>
          </cell>
          <cell r="M48">
            <v>624</v>
          </cell>
          <cell r="N48">
            <v>312</v>
          </cell>
          <cell r="O48">
            <v>208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  <cell r="J49">
            <v>359</v>
          </cell>
          <cell r="K49">
            <v>410</v>
          </cell>
          <cell r="L49">
            <v>307.5</v>
          </cell>
          <cell r="M49">
            <v>615</v>
          </cell>
          <cell r="N49">
            <v>307.5</v>
          </cell>
          <cell r="O49">
            <v>205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  <cell r="J50">
            <v>360.67</v>
          </cell>
          <cell r="K50">
            <v>412</v>
          </cell>
          <cell r="L50">
            <v>309</v>
          </cell>
          <cell r="M50">
            <v>618</v>
          </cell>
          <cell r="N50">
            <v>309</v>
          </cell>
          <cell r="O50">
            <v>206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  <cell r="J51">
            <v>362.5</v>
          </cell>
          <cell r="K51">
            <v>414</v>
          </cell>
          <cell r="L51">
            <v>310.5</v>
          </cell>
          <cell r="M51">
            <v>621</v>
          </cell>
          <cell r="N51">
            <v>310.5</v>
          </cell>
          <cell r="O51">
            <v>207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  <cell r="J52">
            <v>361</v>
          </cell>
          <cell r="K52">
            <v>412</v>
          </cell>
          <cell r="L52">
            <v>309</v>
          </cell>
          <cell r="M52">
            <v>618</v>
          </cell>
          <cell r="N52">
            <v>309</v>
          </cell>
          <cell r="O52">
            <v>206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  <cell r="J53">
            <v>355.5</v>
          </cell>
          <cell r="K53">
            <v>406</v>
          </cell>
          <cell r="L53">
            <v>304.5</v>
          </cell>
          <cell r="M53">
            <v>609</v>
          </cell>
          <cell r="N53">
            <v>304.5</v>
          </cell>
          <cell r="O53">
            <v>203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  <cell r="J54">
            <v>357.33</v>
          </cell>
          <cell r="K54">
            <v>408</v>
          </cell>
          <cell r="L54">
            <v>306</v>
          </cell>
          <cell r="M54">
            <v>612</v>
          </cell>
          <cell r="N54">
            <v>306</v>
          </cell>
          <cell r="O54">
            <v>204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  <cell r="J55">
            <v>359</v>
          </cell>
          <cell r="K55">
            <v>410</v>
          </cell>
          <cell r="L55">
            <v>307.5</v>
          </cell>
          <cell r="M55">
            <v>615</v>
          </cell>
          <cell r="N55">
            <v>307.5</v>
          </cell>
          <cell r="O55">
            <v>205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  <cell r="J56">
            <v>357</v>
          </cell>
          <cell r="K56">
            <v>408</v>
          </cell>
          <cell r="L56">
            <v>306</v>
          </cell>
          <cell r="M56">
            <v>612</v>
          </cell>
          <cell r="N56">
            <v>306</v>
          </cell>
          <cell r="O56">
            <v>204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  <cell r="J57">
            <v>326.5</v>
          </cell>
          <cell r="K57">
            <v>373</v>
          </cell>
          <cell r="L57">
            <v>279.75</v>
          </cell>
          <cell r="M57">
            <v>559.5</v>
          </cell>
          <cell r="N57">
            <v>279.75</v>
          </cell>
          <cell r="O57">
            <v>186.5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  <cell r="J58">
            <v>353.67</v>
          </cell>
          <cell r="K58">
            <v>404</v>
          </cell>
          <cell r="L58">
            <v>303</v>
          </cell>
          <cell r="M58">
            <v>606</v>
          </cell>
          <cell r="N58">
            <v>303</v>
          </cell>
          <cell r="O58">
            <v>202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  <cell r="J59">
            <v>355.5</v>
          </cell>
          <cell r="K59">
            <v>406</v>
          </cell>
          <cell r="L59">
            <v>304.5</v>
          </cell>
          <cell r="M59">
            <v>609</v>
          </cell>
          <cell r="N59">
            <v>304.5</v>
          </cell>
          <cell r="O59">
            <v>203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  <cell r="J60">
            <v>354</v>
          </cell>
          <cell r="K60">
            <v>404</v>
          </cell>
          <cell r="L60">
            <v>303</v>
          </cell>
          <cell r="M60">
            <v>606</v>
          </cell>
          <cell r="N60">
            <v>303</v>
          </cell>
          <cell r="O60">
            <v>202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  <cell r="J61">
            <v>297.75</v>
          </cell>
          <cell r="K61">
            <v>340</v>
          </cell>
          <cell r="L61">
            <v>255</v>
          </cell>
          <cell r="M61">
            <v>510</v>
          </cell>
          <cell r="N61">
            <v>255</v>
          </cell>
          <cell r="O61">
            <v>170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  <cell r="J62">
            <v>316.33</v>
          </cell>
          <cell r="K62">
            <v>361.33</v>
          </cell>
          <cell r="L62">
            <v>271</v>
          </cell>
          <cell r="M62">
            <v>542</v>
          </cell>
          <cell r="N62">
            <v>271</v>
          </cell>
          <cell r="O62">
            <v>180.67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  <cell r="J63">
            <v>352</v>
          </cell>
          <cell r="K63">
            <v>402</v>
          </cell>
          <cell r="L63">
            <v>301.5</v>
          </cell>
          <cell r="M63">
            <v>603</v>
          </cell>
          <cell r="N63">
            <v>301.5</v>
          </cell>
          <cell r="O63">
            <v>201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  <cell r="J64">
            <v>350</v>
          </cell>
          <cell r="K64">
            <v>400</v>
          </cell>
          <cell r="L64">
            <v>300</v>
          </cell>
          <cell r="M64">
            <v>600</v>
          </cell>
          <cell r="N64">
            <v>300</v>
          </cell>
          <cell r="O64">
            <v>200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  <cell r="J65">
            <v>268.75</v>
          </cell>
          <cell r="K65">
            <v>307</v>
          </cell>
          <cell r="L65">
            <v>230.25</v>
          </cell>
          <cell r="M65">
            <v>460.5</v>
          </cell>
          <cell r="N65">
            <v>230.25</v>
          </cell>
          <cell r="O65">
            <v>153.5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159.33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  <cell r="J66">
            <v>279</v>
          </cell>
          <cell r="K66">
            <v>318.67</v>
          </cell>
          <cell r="L66">
            <v>239</v>
          </cell>
          <cell r="M66">
            <v>478</v>
          </cell>
          <cell r="N66">
            <v>239</v>
          </cell>
          <cell r="O66">
            <v>159.33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  <cell r="J67">
            <v>297.5</v>
          </cell>
          <cell r="K67">
            <v>340</v>
          </cell>
          <cell r="L67">
            <v>255</v>
          </cell>
          <cell r="M67">
            <v>510</v>
          </cell>
          <cell r="N67">
            <v>255</v>
          </cell>
          <cell r="O67">
            <v>170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  <cell r="J68">
            <v>245</v>
          </cell>
          <cell r="K68">
            <v>280</v>
          </cell>
          <cell r="L68">
            <v>210</v>
          </cell>
          <cell r="M68">
            <v>420</v>
          </cell>
          <cell r="N68">
            <v>210</v>
          </cell>
          <cell r="O68">
            <v>140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  <cell r="J69">
            <v>240</v>
          </cell>
          <cell r="K69">
            <v>274</v>
          </cell>
          <cell r="L69">
            <v>205.5</v>
          </cell>
          <cell r="M69">
            <v>411</v>
          </cell>
          <cell r="N69">
            <v>205.5</v>
          </cell>
          <cell r="O69">
            <v>137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  <cell r="J70">
            <v>241.67</v>
          </cell>
          <cell r="K70">
            <v>276</v>
          </cell>
          <cell r="L70">
            <v>207</v>
          </cell>
          <cell r="M70">
            <v>414</v>
          </cell>
          <cell r="N70">
            <v>207</v>
          </cell>
          <cell r="O70">
            <v>138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  <cell r="J71">
            <v>243.5</v>
          </cell>
          <cell r="K71">
            <v>278</v>
          </cell>
          <cell r="L71">
            <v>208.5</v>
          </cell>
          <cell r="M71">
            <v>417</v>
          </cell>
          <cell r="N71">
            <v>208.5</v>
          </cell>
          <cell r="O71">
            <v>139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  <cell r="J72">
            <v>242</v>
          </cell>
          <cell r="K72">
            <v>276</v>
          </cell>
          <cell r="L72">
            <v>207</v>
          </cell>
          <cell r="M72">
            <v>414</v>
          </cell>
          <cell r="N72">
            <v>207</v>
          </cell>
          <cell r="O72">
            <v>138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  <cell r="J73">
            <v>236.5</v>
          </cell>
          <cell r="K73">
            <v>270</v>
          </cell>
          <cell r="L73">
            <v>202.5</v>
          </cell>
          <cell r="M73">
            <v>405</v>
          </cell>
          <cell r="N73">
            <v>202.5</v>
          </cell>
          <cell r="O73">
            <v>135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  <cell r="J74">
            <v>238.33</v>
          </cell>
          <cell r="K74">
            <v>272</v>
          </cell>
          <cell r="L74">
            <v>204</v>
          </cell>
          <cell r="M74">
            <v>408</v>
          </cell>
          <cell r="N74">
            <v>204</v>
          </cell>
          <cell r="O74">
            <v>136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  <cell r="J75">
            <v>240</v>
          </cell>
          <cell r="K75">
            <v>274</v>
          </cell>
          <cell r="L75">
            <v>205.5</v>
          </cell>
          <cell r="M75">
            <v>411</v>
          </cell>
          <cell r="N75">
            <v>205.5</v>
          </cell>
          <cell r="O75">
            <v>137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  <cell r="J76">
            <v>238</v>
          </cell>
          <cell r="K76">
            <v>272</v>
          </cell>
          <cell r="L76">
            <v>204</v>
          </cell>
          <cell r="M76">
            <v>408</v>
          </cell>
          <cell r="N76">
            <v>204</v>
          </cell>
          <cell r="O76">
            <v>136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  <cell r="J77">
            <v>233</v>
          </cell>
          <cell r="K77">
            <v>266</v>
          </cell>
          <cell r="L77">
            <v>199.5</v>
          </cell>
          <cell r="M77">
            <v>399</v>
          </cell>
          <cell r="N77">
            <v>199.5</v>
          </cell>
          <cell r="O77">
            <v>133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  <cell r="J78">
            <v>234.67</v>
          </cell>
          <cell r="K78">
            <v>268</v>
          </cell>
          <cell r="L78">
            <v>201</v>
          </cell>
          <cell r="M78">
            <v>402</v>
          </cell>
          <cell r="N78">
            <v>201</v>
          </cell>
          <cell r="O78">
            <v>134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  <cell r="J79">
            <v>236.5</v>
          </cell>
          <cell r="K79">
            <v>270</v>
          </cell>
          <cell r="L79">
            <v>202.5</v>
          </cell>
          <cell r="M79">
            <v>405</v>
          </cell>
          <cell r="N79">
            <v>202.5</v>
          </cell>
          <cell r="O79">
            <v>135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  <cell r="J80">
            <v>235</v>
          </cell>
          <cell r="K80">
            <v>268</v>
          </cell>
          <cell r="L80">
            <v>201</v>
          </cell>
          <cell r="M80">
            <v>402</v>
          </cell>
          <cell r="N80">
            <v>201</v>
          </cell>
          <cell r="O80">
            <v>134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  <cell r="J81">
            <v>229.5</v>
          </cell>
          <cell r="K81">
            <v>262</v>
          </cell>
          <cell r="L81">
            <v>196.5</v>
          </cell>
          <cell r="M81">
            <v>393</v>
          </cell>
          <cell r="N81">
            <v>196.5</v>
          </cell>
          <cell r="O81">
            <v>131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  <cell r="J82">
            <v>231.33</v>
          </cell>
          <cell r="K82">
            <v>264</v>
          </cell>
          <cell r="L82">
            <v>198</v>
          </cell>
          <cell r="M82">
            <v>396</v>
          </cell>
          <cell r="N82">
            <v>198</v>
          </cell>
          <cell r="O82">
            <v>132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  <cell r="J83">
            <v>233</v>
          </cell>
          <cell r="K83">
            <v>266</v>
          </cell>
          <cell r="L83">
            <v>199.5</v>
          </cell>
          <cell r="M83">
            <v>399</v>
          </cell>
          <cell r="N83">
            <v>199.5</v>
          </cell>
          <cell r="O83">
            <v>133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  <cell r="J84">
            <v>231</v>
          </cell>
          <cell r="K84">
            <v>264</v>
          </cell>
          <cell r="L84">
            <v>198</v>
          </cell>
          <cell r="M84">
            <v>396</v>
          </cell>
          <cell r="N84">
            <v>198</v>
          </cell>
          <cell r="O84">
            <v>132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  <cell r="J85">
            <v>226</v>
          </cell>
          <cell r="K85">
            <v>258</v>
          </cell>
          <cell r="L85">
            <v>193.5</v>
          </cell>
          <cell r="M85">
            <v>387</v>
          </cell>
          <cell r="N85">
            <v>193.5</v>
          </cell>
          <cell r="O85">
            <v>129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  <cell r="J86">
            <v>227.67</v>
          </cell>
          <cell r="K86">
            <v>260</v>
          </cell>
          <cell r="L86">
            <v>195</v>
          </cell>
          <cell r="M86">
            <v>390</v>
          </cell>
          <cell r="N86">
            <v>195</v>
          </cell>
          <cell r="O86">
            <v>130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  <cell r="J87">
            <v>229.5</v>
          </cell>
          <cell r="K87">
            <v>262</v>
          </cell>
          <cell r="L87">
            <v>196.5</v>
          </cell>
          <cell r="M87">
            <v>393</v>
          </cell>
          <cell r="N87">
            <v>196.5</v>
          </cell>
          <cell r="O87">
            <v>131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  <cell r="J88">
            <v>228</v>
          </cell>
          <cell r="K88">
            <v>260</v>
          </cell>
          <cell r="L88">
            <v>195</v>
          </cell>
          <cell r="M88">
            <v>390</v>
          </cell>
          <cell r="N88">
            <v>195</v>
          </cell>
          <cell r="O88">
            <v>130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  <cell r="J89">
            <v>222.5</v>
          </cell>
          <cell r="K89">
            <v>254</v>
          </cell>
          <cell r="L89">
            <v>190.5</v>
          </cell>
          <cell r="M89">
            <v>375.5</v>
          </cell>
          <cell r="N89">
            <v>190.5</v>
          </cell>
          <cell r="O89">
            <v>127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  <cell r="J90">
            <v>224.33</v>
          </cell>
          <cell r="K90">
            <v>256</v>
          </cell>
          <cell r="L90">
            <v>192</v>
          </cell>
          <cell r="M90">
            <v>384</v>
          </cell>
          <cell r="N90">
            <v>192</v>
          </cell>
          <cell r="O90">
            <v>128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  <cell r="J91">
            <v>226</v>
          </cell>
          <cell r="K91">
            <v>258</v>
          </cell>
          <cell r="L91">
            <v>193.5</v>
          </cell>
          <cell r="M91">
            <v>387</v>
          </cell>
          <cell r="N91">
            <v>193.5</v>
          </cell>
          <cell r="O91">
            <v>129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  <cell r="J92">
            <v>224</v>
          </cell>
          <cell r="K92">
            <v>256</v>
          </cell>
          <cell r="L92">
            <v>192</v>
          </cell>
          <cell r="M92">
            <v>384</v>
          </cell>
          <cell r="N92">
            <v>192</v>
          </cell>
          <cell r="O92">
            <v>128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  <cell r="J93">
            <v>219</v>
          </cell>
          <cell r="K93">
            <v>250</v>
          </cell>
          <cell r="L93">
            <v>187.5</v>
          </cell>
          <cell r="M93">
            <v>364.5</v>
          </cell>
          <cell r="N93">
            <v>187.5</v>
          </cell>
          <cell r="O93">
            <v>125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  <cell r="J94">
            <v>220.67</v>
          </cell>
          <cell r="K94">
            <v>252</v>
          </cell>
          <cell r="L94">
            <v>189</v>
          </cell>
          <cell r="M94">
            <v>370.67</v>
          </cell>
          <cell r="N94">
            <v>189</v>
          </cell>
          <cell r="O94">
            <v>126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  <cell r="J95">
            <v>222.5</v>
          </cell>
          <cell r="K95">
            <v>254</v>
          </cell>
          <cell r="L95">
            <v>190.5</v>
          </cell>
          <cell r="M95">
            <v>381</v>
          </cell>
          <cell r="N95">
            <v>190.5</v>
          </cell>
          <cell r="O95">
            <v>127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  <cell r="J96">
            <v>221</v>
          </cell>
          <cell r="K96">
            <v>252</v>
          </cell>
          <cell r="L96">
            <v>189</v>
          </cell>
          <cell r="M96">
            <v>378</v>
          </cell>
          <cell r="N96">
            <v>189</v>
          </cell>
          <cell r="O96">
            <v>126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  <cell r="J97">
            <v>215.5</v>
          </cell>
          <cell r="K97">
            <v>246</v>
          </cell>
          <cell r="L97">
            <v>184.5</v>
          </cell>
          <cell r="M97">
            <v>354</v>
          </cell>
          <cell r="N97">
            <v>184.5</v>
          </cell>
          <cell r="O97">
            <v>123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  <cell r="J98">
            <v>217.33</v>
          </cell>
          <cell r="K98">
            <v>248</v>
          </cell>
          <cell r="L98">
            <v>186</v>
          </cell>
          <cell r="M98">
            <v>358</v>
          </cell>
          <cell r="N98">
            <v>186</v>
          </cell>
          <cell r="O98">
            <v>124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  <cell r="J99">
            <v>219</v>
          </cell>
          <cell r="K99">
            <v>250</v>
          </cell>
          <cell r="L99">
            <v>187.5</v>
          </cell>
          <cell r="M99">
            <v>364</v>
          </cell>
          <cell r="N99">
            <v>187.5</v>
          </cell>
          <cell r="O99">
            <v>125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  <cell r="J100">
            <v>217</v>
          </cell>
          <cell r="K100">
            <v>248</v>
          </cell>
          <cell r="L100">
            <v>186</v>
          </cell>
          <cell r="M100">
            <v>350</v>
          </cell>
          <cell r="N100">
            <v>186</v>
          </cell>
          <cell r="O100">
            <v>124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  <cell r="J101">
            <v>212</v>
          </cell>
          <cell r="K101">
            <v>242</v>
          </cell>
          <cell r="L101">
            <v>181.5</v>
          </cell>
          <cell r="M101">
            <v>344</v>
          </cell>
          <cell r="N101">
            <v>181.5</v>
          </cell>
          <cell r="O101">
            <v>121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  <cell r="J102">
            <v>213.67</v>
          </cell>
          <cell r="K102">
            <v>244</v>
          </cell>
          <cell r="L102">
            <v>183</v>
          </cell>
          <cell r="M102">
            <v>346</v>
          </cell>
          <cell r="N102">
            <v>183</v>
          </cell>
          <cell r="O102">
            <v>122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  <cell r="J103">
            <v>215.5</v>
          </cell>
          <cell r="K103">
            <v>246</v>
          </cell>
          <cell r="L103">
            <v>184.5</v>
          </cell>
          <cell r="M103">
            <v>348</v>
          </cell>
          <cell r="N103">
            <v>184.5</v>
          </cell>
          <cell r="O103">
            <v>123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  <cell r="J104">
            <v>214</v>
          </cell>
          <cell r="K104">
            <v>244</v>
          </cell>
          <cell r="L104">
            <v>183</v>
          </cell>
          <cell r="M104">
            <v>346</v>
          </cell>
          <cell r="N104">
            <v>183</v>
          </cell>
          <cell r="O104">
            <v>122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  <cell r="J105">
            <v>208.5</v>
          </cell>
          <cell r="K105">
            <v>238</v>
          </cell>
          <cell r="L105">
            <v>178.5</v>
          </cell>
          <cell r="M105">
            <v>340</v>
          </cell>
          <cell r="N105">
            <v>178.5</v>
          </cell>
          <cell r="O105">
            <v>119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  <cell r="J106">
            <v>210.33</v>
          </cell>
          <cell r="K106">
            <v>240</v>
          </cell>
          <cell r="L106">
            <v>180</v>
          </cell>
          <cell r="M106">
            <v>342</v>
          </cell>
          <cell r="N106">
            <v>180</v>
          </cell>
          <cell r="O106">
            <v>120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  <cell r="J107">
            <v>212</v>
          </cell>
          <cell r="K107">
            <v>242</v>
          </cell>
          <cell r="L107">
            <v>181.5</v>
          </cell>
          <cell r="M107">
            <v>344</v>
          </cell>
          <cell r="N107">
            <v>181.5</v>
          </cell>
          <cell r="O107">
            <v>121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  <cell r="J108">
            <v>210</v>
          </cell>
          <cell r="K108">
            <v>240</v>
          </cell>
          <cell r="L108">
            <v>180</v>
          </cell>
          <cell r="M108">
            <v>342</v>
          </cell>
          <cell r="N108">
            <v>180</v>
          </cell>
          <cell r="O108">
            <v>120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  <cell r="J109">
            <v>205</v>
          </cell>
          <cell r="K109">
            <v>234</v>
          </cell>
          <cell r="L109">
            <v>175.5</v>
          </cell>
          <cell r="M109">
            <v>336</v>
          </cell>
          <cell r="N109">
            <v>175.5</v>
          </cell>
          <cell r="O109">
            <v>117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  <cell r="J110">
            <v>206.67</v>
          </cell>
          <cell r="K110">
            <v>236</v>
          </cell>
          <cell r="L110">
            <v>177</v>
          </cell>
          <cell r="M110">
            <v>338</v>
          </cell>
          <cell r="N110">
            <v>177</v>
          </cell>
          <cell r="O110">
            <v>118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  <cell r="J111">
            <v>208.5</v>
          </cell>
          <cell r="K111">
            <v>238</v>
          </cell>
          <cell r="L111">
            <v>178.5</v>
          </cell>
          <cell r="M111">
            <v>340</v>
          </cell>
          <cell r="N111">
            <v>178.5</v>
          </cell>
          <cell r="O111">
            <v>119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  <cell r="J112">
            <v>207</v>
          </cell>
          <cell r="K112">
            <v>236</v>
          </cell>
          <cell r="L112">
            <v>177</v>
          </cell>
          <cell r="M112">
            <v>338</v>
          </cell>
          <cell r="N112">
            <v>177</v>
          </cell>
          <cell r="O112">
            <v>118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  <cell r="J113">
            <v>201.5</v>
          </cell>
          <cell r="K113">
            <v>230</v>
          </cell>
          <cell r="L113">
            <v>172.5</v>
          </cell>
          <cell r="M113">
            <v>332</v>
          </cell>
          <cell r="N113">
            <v>172.5</v>
          </cell>
          <cell r="O113">
            <v>115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  <cell r="J114">
            <v>203.33</v>
          </cell>
          <cell r="K114">
            <v>232</v>
          </cell>
          <cell r="L114">
            <v>174</v>
          </cell>
          <cell r="M114">
            <v>334</v>
          </cell>
          <cell r="N114">
            <v>174</v>
          </cell>
          <cell r="O114">
            <v>116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  <cell r="J115">
            <v>205</v>
          </cell>
          <cell r="K115">
            <v>234</v>
          </cell>
          <cell r="L115">
            <v>175.5</v>
          </cell>
          <cell r="M115">
            <v>336</v>
          </cell>
          <cell r="N115">
            <v>175.5</v>
          </cell>
          <cell r="O115">
            <v>117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  <cell r="J116">
            <v>203</v>
          </cell>
          <cell r="K116">
            <v>232</v>
          </cell>
          <cell r="L116">
            <v>174</v>
          </cell>
          <cell r="M116">
            <v>334</v>
          </cell>
          <cell r="N116">
            <v>174</v>
          </cell>
          <cell r="O116">
            <v>116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  <cell r="J117">
            <v>198</v>
          </cell>
          <cell r="K117">
            <v>226</v>
          </cell>
          <cell r="L117">
            <v>169.5</v>
          </cell>
          <cell r="M117">
            <v>328</v>
          </cell>
          <cell r="N117">
            <v>169.5</v>
          </cell>
          <cell r="O117">
            <v>113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  <cell r="J118">
            <v>199.67</v>
          </cell>
          <cell r="K118">
            <v>228</v>
          </cell>
          <cell r="L118">
            <v>171</v>
          </cell>
          <cell r="M118">
            <v>330</v>
          </cell>
          <cell r="N118">
            <v>171</v>
          </cell>
          <cell r="O118">
            <v>114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  <cell r="J119">
            <v>201.5</v>
          </cell>
          <cell r="K119">
            <v>230</v>
          </cell>
          <cell r="L119">
            <v>172.5</v>
          </cell>
          <cell r="M119">
            <v>332</v>
          </cell>
          <cell r="N119">
            <v>172.5</v>
          </cell>
          <cell r="O119">
            <v>115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  <cell r="J120">
            <v>200</v>
          </cell>
          <cell r="K120">
            <v>228</v>
          </cell>
          <cell r="L120">
            <v>171</v>
          </cell>
          <cell r="M120">
            <v>330</v>
          </cell>
          <cell r="N120">
            <v>171</v>
          </cell>
          <cell r="O120">
            <v>114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  <cell r="J121">
            <v>195.5</v>
          </cell>
          <cell r="K121">
            <v>223</v>
          </cell>
          <cell r="L121">
            <v>167.25</v>
          </cell>
          <cell r="M121">
            <v>325</v>
          </cell>
          <cell r="N121">
            <v>167.25</v>
          </cell>
          <cell r="O121">
            <v>111.5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  <cell r="J122">
            <v>196.33</v>
          </cell>
          <cell r="K122">
            <v>224</v>
          </cell>
          <cell r="L122">
            <v>168</v>
          </cell>
          <cell r="M122">
            <v>326</v>
          </cell>
          <cell r="N122">
            <v>168</v>
          </cell>
          <cell r="O122">
            <v>112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  <cell r="J123">
            <v>198</v>
          </cell>
          <cell r="K123">
            <v>226</v>
          </cell>
          <cell r="L123">
            <v>169.5</v>
          </cell>
          <cell r="M123">
            <v>328</v>
          </cell>
          <cell r="N123">
            <v>169.5</v>
          </cell>
          <cell r="O123">
            <v>113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  <cell r="J124">
            <v>196</v>
          </cell>
          <cell r="K124">
            <v>224</v>
          </cell>
          <cell r="L124">
            <v>168</v>
          </cell>
          <cell r="M124">
            <v>326</v>
          </cell>
          <cell r="N124">
            <v>168</v>
          </cell>
          <cell r="O124">
            <v>112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  <cell r="J125">
            <v>193.75</v>
          </cell>
          <cell r="K125">
            <v>221</v>
          </cell>
          <cell r="L125">
            <v>165.75</v>
          </cell>
          <cell r="M125">
            <v>323</v>
          </cell>
          <cell r="N125">
            <v>165.75</v>
          </cell>
          <cell r="O125">
            <v>110.5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  <cell r="J126">
            <v>194</v>
          </cell>
          <cell r="K126">
            <v>221.33</v>
          </cell>
          <cell r="L126">
            <v>166</v>
          </cell>
          <cell r="M126">
            <v>323.33</v>
          </cell>
          <cell r="N126">
            <v>166</v>
          </cell>
          <cell r="O126">
            <v>110.67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  <cell r="J127">
            <v>194.5</v>
          </cell>
          <cell r="K127">
            <v>222</v>
          </cell>
          <cell r="L127">
            <v>166.5</v>
          </cell>
          <cell r="M127">
            <v>324</v>
          </cell>
          <cell r="N127">
            <v>166.5</v>
          </cell>
          <cell r="O127">
            <v>111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  <cell r="J128">
            <v>193</v>
          </cell>
          <cell r="K128">
            <v>220</v>
          </cell>
          <cell r="L128">
            <v>165</v>
          </cell>
          <cell r="M128">
            <v>322</v>
          </cell>
          <cell r="N128">
            <v>165</v>
          </cell>
          <cell r="O128">
            <v>110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  <cell r="J129">
            <v>193</v>
          </cell>
          <cell r="K129">
            <v>220</v>
          </cell>
          <cell r="L129">
            <v>165</v>
          </cell>
          <cell r="M129">
            <v>322</v>
          </cell>
          <cell r="N129">
            <v>165</v>
          </cell>
          <cell r="O129">
            <v>110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193</v>
          </cell>
          <cell r="K130">
            <v>220</v>
          </cell>
          <cell r="L130">
            <v>165</v>
          </cell>
          <cell r="M130">
            <v>322</v>
          </cell>
          <cell r="N130">
            <v>165</v>
          </cell>
          <cell r="O130">
            <v>110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  <cell r="J131">
            <v>193</v>
          </cell>
          <cell r="K131">
            <v>220</v>
          </cell>
          <cell r="L131">
            <v>165</v>
          </cell>
          <cell r="M131">
            <v>322</v>
          </cell>
          <cell r="N131">
            <v>165</v>
          </cell>
          <cell r="O131">
            <v>110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  <cell r="J132">
            <v>193</v>
          </cell>
          <cell r="K132">
            <v>220</v>
          </cell>
          <cell r="L132">
            <v>165</v>
          </cell>
          <cell r="M132">
            <v>322</v>
          </cell>
          <cell r="N132">
            <v>165</v>
          </cell>
          <cell r="O132">
            <v>110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100</v>
          </cell>
          <cell r="N133">
            <v>100</v>
          </cell>
          <cell r="O133">
            <v>70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100</v>
          </cell>
          <cell r="N134">
            <v>98.5</v>
          </cell>
          <cell r="O134">
            <v>68.5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100</v>
          </cell>
          <cell r="N135">
            <v>99</v>
          </cell>
          <cell r="O135">
            <v>69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100</v>
          </cell>
          <cell r="N136">
            <v>99.5</v>
          </cell>
          <cell r="O136">
            <v>69.5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100</v>
          </cell>
          <cell r="N137">
            <v>99</v>
          </cell>
          <cell r="O137">
            <v>69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100</v>
          </cell>
          <cell r="N138">
            <v>97.5</v>
          </cell>
          <cell r="O138">
            <v>67.5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</v>
          </cell>
          <cell r="N139">
            <v>98</v>
          </cell>
          <cell r="O139">
            <v>68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100</v>
          </cell>
          <cell r="N140">
            <v>98.5</v>
          </cell>
          <cell r="O140">
            <v>68.5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100</v>
          </cell>
          <cell r="N141">
            <v>98</v>
          </cell>
          <cell r="O141">
            <v>68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100</v>
          </cell>
          <cell r="N142">
            <v>96.5</v>
          </cell>
          <cell r="O142">
            <v>66.5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100</v>
          </cell>
          <cell r="N143">
            <v>97</v>
          </cell>
          <cell r="O143">
            <v>67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100</v>
          </cell>
          <cell r="N144">
            <v>97.5</v>
          </cell>
          <cell r="O144">
            <v>67.5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100</v>
          </cell>
          <cell r="N145">
            <v>97</v>
          </cell>
          <cell r="O145">
            <v>67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100</v>
          </cell>
          <cell r="N146">
            <v>95.5</v>
          </cell>
          <cell r="O146">
            <v>65.5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100</v>
          </cell>
          <cell r="N147">
            <v>96</v>
          </cell>
          <cell r="O147">
            <v>66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100</v>
          </cell>
          <cell r="N148">
            <v>96.5</v>
          </cell>
          <cell r="O148">
            <v>66.5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100</v>
          </cell>
          <cell r="N149">
            <v>96</v>
          </cell>
          <cell r="O149">
            <v>66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100</v>
          </cell>
          <cell r="N150">
            <v>94.5</v>
          </cell>
          <cell r="O150">
            <v>64.5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100</v>
          </cell>
          <cell r="N151">
            <v>95</v>
          </cell>
          <cell r="O151">
            <v>65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100</v>
          </cell>
          <cell r="N152">
            <v>95.5</v>
          </cell>
          <cell r="O152">
            <v>65.5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100</v>
          </cell>
          <cell r="N153">
            <v>95</v>
          </cell>
          <cell r="O153">
            <v>65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100</v>
          </cell>
          <cell r="N154">
            <v>93.5</v>
          </cell>
          <cell r="O154">
            <v>63.5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100</v>
          </cell>
          <cell r="N155">
            <v>94</v>
          </cell>
          <cell r="O155">
            <v>64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100</v>
          </cell>
          <cell r="N156">
            <v>94.5</v>
          </cell>
          <cell r="O156">
            <v>64.5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100</v>
          </cell>
          <cell r="N157">
            <v>94</v>
          </cell>
          <cell r="O157">
            <v>64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100</v>
          </cell>
          <cell r="N158">
            <v>92.5</v>
          </cell>
          <cell r="O158">
            <v>62.5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100</v>
          </cell>
          <cell r="N159">
            <v>93</v>
          </cell>
          <cell r="O159">
            <v>63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100</v>
          </cell>
          <cell r="N160">
            <v>93.5</v>
          </cell>
          <cell r="O160">
            <v>63.5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100</v>
          </cell>
          <cell r="N161">
            <v>93</v>
          </cell>
          <cell r="O161">
            <v>63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100</v>
          </cell>
          <cell r="N162">
            <v>91.5</v>
          </cell>
          <cell r="O162">
            <v>61.5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100</v>
          </cell>
          <cell r="N163">
            <v>92</v>
          </cell>
          <cell r="O163">
            <v>62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100</v>
          </cell>
          <cell r="N164">
            <v>92.5</v>
          </cell>
          <cell r="O164">
            <v>62.5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100</v>
          </cell>
          <cell r="N165">
            <v>92</v>
          </cell>
          <cell r="O165">
            <v>62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100</v>
          </cell>
          <cell r="N166">
            <v>90.5</v>
          </cell>
          <cell r="O166">
            <v>60.5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100</v>
          </cell>
          <cell r="N167">
            <v>91</v>
          </cell>
          <cell r="O167">
            <v>61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100</v>
          </cell>
          <cell r="N168">
            <v>91.5</v>
          </cell>
          <cell r="O168">
            <v>61.5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100</v>
          </cell>
          <cell r="N169">
            <v>91</v>
          </cell>
          <cell r="O169">
            <v>61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100</v>
          </cell>
          <cell r="N170">
            <v>89.5</v>
          </cell>
          <cell r="O170">
            <v>59.5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100</v>
          </cell>
          <cell r="N171">
            <v>90</v>
          </cell>
          <cell r="O171">
            <v>60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100</v>
          </cell>
          <cell r="N172">
            <v>90.5</v>
          </cell>
          <cell r="O172">
            <v>60.5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100</v>
          </cell>
          <cell r="N173">
            <v>90</v>
          </cell>
          <cell r="O173">
            <v>60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100</v>
          </cell>
          <cell r="N174">
            <v>88.5</v>
          </cell>
          <cell r="O174">
            <v>58.5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100</v>
          </cell>
          <cell r="N175">
            <v>89</v>
          </cell>
          <cell r="O175">
            <v>59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100</v>
          </cell>
          <cell r="N176">
            <v>89.5</v>
          </cell>
          <cell r="O176">
            <v>59.5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100</v>
          </cell>
          <cell r="N177">
            <v>89</v>
          </cell>
          <cell r="O177">
            <v>59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100</v>
          </cell>
          <cell r="N178">
            <v>87.5</v>
          </cell>
          <cell r="O178">
            <v>57.5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100</v>
          </cell>
          <cell r="N179">
            <v>88</v>
          </cell>
          <cell r="O179">
            <v>58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100</v>
          </cell>
          <cell r="N180">
            <v>88.5</v>
          </cell>
          <cell r="O180">
            <v>58.5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100</v>
          </cell>
          <cell r="N181">
            <v>88</v>
          </cell>
          <cell r="O181">
            <v>58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100</v>
          </cell>
          <cell r="N182">
            <v>86.5</v>
          </cell>
          <cell r="O182">
            <v>56.5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100</v>
          </cell>
          <cell r="N183">
            <v>87</v>
          </cell>
          <cell r="O183">
            <v>57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100</v>
          </cell>
          <cell r="N184">
            <v>87.5</v>
          </cell>
          <cell r="O184">
            <v>57.5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100</v>
          </cell>
          <cell r="N185">
            <v>87</v>
          </cell>
          <cell r="O185">
            <v>57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100</v>
          </cell>
          <cell r="N186">
            <v>85.5</v>
          </cell>
          <cell r="O186">
            <v>55.5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100</v>
          </cell>
          <cell r="N187">
            <v>86</v>
          </cell>
          <cell r="O187">
            <v>56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100</v>
          </cell>
          <cell r="N188">
            <v>86.5</v>
          </cell>
          <cell r="O188">
            <v>56.5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100</v>
          </cell>
          <cell r="N189">
            <v>86</v>
          </cell>
          <cell r="O189">
            <v>56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100</v>
          </cell>
          <cell r="N190">
            <v>84.5</v>
          </cell>
          <cell r="O190">
            <v>54.5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100</v>
          </cell>
          <cell r="N191">
            <v>85</v>
          </cell>
          <cell r="O191">
            <v>55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100</v>
          </cell>
          <cell r="N192">
            <v>85.5</v>
          </cell>
          <cell r="O192">
            <v>55.5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100</v>
          </cell>
          <cell r="N193">
            <v>85</v>
          </cell>
          <cell r="O193">
            <v>55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100</v>
          </cell>
          <cell r="N194">
            <v>83.5</v>
          </cell>
          <cell r="O194">
            <v>53.5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100</v>
          </cell>
          <cell r="N195">
            <v>84</v>
          </cell>
          <cell r="O195">
            <v>54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100</v>
          </cell>
          <cell r="N196">
            <v>84.5</v>
          </cell>
          <cell r="O196">
            <v>54.5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100</v>
          </cell>
          <cell r="N197">
            <v>84.5</v>
          </cell>
          <cell r="O197">
            <v>54.5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100</v>
          </cell>
          <cell r="N198">
            <v>84</v>
          </cell>
          <cell r="O198">
            <v>54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100</v>
          </cell>
          <cell r="N199">
            <v>82.5</v>
          </cell>
          <cell r="O199">
            <v>52.5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100</v>
          </cell>
          <cell r="N200">
            <v>83</v>
          </cell>
          <cell r="O200">
            <v>53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100</v>
          </cell>
          <cell r="N201">
            <v>83.5</v>
          </cell>
          <cell r="O201">
            <v>53.5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100</v>
          </cell>
          <cell r="N202">
            <v>83</v>
          </cell>
          <cell r="O202">
            <v>53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100</v>
          </cell>
          <cell r="N203">
            <v>81.5</v>
          </cell>
          <cell r="O203">
            <v>51.5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100</v>
          </cell>
          <cell r="N204">
            <v>82</v>
          </cell>
          <cell r="O204">
            <v>52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100</v>
          </cell>
          <cell r="N205">
            <v>82.5</v>
          </cell>
          <cell r="O205">
            <v>52.5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100</v>
          </cell>
          <cell r="N206">
            <v>82</v>
          </cell>
          <cell r="O206">
            <v>52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100</v>
          </cell>
          <cell r="N207">
            <v>80.5</v>
          </cell>
          <cell r="O207">
            <v>50.5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100</v>
          </cell>
          <cell r="N208">
            <v>81</v>
          </cell>
          <cell r="O208">
            <v>51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100</v>
          </cell>
          <cell r="N209">
            <v>81.5</v>
          </cell>
          <cell r="O209">
            <v>51.5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100</v>
          </cell>
          <cell r="N210">
            <v>81</v>
          </cell>
          <cell r="O210">
            <v>51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100</v>
          </cell>
          <cell r="N211">
            <v>79.5</v>
          </cell>
          <cell r="O211">
            <v>49.5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100</v>
          </cell>
          <cell r="N212">
            <v>80</v>
          </cell>
          <cell r="O212">
            <v>50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100</v>
          </cell>
          <cell r="N213">
            <v>80.5</v>
          </cell>
          <cell r="O213">
            <v>50.5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100</v>
          </cell>
          <cell r="N214">
            <v>80</v>
          </cell>
          <cell r="O214">
            <v>50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100</v>
          </cell>
          <cell r="N215">
            <v>78.5</v>
          </cell>
          <cell r="O215">
            <v>48.5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100</v>
          </cell>
          <cell r="N216">
            <v>79</v>
          </cell>
          <cell r="O216">
            <v>49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100</v>
          </cell>
          <cell r="N217">
            <v>79.5</v>
          </cell>
          <cell r="O217">
            <v>49.5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100</v>
          </cell>
          <cell r="N218">
            <v>79</v>
          </cell>
          <cell r="O218">
            <v>49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100</v>
          </cell>
          <cell r="N219">
            <v>77.5</v>
          </cell>
          <cell r="O219">
            <v>47.5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100</v>
          </cell>
          <cell r="N220">
            <v>78</v>
          </cell>
          <cell r="O220">
            <v>48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100</v>
          </cell>
          <cell r="N221">
            <v>78.5</v>
          </cell>
          <cell r="O221">
            <v>48.5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100</v>
          </cell>
          <cell r="N222">
            <v>78</v>
          </cell>
          <cell r="O222">
            <v>48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100</v>
          </cell>
          <cell r="N223">
            <v>76.5</v>
          </cell>
          <cell r="O223">
            <v>46.5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100</v>
          </cell>
          <cell r="N224">
            <v>77</v>
          </cell>
          <cell r="O224">
            <v>47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100</v>
          </cell>
          <cell r="N225">
            <v>77.5</v>
          </cell>
          <cell r="O225">
            <v>47.5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100</v>
          </cell>
          <cell r="N226">
            <v>77</v>
          </cell>
          <cell r="O226">
            <v>47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100</v>
          </cell>
          <cell r="N227">
            <v>75.5</v>
          </cell>
          <cell r="O227">
            <v>45.5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100</v>
          </cell>
          <cell r="N228">
            <v>76</v>
          </cell>
          <cell r="O228">
            <v>46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100</v>
          </cell>
          <cell r="N229">
            <v>76.5</v>
          </cell>
          <cell r="O229">
            <v>46.5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100</v>
          </cell>
          <cell r="N230">
            <v>76</v>
          </cell>
          <cell r="O230">
            <v>46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100</v>
          </cell>
          <cell r="N231">
            <v>74.5</v>
          </cell>
          <cell r="O231">
            <v>44.5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100</v>
          </cell>
          <cell r="N232">
            <v>75</v>
          </cell>
          <cell r="O232">
            <v>45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100</v>
          </cell>
          <cell r="N233">
            <v>75.5</v>
          </cell>
          <cell r="O233">
            <v>45.5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100</v>
          </cell>
          <cell r="N234">
            <v>75</v>
          </cell>
          <cell r="O234">
            <v>45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100</v>
          </cell>
          <cell r="N235">
            <v>73.5</v>
          </cell>
          <cell r="O235">
            <v>43.5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100</v>
          </cell>
          <cell r="N236">
            <v>74</v>
          </cell>
          <cell r="O236">
            <v>44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100</v>
          </cell>
          <cell r="N237">
            <v>74.5</v>
          </cell>
          <cell r="O237">
            <v>44.5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100</v>
          </cell>
          <cell r="N238">
            <v>74</v>
          </cell>
          <cell r="O238">
            <v>44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</v>
          </cell>
          <cell r="N239">
            <v>72.5</v>
          </cell>
          <cell r="O239">
            <v>42.5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100</v>
          </cell>
          <cell r="N240">
            <v>73</v>
          </cell>
          <cell r="O240">
            <v>43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100</v>
          </cell>
          <cell r="N241">
            <v>73.5</v>
          </cell>
          <cell r="O241">
            <v>43.5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100</v>
          </cell>
          <cell r="N242">
            <v>73</v>
          </cell>
          <cell r="O242">
            <v>43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100</v>
          </cell>
          <cell r="N243">
            <v>71.5</v>
          </cell>
          <cell r="O243">
            <v>41.5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100</v>
          </cell>
          <cell r="N244">
            <v>72</v>
          </cell>
          <cell r="O244">
            <v>42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100</v>
          </cell>
          <cell r="N245">
            <v>72.5</v>
          </cell>
          <cell r="O245">
            <v>42.5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100</v>
          </cell>
          <cell r="N246">
            <v>72</v>
          </cell>
          <cell r="O246">
            <v>42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100</v>
          </cell>
          <cell r="N247">
            <v>70.5</v>
          </cell>
          <cell r="O247">
            <v>40.5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100</v>
          </cell>
          <cell r="N248">
            <v>71</v>
          </cell>
          <cell r="O248">
            <v>41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100</v>
          </cell>
          <cell r="N249">
            <v>71.5</v>
          </cell>
          <cell r="O249">
            <v>41.5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100</v>
          </cell>
          <cell r="N250">
            <v>71</v>
          </cell>
          <cell r="O250">
            <v>41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100</v>
          </cell>
          <cell r="N251">
            <v>69.75</v>
          </cell>
          <cell r="O251">
            <v>39.75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100</v>
          </cell>
          <cell r="N252">
            <v>70</v>
          </cell>
          <cell r="O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100</v>
          </cell>
          <cell r="N253">
            <v>70.5</v>
          </cell>
          <cell r="O253">
            <v>40.5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100</v>
          </cell>
          <cell r="N254">
            <v>70</v>
          </cell>
          <cell r="O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100</v>
          </cell>
          <cell r="N255">
            <v>69.25</v>
          </cell>
          <cell r="O255">
            <v>39.25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100</v>
          </cell>
          <cell r="N256">
            <v>69.33</v>
          </cell>
          <cell r="O256">
            <v>39.33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100</v>
          </cell>
          <cell r="N257">
            <v>69.5</v>
          </cell>
          <cell r="O257">
            <v>39.5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100</v>
          </cell>
          <cell r="N258">
            <v>69</v>
          </cell>
          <cell r="O258">
            <v>39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100</v>
          </cell>
          <cell r="N259">
            <v>69</v>
          </cell>
          <cell r="O259">
            <v>39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100</v>
          </cell>
          <cell r="N260">
            <v>69</v>
          </cell>
          <cell r="O260">
            <v>39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100</v>
          </cell>
          <cell r="N261">
            <v>69</v>
          </cell>
          <cell r="O261">
            <v>39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100</v>
          </cell>
          <cell r="N262">
            <v>69</v>
          </cell>
          <cell r="O262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's Epée"/>
      <sheetName val="Men's Foil"/>
      <sheetName val="Men's Saber"/>
      <sheetName val="Women's Epée"/>
      <sheetName val="Women's Foil"/>
      <sheetName val="Women's Saber"/>
    </sheetNames>
    <sheetDataSet>
      <sheetData sheetId="0">
        <row r="3">
          <cell r="A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67">IF(E4=0,"",IF(E4=E3,A3,ROW()-3&amp;IF(E4=E5,"T","")))</f>
        <v>1</v>
      </c>
      <c r="B4" s="2" t="str">
        <f>TRIM(IF(D4&lt;=V60Cutoff,"%",IF(D4&lt;=V50Cutoff,"#","")))</f>
        <v>#</v>
      </c>
      <c r="C4" s="20" t="s">
        <v>66</v>
      </c>
      <c r="D4" s="19">
        <v>18728</v>
      </c>
      <c r="E4" s="36">
        <f aca="true" t="shared" si="1" ref="E4:E66">F4+LARGE($L4:$M4,1)+LARGE($L4:$M4,2)</f>
        <v>1110</v>
      </c>
      <c r="F4" s="5"/>
      <c r="G4" s="4">
        <v>3</v>
      </c>
      <c r="H4" s="5">
        <f aca="true" t="shared" si="2" ref="H4:H34">IF(OR(G4&gt;=65,ISNUMBER(G4)=FALSE),0,VLOOKUP(G4,PointTable,H$3,TRUE))</f>
        <v>510</v>
      </c>
      <c r="I4" s="4">
        <v>1</v>
      </c>
      <c r="J4" s="5">
        <f aca="true" t="shared" si="3" ref="J4:J34">IF(OR(I4&gt;=65,ISNUMBER(I4)=FALSE),0,VLOOKUP(I4,PointTable,J$3,TRUE))</f>
        <v>600</v>
      </c>
      <c r="L4">
        <f>H4</f>
        <v>510</v>
      </c>
      <c r="M4">
        <f>J4</f>
        <v>600</v>
      </c>
    </row>
    <row r="5" spans="1:13" ht="12.75">
      <c r="A5" s="2" t="str">
        <f t="shared" si="0"/>
        <v>2</v>
      </c>
      <c r="B5" s="2">
        <f aca="true" t="shared" si="4" ref="B5:B66">TRIM(IF(D5&lt;=V60Cutoff,"%",IF(D5&lt;=V50Cutoff,"#","")))</f>
      </c>
      <c r="C5" s="32" t="s">
        <v>298</v>
      </c>
      <c r="D5" s="19">
        <v>20914</v>
      </c>
      <c r="E5" s="36">
        <f>F5+LARGE($L5:$M5,1)+LARGE($L5:$M5,2)</f>
        <v>1062</v>
      </c>
      <c r="F5" s="18"/>
      <c r="G5" s="4">
        <v>3</v>
      </c>
      <c r="H5" s="5">
        <f t="shared" si="2"/>
        <v>510</v>
      </c>
      <c r="I5" s="4">
        <v>2</v>
      </c>
      <c r="J5" s="5">
        <f t="shared" si="3"/>
        <v>552</v>
      </c>
      <c r="L5">
        <f aca="true" t="shared" si="5" ref="L5:L66">H5</f>
        <v>510</v>
      </c>
      <c r="M5">
        <f aca="true" t="shared" si="6" ref="M5:M66">J5</f>
        <v>552</v>
      </c>
    </row>
    <row r="6" spans="1:13" ht="12.75">
      <c r="A6" s="2" t="str">
        <f t="shared" si="0"/>
        <v>3</v>
      </c>
      <c r="B6" s="2" t="str">
        <f t="shared" si="4"/>
        <v>#</v>
      </c>
      <c r="C6" s="32" t="s">
        <v>233</v>
      </c>
      <c r="D6" s="19">
        <v>19445</v>
      </c>
      <c r="E6" s="36">
        <f t="shared" si="1"/>
        <v>822</v>
      </c>
      <c r="F6" s="18"/>
      <c r="G6" s="4">
        <v>12</v>
      </c>
      <c r="H6" s="5">
        <f t="shared" si="2"/>
        <v>312</v>
      </c>
      <c r="I6" s="4">
        <v>3</v>
      </c>
      <c r="J6" s="5">
        <f t="shared" si="3"/>
        <v>510</v>
      </c>
      <c r="L6">
        <f t="shared" si="5"/>
        <v>312</v>
      </c>
      <c r="M6">
        <f t="shared" si="6"/>
        <v>510</v>
      </c>
    </row>
    <row r="7" spans="1:13" ht="12.75">
      <c r="A7" s="2" t="str">
        <f t="shared" si="0"/>
        <v>4</v>
      </c>
      <c r="B7" s="2" t="str">
        <f aca="true" t="shared" si="7" ref="B7:B18">TRIM(IF(D7&lt;=V60Cutoff,"%",IF(D7&lt;=V50Cutoff,"#","")))</f>
        <v>#</v>
      </c>
      <c r="C7" s="32" t="s">
        <v>146</v>
      </c>
      <c r="D7" s="19">
        <v>17420</v>
      </c>
      <c r="E7" s="36">
        <f t="shared" si="1"/>
        <v>738</v>
      </c>
      <c r="F7" s="18"/>
      <c r="G7" s="4">
        <v>6</v>
      </c>
      <c r="H7" s="5">
        <f t="shared" si="2"/>
        <v>417</v>
      </c>
      <c r="I7" s="4">
        <v>9</v>
      </c>
      <c r="J7" s="5">
        <f t="shared" si="3"/>
        <v>321</v>
      </c>
      <c r="L7">
        <f aca="true" t="shared" si="8" ref="L7:L18">H7</f>
        <v>417</v>
      </c>
      <c r="M7">
        <f aca="true" t="shared" si="9" ref="M7:M18">J7</f>
        <v>321</v>
      </c>
    </row>
    <row r="8" spans="1:13" ht="12.75">
      <c r="A8" s="2" t="str">
        <f t="shared" si="0"/>
        <v>5</v>
      </c>
      <c r="B8" s="2" t="str">
        <f t="shared" si="7"/>
        <v>#</v>
      </c>
      <c r="C8" s="32" t="s">
        <v>147</v>
      </c>
      <c r="D8" s="19">
        <v>19835</v>
      </c>
      <c r="E8" s="36">
        <f t="shared" si="1"/>
        <v>630</v>
      </c>
      <c r="F8" s="18"/>
      <c r="G8" s="4">
        <v>9</v>
      </c>
      <c r="H8" s="5">
        <f t="shared" si="2"/>
        <v>321</v>
      </c>
      <c r="I8" s="4">
        <v>13</v>
      </c>
      <c r="J8" s="5">
        <f t="shared" si="3"/>
        <v>309</v>
      </c>
      <c r="L8">
        <f t="shared" si="8"/>
        <v>321</v>
      </c>
      <c r="M8">
        <f t="shared" si="9"/>
        <v>309</v>
      </c>
    </row>
    <row r="9" spans="1:13" ht="12.75">
      <c r="A9" s="2" t="str">
        <f t="shared" si="0"/>
        <v>6</v>
      </c>
      <c r="B9" s="2" t="str">
        <f t="shared" si="7"/>
        <v>#</v>
      </c>
      <c r="C9" s="20" t="s">
        <v>5</v>
      </c>
      <c r="D9" s="19">
        <v>17786</v>
      </c>
      <c r="E9" s="36">
        <f>F9+LARGE($L9:$M9,1)+LARGE($L9:$M9,2)</f>
        <v>627</v>
      </c>
      <c r="F9" s="18"/>
      <c r="G9" s="4">
        <v>13</v>
      </c>
      <c r="H9" s="5">
        <f t="shared" si="2"/>
        <v>309</v>
      </c>
      <c r="I9" s="4">
        <v>10</v>
      </c>
      <c r="J9" s="5">
        <f t="shared" si="3"/>
        <v>318</v>
      </c>
      <c r="L9">
        <f t="shared" si="8"/>
        <v>309</v>
      </c>
      <c r="M9">
        <f t="shared" si="9"/>
        <v>318</v>
      </c>
    </row>
    <row r="10" spans="1:13" ht="12.75">
      <c r="A10" s="2" t="str">
        <f t="shared" si="0"/>
        <v>7</v>
      </c>
      <c r="B10" s="2">
        <f t="shared" si="7"/>
      </c>
      <c r="C10" s="32" t="s">
        <v>301</v>
      </c>
      <c r="D10" s="19">
        <v>22662</v>
      </c>
      <c r="E10" s="36">
        <f>F10+LARGE($L10:$M10,1)+LARGE($L10:$M10,2)</f>
        <v>621</v>
      </c>
      <c r="F10" s="18"/>
      <c r="G10" s="4">
        <v>14</v>
      </c>
      <c r="H10" s="5">
        <f t="shared" si="2"/>
        <v>306</v>
      </c>
      <c r="I10" s="4">
        <v>11</v>
      </c>
      <c r="J10" s="5">
        <f t="shared" si="3"/>
        <v>315</v>
      </c>
      <c r="L10">
        <f t="shared" si="8"/>
        <v>306</v>
      </c>
      <c r="M10">
        <f t="shared" si="9"/>
        <v>315</v>
      </c>
    </row>
    <row r="11" spans="1:13" ht="12.75">
      <c r="A11" s="2" t="str">
        <f t="shared" si="0"/>
        <v>8</v>
      </c>
      <c r="B11" s="2">
        <f t="shared" si="7"/>
      </c>
      <c r="C11" s="20" t="s">
        <v>87</v>
      </c>
      <c r="D11" s="19">
        <v>22257</v>
      </c>
      <c r="E11" s="36">
        <f t="shared" si="1"/>
        <v>600</v>
      </c>
      <c r="F11" s="18"/>
      <c r="G11" s="4">
        <v>1</v>
      </c>
      <c r="H11" s="5">
        <f t="shared" si="2"/>
        <v>600</v>
      </c>
      <c r="I11" s="4" t="s">
        <v>3</v>
      </c>
      <c r="J11" s="5">
        <f t="shared" si="3"/>
        <v>0</v>
      </c>
      <c r="L11">
        <f t="shared" si="8"/>
        <v>600</v>
      </c>
      <c r="M11">
        <f t="shared" si="9"/>
        <v>0</v>
      </c>
    </row>
    <row r="12" spans="1:13" ht="12.75">
      <c r="A12" s="2" t="str">
        <f t="shared" si="0"/>
        <v>9</v>
      </c>
      <c r="B12" s="2">
        <f t="shared" si="7"/>
      </c>
      <c r="C12" s="32" t="s">
        <v>297</v>
      </c>
      <c r="D12" s="19">
        <v>23386</v>
      </c>
      <c r="E12" s="36">
        <f>F12+LARGE($L12:$M12,1)+LARGE($L12:$M12,2)</f>
        <v>552</v>
      </c>
      <c r="F12" s="18"/>
      <c r="G12" s="4">
        <v>2</v>
      </c>
      <c r="H12" s="5">
        <f t="shared" si="2"/>
        <v>552</v>
      </c>
      <c r="I12" s="4" t="s">
        <v>3</v>
      </c>
      <c r="J12" s="5">
        <f t="shared" si="3"/>
        <v>0</v>
      </c>
      <c r="L12">
        <f t="shared" si="8"/>
        <v>552</v>
      </c>
      <c r="M12">
        <f t="shared" si="9"/>
        <v>0</v>
      </c>
    </row>
    <row r="13" spans="1:13" ht="12.75">
      <c r="A13" s="2" t="str">
        <f t="shared" si="0"/>
        <v>10</v>
      </c>
      <c r="B13" s="2" t="str">
        <f t="shared" si="7"/>
        <v>#</v>
      </c>
      <c r="C13" s="32" t="s">
        <v>253</v>
      </c>
      <c r="D13" s="19">
        <v>18524</v>
      </c>
      <c r="E13" s="36">
        <f t="shared" si="1"/>
        <v>513</v>
      </c>
      <c r="F13" s="18"/>
      <c r="G13" s="4">
        <v>11</v>
      </c>
      <c r="H13" s="5">
        <f t="shared" si="2"/>
        <v>315</v>
      </c>
      <c r="I13" s="4">
        <v>21</v>
      </c>
      <c r="J13" s="5">
        <f t="shared" si="3"/>
        <v>198</v>
      </c>
      <c r="L13">
        <f t="shared" si="8"/>
        <v>315</v>
      </c>
      <c r="M13">
        <f t="shared" si="9"/>
        <v>198</v>
      </c>
    </row>
    <row r="14" spans="1:13" ht="12.75">
      <c r="A14" s="2" t="str">
        <f t="shared" si="0"/>
        <v>11</v>
      </c>
      <c r="B14" s="2">
        <f t="shared" si="7"/>
      </c>
      <c r="C14" s="32" t="s">
        <v>232</v>
      </c>
      <c r="D14" s="19">
        <v>23281</v>
      </c>
      <c r="E14" s="36">
        <f>F14+LARGE($L14:$M14,1)+LARGE($L14:$M14,2)</f>
        <v>510</v>
      </c>
      <c r="F14" s="18"/>
      <c r="G14" s="4" t="s">
        <v>3</v>
      </c>
      <c r="H14" s="5">
        <f t="shared" si="2"/>
        <v>0</v>
      </c>
      <c r="I14" s="4">
        <v>3</v>
      </c>
      <c r="J14" s="5">
        <f t="shared" si="3"/>
        <v>510</v>
      </c>
      <c r="L14">
        <f t="shared" si="8"/>
        <v>0</v>
      </c>
      <c r="M14">
        <f t="shared" si="9"/>
        <v>510</v>
      </c>
    </row>
    <row r="15" spans="1:13" ht="12.75">
      <c r="A15" s="2" t="str">
        <f t="shared" si="0"/>
        <v>12</v>
      </c>
      <c r="B15" s="2">
        <f t="shared" si="7"/>
      </c>
      <c r="C15" s="32" t="s">
        <v>311</v>
      </c>
      <c r="D15" s="19">
        <v>23634</v>
      </c>
      <c r="E15" s="36">
        <f t="shared" si="1"/>
        <v>505</v>
      </c>
      <c r="F15" s="18"/>
      <c r="G15" s="4">
        <v>48</v>
      </c>
      <c r="H15" s="5">
        <f t="shared" si="2"/>
        <v>85</v>
      </c>
      <c r="I15" s="4">
        <v>5</v>
      </c>
      <c r="J15" s="5">
        <f t="shared" si="3"/>
        <v>420</v>
      </c>
      <c r="L15">
        <f t="shared" si="8"/>
        <v>85</v>
      </c>
      <c r="M15">
        <f t="shared" si="9"/>
        <v>420</v>
      </c>
    </row>
    <row r="16" spans="1:13" ht="12.75">
      <c r="A16" s="2" t="str">
        <f t="shared" si="0"/>
        <v>13</v>
      </c>
      <c r="B16" s="2">
        <f t="shared" si="7"/>
      </c>
      <c r="C16" s="20" t="s">
        <v>6</v>
      </c>
      <c r="D16" s="19">
        <v>20945</v>
      </c>
      <c r="E16" s="36">
        <f>F16+LARGE($L16:$M16,1)+LARGE($L16:$M16,2)</f>
        <v>492</v>
      </c>
      <c r="F16" s="18"/>
      <c r="G16" s="4">
        <v>52</v>
      </c>
      <c r="H16" s="5">
        <f t="shared" si="2"/>
        <v>81</v>
      </c>
      <c r="I16" s="4">
        <v>8</v>
      </c>
      <c r="J16" s="5">
        <f t="shared" si="3"/>
        <v>411</v>
      </c>
      <c r="L16">
        <f t="shared" si="8"/>
        <v>81</v>
      </c>
      <c r="M16">
        <f t="shared" si="9"/>
        <v>411</v>
      </c>
    </row>
    <row r="17" spans="1:13" ht="12.75">
      <c r="A17" s="2" t="str">
        <f t="shared" si="0"/>
        <v>14</v>
      </c>
      <c r="B17" s="2" t="str">
        <f t="shared" si="7"/>
        <v>%</v>
      </c>
      <c r="C17" s="20" t="s">
        <v>8</v>
      </c>
      <c r="D17" s="19">
        <v>15804</v>
      </c>
      <c r="E17" s="36">
        <f t="shared" si="1"/>
        <v>471</v>
      </c>
      <c r="F17" s="18"/>
      <c r="G17" s="4">
        <v>16</v>
      </c>
      <c r="H17" s="5">
        <f t="shared" si="2"/>
        <v>300</v>
      </c>
      <c r="I17" s="4">
        <v>30</v>
      </c>
      <c r="J17" s="5">
        <f t="shared" si="3"/>
        <v>171</v>
      </c>
      <c r="L17">
        <f t="shared" si="8"/>
        <v>300</v>
      </c>
      <c r="M17">
        <f t="shared" si="9"/>
        <v>171</v>
      </c>
    </row>
    <row r="18" spans="1:13" ht="12.75">
      <c r="A18" s="2" t="str">
        <f t="shared" si="0"/>
        <v>15</v>
      </c>
      <c r="B18" s="2">
        <f t="shared" si="7"/>
      </c>
      <c r="C18" s="32" t="s">
        <v>299</v>
      </c>
      <c r="D18" s="19">
        <v>22408</v>
      </c>
      <c r="E18" s="36">
        <f t="shared" si="1"/>
        <v>420</v>
      </c>
      <c r="F18" s="18"/>
      <c r="G18" s="4">
        <v>5</v>
      </c>
      <c r="H18" s="5">
        <f t="shared" si="2"/>
        <v>420</v>
      </c>
      <c r="I18" s="4" t="s">
        <v>3</v>
      </c>
      <c r="J18" s="5">
        <f t="shared" si="3"/>
        <v>0</v>
      </c>
      <c r="L18">
        <f t="shared" si="8"/>
        <v>420</v>
      </c>
      <c r="M18">
        <f t="shared" si="9"/>
        <v>0</v>
      </c>
    </row>
    <row r="19" spans="1:13" ht="12.75">
      <c r="A19" s="2" t="str">
        <f t="shared" si="0"/>
        <v>16</v>
      </c>
      <c r="B19" s="2">
        <f t="shared" si="4"/>
      </c>
      <c r="C19" s="32" t="s">
        <v>362</v>
      </c>
      <c r="D19" s="19">
        <v>20676</v>
      </c>
      <c r="E19" s="36">
        <f t="shared" si="1"/>
        <v>417</v>
      </c>
      <c r="F19" s="18"/>
      <c r="G19" s="4" t="s">
        <v>3</v>
      </c>
      <c r="H19" s="5">
        <f t="shared" si="2"/>
        <v>0</v>
      </c>
      <c r="I19" s="4">
        <v>6</v>
      </c>
      <c r="J19" s="5">
        <f t="shared" si="3"/>
        <v>417</v>
      </c>
      <c r="L19">
        <f t="shared" si="5"/>
        <v>0</v>
      </c>
      <c r="M19">
        <f t="shared" si="6"/>
        <v>417</v>
      </c>
    </row>
    <row r="20" spans="1:13" ht="12.75">
      <c r="A20" s="2" t="str">
        <f t="shared" si="0"/>
        <v>17T</v>
      </c>
      <c r="B20" s="2">
        <f aca="true" t="shared" si="10" ref="B20:B34">TRIM(IF(D20&lt;=V60Cutoff,"%",IF(D20&lt;=V50Cutoff,"#","")))</f>
      </c>
      <c r="C20" s="32" t="s">
        <v>363</v>
      </c>
      <c r="D20" s="19">
        <v>23362</v>
      </c>
      <c r="E20" s="36">
        <f>F20+LARGE($L20:$M20,1)+LARGE($L20:$M20,2)</f>
        <v>414</v>
      </c>
      <c r="F20" s="18"/>
      <c r="G20" s="4" t="s">
        <v>3</v>
      </c>
      <c r="H20" s="5">
        <f t="shared" si="2"/>
        <v>0</v>
      </c>
      <c r="I20" s="4">
        <v>7</v>
      </c>
      <c r="J20" s="5">
        <f t="shared" si="3"/>
        <v>414</v>
      </c>
      <c r="L20">
        <f aca="true" t="shared" si="11" ref="L20:L34">H20</f>
        <v>0</v>
      </c>
      <c r="M20">
        <f aca="true" t="shared" si="12" ref="M20:M34">J20</f>
        <v>414</v>
      </c>
    </row>
    <row r="21" spans="1:13" ht="12.75">
      <c r="A21" s="2" t="str">
        <f t="shared" si="0"/>
        <v>17T</v>
      </c>
      <c r="B21" s="2">
        <f t="shared" si="10"/>
      </c>
      <c r="C21" s="32" t="s">
        <v>300</v>
      </c>
      <c r="D21" s="19">
        <v>21802</v>
      </c>
      <c r="E21" s="36">
        <f t="shared" si="1"/>
        <v>414</v>
      </c>
      <c r="F21" s="18"/>
      <c r="G21" s="4">
        <v>7</v>
      </c>
      <c r="H21" s="5">
        <f t="shared" si="2"/>
        <v>414</v>
      </c>
      <c r="I21" s="4" t="s">
        <v>3</v>
      </c>
      <c r="J21" s="5">
        <f t="shared" si="3"/>
        <v>0</v>
      </c>
      <c r="L21">
        <f t="shared" si="11"/>
        <v>414</v>
      </c>
      <c r="M21">
        <f t="shared" si="12"/>
        <v>0</v>
      </c>
    </row>
    <row r="22" spans="1:13" ht="12.75">
      <c r="A22" s="2" t="str">
        <f t="shared" si="0"/>
        <v>19</v>
      </c>
      <c r="B22" s="2">
        <f t="shared" si="10"/>
      </c>
      <c r="C22" s="32" t="s">
        <v>112</v>
      </c>
      <c r="D22" s="19">
        <v>22636</v>
      </c>
      <c r="E22" s="36">
        <f t="shared" si="1"/>
        <v>411</v>
      </c>
      <c r="F22" s="18"/>
      <c r="G22" s="4">
        <v>8</v>
      </c>
      <c r="H22" s="5">
        <f t="shared" si="2"/>
        <v>411</v>
      </c>
      <c r="I22" s="4" t="s">
        <v>3</v>
      </c>
      <c r="J22" s="5">
        <f t="shared" si="3"/>
        <v>0</v>
      </c>
      <c r="L22">
        <f t="shared" si="11"/>
        <v>411</v>
      </c>
      <c r="M22">
        <f t="shared" si="12"/>
        <v>0</v>
      </c>
    </row>
    <row r="23" spans="1:13" ht="12.75">
      <c r="A23" s="2" t="str">
        <f t="shared" si="0"/>
        <v>20</v>
      </c>
      <c r="B23" s="2" t="str">
        <f t="shared" si="10"/>
        <v>#</v>
      </c>
      <c r="C23" s="32" t="s">
        <v>252</v>
      </c>
      <c r="D23" s="19">
        <v>19650</v>
      </c>
      <c r="E23" s="36">
        <f t="shared" si="1"/>
        <v>396</v>
      </c>
      <c r="F23" s="18"/>
      <c r="G23" s="4">
        <v>37</v>
      </c>
      <c r="H23" s="5">
        <f t="shared" si="2"/>
        <v>96</v>
      </c>
      <c r="I23" s="4">
        <v>16</v>
      </c>
      <c r="J23" s="5">
        <f t="shared" si="3"/>
        <v>300</v>
      </c>
      <c r="L23">
        <f t="shared" si="11"/>
        <v>96</v>
      </c>
      <c r="M23">
        <f t="shared" si="12"/>
        <v>300</v>
      </c>
    </row>
    <row r="24" spans="1:13" ht="12.75">
      <c r="A24" s="2" t="str">
        <f t="shared" si="0"/>
        <v>21</v>
      </c>
      <c r="B24" s="2" t="str">
        <f t="shared" si="10"/>
        <v>#</v>
      </c>
      <c r="C24" s="20" t="s">
        <v>18</v>
      </c>
      <c r="D24" s="19">
        <v>18589</v>
      </c>
      <c r="E24" s="36">
        <f t="shared" si="1"/>
        <v>390</v>
      </c>
      <c r="F24" s="18"/>
      <c r="G24" s="4">
        <v>17</v>
      </c>
      <c r="H24" s="5">
        <f t="shared" si="2"/>
        <v>210</v>
      </c>
      <c r="I24" s="4">
        <v>27</v>
      </c>
      <c r="J24" s="5">
        <f t="shared" si="3"/>
        <v>180</v>
      </c>
      <c r="L24">
        <f t="shared" si="11"/>
        <v>210</v>
      </c>
      <c r="M24">
        <f t="shared" si="12"/>
        <v>180</v>
      </c>
    </row>
    <row r="25" spans="1:13" ht="12.75">
      <c r="A25" s="2" t="str">
        <f t="shared" si="0"/>
        <v>22</v>
      </c>
      <c r="B25" s="2">
        <f t="shared" si="10"/>
      </c>
      <c r="C25" s="20" t="s">
        <v>7</v>
      </c>
      <c r="D25" s="19">
        <v>21140</v>
      </c>
      <c r="E25" s="36">
        <f t="shared" si="1"/>
        <v>388</v>
      </c>
      <c r="F25" s="18"/>
      <c r="G25" s="4">
        <v>51</v>
      </c>
      <c r="H25" s="5">
        <f t="shared" si="2"/>
        <v>82</v>
      </c>
      <c r="I25" s="4">
        <v>14</v>
      </c>
      <c r="J25" s="5">
        <f t="shared" si="3"/>
        <v>306</v>
      </c>
      <c r="L25">
        <f t="shared" si="11"/>
        <v>82</v>
      </c>
      <c r="M25">
        <f t="shared" si="12"/>
        <v>306</v>
      </c>
    </row>
    <row r="26" spans="1:13" ht="12.75">
      <c r="A26" s="2" t="str">
        <f t="shared" si="0"/>
        <v>23</v>
      </c>
      <c r="B26" s="2" t="str">
        <f t="shared" si="10"/>
        <v>%</v>
      </c>
      <c r="C26" s="20" t="s">
        <v>73</v>
      </c>
      <c r="D26" s="19">
        <v>13713</v>
      </c>
      <c r="E26" s="36">
        <f>F26+LARGE($L26:$M26,1)+LARGE($L26:$M26,2)</f>
        <v>387</v>
      </c>
      <c r="F26" s="18"/>
      <c r="G26" s="4">
        <v>28</v>
      </c>
      <c r="H26" s="5">
        <f t="shared" si="2"/>
        <v>177</v>
      </c>
      <c r="I26" s="4">
        <v>17</v>
      </c>
      <c r="J26" s="5">
        <f t="shared" si="3"/>
        <v>210</v>
      </c>
      <c r="L26">
        <f t="shared" si="11"/>
        <v>177</v>
      </c>
      <c r="M26">
        <f t="shared" si="12"/>
        <v>210</v>
      </c>
    </row>
    <row r="27" spans="1:13" ht="12.75">
      <c r="A27" s="2" t="str">
        <f t="shared" si="0"/>
        <v>24</v>
      </c>
      <c r="B27" s="2" t="str">
        <f t="shared" si="10"/>
        <v>#</v>
      </c>
      <c r="C27" s="32" t="s">
        <v>113</v>
      </c>
      <c r="D27" s="19">
        <v>19487</v>
      </c>
      <c r="E27" s="36">
        <f t="shared" si="1"/>
        <v>381</v>
      </c>
      <c r="F27" s="18"/>
      <c r="G27" s="4">
        <v>25</v>
      </c>
      <c r="H27" s="5">
        <f t="shared" si="2"/>
        <v>186</v>
      </c>
      <c r="I27" s="4">
        <v>22</v>
      </c>
      <c r="J27" s="5">
        <f t="shared" si="3"/>
        <v>195</v>
      </c>
      <c r="L27">
        <f t="shared" si="11"/>
        <v>186</v>
      </c>
      <c r="M27">
        <f t="shared" si="12"/>
        <v>195</v>
      </c>
    </row>
    <row r="28" spans="1:13" ht="12.75">
      <c r="A28" s="2" t="str">
        <f t="shared" si="0"/>
        <v>25</v>
      </c>
      <c r="B28" s="2">
        <f t="shared" si="10"/>
      </c>
      <c r="C28" s="32" t="s">
        <v>294</v>
      </c>
      <c r="D28" s="19">
        <v>22293</v>
      </c>
      <c r="E28" s="36">
        <f t="shared" si="1"/>
        <v>318</v>
      </c>
      <c r="F28" s="18"/>
      <c r="G28" s="4">
        <v>10</v>
      </c>
      <c r="H28" s="5">
        <f t="shared" si="2"/>
        <v>318</v>
      </c>
      <c r="I28" s="4" t="s">
        <v>3</v>
      </c>
      <c r="J28" s="5">
        <f t="shared" si="3"/>
        <v>0</v>
      </c>
      <c r="L28">
        <f t="shared" si="11"/>
        <v>318</v>
      </c>
      <c r="M28">
        <f t="shared" si="12"/>
        <v>0</v>
      </c>
    </row>
    <row r="29" spans="1:13" ht="12.75">
      <c r="A29" s="2" t="str">
        <f t="shared" si="0"/>
        <v>26</v>
      </c>
      <c r="B29" s="2">
        <f t="shared" si="10"/>
      </c>
      <c r="C29" s="32" t="s">
        <v>176</v>
      </c>
      <c r="D29" s="19">
        <v>22913</v>
      </c>
      <c r="E29" s="36">
        <f t="shared" si="1"/>
        <v>312</v>
      </c>
      <c r="F29" s="18"/>
      <c r="G29" s="4" t="s">
        <v>3</v>
      </c>
      <c r="H29" s="5">
        <f t="shared" si="2"/>
        <v>0</v>
      </c>
      <c r="I29" s="4">
        <v>12</v>
      </c>
      <c r="J29" s="5">
        <f t="shared" si="3"/>
        <v>312</v>
      </c>
      <c r="L29">
        <f t="shared" si="11"/>
        <v>0</v>
      </c>
      <c r="M29">
        <f t="shared" si="12"/>
        <v>312</v>
      </c>
    </row>
    <row r="30" spans="1:13" ht="12.75">
      <c r="A30" s="2" t="str">
        <f t="shared" si="0"/>
        <v>27T</v>
      </c>
      <c r="B30" s="2" t="str">
        <f t="shared" si="10"/>
        <v>#</v>
      </c>
      <c r="C30" s="32" t="s">
        <v>203</v>
      </c>
      <c r="D30" s="19">
        <v>19674</v>
      </c>
      <c r="E30" s="36">
        <f t="shared" si="1"/>
        <v>303</v>
      </c>
      <c r="F30" s="18"/>
      <c r="G30" s="4" t="s">
        <v>3</v>
      </c>
      <c r="H30" s="5">
        <f t="shared" si="2"/>
        <v>0</v>
      </c>
      <c r="I30" s="4">
        <v>15</v>
      </c>
      <c r="J30" s="5">
        <f t="shared" si="3"/>
        <v>303</v>
      </c>
      <c r="L30">
        <f t="shared" si="11"/>
        <v>0</v>
      </c>
      <c r="M30">
        <f t="shared" si="12"/>
        <v>303</v>
      </c>
    </row>
    <row r="31" spans="1:13" ht="12.75">
      <c r="A31" s="2" t="str">
        <f t="shared" si="0"/>
        <v>27T</v>
      </c>
      <c r="B31" s="2" t="str">
        <f t="shared" si="10"/>
        <v>#</v>
      </c>
      <c r="C31" s="20" t="s">
        <v>77</v>
      </c>
      <c r="D31" s="19">
        <v>17665</v>
      </c>
      <c r="E31" s="36">
        <f t="shared" si="1"/>
        <v>303</v>
      </c>
      <c r="F31" s="18"/>
      <c r="G31" s="4">
        <v>15</v>
      </c>
      <c r="H31" s="5">
        <f t="shared" si="2"/>
        <v>303</v>
      </c>
      <c r="I31" s="4" t="s">
        <v>3</v>
      </c>
      <c r="J31" s="5">
        <f t="shared" si="3"/>
        <v>0</v>
      </c>
      <c r="L31">
        <f t="shared" si="11"/>
        <v>303</v>
      </c>
      <c r="M31">
        <f t="shared" si="12"/>
        <v>0</v>
      </c>
    </row>
    <row r="32" spans="1:13" ht="12.75">
      <c r="A32" s="2" t="str">
        <f t="shared" si="0"/>
        <v>29</v>
      </c>
      <c r="B32" s="2" t="str">
        <f t="shared" si="10"/>
        <v>#</v>
      </c>
      <c r="C32" s="20" t="s">
        <v>13</v>
      </c>
      <c r="D32" s="19">
        <v>18375</v>
      </c>
      <c r="E32" s="36">
        <f t="shared" si="1"/>
        <v>301</v>
      </c>
      <c r="F32" s="18"/>
      <c r="G32" s="4">
        <v>20</v>
      </c>
      <c r="H32" s="5">
        <f t="shared" si="2"/>
        <v>201</v>
      </c>
      <c r="I32" s="4">
        <v>33</v>
      </c>
      <c r="J32" s="5">
        <f t="shared" si="3"/>
        <v>100</v>
      </c>
      <c r="L32">
        <f t="shared" si="11"/>
        <v>201</v>
      </c>
      <c r="M32">
        <f t="shared" si="12"/>
        <v>100</v>
      </c>
    </row>
    <row r="33" spans="1:13" ht="12.75">
      <c r="A33" s="2" t="str">
        <f t="shared" si="0"/>
        <v>30</v>
      </c>
      <c r="B33" s="2" t="str">
        <f t="shared" si="10"/>
        <v>%</v>
      </c>
      <c r="C33" s="32" t="s">
        <v>182</v>
      </c>
      <c r="D33" s="19">
        <v>16563</v>
      </c>
      <c r="E33" s="36">
        <f t="shared" si="1"/>
        <v>293</v>
      </c>
      <c r="F33" s="18"/>
      <c r="G33" s="4">
        <v>41</v>
      </c>
      <c r="H33" s="5">
        <f t="shared" si="2"/>
        <v>92</v>
      </c>
      <c r="I33" s="4">
        <v>20</v>
      </c>
      <c r="J33" s="5">
        <f t="shared" si="3"/>
        <v>201</v>
      </c>
      <c r="L33">
        <f t="shared" si="11"/>
        <v>92</v>
      </c>
      <c r="M33">
        <f t="shared" si="12"/>
        <v>201</v>
      </c>
    </row>
    <row r="34" spans="1:13" ht="12.75">
      <c r="A34" s="2" t="str">
        <f t="shared" si="0"/>
        <v>31</v>
      </c>
      <c r="B34" s="2">
        <f t="shared" si="10"/>
      </c>
      <c r="C34" s="32" t="s">
        <v>215</v>
      </c>
      <c r="D34" s="19">
        <v>22579</v>
      </c>
      <c r="E34" s="36">
        <f t="shared" si="1"/>
        <v>292</v>
      </c>
      <c r="F34" s="18"/>
      <c r="G34" s="4">
        <v>19</v>
      </c>
      <c r="H34" s="5">
        <f t="shared" si="2"/>
        <v>204</v>
      </c>
      <c r="I34" s="4">
        <v>45</v>
      </c>
      <c r="J34" s="5">
        <f t="shared" si="3"/>
        <v>88</v>
      </c>
      <c r="L34">
        <f t="shared" si="11"/>
        <v>204</v>
      </c>
      <c r="M34">
        <f t="shared" si="12"/>
        <v>88</v>
      </c>
    </row>
    <row r="35" spans="1:13" ht="12.75">
      <c r="A35" s="2" t="str">
        <f t="shared" si="0"/>
        <v>32</v>
      </c>
      <c r="B35" s="2">
        <f t="shared" si="4"/>
      </c>
      <c r="C35" s="32" t="s">
        <v>306</v>
      </c>
      <c r="D35" s="19">
        <v>23488</v>
      </c>
      <c r="E35" s="36">
        <f t="shared" si="1"/>
        <v>286</v>
      </c>
      <c r="F35" s="18"/>
      <c r="G35" s="4">
        <v>33</v>
      </c>
      <c r="H35" s="5">
        <f aca="true" t="shared" si="13" ref="H35:H63">IF(OR(G35&gt;=65,ISNUMBER(G35)=FALSE),0,VLOOKUP(G35,PointTable,H$3,TRUE))</f>
        <v>100</v>
      </c>
      <c r="I35" s="4">
        <v>25</v>
      </c>
      <c r="J35" s="5">
        <f aca="true" t="shared" si="14" ref="J35:J63">IF(OR(I35&gt;=65,ISNUMBER(I35)=FALSE),0,VLOOKUP(I35,PointTable,J$3,TRUE))</f>
        <v>186</v>
      </c>
      <c r="L35">
        <f t="shared" si="5"/>
        <v>100</v>
      </c>
      <c r="M35">
        <f t="shared" si="6"/>
        <v>186</v>
      </c>
    </row>
    <row r="36" spans="1:13" ht="12.75">
      <c r="A36" s="2" t="str">
        <f t="shared" si="0"/>
        <v>33</v>
      </c>
      <c r="B36" s="2" t="str">
        <f t="shared" si="4"/>
        <v>#</v>
      </c>
      <c r="C36" s="20" t="s">
        <v>15</v>
      </c>
      <c r="D36" s="19">
        <v>18138</v>
      </c>
      <c r="E36" s="36">
        <f t="shared" si="1"/>
        <v>269</v>
      </c>
      <c r="F36" s="18"/>
      <c r="G36" s="4">
        <v>29</v>
      </c>
      <c r="H36" s="5">
        <f t="shared" si="13"/>
        <v>174</v>
      </c>
      <c r="I36" s="4">
        <v>38</v>
      </c>
      <c r="J36" s="5">
        <f t="shared" si="14"/>
        <v>95</v>
      </c>
      <c r="L36">
        <f t="shared" si="5"/>
        <v>174</v>
      </c>
      <c r="M36">
        <f t="shared" si="6"/>
        <v>95</v>
      </c>
    </row>
    <row r="37" spans="1:13" ht="12.75">
      <c r="A37" s="2" t="str">
        <f t="shared" si="0"/>
        <v>34</v>
      </c>
      <c r="B37" s="2" t="str">
        <f>TRIM(IF(D37&lt;=V60Cutoff,"%",IF(D37&lt;=V50Cutoff,"#","")))</f>
        <v>#</v>
      </c>
      <c r="C37" s="32" t="s">
        <v>214</v>
      </c>
      <c r="D37" s="19">
        <v>19884</v>
      </c>
      <c r="E37" s="36">
        <f t="shared" si="1"/>
        <v>265</v>
      </c>
      <c r="F37" s="18"/>
      <c r="G37" s="4">
        <v>24</v>
      </c>
      <c r="H37" s="5">
        <f t="shared" si="13"/>
        <v>189</v>
      </c>
      <c r="I37" s="4">
        <v>57</v>
      </c>
      <c r="J37" s="5">
        <f t="shared" si="14"/>
        <v>76</v>
      </c>
      <c r="L37">
        <f>H37</f>
        <v>189</v>
      </c>
      <c r="M37">
        <f>J37</f>
        <v>76</v>
      </c>
    </row>
    <row r="38" spans="1:13" ht="12.75">
      <c r="A38" s="2" t="str">
        <f t="shared" si="0"/>
        <v>35</v>
      </c>
      <c r="B38" s="2">
        <f t="shared" si="4"/>
      </c>
      <c r="C38" s="20" t="s">
        <v>9</v>
      </c>
      <c r="D38" s="19">
        <v>20934</v>
      </c>
      <c r="E38" s="36">
        <f t="shared" si="1"/>
        <v>264</v>
      </c>
      <c r="F38" s="18"/>
      <c r="G38" s="4">
        <v>30</v>
      </c>
      <c r="H38" s="5">
        <f t="shared" si="13"/>
        <v>171</v>
      </c>
      <c r="I38" s="4">
        <v>40</v>
      </c>
      <c r="J38" s="5">
        <f t="shared" si="14"/>
        <v>93</v>
      </c>
      <c r="L38">
        <f t="shared" si="5"/>
        <v>171</v>
      </c>
      <c r="M38">
        <f t="shared" si="6"/>
        <v>93</v>
      </c>
    </row>
    <row r="39" spans="1:13" ht="12.75">
      <c r="A39" s="2" t="str">
        <f t="shared" si="0"/>
        <v>36</v>
      </c>
      <c r="B39" s="2" t="str">
        <f t="shared" si="4"/>
        <v>%</v>
      </c>
      <c r="C39" s="20" t="s">
        <v>19</v>
      </c>
      <c r="D39" s="19">
        <v>14494</v>
      </c>
      <c r="E39" s="36">
        <f t="shared" si="1"/>
        <v>262</v>
      </c>
      <c r="F39" s="18"/>
      <c r="G39" s="4">
        <v>54</v>
      </c>
      <c r="H39" s="5">
        <f t="shared" si="13"/>
        <v>79</v>
      </c>
      <c r="I39" s="4">
        <v>26</v>
      </c>
      <c r="J39" s="5">
        <f t="shared" si="14"/>
        <v>183</v>
      </c>
      <c r="L39">
        <f t="shared" si="5"/>
        <v>79</v>
      </c>
      <c r="M39">
        <f t="shared" si="6"/>
        <v>183</v>
      </c>
    </row>
    <row r="40" spans="1:13" ht="12.75">
      <c r="A40" s="2" t="str">
        <f t="shared" si="0"/>
        <v>37</v>
      </c>
      <c r="B40" s="2" t="str">
        <f>TRIM(IF(D40&lt;=V60Cutoff,"%",IF(D40&lt;=V50Cutoff,"#","")))</f>
        <v>#</v>
      </c>
      <c r="C40" s="32" t="s">
        <v>312</v>
      </c>
      <c r="D40" s="19">
        <v>20308</v>
      </c>
      <c r="E40" s="36">
        <f t="shared" si="1"/>
        <v>260</v>
      </c>
      <c r="F40" s="18"/>
      <c r="G40" s="4">
        <v>50</v>
      </c>
      <c r="H40" s="5">
        <f t="shared" si="13"/>
        <v>83</v>
      </c>
      <c r="I40" s="4">
        <v>28</v>
      </c>
      <c r="J40" s="5">
        <f t="shared" si="14"/>
        <v>177</v>
      </c>
      <c r="L40">
        <f>H40</f>
        <v>83</v>
      </c>
      <c r="M40">
        <f>J40</f>
        <v>177</v>
      </c>
    </row>
    <row r="41" spans="1:13" ht="12.75">
      <c r="A41" s="2" t="str">
        <f t="shared" si="0"/>
        <v>38</v>
      </c>
      <c r="B41" s="2">
        <f t="shared" si="4"/>
      </c>
      <c r="C41" s="32" t="s">
        <v>341</v>
      </c>
      <c r="D41" s="19">
        <v>23036</v>
      </c>
      <c r="E41" s="36">
        <f t="shared" si="1"/>
        <v>207</v>
      </c>
      <c r="F41" s="18"/>
      <c r="G41" s="4">
        <v>18</v>
      </c>
      <c r="H41" s="5">
        <f t="shared" si="13"/>
        <v>207</v>
      </c>
      <c r="I41" s="4" t="s">
        <v>3</v>
      </c>
      <c r="J41" s="5">
        <f t="shared" si="14"/>
        <v>0</v>
      </c>
      <c r="L41">
        <f t="shared" si="5"/>
        <v>207</v>
      </c>
      <c r="M41">
        <f t="shared" si="6"/>
        <v>0</v>
      </c>
    </row>
    <row r="42" spans="1:13" ht="12.75">
      <c r="A42" s="2" t="str">
        <f t="shared" si="0"/>
        <v>39</v>
      </c>
      <c r="B42" s="2">
        <f t="shared" si="4"/>
      </c>
      <c r="C42" s="32" t="s">
        <v>274</v>
      </c>
      <c r="D42" s="19">
        <v>22452</v>
      </c>
      <c r="E42" s="36">
        <f t="shared" si="1"/>
        <v>204</v>
      </c>
      <c r="F42" s="18"/>
      <c r="G42" s="4" t="s">
        <v>3</v>
      </c>
      <c r="H42" s="5">
        <f t="shared" si="13"/>
        <v>0</v>
      </c>
      <c r="I42" s="4">
        <v>19</v>
      </c>
      <c r="J42" s="5">
        <f t="shared" si="14"/>
        <v>204</v>
      </c>
      <c r="L42">
        <f t="shared" si="5"/>
        <v>0</v>
      </c>
      <c r="M42">
        <f t="shared" si="6"/>
        <v>204</v>
      </c>
    </row>
    <row r="43" spans="1:13" ht="12.75">
      <c r="A43" s="2" t="str">
        <f t="shared" si="0"/>
        <v>40</v>
      </c>
      <c r="B43" s="2" t="str">
        <f t="shared" si="4"/>
        <v>#</v>
      </c>
      <c r="C43" s="32" t="s">
        <v>302</v>
      </c>
      <c r="D43" s="19">
        <v>19151</v>
      </c>
      <c r="E43" s="36">
        <f>F43+LARGE($L43:$M43,1)+LARGE($L43:$M43,2)</f>
        <v>198</v>
      </c>
      <c r="F43" s="18"/>
      <c r="G43" s="4">
        <v>21</v>
      </c>
      <c r="H43" s="5">
        <f t="shared" si="13"/>
        <v>198</v>
      </c>
      <c r="I43" s="4" t="s">
        <v>3</v>
      </c>
      <c r="J43" s="5">
        <f t="shared" si="14"/>
        <v>0</v>
      </c>
      <c r="L43">
        <f t="shared" si="5"/>
        <v>198</v>
      </c>
      <c r="M43">
        <f t="shared" si="6"/>
        <v>0</v>
      </c>
    </row>
    <row r="44" spans="1:13" ht="12.75">
      <c r="A44" s="2" t="str">
        <f t="shared" si="0"/>
        <v>41</v>
      </c>
      <c r="B44" s="2" t="str">
        <f t="shared" si="4"/>
        <v>#</v>
      </c>
      <c r="C44" s="32" t="s">
        <v>303</v>
      </c>
      <c r="D44" s="19">
        <v>18587</v>
      </c>
      <c r="E44" s="36">
        <f t="shared" si="1"/>
        <v>195</v>
      </c>
      <c r="F44" s="18"/>
      <c r="G44" s="4">
        <v>22</v>
      </c>
      <c r="H44" s="5">
        <f t="shared" si="13"/>
        <v>195</v>
      </c>
      <c r="I44" s="4" t="s">
        <v>3</v>
      </c>
      <c r="J44" s="5">
        <f t="shared" si="14"/>
        <v>0</v>
      </c>
      <c r="L44">
        <f t="shared" si="5"/>
        <v>195</v>
      </c>
      <c r="M44">
        <f t="shared" si="6"/>
        <v>0</v>
      </c>
    </row>
    <row r="45" spans="1:13" ht="12.75">
      <c r="A45" s="2" t="str">
        <f t="shared" si="0"/>
        <v>42</v>
      </c>
      <c r="B45" s="2" t="str">
        <f t="shared" si="4"/>
        <v>%</v>
      </c>
      <c r="C45" s="20" t="s">
        <v>16</v>
      </c>
      <c r="D45" s="19">
        <v>13578</v>
      </c>
      <c r="E45" s="36">
        <f t="shared" si="1"/>
        <v>194</v>
      </c>
      <c r="F45" s="18"/>
      <c r="G45" s="4">
        <v>36</v>
      </c>
      <c r="H45" s="5">
        <f t="shared" si="13"/>
        <v>97</v>
      </c>
      <c r="I45" s="4">
        <v>36</v>
      </c>
      <c r="J45" s="5">
        <f t="shared" si="14"/>
        <v>97</v>
      </c>
      <c r="L45">
        <f t="shared" si="5"/>
        <v>97</v>
      </c>
      <c r="M45">
        <f t="shared" si="6"/>
        <v>97</v>
      </c>
    </row>
    <row r="46" spans="1:13" ht="12.75">
      <c r="A46" s="2" t="str">
        <f t="shared" si="0"/>
        <v>43T</v>
      </c>
      <c r="B46" s="2" t="str">
        <f t="shared" si="4"/>
        <v>#</v>
      </c>
      <c r="C46" s="20" t="s">
        <v>74</v>
      </c>
      <c r="D46" s="19">
        <v>19101</v>
      </c>
      <c r="E46" s="36">
        <f t="shared" si="1"/>
        <v>192</v>
      </c>
      <c r="F46" s="18"/>
      <c r="G46" s="4" t="s">
        <v>3</v>
      </c>
      <c r="H46" s="5">
        <f t="shared" si="13"/>
        <v>0</v>
      </c>
      <c r="I46" s="4">
        <v>23</v>
      </c>
      <c r="J46" s="5">
        <f t="shared" si="14"/>
        <v>192</v>
      </c>
      <c r="L46">
        <f t="shared" si="5"/>
        <v>0</v>
      </c>
      <c r="M46">
        <f t="shared" si="6"/>
        <v>192</v>
      </c>
    </row>
    <row r="47" spans="1:13" ht="12.75">
      <c r="A47" s="2" t="str">
        <f t="shared" si="0"/>
        <v>43T</v>
      </c>
      <c r="B47" s="2">
        <f t="shared" si="4"/>
      </c>
      <c r="C47" s="32" t="s">
        <v>234</v>
      </c>
      <c r="D47" s="19">
        <v>21504</v>
      </c>
      <c r="E47" s="36">
        <f>F47+LARGE($L47:$M47,1)+LARGE($L47:$M47,2)</f>
        <v>192</v>
      </c>
      <c r="F47" s="18"/>
      <c r="G47" s="4">
        <v>23</v>
      </c>
      <c r="H47" s="5">
        <f t="shared" si="13"/>
        <v>192</v>
      </c>
      <c r="I47" s="4" t="s">
        <v>3</v>
      </c>
      <c r="J47" s="5">
        <f t="shared" si="14"/>
        <v>0</v>
      </c>
      <c r="L47">
        <f t="shared" si="5"/>
        <v>192</v>
      </c>
      <c r="M47">
        <f t="shared" si="6"/>
        <v>0</v>
      </c>
    </row>
    <row r="48" spans="1:13" ht="12.75">
      <c r="A48" s="2" t="str">
        <f t="shared" si="0"/>
        <v>45</v>
      </c>
      <c r="B48" s="2">
        <f t="shared" si="4"/>
      </c>
      <c r="C48" s="32" t="s">
        <v>364</v>
      </c>
      <c r="D48" s="19">
        <v>22376</v>
      </c>
      <c r="E48" s="36">
        <f t="shared" si="1"/>
        <v>189</v>
      </c>
      <c r="F48" s="18"/>
      <c r="G48" s="4" t="s">
        <v>3</v>
      </c>
      <c r="H48" s="5">
        <f t="shared" si="13"/>
        <v>0</v>
      </c>
      <c r="I48" s="4">
        <v>24</v>
      </c>
      <c r="J48" s="5">
        <f t="shared" si="14"/>
        <v>189</v>
      </c>
      <c r="L48">
        <f t="shared" si="5"/>
        <v>0</v>
      </c>
      <c r="M48">
        <f t="shared" si="6"/>
        <v>189</v>
      </c>
    </row>
    <row r="49" spans="1:13" ht="12.75">
      <c r="A49" s="2" t="str">
        <f t="shared" si="0"/>
        <v>46</v>
      </c>
      <c r="B49" s="2">
        <f t="shared" si="4"/>
      </c>
      <c r="C49" s="32" t="s">
        <v>105</v>
      </c>
      <c r="D49" s="19">
        <v>22544</v>
      </c>
      <c r="E49" s="36">
        <f t="shared" si="1"/>
        <v>183</v>
      </c>
      <c r="F49" s="18"/>
      <c r="G49" s="4">
        <v>26</v>
      </c>
      <c r="H49" s="5">
        <f t="shared" si="13"/>
        <v>183</v>
      </c>
      <c r="I49" s="4" t="s">
        <v>3</v>
      </c>
      <c r="J49" s="5">
        <f t="shared" si="14"/>
        <v>0</v>
      </c>
      <c r="L49">
        <f t="shared" si="5"/>
        <v>183</v>
      </c>
      <c r="M49">
        <f t="shared" si="6"/>
        <v>0</v>
      </c>
    </row>
    <row r="50" spans="1:13" ht="12.75">
      <c r="A50" s="2" t="str">
        <f t="shared" si="0"/>
        <v>47</v>
      </c>
      <c r="B50" s="2" t="str">
        <f>TRIM(IF(D50&lt;=V60Cutoff,"%",IF(D50&lt;=V50Cutoff,"#","")))</f>
        <v>#</v>
      </c>
      <c r="C50" s="20" t="s">
        <v>11</v>
      </c>
      <c r="D50" s="19">
        <v>18785</v>
      </c>
      <c r="E50" s="36">
        <f>F50+LARGE($L50:$M50,1)+LARGE($L50:$M50,2)</f>
        <v>181.5</v>
      </c>
      <c r="F50" s="18"/>
      <c r="G50" s="4">
        <v>45.5</v>
      </c>
      <c r="H50" s="5">
        <f t="shared" si="13"/>
        <v>87.5</v>
      </c>
      <c r="I50" s="4">
        <v>39</v>
      </c>
      <c r="J50" s="5">
        <f t="shared" si="14"/>
        <v>94</v>
      </c>
      <c r="L50">
        <f>H50</f>
        <v>87.5</v>
      </c>
      <c r="M50">
        <f>J50</f>
        <v>94</v>
      </c>
    </row>
    <row r="51" spans="1:13" ht="12.75">
      <c r="A51" s="2" t="str">
        <f t="shared" si="0"/>
        <v>48</v>
      </c>
      <c r="B51" s="2">
        <f t="shared" si="4"/>
      </c>
      <c r="C51" s="32" t="s">
        <v>304</v>
      </c>
      <c r="D51" s="19">
        <v>20453</v>
      </c>
      <c r="E51" s="36">
        <f t="shared" si="1"/>
        <v>180</v>
      </c>
      <c r="F51" s="18"/>
      <c r="G51" s="4">
        <v>27</v>
      </c>
      <c r="H51" s="5">
        <f t="shared" si="13"/>
        <v>180</v>
      </c>
      <c r="I51" s="4" t="s">
        <v>3</v>
      </c>
      <c r="J51" s="5">
        <f t="shared" si="14"/>
        <v>0</v>
      </c>
      <c r="L51">
        <f t="shared" si="5"/>
        <v>180</v>
      </c>
      <c r="M51">
        <f t="shared" si="6"/>
        <v>0</v>
      </c>
    </row>
    <row r="52" spans="1:13" ht="12.75">
      <c r="A52" s="2" t="str">
        <f t="shared" si="0"/>
        <v>49</v>
      </c>
      <c r="B52" s="2">
        <f t="shared" si="4"/>
      </c>
      <c r="C52" s="32" t="s">
        <v>240</v>
      </c>
      <c r="D52" s="19">
        <v>22812</v>
      </c>
      <c r="E52" s="36">
        <f t="shared" si="1"/>
        <v>179.5</v>
      </c>
      <c r="F52" s="18"/>
      <c r="G52" s="4">
        <v>45.5</v>
      </c>
      <c r="H52" s="5">
        <f t="shared" si="13"/>
        <v>87.5</v>
      </c>
      <c r="I52" s="4">
        <v>41</v>
      </c>
      <c r="J52" s="5">
        <f t="shared" si="14"/>
        <v>92</v>
      </c>
      <c r="L52">
        <f t="shared" si="5"/>
        <v>87.5</v>
      </c>
      <c r="M52">
        <f t="shared" si="6"/>
        <v>92</v>
      </c>
    </row>
    <row r="53" spans="1:13" ht="12.75">
      <c r="A53" s="2" t="str">
        <f t="shared" si="0"/>
        <v>50</v>
      </c>
      <c r="B53" s="2">
        <f t="shared" si="4"/>
      </c>
      <c r="C53" s="32" t="s">
        <v>150</v>
      </c>
      <c r="D53" s="19">
        <v>22908</v>
      </c>
      <c r="E53" s="36">
        <f t="shared" si="1"/>
        <v>174</v>
      </c>
      <c r="F53" s="18"/>
      <c r="G53" s="4" t="s">
        <v>3</v>
      </c>
      <c r="H53" s="5">
        <f t="shared" si="13"/>
        <v>0</v>
      </c>
      <c r="I53" s="4">
        <v>29</v>
      </c>
      <c r="J53" s="5">
        <f t="shared" si="14"/>
        <v>174</v>
      </c>
      <c r="L53">
        <f t="shared" si="5"/>
        <v>0</v>
      </c>
      <c r="M53">
        <f t="shared" si="6"/>
        <v>174</v>
      </c>
    </row>
    <row r="54" spans="1:13" ht="12.75">
      <c r="A54" s="2" t="str">
        <f t="shared" si="0"/>
        <v>51T</v>
      </c>
      <c r="B54" s="2" t="str">
        <f t="shared" si="4"/>
        <v>#</v>
      </c>
      <c r="C54" s="32" t="s">
        <v>365</v>
      </c>
      <c r="D54" s="19">
        <v>18804</v>
      </c>
      <c r="E54" s="36">
        <f t="shared" si="1"/>
        <v>168</v>
      </c>
      <c r="F54" s="18"/>
      <c r="G54" s="4" t="s">
        <v>3</v>
      </c>
      <c r="H54" s="5">
        <f t="shared" si="13"/>
        <v>0</v>
      </c>
      <c r="I54" s="4">
        <v>31</v>
      </c>
      <c r="J54" s="5">
        <f t="shared" si="14"/>
        <v>168</v>
      </c>
      <c r="L54">
        <f t="shared" si="5"/>
        <v>0</v>
      </c>
      <c r="M54">
        <f t="shared" si="6"/>
        <v>168</v>
      </c>
    </row>
    <row r="55" spans="1:13" ht="12.75">
      <c r="A55" s="2" t="str">
        <f t="shared" si="0"/>
        <v>51T</v>
      </c>
      <c r="B55" s="2" t="str">
        <f t="shared" si="4"/>
        <v>#</v>
      </c>
      <c r="C55" s="32" t="s">
        <v>342</v>
      </c>
      <c r="D55" s="19">
        <v>18059</v>
      </c>
      <c r="E55" s="36">
        <f>F55+LARGE($L55:$M55,1)+LARGE($L55:$M55,2)</f>
        <v>168</v>
      </c>
      <c r="F55" s="18"/>
      <c r="G55" s="4">
        <v>31</v>
      </c>
      <c r="H55" s="5">
        <f t="shared" si="13"/>
        <v>168</v>
      </c>
      <c r="I55" s="4" t="s">
        <v>3</v>
      </c>
      <c r="J55" s="5">
        <f t="shared" si="14"/>
        <v>0</v>
      </c>
      <c r="L55">
        <f t="shared" si="5"/>
        <v>168</v>
      </c>
      <c r="M55">
        <f t="shared" si="6"/>
        <v>0</v>
      </c>
    </row>
    <row r="56" spans="1:13" ht="12.75">
      <c r="A56" s="2" t="str">
        <f t="shared" si="0"/>
        <v>53T</v>
      </c>
      <c r="B56" s="2" t="str">
        <f t="shared" si="4"/>
        <v>#</v>
      </c>
      <c r="C56" s="32" t="s">
        <v>305</v>
      </c>
      <c r="D56" s="19">
        <v>20215</v>
      </c>
      <c r="E56" s="36">
        <f t="shared" si="1"/>
        <v>165</v>
      </c>
      <c r="F56" s="18"/>
      <c r="G56" s="4">
        <v>32</v>
      </c>
      <c r="H56" s="5">
        <f t="shared" si="13"/>
        <v>165</v>
      </c>
      <c r="I56" s="4" t="s">
        <v>3</v>
      </c>
      <c r="J56" s="5">
        <f t="shared" si="14"/>
        <v>0</v>
      </c>
      <c r="L56">
        <f t="shared" si="5"/>
        <v>165</v>
      </c>
      <c r="M56">
        <f t="shared" si="6"/>
        <v>0</v>
      </c>
    </row>
    <row r="57" spans="1:13" ht="12.75">
      <c r="A57" s="2" t="str">
        <f t="shared" si="0"/>
        <v>53T</v>
      </c>
      <c r="B57" s="2" t="str">
        <f t="shared" si="4"/>
        <v>#</v>
      </c>
      <c r="C57" s="32" t="s">
        <v>162</v>
      </c>
      <c r="D57" s="19">
        <v>20228</v>
      </c>
      <c r="E57" s="36">
        <f t="shared" si="1"/>
        <v>165</v>
      </c>
      <c r="F57" s="18"/>
      <c r="G57" s="4" t="s">
        <v>3</v>
      </c>
      <c r="H57" s="5">
        <f t="shared" si="13"/>
        <v>0</v>
      </c>
      <c r="I57" s="4">
        <v>32</v>
      </c>
      <c r="J57" s="5">
        <f t="shared" si="14"/>
        <v>165</v>
      </c>
      <c r="L57">
        <f t="shared" si="5"/>
        <v>0</v>
      </c>
      <c r="M57">
        <f t="shared" si="6"/>
        <v>165</v>
      </c>
    </row>
    <row r="58" spans="1:13" ht="12.75">
      <c r="A58" s="2" t="str">
        <f t="shared" si="0"/>
        <v>55</v>
      </c>
      <c r="B58" s="2">
        <f>TRIM(IF(D58&lt;=V60Cutoff,"%",IF(D58&lt;=V50Cutoff,"#","")))</f>
      </c>
      <c r="C58" s="32" t="s">
        <v>137</v>
      </c>
      <c r="D58" s="19">
        <v>22111</v>
      </c>
      <c r="E58" s="36">
        <f t="shared" si="1"/>
        <v>160</v>
      </c>
      <c r="F58" s="18"/>
      <c r="G58" s="4">
        <v>60</v>
      </c>
      <c r="H58" s="5">
        <f t="shared" si="13"/>
        <v>73</v>
      </c>
      <c r="I58" s="4">
        <v>46</v>
      </c>
      <c r="J58" s="5">
        <f t="shared" si="14"/>
        <v>87</v>
      </c>
      <c r="L58">
        <f>H58</f>
        <v>73</v>
      </c>
      <c r="M58">
        <f>J58</f>
        <v>87</v>
      </c>
    </row>
    <row r="59" spans="1:13" ht="12.75">
      <c r="A59" s="2" t="str">
        <f t="shared" si="0"/>
        <v>56T</v>
      </c>
      <c r="B59" s="2" t="str">
        <f t="shared" si="4"/>
        <v>#</v>
      </c>
      <c r="C59" s="32" t="s">
        <v>355</v>
      </c>
      <c r="D59" s="19">
        <v>16986</v>
      </c>
      <c r="E59" s="36">
        <f t="shared" si="1"/>
        <v>99</v>
      </c>
      <c r="F59" s="18"/>
      <c r="G59" s="4" t="s">
        <v>3</v>
      </c>
      <c r="H59" s="5">
        <f t="shared" si="13"/>
        <v>0</v>
      </c>
      <c r="I59" s="4">
        <v>34</v>
      </c>
      <c r="J59" s="5">
        <f t="shared" si="14"/>
        <v>99</v>
      </c>
      <c r="L59">
        <f t="shared" si="5"/>
        <v>0</v>
      </c>
      <c r="M59">
        <f t="shared" si="6"/>
        <v>99</v>
      </c>
    </row>
    <row r="60" spans="1:13" ht="12.75">
      <c r="A60" s="2" t="str">
        <f t="shared" si="0"/>
        <v>56T</v>
      </c>
      <c r="B60" s="2">
        <f t="shared" si="4"/>
      </c>
      <c r="C60" s="32" t="s">
        <v>307</v>
      </c>
      <c r="D60" s="19">
        <v>23472</v>
      </c>
      <c r="E60" s="36">
        <f t="shared" si="1"/>
        <v>99</v>
      </c>
      <c r="F60" s="18"/>
      <c r="G60" s="4">
        <v>34</v>
      </c>
      <c r="H60" s="5">
        <f t="shared" si="13"/>
        <v>99</v>
      </c>
      <c r="I60" s="4" t="s">
        <v>3</v>
      </c>
      <c r="J60" s="5">
        <f t="shared" si="14"/>
        <v>0</v>
      </c>
      <c r="L60">
        <f t="shared" si="5"/>
        <v>99</v>
      </c>
      <c r="M60">
        <f t="shared" si="6"/>
        <v>0</v>
      </c>
    </row>
    <row r="61" spans="1:13" ht="12.75">
      <c r="A61" s="2" t="str">
        <f t="shared" si="0"/>
        <v>58T</v>
      </c>
      <c r="B61" s="2" t="str">
        <f t="shared" si="4"/>
        <v>#</v>
      </c>
      <c r="C61" s="32" t="s">
        <v>366</v>
      </c>
      <c r="D61" s="19">
        <v>20233</v>
      </c>
      <c r="E61" s="36">
        <f t="shared" si="1"/>
        <v>98</v>
      </c>
      <c r="F61" s="18"/>
      <c r="G61" s="4" t="s">
        <v>3</v>
      </c>
      <c r="H61" s="5">
        <f t="shared" si="13"/>
        <v>0</v>
      </c>
      <c r="I61" s="4">
        <v>35</v>
      </c>
      <c r="J61" s="5">
        <f t="shared" si="14"/>
        <v>98</v>
      </c>
      <c r="L61">
        <f t="shared" si="5"/>
        <v>0</v>
      </c>
      <c r="M61">
        <f t="shared" si="6"/>
        <v>98</v>
      </c>
    </row>
    <row r="62" spans="1:13" ht="12.75">
      <c r="A62" s="2" t="str">
        <f t="shared" si="0"/>
        <v>58T</v>
      </c>
      <c r="B62" s="2" t="str">
        <f t="shared" si="4"/>
        <v>#</v>
      </c>
      <c r="C62" s="20" t="s">
        <v>65</v>
      </c>
      <c r="D62" s="19">
        <v>19212</v>
      </c>
      <c r="E62" s="36">
        <f t="shared" si="1"/>
        <v>98</v>
      </c>
      <c r="F62" s="18"/>
      <c r="G62" s="4">
        <v>35</v>
      </c>
      <c r="H62" s="5">
        <f t="shared" si="13"/>
        <v>98</v>
      </c>
      <c r="I62" s="4" t="s">
        <v>376</v>
      </c>
      <c r="J62" s="5">
        <f t="shared" si="14"/>
        <v>0</v>
      </c>
      <c r="L62">
        <f t="shared" si="5"/>
        <v>98</v>
      </c>
      <c r="M62">
        <f t="shared" si="6"/>
        <v>0</v>
      </c>
    </row>
    <row r="63" spans="1:13" ht="12.75">
      <c r="A63" s="2" t="str">
        <f t="shared" si="0"/>
        <v>60</v>
      </c>
      <c r="B63" s="2">
        <f t="shared" si="4"/>
      </c>
      <c r="C63" s="32" t="s">
        <v>367</v>
      </c>
      <c r="D63" s="19">
        <v>21219</v>
      </c>
      <c r="E63" s="36">
        <f>F63+LARGE($L63:$M63,1)+LARGE($L63:$M63,2)</f>
        <v>96</v>
      </c>
      <c r="F63" s="18"/>
      <c r="G63" s="4" t="s">
        <v>3</v>
      </c>
      <c r="H63" s="5">
        <f t="shared" si="13"/>
        <v>0</v>
      </c>
      <c r="I63" s="4">
        <v>37</v>
      </c>
      <c r="J63" s="5">
        <f t="shared" si="14"/>
        <v>96</v>
      </c>
      <c r="L63">
        <f t="shared" si="5"/>
        <v>0</v>
      </c>
      <c r="M63">
        <f t="shared" si="6"/>
        <v>96</v>
      </c>
    </row>
    <row r="64" spans="1:13" ht="12.75">
      <c r="A64" s="2" t="str">
        <f t="shared" si="0"/>
        <v>61</v>
      </c>
      <c r="B64" s="2" t="str">
        <f t="shared" si="4"/>
        <v>#</v>
      </c>
      <c r="C64" s="32" t="s">
        <v>28</v>
      </c>
      <c r="D64" s="19">
        <v>19054</v>
      </c>
      <c r="E64" s="36">
        <f t="shared" si="1"/>
        <v>95</v>
      </c>
      <c r="F64" s="18"/>
      <c r="G64" s="4">
        <v>38</v>
      </c>
      <c r="H64" s="5">
        <f aca="true" t="shared" si="15" ref="H64:H101">IF(OR(G64&gt;=65,ISNUMBER(G64)=FALSE),0,VLOOKUP(G64,PointTable,H$3,TRUE))</f>
        <v>95</v>
      </c>
      <c r="I64" s="4" t="s">
        <v>3</v>
      </c>
      <c r="J64" s="5">
        <f aca="true" t="shared" si="16" ref="J64:J101">IF(OR(I64&gt;=65,ISNUMBER(I64)=FALSE),0,VLOOKUP(I64,PointTable,J$3,TRUE))</f>
        <v>0</v>
      </c>
      <c r="L64">
        <f t="shared" si="5"/>
        <v>95</v>
      </c>
      <c r="M64">
        <f t="shared" si="6"/>
        <v>0</v>
      </c>
    </row>
    <row r="65" spans="1:13" ht="12.75">
      <c r="A65" s="2" t="str">
        <f t="shared" si="0"/>
        <v>62</v>
      </c>
      <c r="B65" s="2">
        <f t="shared" si="4"/>
      </c>
      <c r="C65" s="32" t="s">
        <v>308</v>
      </c>
      <c r="D65" s="19">
        <v>21080</v>
      </c>
      <c r="E65" s="36">
        <f t="shared" si="1"/>
        <v>94</v>
      </c>
      <c r="F65" s="18"/>
      <c r="G65" s="4">
        <v>39</v>
      </c>
      <c r="H65" s="5">
        <f t="shared" si="15"/>
        <v>94</v>
      </c>
      <c r="I65" s="4" t="s">
        <v>3</v>
      </c>
      <c r="J65" s="5">
        <f t="shared" si="16"/>
        <v>0</v>
      </c>
      <c r="L65">
        <f t="shared" si="5"/>
        <v>94</v>
      </c>
      <c r="M65">
        <f t="shared" si="6"/>
        <v>0</v>
      </c>
    </row>
    <row r="66" spans="1:13" ht="12.75">
      <c r="A66" s="2" t="str">
        <f t="shared" si="0"/>
        <v>63</v>
      </c>
      <c r="B66" s="2">
        <f t="shared" si="4"/>
      </c>
      <c r="C66" s="32" t="s">
        <v>309</v>
      </c>
      <c r="D66" s="19">
        <v>21845</v>
      </c>
      <c r="E66" s="36">
        <f t="shared" si="1"/>
        <v>93</v>
      </c>
      <c r="F66" s="18"/>
      <c r="G66" s="4">
        <v>40</v>
      </c>
      <c r="H66" s="5">
        <f t="shared" si="15"/>
        <v>93</v>
      </c>
      <c r="I66" s="4" t="s">
        <v>3</v>
      </c>
      <c r="J66" s="5">
        <f t="shared" si="16"/>
        <v>0</v>
      </c>
      <c r="L66">
        <f t="shared" si="5"/>
        <v>93</v>
      </c>
      <c r="M66">
        <f t="shared" si="6"/>
        <v>0</v>
      </c>
    </row>
    <row r="67" spans="1:13" ht="12.75">
      <c r="A67" s="2" t="str">
        <f t="shared" si="0"/>
        <v>64T</v>
      </c>
      <c r="B67" s="2" t="str">
        <f aca="true" t="shared" si="17" ref="B67:B98">TRIM(IF(D67&lt;=V60Cutoff,"%",IF(D67&lt;=V50Cutoff,"#","")))</f>
        <v>#</v>
      </c>
      <c r="C67" s="32" t="s">
        <v>281</v>
      </c>
      <c r="D67" s="19">
        <v>19152</v>
      </c>
      <c r="E67" s="36">
        <f aca="true" t="shared" si="18" ref="E67:E101">F67+LARGE($L67:$M67,1)+LARGE($L67:$M67,2)</f>
        <v>91</v>
      </c>
      <c r="F67" s="18"/>
      <c r="G67" s="4">
        <v>42</v>
      </c>
      <c r="H67" s="5">
        <f t="shared" si="15"/>
        <v>91</v>
      </c>
      <c r="I67" s="4" t="s">
        <v>3</v>
      </c>
      <c r="J67" s="5">
        <f t="shared" si="16"/>
        <v>0</v>
      </c>
      <c r="L67">
        <f aca="true" t="shared" si="19" ref="L67:L98">H67</f>
        <v>91</v>
      </c>
      <c r="M67">
        <f aca="true" t="shared" si="20" ref="M67:M98">J67</f>
        <v>0</v>
      </c>
    </row>
    <row r="68" spans="1:13" ht="12.75">
      <c r="A68" s="2" t="str">
        <f aca="true" t="shared" si="21" ref="A68:A101">IF(E68=0,"",IF(E68=E67,A67,ROW()-3&amp;IF(E68=E69,"T","")))</f>
        <v>64T</v>
      </c>
      <c r="B68" s="2">
        <f t="shared" si="17"/>
      </c>
      <c r="C68" s="32" t="s">
        <v>368</v>
      </c>
      <c r="D68" s="19">
        <v>22139</v>
      </c>
      <c r="E68" s="36">
        <f t="shared" si="18"/>
        <v>91</v>
      </c>
      <c r="F68" s="18"/>
      <c r="G68" s="4" t="s">
        <v>3</v>
      </c>
      <c r="H68" s="5">
        <f t="shared" si="15"/>
        <v>0</v>
      </c>
      <c r="I68" s="4">
        <v>42</v>
      </c>
      <c r="J68" s="5">
        <f t="shared" si="16"/>
        <v>91</v>
      </c>
      <c r="L68">
        <f t="shared" si="19"/>
        <v>0</v>
      </c>
      <c r="M68">
        <f t="shared" si="20"/>
        <v>91</v>
      </c>
    </row>
    <row r="69" spans="1:13" ht="12.75">
      <c r="A69" s="2" t="str">
        <f t="shared" si="21"/>
        <v>66T</v>
      </c>
      <c r="B69" s="2">
        <f t="shared" si="17"/>
      </c>
      <c r="C69" s="32" t="s">
        <v>369</v>
      </c>
      <c r="D69" s="19">
        <v>22528</v>
      </c>
      <c r="E69" s="36">
        <f t="shared" si="18"/>
        <v>90</v>
      </c>
      <c r="F69" s="18"/>
      <c r="G69" s="4" t="s">
        <v>3</v>
      </c>
      <c r="H69" s="5">
        <f t="shared" si="15"/>
        <v>0</v>
      </c>
      <c r="I69" s="4">
        <v>43</v>
      </c>
      <c r="J69" s="5">
        <f t="shared" si="16"/>
        <v>90</v>
      </c>
      <c r="L69">
        <f t="shared" si="19"/>
        <v>0</v>
      </c>
      <c r="M69">
        <f t="shared" si="20"/>
        <v>90</v>
      </c>
    </row>
    <row r="70" spans="1:13" ht="12.75">
      <c r="A70" s="2" t="str">
        <f t="shared" si="21"/>
        <v>66T</v>
      </c>
      <c r="B70" s="2">
        <f t="shared" si="17"/>
      </c>
      <c r="C70" s="32" t="s">
        <v>275</v>
      </c>
      <c r="D70" s="19">
        <v>20380</v>
      </c>
      <c r="E70" s="36">
        <f t="shared" si="18"/>
        <v>90</v>
      </c>
      <c r="F70" s="18"/>
      <c r="G70" s="4">
        <v>43</v>
      </c>
      <c r="H70" s="5">
        <f t="shared" si="15"/>
        <v>90</v>
      </c>
      <c r="I70" s="4" t="s">
        <v>3</v>
      </c>
      <c r="J70" s="5">
        <f t="shared" si="16"/>
        <v>0</v>
      </c>
      <c r="L70">
        <f t="shared" si="19"/>
        <v>90</v>
      </c>
      <c r="M70">
        <f t="shared" si="20"/>
        <v>0</v>
      </c>
    </row>
    <row r="71" spans="1:13" ht="12.75">
      <c r="A71" s="2" t="str">
        <f t="shared" si="21"/>
        <v>68T</v>
      </c>
      <c r="B71" s="2">
        <f t="shared" si="17"/>
      </c>
      <c r="C71" s="32" t="s">
        <v>310</v>
      </c>
      <c r="D71" s="19">
        <v>23578</v>
      </c>
      <c r="E71" s="36">
        <f t="shared" si="18"/>
        <v>89</v>
      </c>
      <c r="F71" s="18"/>
      <c r="G71" s="4">
        <v>44</v>
      </c>
      <c r="H71" s="5">
        <f t="shared" si="15"/>
        <v>89</v>
      </c>
      <c r="I71" s="4" t="s">
        <v>3</v>
      </c>
      <c r="J71" s="5">
        <f t="shared" si="16"/>
        <v>0</v>
      </c>
      <c r="L71">
        <f t="shared" si="19"/>
        <v>89</v>
      </c>
      <c r="M71">
        <f t="shared" si="20"/>
        <v>0</v>
      </c>
    </row>
    <row r="72" spans="1:13" ht="12.75">
      <c r="A72" s="2" t="str">
        <f t="shared" si="21"/>
        <v>68T</v>
      </c>
      <c r="B72" s="2" t="str">
        <f t="shared" si="17"/>
        <v>%</v>
      </c>
      <c r="C72" s="20" t="s">
        <v>70</v>
      </c>
      <c r="D72" s="19">
        <v>13429</v>
      </c>
      <c r="E72" s="36">
        <f t="shared" si="18"/>
        <v>89</v>
      </c>
      <c r="F72" s="18"/>
      <c r="G72" s="4" t="s">
        <v>3</v>
      </c>
      <c r="H72" s="5">
        <f t="shared" si="15"/>
        <v>0</v>
      </c>
      <c r="I72" s="4">
        <v>44</v>
      </c>
      <c r="J72" s="5">
        <f t="shared" si="16"/>
        <v>89</v>
      </c>
      <c r="L72">
        <f t="shared" si="19"/>
        <v>0</v>
      </c>
      <c r="M72">
        <f t="shared" si="20"/>
        <v>89</v>
      </c>
    </row>
    <row r="73" spans="1:13" ht="12.75">
      <c r="A73" s="2" t="str">
        <f t="shared" si="21"/>
        <v>70T</v>
      </c>
      <c r="B73" s="2" t="str">
        <f t="shared" si="17"/>
        <v>%</v>
      </c>
      <c r="C73" s="32" t="s">
        <v>101</v>
      </c>
      <c r="D73" s="19">
        <v>16289</v>
      </c>
      <c r="E73" s="36">
        <f t="shared" si="18"/>
        <v>86</v>
      </c>
      <c r="F73" s="18"/>
      <c r="G73" s="4" t="s">
        <v>3</v>
      </c>
      <c r="H73" s="5">
        <f t="shared" si="15"/>
        <v>0</v>
      </c>
      <c r="I73" s="4">
        <v>47</v>
      </c>
      <c r="J73" s="5">
        <f t="shared" si="16"/>
        <v>86</v>
      </c>
      <c r="L73">
        <f t="shared" si="19"/>
        <v>0</v>
      </c>
      <c r="M73">
        <f t="shared" si="20"/>
        <v>86</v>
      </c>
    </row>
    <row r="74" spans="1:13" ht="12.75">
      <c r="A74" s="2" t="str">
        <f t="shared" si="21"/>
        <v>70T</v>
      </c>
      <c r="B74" s="2">
        <f t="shared" si="17"/>
      </c>
      <c r="C74" s="32" t="s">
        <v>127</v>
      </c>
      <c r="D74" s="19">
        <v>21368</v>
      </c>
      <c r="E74" s="36">
        <f t="shared" si="18"/>
        <v>86</v>
      </c>
      <c r="F74" s="18"/>
      <c r="G74" s="4">
        <v>47</v>
      </c>
      <c r="H74" s="5">
        <f t="shared" si="15"/>
        <v>86</v>
      </c>
      <c r="I74" s="4" t="s">
        <v>3</v>
      </c>
      <c r="J74" s="5">
        <f t="shared" si="16"/>
        <v>0</v>
      </c>
      <c r="L74">
        <f t="shared" si="19"/>
        <v>86</v>
      </c>
      <c r="M74">
        <f t="shared" si="20"/>
        <v>0</v>
      </c>
    </row>
    <row r="75" spans="1:13" ht="12.75">
      <c r="A75" s="2" t="str">
        <f t="shared" si="21"/>
        <v>72</v>
      </c>
      <c r="B75" s="2">
        <f t="shared" si="17"/>
      </c>
      <c r="C75" s="32" t="s">
        <v>210</v>
      </c>
      <c r="D75" s="19">
        <v>22854</v>
      </c>
      <c r="E75" s="36">
        <f t="shared" si="18"/>
        <v>85</v>
      </c>
      <c r="F75" s="18"/>
      <c r="G75" s="4" t="s">
        <v>3</v>
      </c>
      <c r="H75" s="5">
        <f t="shared" si="15"/>
        <v>0</v>
      </c>
      <c r="I75" s="4">
        <v>48</v>
      </c>
      <c r="J75" s="5">
        <f t="shared" si="16"/>
        <v>85</v>
      </c>
      <c r="L75">
        <f t="shared" si="19"/>
        <v>0</v>
      </c>
      <c r="M75">
        <f t="shared" si="20"/>
        <v>85</v>
      </c>
    </row>
    <row r="76" spans="1:13" ht="12.75">
      <c r="A76" s="2" t="str">
        <f t="shared" si="21"/>
        <v>73T</v>
      </c>
      <c r="B76" s="2">
        <f t="shared" si="17"/>
      </c>
      <c r="C76" s="32" t="s">
        <v>128</v>
      </c>
      <c r="D76" s="19">
        <v>20349</v>
      </c>
      <c r="E76" s="36">
        <f t="shared" si="18"/>
        <v>84</v>
      </c>
      <c r="F76" s="18"/>
      <c r="G76" s="4" t="s">
        <v>3</v>
      </c>
      <c r="H76" s="5">
        <f t="shared" si="15"/>
        <v>0</v>
      </c>
      <c r="I76" s="4">
        <v>49</v>
      </c>
      <c r="J76" s="5">
        <f t="shared" si="16"/>
        <v>84</v>
      </c>
      <c r="L76">
        <f t="shared" si="19"/>
        <v>0</v>
      </c>
      <c r="M76">
        <f t="shared" si="20"/>
        <v>84</v>
      </c>
    </row>
    <row r="77" spans="1:13" ht="12.75">
      <c r="A77" s="2" t="str">
        <f t="shared" si="21"/>
        <v>73T</v>
      </c>
      <c r="B77" s="2">
        <f t="shared" si="17"/>
      </c>
      <c r="C77" s="32" t="s">
        <v>115</v>
      </c>
      <c r="D77" s="19">
        <v>22339</v>
      </c>
      <c r="E77" s="36">
        <f t="shared" si="18"/>
        <v>84</v>
      </c>
      <c r="F77" s="18"/>
      <c r="G77" s="4">
        <v>49</v>
      </c>
      <c r="H77" s="5">
        <f t="shared" si="15"/>
        <v>84</v>
      </c>
      <c r="I77" s="4" t="s">
        <v>3</v>
      </c>
      <c r="J77" s="5">
        <f t="shared" si="16"/>
        <v>0</v>
      </c>
      <c r="L77">
        <f t="shared" si="19"/>
        <v>84</v>
      </c>
      <c r="M77">
        <f t="shared" si="20"/>
        <v>0</v>
      </c>
    </row>
    <row r="78" spans="1:13" ht="12.75">
      <c r="A78" s="2" t="str">
        <f t="shared" si="21"/>
        <v>75</v>
      </c>
      <c r="B78" s="2">
        <f t="shared" si="17"/>
      </c>
      <c r="C78" s="32" t="s">
        <v>100</v>
      </c>
      <c r="D78" s="19">
        <v>21041</v>
      </c>
      <c r="E78" s="36">
        <f t="shared" si="18"/>
        <v>83</v>
      </c>
      <c r="F78" s="18"/>
      <c r="G78" s="4" t="s">
        <v>3</v>
      </c>
      <c r="H78" s="5">
        <f t="shared" si="15"/>
        <v>0</v>
      </c>
      <c r="I78" s="4">
        <v>50</v>
      </c>
      <c r="J78" s="5">
        <f t="shared" si="16"/>
        <v>83</v>
      </c>
      <c r="L78">
        <f t="shared" si="19"/>
        <v>0</v>
      </c>
      <c r="M78">
        <f t="shared" si="20"/>
        <v>83</v>
      </c>
    </row>
    <row r="79" spans="1:13" ht="12.75">
      <c r="A79" s="2" t="str">
        <f t="shared" si="21"/>
        <v>76</v>
      </c>
      <c r="B79" s="2">
        <f t="shared" si="17"/>
      </c>
      <c r="C79" s="32" t="s">
        <v>320</v>
      </c>
      <c r="D79" s="19">
        <v>23731</v>
      </c>
      <c r="E79" s="36">
        <f t="shared" si="18"/>
        <v>82</v>
      </c>
      <c r="F79" s="18"/>
      <c r="G79" s="4" t="s">
        <v>3</v>
      </c>
      <c r="H79" s="5">
        <f t="shared" si="15"/>
        <v>0</v>
      </c>
      <c r="I79" s="4">
        <v>51</v>
      </c>
      <c r="J79" s="5">
        <f t="shared" si="16"/>
        <v>82</v>
      </c>
      <c r="L79">
        <f t="shared" si="19"/>
        <v>0</v>
      </c>
      <c r="M79">
        <f t="shared" si="20"/>
        <v>82</v>
      </c>
    </row>
    <row r="80" spans="1:13" ht="12.75">
      <c r="A80" s="2" t="str">
        <f t="shared" si="21"/>
        <v>77</v>
      </c>
      <c r="B80" s="2" t="str">
        <f t="shared" si="17"/>
        <v>#</v>
      </c>
      <c r="C80" s="32" t="s">
        <v>255</v>
      </c>
      <c r="D80" s="19">
        <v>19405</v>
      </c>
      <c r="E80" s="36">
        <f t="shared" si="18"/>
        <v>81</v>
      </c>
      <c r="F80" s="18"/>
      <c r="G80" s="4" t="s">
        <v>3</v>
      </c>
      <c r="H80" s="5">
        <f t="shared" si="15"/>
        <v>0</v>
      </c>
      <c r="I80" s="4">
        <v>52</v>
      </c>
      <c r="J80" s="5">
        <f t="shared" si="16"/>
        <v>81</v>
      </c>
      <c r="L80">
        <f t="shared" si="19"/>
        <v>0</v>
      </c>
      <c r="M80">
        <f t="shared" si="20"/>
        <v>81</v>
      </c>
    </row>
    <row r="81" spans="1:13" ht="12.75">
      <c r="A81" s="2" t="str">
        <f t="shared" si="21"/>
        <v>78T</v>
      </c>
      <c r="B81" s="2">
        <f t="shared" si="17"/>
      </c>
      <c r="C81" s="32" t="s">
        <v>370</v>
      </c>
      <c r="D81" s="19">
        <v>21930</v>
      </c>
      <c r="E81" s="36">
        <f t="shared" si="18"/>
        <v>80</v>
      </c>
      <c r="F81" s="18"/>
      <c r="G81" s="4" t="s">
        <v>3</v>
      </c>
      <c r="H81" s="5">
        <f t="shared" si="15"/>
        <v>0</v>
      </c>
      <c r="I81" s="4">
        <v>53</v>
      </c>
      <c r="J81" s="5">
        <f t="shared" si="16"/>
        <v>80</v>
      </c>
      <c r="L81">
        <f t="shared" si="19"/>
        <v>0</v>
      </c>
      <c r="M81">
        <f t="shared" si="20"/>
        <v>80</v>
      </c>
    </row>
    <row r="82" spans="1:13" ht="12.75">
      <c r="A82" s="2" t="str">
        <f t="shared" si="21"/>
        <v>78T</v>
      </c>
      <c r="B82" s="2" t="str">
        <f t="shared" si="17"/>
        <v>#</v>
      </c>
      <c r="C82" s="32" t="s">
        <v>34</v>
      </c>
      <c r="D82" s="19">
        <v>18244</v>
      </c>
      <c r="E82" s="36">
        <f t="shared" si="18"/>
        <v>80</v>
      </c>
      <c r="F82" s="18"/>
      <c r="G82" s="4">
        <v>53</v>
      </c>
      <c r="H82" s="5">
        <f t="shared" si="15"/>
        <v>80</v>
      </c>
      <c r="I82" s="4" t="s">
        <v>3</v>
      </c>
      <c r="J82" s="5">
        <f t="shared" si="16"/>
        <v>0</v>
      </c>
      <c r="L82">
        <f t="shared" si="19"/>
        <v>80</v>
      </c>
      <c r="M82">
        <f t="shared" si="20"/>
        <v>0</v>
      </c>
    </row>
    <row r="83" spans="1:13" ht="12.75">
      <c r="A83" s="2" t="str">
        <f t="shared" si="21"/>
        <v>80</v>
      </c>
      <c r="B83" s="2" t="str">
        <f t="shared" si="17"/>
        <v>%</v>
      </c>
      <c r="C83" s="32" t="s">
        <v>173</v>
      </c>
      <c r="D83" s="19">
        <v>15703</v>
      </c>
      <c r="E83" s="36">
        <f t="shared" si="18"/>
        <v>79</v>
      </c>
      <c r="F83" s="18"/>
      <c r="G83" s="4" t="s">
        <v>3</v>
      </c>
      <c r="H83" s="5">
        <f t="shared" si="15"/>
        <v>0</v>
      </c>
      <c r="I83" s="4">
        <v>54</v>
      </c>
      <c r="J83" s="5">
        <f t="shared" si="16"/>
        <v>79</v>
      </c>
      <c r="L83">
        <f t="shared" si="19"/>
        <v>0</v>
      </c>
      <c r="M83">
        <f t="shared" si="20"/>
        <v>79</v>
      </c>
    </row>
    <row r="84" spans="1:13" ht="12.75">
      <c r="A84" s="2" t="str">
        <f t="shared" si="21"/>
        <v>81T</v>
      </c>
      <c r="B84" s="2" t="str">
        <f t="shared" si="17"/>
        <v>#</v>
      </c>
      <c r="C84" s="32" t="s">
        <v>139</v>
      </c>
      <c r="D84" s="19">
        <v>18992</v>
      </c>
      <c r="E84" s="36">
        <f t="shared" si="18"/>
        <v>78</v>
      </c>
      <c r="F84" s="18"/>
      <c r="G84" s="4">
        <v>55</v>
      </c>
      <c r="H84" s="5">
        <f t="shared" si="15"/>
        <v>78</v>
      </c>
      <c r="I84" s="4" t="s">
        <v>3</v>
      </c>
      <c r="J84" s="5">
        <f t="shared" si="16"/>
        <v>0</v>
      </c>
      <c r="L84">
        <f t="shared" si="19"/>
        <v>78</v>
      </c>
      <c r="M84">
        <f t="shared" si="20"/>
        <v>0</v>
      </c>
    </row>
    <row r="85" spans="1:13" ht="12.75">
      <c r="A85" s="2" t="str">
        <f t="shared" si="21"/>
        <v>81T</v>
      </c>
      <c r="B85" s="2">
        <f t="shared" si="17"/>
      </c>
      <c r="C85" s="32" t="s">
        <v>371</v>
      </c>
      <c r="D85" s="19">
        <v>22422</v>
      </c>
      <c r="E85" s="36">
        <f t="shared" si="18"/>
        <v>78</v>
      </c>
      <c r="F85" s="18"/>
      <c r="G85" s="4" t="s">
        <v>3</v>
      </c>
      <c r="H85" s="5">
        <f t="shared" si="15"/>
        <v>0</v>
      </c>
      <c r="I85" s="4">
        <v>55</v>
      </c>
      <c r="J85" s="5">
        <f t="shared" si="16"/>
        <v>78</v>
      </c>
      <c r="L85">
        <f t="shared" si="19"/>
        <v>0</v>
      </c>
      <c r="M85">
        <f t="shared" si="20"/>
        <v>78</v>
      </c>
    </row>
    <row r="86" spans="1:13" ht="12.75">
      <c r="A86" s="2" t="str">
        <f t="shared" si="21"/>
        <v>83T</v>
      </c>
      <c r="B86" s="2">
        <f t="shared" si="17"/>
      </c>
      <c r="C86" s="32" t="s">
        <v>130</v>
      </c>
      <c r="D86" s="19">
        <v>20354</v>
      </c>
      <c r="E86" s="36">
        <f t="shared" si="18"/>
        <v>77</v>
      </c>
      <c r="F86" s="18"/>
      <c r="G86" s="4">
        <v>56</v>
      </c>
      <c r="H86" s="5">
        <f t="shared" si="15"/>
        <v>77</v>
      </c>
      <c r="I86" s="4" t="s">
        <v>3</v>
      </c>
      <c r="J86" s="5">
        <f t="shared" si="16"/>
        <v>0</v>
      </c>
      <c r="L86">
        <f t="shared" si="19"/>
        <v>77</v>
      </c>
      <c r="M86">
        <f t="shared" si="20"/>
        <v>0</v>
      </c>
    </row>
    <row r="87" spans="1:13" ht="12.75">
      <c r="A87" s="2" t="str">
        <f t="shared" si="21"/>
        <v>83T</v>
      </c>
      <c r="B87" s="2" t="str">
        <f t="shared" si="17"/>
        <v>%</v>
      </c>
      <c r="C87" s="32" t="s">
        <v>323</v>
      </c>
      <c r="D87" s="19">
        <v>16586</v>
      </c>
      <c r="E87" s="36">
        <f t="shared" si="18"/>
        <v>77</v>
      </c>
      <c r="F87" s="18"/>
      <c r="G87" s="4" t="s">
        <v>3</v>
      </c>
      <c r="H87" s="5">
        <f t="shared" si="15"/>
        <v>0</v>
      </c>
      <c r="I87" s="4">
        <v>56</v>
      </c>
      <c r="J87" s="5">
        <f t="shared" si="16"/>
        <v>77</v>
      </c>
      <c r="L87">
        <f t="shared" si="19"/>
        <v>0</v>
      </c>
      <c r="M87">
        <f t="shared" si="20"/>
        <v>77</v>
      </c>
    </row>
    <row r="88" spans="1:13" ht="12.75">
      <c r="A88" s="2" t="str">
        <f t="shared" si="21"/>
        <v>85</v>
      </c>
      <c r="B88" s="2" t="str">
        <f t="shared" si="17"/>
        <v>#</v>
      </c>
      <c r="C88" s="32" t="s">
        <v>256</v>
      </c>
      <c r="D88" s="19">
        <v>19634</v>
      </c>
      <c r="E88" s="36">
        <f t="shared" si="18"/>
        <v>76</v>
      </c>
      <c r="F88" s="18"/>
      <c r="G88" s="4">
        <v>57</v>
      </c>
      <c r="H88" s="5">
        <f t="shared" si="15"/>
        <v>76</v>
      </c>
      <c r="I88" s="4" t="s">
        <v>3</v>
      </c>
      <c r="J88" s="5">
        <f t="shared" si="16"/>
        <v>0</v>
      </c>
      <c r="L88">
        <f t="shared" si="19"/>
        <v>76</v>
      </c>
      <c r="M88">
        <f t="shared" si="20"/>
        <v>0</v>
      </c>
    </row>
    <row r="89" spans="1:13" ht="12.75">
      <c r="A89" s="2" t="str">
        <f t="shared" si="21"/>
        <v>86T</v>
      </c>
      <c r="B89" s="2" t="str">
        <f t="shared" si="17"/>
        <v>#</v>
      </c>
      <c r="C89" s="32" t="s">
        <v>126</v>
      </c>
      <c r="D89" s="19">
        <v>19762</v>
      </c>
      <c r="E89" s="36">
        <f t="shared" si="18"/>
        <v>75</v>
      </c>
      <c r="F89" s="18"/>
      <c r="G89" s="4">
        <v>58</v>
      </c>
      <c r="H89" s="5">
        <f t="shared" si="15"/>
        <v>75</v>
      </c>
      <c r="I89" s="4" t="s">
        <v>3</v>
      </c>
      <c r="J89" s="5">
        <f t="shared" si="16"/>
        <v>0</v>
      </c>
      <c r="L89">
        <f t="shared" si="19"/>
        <v>75</v>
      </c>
      <c r="M89">
        <f t="shared" si="20"/>
        <v>0</v>
      </c>
    </row>
    <row r="90" spans="1:13" ht="12.75">
      <c r="A90" s="2" t="str">
        <f t="shared" si="21"/>
        <v>86T</v>
      </c>
      <c r="B90" s="2">
        <f t="shared" si="17"/>
      </c>
      <c r="C90" s="32" t="s">
        <v>372</v>
      </c>
      <c r="D90" s="19">
        <v>20952</v>
      </c>
      <c r="E90" s="36">
        <f t="shared" si="18"/>
        <v>75</v>
      </c>
      <c r="F90" s="18"/>
      <c r="G90" s="4" t="s">
        <v>3</v>
      </c>
      <c r="H90" s="5">
        <f t="shared" si="15"/>
        <v>0</v>
      </c>
      <c r="I90" s="4">
        <v>58</v>
      </c>
      <c r="J90" s="5">
        <f t="shared" si="16"/>
        <v>75</v>
      </c>
      <c r="L90">
        <f t="shared" si="19"/>
        <v>0</v>
      </c>
      <c r="M90">
        <f t="shared" si="20"/>
        <v>75</v>
      </c>
    </row>
    <row r="91" spans="1:13" ht="12.75">
      <c r="A91" s="2" t="str">
        <f t="shared" si="21"/>
        <v>88</v>
      </c>
      <c r="B91" s="2">
        <f t="shared" si="17"/>
      </c>
      <c r="C91" s="32" t="s">
        <v>114</v>
      </c>
      <c r="D91" s="19">
        <v>21192</v>
      </c>
      <c r="E91" s="36">
        <f t="shared" si="18"/>
        <v>74</v>
      </c>
      <c r="F91" s="18"/>
      <c r="G91" s="4">
        <v>59</v>
      </c>
      <c r="H91" s="5">
        <f t="shared" si="15"/>
        <v>74</v>
      </c>
      <c r="I91" s="4" t="s">
        <v>3</v>
      </c>
      <c r="J91" s="5">
        <f t="shared" si="16"/>
        <v>0</v>
      </c>
      <c r="L91">
        <f t="shared" si="19"/>
        <v>74</v>
      </c>
      <c r="M91">
        <f t="shared" si="20"/>
        <v>0</v>
      </c>
    </row>
    <row r="92" spans="1:13" ht="12.75">
      <c r="A92" s="2" t="str">
        <f t="shared" si="21"/>
        <v>89T</v>
      </c>
      <c r="B92" s="2" t="str">
        <f t="shared" si="17"/>
        <v>%</v>
      </c>
      <c r="C92" s="32" t="s">
        <v>12</v>
      </c>
      <c r="D92" s="19">
        <v>12362</v>
      </c>
      <c r="E92" s="36">
        <f t="shared" si="18"/>
        <v>73.5</v>
      </c>
      <c r="F92" s="18"/>
      <c r="G92" s="4" t="s">
        <v>3</v>
      </c>
      <c r="H92" s="5">
        <f t="shared" si="15"/>
        <v>0</v>
      </c>
      <c r="I92" s="4">
        <v>59.5</v>
      </c>
      <c r="J92" s="5">
        <f t="shared" si="16"/>
        <v>73.5</v>
      </c>
      <c r="L92">
        <f t="shared" si="19"/>
        <v>0</v>
      </c>
      <c r="M92">
        <f t="shared" si="20"/>
        <v>73.5</v>
      </c>
    </row>
    <row r="93" spans="1:13" ht="12.75">
      <c r="A93" s="2" t="str">
        <f t="shared" si="21"/>
        <v>89T</v>
      </c>
      <c r="B93" s="2" t="str">
        <f t="shared" si="17"/>
        <v>%</v>
      </c>
      <c r="C93" s="20" t="s">
        <v>17</v>
      </c>
      <c r="D93" s="19">
        <v>16570</v>
      </c>
      <c r="E93" s="36">
        <f t="shared" si="18"/>
        <v>73.5</v>
      </c>
      <c r="F93" s="18"/>
      <c r="G93" s="4" t="s">
        <v>3</v>
      </c>
      <c r="H93" s="5">
        <f t="shared" si="15"/>
        <v>0</v>
      </c>
      <c r="I93" s="4">
        <v>59.5</v>
      </c>
      <c r="J93" s="5">
        <f t="shared" si="16"/>
        <v>73.5</v>
      </c>
      <c r="L93">
        <f t="shared" si="19"/>
        <v>0</v>
      </c>
      <c r="M93">
        <f t="shared" si="20"/>
        <v>73.5</v>
      </c>
    </row>
    <row r="94" spans="1:13" ht="12.75">
      <c r="A94" s="2" t="str">
        <f t="shared" si="21"/>
        <v>91T</v>
      </c>
      <c r="B94" s="2" t="str">
        <f t="shared" si="17"/>
        <v>#</v>
      </c>
      <c r="C94" s="32" t="s">
        <v>313</v>
      </c>
      <c r="D94" s="19">
        <v>16900</v>
      </c>
      <c r="E94" s="36">
        <f t="shared" si="18"/>
        <v>72</v>
      </c>
      <c r="F94" s="18"/>
      <c r="G94" s="4">
        <v>61</v>
      </c>
      <c r="H94" s="5">
        <f t="shared" si="15"/>
        <v>72</v>
      </c>
      <c r="I94" s="4" t="s">
        <v>3</v>
      </c>
      <c r="J94" s="5">
        <f t="shared" si="16"/>
        <v>0</v>
      </c>
      <c r="L94">
        <f t="shared" si="19"/>
        <v>72</v>
      </c>
      <c r="M94">
        <f t="shared" si="20"/>
        <v>0</v>
      </c>
    </row>
    <row r="95" spans="1:13" ht="12.75">
      <c r="A95" s="2" t="str">
        <f t="shared" si="21"/>
        <v>91T</v>
      </c>
      <c r="B95" s="2" t="str">
        <f t="shared" si="17"/>
        <v>#</v>
      </c>
      <c r="C95" s="32" t="s">
        <v>373</v>
      </c>
      <c r="D95" s="19">
        <v>17251</v>
      </c>
      <c r="E95" s="36">
        <f t="shared" si="18"/>
        <v>72</v>
      </c>
      <c r="F95" s="18"/>
      <c r="G95" s="4" t="s">
        <v>3</v>
      </c>
      <c r="H95" s="5">
        <f t="shared" si="15"/>
        <v>0</v>
      </c>
      <c r="I95" s="4">
        <v>61</v>
      </c>
      <c r="J95" s="5">
        <f t="shared" si="16"/>
        <v>72</v>
      </c>
      <c r="L95">
        <f t="shared" si="19"/>
        <v>0</v>
      </c>
      <c r="M95">
        <f t="shared" si="20"/>
        <v>72</v>
      </c>
    </row>
    <row r="96" spans="1:13" ht="12.75">
      <c r="A96" s="2" t="str">
        <f t="shared" si="21"/>
        <v>93T</v>
      </c>
      <c r="B96" s="2" t="str">
        <f t="shared" si="17"/>
        <v>%</v>
      </c>
      <c r="C96" s="32" t="s">
        <v>374</v>
      </c>
      <c r="D96" s="19">
        <v>16161</v>
      </c>
      <c r="E96" s="36">
        <f t="shared" si="18"/>
        <v>71</v>
      </c>
      <c r="F96" s="18"/>
      <c r="G96" s="4" t="s">
        <v>3</v>
      </c>
      <c r="H96" s="5">
        <f t="shared" si="15"/>
        <v>0</v>
      </c>
      <c r="I96" s="4">
        <v>62</v>
      </c>
      <c r="J96" s="5">
        <f t="shared" si="16"/>
        <v>71</v>
      </c>
      <c r="L96">
        <f t="shared" si="19"/>
        <v>0</v>
      </c>
      <c r="M96">
        <f t="shared" si="20"/>
        <v>71</v>
      </c>
    </row>
    <row r="97" spans="1:13" ht="12.75">
      <c r="A97" s="2" t="str">
        <f t="shared" si="21"/>
        <v>93T</v>
      </c>
      <c r="B97" s="2" t="str">
        <f t="shared" si="17"/>
        <v>#</v>
      </c>
      <c r="C97" s="32" t="s">
        <v>102</v>
      </c>
      <c r="D97" s="19">
        <v>17069</v>
      </c>
      <c r="E97" s="36">
        <f t="shared" si="18"/>
        <v>71</v>
      </c>
      <c r="F97" s="18"/>
      <c r="G97" s="4">
        <v>62</v>
      </c>
      <c r="H97" s="5">
        <f t="shared" si="15"/>
        <v>71</v>
      </c>
      <c r="I97" s="4" t="s">
        <v>3</v>
      </c>
      <c r="J97" s="5">
        <f t="shared" si="16"/>
        <v>0</v>
      </c>
      <c r="L97">
        <f t="shared" si="19"/>
        <v>71</v>
      </c>
      <c r="M97">
        <f t="shared" si="20"/>
        <v>0</v>
      </c>
    </row>
    <row r="98" spans="1:13" ht="12.75">
      <c r="A98" s="2" t="str">
        <f t="shared" si="21"/>
        <v>95T</v>
      </c>
      <c r="B98" s="2" t="str">
        <f t="shared" si="17"/>
        <v>#</v>
      </c>
      <c r="C98" s="32" t="s">
        <v>375</v>
      </c>
      <c r="D98" s="19">
        <v>18045</v>
      </c>
      <c r="E98" s="36">
        <f t="shared" si="18"/>
        <v>70</v>
      </c>
      <c r="F98" s="18"/>
      <c r="G98" s="4" t="s">
        <v>3</v>
      </c>
      <c r="H98" s="5">
        <f t="shared" si="15"/>
        <v>0</v>
      </c>
      <c r="I98" s="4">
        <v>63</v>
      </c>
      <c r="J98" s="5">
        <f t="shared" si="16"/>
        <v>70</v>
      </c>
      <c r="L98">
        <f t="shared" si="19"/>
        <v>0</v>
      </c>
      <c r="M98">
        <f t="shared" si="20"/>
        <v>70</v>
      </c>
    </row>
    <row r="99" spans="1:13" ht="12.75">
      <c r="A99" s="2" t="str">
        <f t="shared" si="21"/>
        <v>95T</v>
      </c>
      <c r="B99" s="2" t="str">
        <f>TRIM(IF(D99&lt;=V60Cutoff,"%",IF(D99&lt;=V50Cutoff,"#","")))</f>
        <v>#</v>
      </c>
      <c r="C99" s="32" t="s">
        <v>314</v>
      </c>
      <c r="D99" s="19">
        <v>19684</v>
      </c>
      <c r="E99" s="36">
        <f t="shared" si="18"/>
        <v>70</v>
      </c>
      <c r="F99" s="18"/>
      <c r="G99" s="4">
        <v>63</v>
      </c>
      <c r="H99" s="5">
        <f t="shared" si="15"/>
        <v>70</v>
      </c>
      <c r="I99" s="4" t="s">
        <v>3</v>
      </c>
      <c r="J99" s="5">
        <f t="shared" si="16"/>
        <v>0</v>
      </c>
      <c r="L99">
        <f>H99</f>
        <v>70</v>
      </c>
      <c r="M99">
        <f>J99</f>
        <v>0</v>
      </c>
    </row>
    <row r="100" spans="1:13" ht="12.75">
      <c r="A100" s="2" t="str">
        <f t="shared" si="21"/>
        <v>97T</v>
      </c>
      <c r="B100" s="2">
        <f>TRIM(IF(D100&lt;=V60Cutoff,"%",IF(D100&lt;=V50Cutoff,"#","")))</f>
      </c>
      <c r="C100" s="32" t="s">
        <v>315</v>
      </c>
      <c r="D100" s="19">
        <v>21569</v>
      </c>
      <c r="E100" s="36">
        <f t="shared" si="18"/>
        <v>69</v>
      </c>
      <c r="F100" s="18"/>
      <c r="G100" s="4">
        <v>64</v>
      </c>
      <c r="H100" s="5">
        <f t="shared" si="15"/>
        <v>69</v>
      </c>
      <c r="I100" s="4" t="s">
        <v>3</v>
      </c>
      <c r="J100" s="5">
        <f t="shared" si="16"/>
        <v>0</v>
      </c>
      <c r="L100">
        <f>H100</f>
        <v>69</v>
      </c>
      <c r="M100">
        <f>J100</f>
        <v>0</v>
      </c>
    </row>
    <row r="101" spans="1:13" ht="12.75">
      <c r="A101" s="2" t="str">
        <f t="shared" si="21"/>
        <v>97T</v>
      </c>
      <c r="B101" s="2" t="str">
        <f>TRIM(IF(D101&lt;=V60Cutoff,"%",IF(D101&lt;=V50Cutoff,"#","")))</f>
        <v>%</v>
      </c>
      <c r="C101" s="32" t="s">
        <v>83</v>
      </c>
      <c r="D101" s="19">
        <v>11857</v>
      </c>
      <c r="E101" s="36">
        <f t="shared" si="18"/>
        <v>69</v>
      </c>
      <c r="F101" s="18"/>
      <c r="G101" s="4" t="s">
        <v>3</v>
      </c>
      <c r="H101" s="5">
        <f t="shared" si="15"/>
        <v>0</v>
      </c>
      <c r="I101" s="4">
        <v>64</v>
      </c>
      <c r="J101" s="5">
        <f t="shared" si="16"/>
        <v>69</v>
      </c>
      <c r="L101">
        <f>H101</f>
        <v>0</v>
      </c>
      <c r="M101">
        <f>J101</f>
        <v>69</v>
      </c>
    </row>
  </sheetData>
  <conditionalFormatting sqref="D4:D101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Women''s Epée'!$G$1:$J$3,3,FALSE)</f>
        <v>7</v>
      </c>
      <c r="I1" s="22" t="s">
        <v>360</v>
      </c>
      <c r="J1" s="23"/>
      <c r="K1" s="24">
        <f>HLOOKUP(I1,'Combined Women''s Epée'!$G$1:$J$3,3,FALSE)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Women''s Epée'!R2C"&amp;H1,FALSE)</f>
        <v>V</v>
      </c>
      <c r="G2" s="24" t="str">
        <f ca="1">INDIRECT("'Combined Women''s Epée'!R2C"&amp;H1+1,FALSE)</f>
        <v>Dec 2004&lt;BR&gt;VET</v>
      </c>
      <c r="H2" s="24"/>
      <c r="I2" s="22" t="str">
        <f ca="1">INDIRECT("'Combined Women''s Epée'!R2C"&amp;K1,FALSE)</f>
        <v>V</v>
      </c>
      <c r="J2" s="24" t="str">
        <f ca="1">INDIRECT("'Combined Women''s Epée'!R2C"&amp;K1+1,FALSE)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 aca="true" t="shared" si="0" ref="B4:B35">TRIM(IF(D4&lt;=V60Cutoff,"%",IF(D4&lt;=V50Cutoff,"#","")))</f>
      </c>
      <c r="C4" s="32" t="s">
        <v>118</v>
      </c>
      <c r="D4" s="19">
        <v>21774</v>
      </c>
      <c r="E4" s="36">
        <f aca="true" t="shared" si="1" ref="E4:E56">LARGE($O4:$Q4,1)+LARGE($O4:$Q4,2)</f>
        <v>1200</v>
      </c>
      <c r="F4" s="33">
        <f aca="true" t="shared" si="2" ref="F4:F35">IF(ISERROR(H4),"np",H4)</f>
        <v>1</v>
      </c>
      <c r="G4" s="28">
        <f aca="true" t="shared" si="3" ref="G4:G56">IF(OR(F4&gt;=65,ISNUMBER(F4)=FALSE),0,VLOOKUP(F4,PointTable,G$3,TRUE))</f>
        <v>600</v>
      </c>
      <c r="H4" s="29">
        <f>VLOOKUP($C4,'Combined Women''s Epée'!$C$4:$I$225,H$1-2,FALSE)</f>
        <v>1</v>
      </c>
      <c r="I4" s="31">
        <f aca="true" t="shared" si="4" ref="I4:I35">IF(ISERROR(K4),"np",K4)</f>
        <v>1</v>
      </c>
      <c r="J4" s="28">
        <f aca="true" t="shared" si="5" ref="J4:J56">IF(OR(I4&gt;=65,ISNUMBER(I4)=FALSE),0,VLOOKUP(I4,PointTable,J$3,TRUE))</f>
        <v>600</v>
      </c>
      <c r="K4" s="29">
        <f>VLOOKUP($C4,'Combined Women''s Epée'!$C$4:$I$225,K$1-2,FALSE)</f>
        <v>1</v>
      </c>
      <c r="L4" s="4">
        <v>5</v>
      </c>
      <c r="M4" s="5">
        <f aca="true" t="shared" si="6" ref="M4:M56">IF(OR(L4&gt;=65,ISNUMBER(L4)=FALSE),0,VLOOKUP(L4,PointTable,M$3,TRUE))</f>
        <v>280</v>
      </c>
      <c r="O4">
        <f aca="true" t="shared" si="7" ref="O4:O38">G4</f>
        <v>600</v>
      </c>
      <c r="P4">
        <f aca="true" t="shared" si="8" ref="P4:P38">J4</f>
        <v>600</v>
      </c>
      <c r="Q4">
        <f aca="true" t="shared" si="9" ref="Q4:Q38">M4</f>
        <v>280</v>
      </c>
    </row>
    <row r="5" spans="1:17" ht="12.75">
      <c r="A5" s="2" t="str">
        <f>IF(E5=0,"",IF(E5=E4,A4,ROW()-3&amp;IF(E5=E6,"T","")))</f>
        <v>2</v>
      </c>
      <c r="B5" s="2">
        <f t="shared" si="0"/>
      </c>
      <c r="C5" s="32" t="s">
        <v>107</v>
      </c>
      <c r="D5" s="19">
        <v>22064</v>
      </c>
      <c r="E5" s="36">
        <f t="shared" si="1"/>
        <v>930</v>
      </c>
      <c r="F5" s="31">
        <f t="shared" si="2"/>
        <v>5</v>
      </c>
      <c r="G5" s="28">
        <f t="shared" si="3"/>
        <v>420</v>
      </c>
      <c r="H5" s="29">
        <f>VLOOKUP($C5,'Combined Women''s Epée'!$C$4:$I$225,H$1-2,FALSE)</f>
        <v>5</v>
      </c>
      <c r="I5" s="31">
        <f t="shared" si="4"/>
        <v>3</v>
      </c>
      <c r="J5" s="28">
        <f t="shared" si="5"/>
        <v>510</v>
      </c>
      <c r="K5" s="29">
        <f>VLOOKUP($C5,'Combined Women''s Epée'!$C$4:$I$225,K$1-2,FALSE)</f>
        <v>3</v>
      </c>
      <c r="L5" s="4">
        <v>9</v>
      </c>
      <c r="M5" s="5">
        <f t="shared" si="6"/>
        <v>214</v>
      </c>
      <c r="O5">
        <f aca="true" t="shared" si="10" ref="O5:O11">G5</f>
        <v>420</v>
      </c>
      <c r="P5">
        <f aca="true" t="shared" si="11" ref="P5:P11">J5</f>
        <v>510</v>
      </c>
      <c r="Q5">
        <f aca="true" t="shared" si="12" ref="Q5:Q11">M5</f>
        <v>214</v>
      </c>
    </row>
    <row r="6" spans="1:17" ht="12.75">
      <c r="A6" s="2" t="str">
        <f>IF(E6=0,"",IF(E6=E5,A5,ROW()-3&amp;IF(E6=E7,"T","")))</f>
        <v>3</v>
      </c>
      <c r="B6" s="2">
        <f t="shared" si="0"/>
      </c>
      <c r="C6" s="20" t="s">
        <v>38</v>
      </c>
      <c r="D6" s="19">
        <v>21229</v>
      </c>
      <c r="E6" s="36">
        <f t="shared" si="1"/>
        <v>751</v>
      </c>
      <c r="F6" s="31">
        <f t="shared" si="2"/>
        <v>8</v>
      </c>
      <c r="G6" s="28">
        <f t="shared" si="3"/>
        <v>411</v>
      </c>
      <c r="H6" s="29">
        <f>VLOOKUP($C6,'Combined Women''s Epée'!$C$4:$I$225,H$1-2,FALSE)</f>
        <v>8</v>
      </c>
      <c r="I6" s="31">
        <f t="shared" si="4"/>
        <v>22</v>
      </c>
      <c r="J6" s="28">
        <f t="shared" si="5"/>
        <v>195</v>
      </c>
      <c r="K6" s="29">
        <f>VLOOKUP($C6,'Combined Women''s Epée'!$C$4:$I$225,K$1-2,FALSE)</f>
        <v>22</v>
      </c>
      <c r="L6" s="4">
        <v>3</v>
      </c>
      <c r="M6" s="5">
        <f t="shared" si="6"/>
        <v>340</v>
      </c>
      <c r="O6">
        <f t="shared" si="10"/>
        <v>411</v>
      </c>
      <c r="P6">
        <f t="shared" si="11"/>
        <v>195</v>
      </c>
      <c r="Q6">
        <f t="shared" si="12"/>
        <v>340</v>
      </c>
    </row>
    <row r="7" spans="1:17" ht="12.75">
      <c r="A7" s="2" t="str">
        <f>IF(E7=0,"",IF(E7=E6,A6,ROW()-3&amp;IF(E7=E8,"T","")))</f>
        <v>4</v>
      </c>
      <c r="B7" s="2">
        <f t="shared" si="0"/>
      </c>
      <c r="C7" s="32" t="s">
        <v>245</v>
      </c>
      <c r="D7" s="19">
        <v>23233</v>
      </c>
      <c r="E7" s="36">
        <f t="shared" si="1"/>
        <v>683</v>
      </c>
      <c r="F7" s="31">
        <f t="shared" si="2"/>
        <v>11</v>
      </c>
      <c r="G7" s="28">
        <f t="shared" si="3"/>
        <v>315</v>
      </c>
      <c r="H7" s="29">
        <f>VLOOKUP($C7,'Combined Women''s Epée'!$C$4:$I$225,H$1-2,FALSE)</f>
        <v>11</v>
      </c>
      <c r="I7" s="31" t="str">
        <f t="shared" si="4"/>
        <v>np</v>
      </c>
      <c r="J7" s="28">
        <f t="shared" si="5"/>
        <v>0</v>
      </c>
      <c r="K7" s="29" t="str">
        <f>VLOOKUP($C7,'Combined Women''s Epée'!$C$4:$I$225,K$1-2,FALSE)</f>
        <v>np</v>
      </c>
      <c r="L7" s="4">
        <v>2</v>
      </c>
      <c r="M7" s="5">
        <f t="shared" si="6"/>
        <v>368</v>
      </c>
      <c r="O7">
        <f t="shared" si="10"/>
        <v>315</v>
      </c>
      <c r="P7">
        <f t="shared" si="11"/>
        <v>0</v>
      </c>
      <c r="Q7">
        <f t="shared" si="12"/>
        <v>368</v>
      </c>
    </row>
    <row r="8" spans="1:17" ht="12.75">
      <c r="A8" s="2" t="str">
        <f>IF(E8=0,"",IF(E8=E7,A7,ROW()-3&amp;IF(E8=E9,"T","")))</f>
        <v>5</v>
      </c>
      <c r="B8" s="2">
        <f t="shared" si="0"/>
      </c>
      <c r="C8" s="32" t="s">
        <v>228</v>
      </c>
      <c r="D8" s="19">
        <v>21218</v>
      </c>
      <c r="E8" s="36">
        <f t="shared" si="1"/>
        <v>619</v>
      </c>
      <c r="F8" s="31">
        <f t="shared" si="2"/>
        <v>26</v>
      </c>
      <c r="G8" s="28">
        <f t="shared" si="3"/>
        <v>183</v>
      </c>
      <c r="H8" s="29">
        <f>VLOOKUP($C8,'Combined Women''s Epée'!$C$4:$I$225,H$1-2,FALSE)</f>
        <v>26</v>
      </c>
      <c r="I8" s="31">
        <f t="shared" si="4"/>
        <v>8</v>
      </c>
      <c r="J8" s="28">
        <f t="shared" si="5"/>
        <v>411</v>
      </c>
      <c r="K8" s="29">
        <f>VLOOKUP($C8,'Combined Women''s Epée'!$C$4:$I$225,K$1-2,FALSE)</f>
        <v>8</v>
      </c>
      <c r="L8" s="4">
        <v>12</v>
      </c>
      <c r="M8" s="5">
        <f t="shared" si="6"/>
        <v>208</v>
      </c>
      <c r="O8">
        <f t="shared" si="10"/>
        <v>183</v>
      </c>
      <c r="P8">
        <f t="shared" si="11"/>
        <v>411</v>
      </c>
      <c r="Q8">
        <f t="shared" si="12"/>
        <v>208</v>
      </c>
    </row>
    <row r="9" spans="1:17" ht="12.75">
      <c r="A9" s="2" t="str">
        <f>IF(E9=0,"",IF(E9=E8,A8,ROW()-3&amp;IF(E9=E10,"T","")))</f>
        <v>6</v>
      </c>
      <c r="B9" s="2">
        <f t="shared" si="0"/>
      </c>
      <c r="C9" s="32" t="s">
        <v>121</v>
      </c>
      <c r="D9" s="19">
        <v>21893</v>
      </c>
      <c r="E9" s="36">
        <f t="shared" si="1"/>
        <v>612</v>
      </c>
      <c r="F9" s="31">
        <f t="shared" si="2"/>
        <v>12</v>
      </c>
      <c r="G9" s="28">
        <f t="shared" si="3"/>
        <v>312</v>
      </c>
      <c r="H9" s="29">
        <f>VLOOKUP($C9,'Combined Women''s Epée'!$C$4:$I$225,H$1-2,FALSE)</f>
        <v>12</v>
      </c>
      <c r="I9" s="31">
        <f t="shared" si="4"/>
        <v>16</v>
      </c>
      <c r="J9" s="28">
        <f t="shared" si="5"/>
        <v>300</v>
      </c>
      <c r="K9" s="29">
        <f>VLOOKUP($C9,'Combined Women''s Epée'!$C$4:$I$225,K$1-2,FALSE)</f>
        <v>16</v>
      </c>
      <c r="L9" s="4" t="s">
        <v>3</v>
      </c>
      <c r="M9" s="5">
        <f t="shared" si="6"/>
        <v>0</v>
      </c>
      <c r="O9">
        <f t="shared" si="10"/>
        <v>312</v>
      </c>
      <c r="P9">
        <f t="shared" si="11"/>
        <v>300</v>
      </c>
      <c r="Q9">
        <f t="shared" si="12"/>
        <v>0</v>
      </c>
    </row>
    <row r="10" spans="1:17" ht="12.75">
      <c r="A10" s="2" t="str">
        <f>IF(E10=0,"",IF(E10=E9,A9,ROW()-3&amp;IF(E10=E11,"T","")))</f>
        <v>7</v>
      </c>
      <c r="B10" s="2">
        <f t="shared" si="0"/>
      </c>
      <c r="C10" s="32" t="s">
        <v>179</v>
      </c>
      <c r="D10" s="19">
        <v>22070</v>
      </c>
      <c r="E10" s="36">
        <f t="shared" si="1"/>
        <v>591</v>
      </c>
      <c r="F10" s="31" t="str">
        <f t="shared" si="2"/>
        <v>np</v>
      </c>
      <c r="G10" s="28">
        <f t="shared" si="3"/>
        <v>0</v>
      </c>
      <c r="H10" s="29" t="str">
        <f>VLOOKUP($C10,'Combined Women''s Epée'!$C$4:$I$225,H$1-2,FALSE)</f>
        <v>np</v>
      </c>
      <c r="I10" s="31">
        <f t="shared" si="4"/>
        <v>11</v>
      </c>
      <c r="J10" s="28">
        <f t="shared" si="5"/>
        <v>315</v>
      </c>
      <c r="K10" s="29">
        <f>VLOOKUP($C10,'Combined Women''s Epée'!$C$4:$I$225,K$1-2,FALSE)</f>
        <v>11</v>
      </c>
      <c r="L10" s="4">
        <v>7</v>
      </c>
      <c r="M10" s="5">
        <f t="shared" si="6"/>
        <v>276</v>
      </c>
      <c r="O10">
        <f t="shared" si="10"/>
        <v>0</v>
      </c>
      <c r="P10">
        <f t="shared" si="11"/>
        <v>315</v>
      </c>
      <c r="Q10">
        <f t="shared" si="12"/>
        <v>276</v>
      </c>
    </row>
    <row r="11" spans="1:17" ht="12.75">
      <c r="A11" s="2" t="str">
        <f>IF(E11=0,"",IF(E11=E10,A10,ROW()-3&amp;IF(E11=E12,"T","")))</f>
        <v>8</v>
      </c>
      <c r="B11" s="2">
        <f t="shared" si="0"/>
      </c>
      <c r="C11" s="32" t="s">
        <v>246</v>
      </c>
      <c r="D11" s="19">
        <v>22511</v>
      </c>
      <c r="E11" s="36">
        <f t="shared" si="1"/>
        <v>557</v>
      </c>
      <c r="F11" s="31" t="str">
        <f t="shared" si="2"/>
        <v>np</v>
      </c>
      <c r="G11" s="28">
        <f t="shared" si="3"/>
        <v>0</v>
      </c>
      <c r="H11" s="29" t="str">
        <f>VLOOKUP($C11,'Combined Women''s Epée'!$C$4:$I$225,H$1-2,FALSE)</f>
        <v>np</v>
      </c>
      <c r="I11" s="31">
        <f t="shared" si="4"/>
        <v>6</v>
      </c>
      <c r="J11" s="28">
        <f t="shared" si="5"/>
        <v>417</v>
      </c>
      <c r="K11" s="29">
        <f>VLOOKUP($C11,'Combined Women''s Epée'!$C$4:$I$225,K$1-2,FALSE)</f>
        <v>6</v>
      </c>
      <c r="L11" s="4">
        <v>17</v>
      </c>
      <c r="M11" s="5">
        <f t="shared" si="6"/>
        <v>140</v>
      </c>
      <c r="O11">
        <f t="shared" si="10"/>
        <v>0</v>
      </c>
      <c r="P11">
        <f t="shared" si="11"/>
        <v>417</v>
      </c>
      <c r="Q11">
        <f t="shared" si="12"/>
        <v>140</v>
      </c>
    </row>
    <row r="12" spans="1:17" ht="12.75">
      <c r="A12" s="2" t="str">
        <f>IF(E12=0,"",IF(E12=E11,A11,ROW()-3&amp;IF(E12=E13,"T","")))</f>
        <v>9</v>
      </c>
      <c r="B12" s="2">
        <f t="shared" si="0"/>
      </c>
      <c r="C12" s="32" t="s">
        <v>401</v>
      </c>
      <c r="D12" s="19">
        <v>23205</v>
      </c>
      <c r="E12" s="36">
        <f t="shared" si="1"/>
        <v>552</v>
      </c>
      <c r="F12" s="31" t="str">
        <f t="shared" si="2"/>
        <v>np</v>
      </c>
      <c r="G12" s="28">
        <f t="shared" si="3"/>
        <v>0</v>
      </c>
      <c r="H12" s="29" t="str">
        <f>VLOOKUP($C12,'Combined Women''s Epée'!$C$4:$I$225,H$1-2,FALSE)</f>
        <v>np</v>
      </c>
      <c r="I12" s="31">
        <f t="shared" si="4"/>
        <v>2</v>
      </c>
      <c r="J12" s="28">
        <f t="shared" si="5"/>
        <v>552</v>
      </c>
      <c r="K12" s="29">
        <f>VLOOKUP($C12,'Combined Women''s Epée'!$C$4:$I$225,K$1-2,FALSE)</f>
        <v>2</v>
      </c>
      <c r="L12" s="4" t="s">
        <v>3</v>
      </c>
      <c r="M12" s="5">
        <f t="shared" si="6"/>
        <v>0</v>
      </c>
      <c r="O12">
        <f t="shared" si="7"/>
        <v>0</v>
      </c>
      <c r="P12">
        <f t="shared" si="8"/>
        <v>552</v>
      </c>
      <c r="Q12">
        <f t="shared" si="9"/>
        <v>0</v>
      </c>
    </row>
    <row r="13" spans="1:17" ht="12.75">
      <c r="A13" s="2" t="str">
        <f>IF(E13=0,"",IF(E13=E12,A12,ROW()-3&amp;IF(E13=E14,"T","")))</f>
        <v>10</v>
      </c>
      <c r="B13" s="2">
        <f t="shared" si="0"/>
      </c>
      <c r="C13" s="32" t="s">
        <v>225</v>
      </c>
      <c r="D13" s="19">
        <v>20962</v>
      </c>
      <c r="E13" s="36">
        <f t="shared" si="1"/>
        <v>420</v>
      </c>
      <c r="F13" s="31" t="str">
        <f t="shared" si="2"/>
        <v>np</v>
      </c>
      <c r="G13" s="28">
        <f t="shared" si="3"/>
        <v>0</v>
      </c>
      <c r="H13" s="29" t="str">
        <f>VLOOKUP($C13,'Combined Women''s Epée'!$C$4:$I$225,H$1-2,FALSE)</f>
        <v>np</v>
      </c>
      <c r="I13" s="31">
        <f t="shared" si="4"/>
        <v>5</v>
      </c>
      <c r="J13" s="28">
        <f t="shared" si="5"/>
        <v>420</v>
      </c>
      <c r="K13" s="29">
        <f>VLOOKUP($C13,'Combined Women''s Epée'!$C$4:$I$225,K$1-2,FALSE)</f>
        <v>5</v>
      </c>
      <c r="L13" s="4" t="s">
        <v>3</v>
      </c>
      <c r="M13" s="5">
        <f t="shared" si="6"/>
        <v>0</v>
      </c>
      <c r="O13">
        <f t="shared" si="7"/>
        <v>0</v>
      </c>
      <c r="P13">
        <f t="shared" si="8"/>
        <v>420</v>
      </c>
      <c r="Q13">
        <f t="shared" si="9"/>
        <v>0</v>
      </c>
    </row>
    <row r="14" spans="1:17" ht="12.75">
      <c r="A14" s="2" t="str">
        <f>IF(E14=0,"",IF(E14=E13,A13,ROW()-3&amp;IF(E14=E15,"T","")))</f>
        <v>11</v>
      </c>
      <c r="B14" s="2">
        <f t="shared" si="0"/>
      </c>
      <c r="C14" s="32" t="s">
        <v>330</v>
      </c>
      <c r="D14" s="19">
        <v>22900</v>
      </c>
      <c r="E14" s="36">
        <f t="shared" si="1"/>
        <v>414</v>
      </c>
      <c r="F14" s="31">
        <f t="shared" si="2"/>
        <v>7</v>
      </c>
      <c r="G14" s="28">
        <f t="shared" si="3"/>
        <v>414</v>
      </c>
      <c r="H14" s="29">
        <f>VLOOKUP($C14,'Combined Women''s Epée'!$C$4:$I$225,H$1-2,FALSE)</f>
        <v>7</v>
      </c>
      <c r="I14" s="31" t="str">
        <f t="shared" si="4"/>
        <v>np</v>
      </c>
      <c r="J14" s="28">
        <f t="shared" si="5"/>
        <v>0</v>
      </c>
      <c r="K14" s="29" t="str">
        <f>VLOOKUP($C14,'Combined Women''s Epée'!$C$4:$I$225,K$1-2,FALSE)</f>
        <v>np</v>
      </c>
      <c r="L14" s="4" t="s">
        <v>3</v>
      </c>
      <c r="M14" s="5">
        <f t="shared" si="6"/>
        <v>0</v>
      </c>
      <c r="O14">
        <f>G14</f>
        <v>414</v>
      </c>
      <c r="P14">
        <f>J14</f>
        <v>0</v>
      </c>
      <c r="Q14">
        <f>M14</f>
        <v>0</v>
      </c>
    </row>
    <row r="15" spans="1:17" ht="12.75">
      <c r="A15" s="2" t="str">
        <f>IF(E15=0,"",IF(E15=E14,A14,ROW()-3&amp;IF(E15=E16,"T","")))</f>
        <v>12</v>
      </c>
      <c r="B15" s="2">
        <f t="shared" si="0"/>
      </c>
      <c r="C15" s="32" t="s">
        <v>223</v>
      </c>
      <c r="D15" s="19">
        <v>22829</v>
      </c>
      <c r="E15" s="36">
        <f t="shared" si="1"/>
        <v>405</v>
      </c>
      <c r="F15" s="31">
        <f t="shared" si="2"/>
        <v>22</v>
      </c>
      <c r="G15" s="28">
        <f t="shared" si="3"/>
        <v>195</v>
      </c>
      <c r="H15" s="29">
        <f>VLOOKUP($C15,'Combined Women''s Epée'!$C$4:$I$225,H$1-2,FALSE)</f>
        <v>22</v>
      </c>
      <c r="I15" s="31">
        <f t="shared" si="4"/>
        <v>28</v>
      </c>
      <c r="J15" s="28">
        <f t="shared" si="5"/>
        <v>177</v>
      </c>
      <c r="K15" s="29">
        <f>VLOOKUP($C15,'Combined Women''s Epée'!$C$4:$I$225,K$1-2,FALSE)</f>
        <v>28</v>
      </c>
      <c r="L15" s="4">
        <v>11</v>
      </c>
      <c r="M15" s="5">
        <f t="shared" si="6"/>
        <v>210</v>
      </c>
      <c r="O15">
        <f>G15</f>
        <v>195</v>
      </c>
      <c r="P15">
        <f>J15</f>
        <v>177</v>
      </c>
      <c r="Q15">
        <f>M15</f>
        <v>210</v>
      </c>
    </row>
    <row r="16" spans="1:17" ht="12.75">
      <c r="A16" s="2" t="str">
        <f>IF(E16=0,"",IF(E16=E15,A15,ROW()-3&amp;IF(E16=E17,"T","")))</f>
        <v>13</v>
      </c>
      <c r="B16" s="2">
        <f t="shared" si="0"/>
      </c>
      <c r="C16" s="32" t="s">
        <v>208</v>
      </c>
      <c r="D16" s="19">
        <v>21721</v>
      </c>
      <c r="E16" s="36">
        <f t="shared" si="1"/>
        <v>404</v>
      </c>
      <c r="F16" s="31">
        <f t="shared" si="2"/>
        <v>23</v>
      </c>
      <c r="G16" s="28">
        <f t="shared" si="3"/>
        <v>192</v>
      </c>
      <c r="H16" s="29">
        <f>VLOOKUP($C16,'Combined Women''s Epée'!$C$4:$I$225,H$1-2,FALSE)</f>
        <v>23</v>
      </c>
      <c r="I16" s="31">
        <f t="shared" si="4"/>
        <v>27</v>
      </c>
      <c r="J16" s="28">
        <f t="shared" si="5"/>
        <v>180</v>
      </c>
      <c r="K16" s="29">
        <f>VLOOKUP($C16,'Combined Women''s Epée'!$C$4:$I$225,K$1-2,FALSE)</f>
        <v>27</v>
      </c>
      <c r="L16" s="4">
        <v>10</v>
      </c>
      <c r="M16" s="5">
        <f t="shared" si="6"/>
        <v>212</v>
      </c>
      <c r="O16">
        <f t="shared" si="7"/>
        <v>192</v>
      </c>
      <c r="P16">
        <f t="shared" si="8"/>
        <v>180</v>
      </c>
      <c r="Q16">
        <f t="shared" si="9"/>
        <v>212</v>
      </c>
    </row>
    <row r="17" spans="1:17" ht="12.75">
      <c r="A17" s="2" t="str">
        <f>IF(E17=0,"",IF(E17=E16,A16,ROW()-3&amp;IF(E17=E18,"T","")))</f>
        <v>14</v>
      </c>
      <c r="B17" s="2">
        <f t="shared" si="0"/>
      </c>
      <c r="C17" s="38" t="s">
        <v>443</v>
      </c>
      <c r="D17" s="19">
        <v>22570</v>
      </c>
      <c r="E17" s="36">
        <f t="shared" si="1"/>
        <v>400</v>
      </c>
      <c r="F17" s="31" t="str">
        <f t="shared" si="2"/>
        <v>np</v>
      </c>
      <c r="G17" s="28">
        <f t="shared" si="3"/>
        <v>0</v>
      </c>
      <c r="H17" s="29" t="e">
        <f>VLOOKUP($C17,'Combined Women''s Epée'!$C$4:$I$225,H$1-2,FALSE)</f>
        <v>#N/A</v>
      </c>
      <c r="I17" s="31" t="str">
        <f t="shared" si="4"/>
        <v>np</v>
      </c>
      <c r="J17" s="28">
        <f t="shared" si="5"/>
        <v>0</v>
      </c>
      <c r="K17" s="29" t="e">
        <f>VLOOKUP($C17,'Combined Women''s Epée'!$C$4:$I$225,K$1-2,FALSE)</f>
        <v>#N/A</v>
      </c>
      <c r="L17" s="4">
        <v>1</v>
      </c>
      <c r="M17" s="5">
        <f t="shared" si="6"/>
        <v>400</v>
      </c>
      <c r="O17">
        <f t="shared" si="7"/>
        <v>0</v>
      </c>
      <c r="P17">
        <f t="shared" si="8"/>
        <v>0</v>
      </c>
      <c r="Q17">
        <f t="shared" si="9"/>
        <v>400</v>
      </c>
    </row>
    <row r="18" spans="1:17" ht="12.75">
      <c r="A18" s="2" t="str">
        <f>IF(E18=0,"",IF(E18=E17,A17,ROW()-3&amp;IF(E18=E19,"T","")))</f>
        <v>15</v>
      </c>
      <c r="B18" s="2">
        <f t="shared" si="0"/>
      </c>
      <c r="C18" s="32" t="s">
        <v>109</v>
      </c>
      <c r="D18" s="19">
        <v>21264</v>
      </c>
      <c r="E18" s="36">
        <f t="shared" si="1"/>
        <v>375</v>
      </c>
      <c r="F18" s="31">
        <f t="shared" si="2"/>
        <v>36</v>
      </c>
      <c r="G18" s="28">
        <f t="shared" si="3"/>
        <v>97</v>
      </c>
      <c r="H18" s="29">
        <f>VLOOKUP($C18,'Combined Women''s Epée'!$C$4:$I$225,H$1-2,FALSE)</f>
        <v>36</v>
      </c>
      <c r="I18" s="31">
        <f t="shared" si="4"/>
        <v>30</v>
      </c>
      <c r="J18" s="28">
        <f t="shared" si="5"/>
        <v>171</v>
      </c>
      <c r="K18" s="29">
        <f>VLOOKUP($C18,'Combined Women''s Epée'!$C$4:$I$225,K$1-2,FALSE)</f>
        <v>30</v>
      </c>
      <c r="L18" s="4">
        <v>14</v>
      </c>
      <c r="M18" s="5">
        <f t="shared" si="6"/>
        <v>204</v>
      </c>
      <c r="O18">
        <f t="shared" si="7"/>
        <v>97</v>
      </c>
      <c r="P18">
        <f t="shared" si="8"/>
        <v>171</v>
      </c>
      <c r="Q18">
        <f t="shared" si="9"/>
        <v>204</v>
      </c>
    </row>
    <row r="19" spans="1:17" ht="12.75">
      <c r="A19" s="2" t="str">
        <f>IF(E19=0,"",IF(E19=E18,A18,ROW()-3&amp;IF(E19=E20,"T","")))</f>
        <v>16</v>
      </c>
      <c r="B19" s="2">
        <f t="shared" si="0"/>
      </c>
      <c r="C19" s="20" t="s">
        <v>92</v>
      </c>
      <c r="D19" s="19">
        <v>22177</v>
      </c>
      <c r="E19" s="36">
        <f t="shared" si="1"/>
        <v>340</v>
      </c>
      <c r="F19" s="31" t="str">
        <f t="shared" si="2"/>
        <v>np</v>
      </c>
      <c r="G19" s="28">
        <f t="shared" si="3"/>
        <v>0</v>
      </c>
      <c r="H19" s="29" t="e">
        <f>VLOOKUP($C19,'Combined Women''s Epée'!$C$4:$I$225,H$1-2,FALSE)</f>
        <v>#N/A</v>
      </c>
      <c r="I19" s="31" t="str">
        <f t="shared" si="4"/>
        <v>np</v>
      </c>
      <c r="J19" s="28">
        <f t="shared" si="5"/>
        <v>0</v>
      </c>
      <c r="K19" s="29" t="e">
        <f>VLOOKUP($C19,'Combined Women''s Epée'!$C$4:$I$225,K$1-2,FALSE)</f>
        <v>#N/A</v>
      </c>
      <c r="L19" s="4">
        <v>3</v>
      </c>
      <c r="M19" s="5">
        <f t="shared" si="6"/>
        <v>340</v>
      </c>
      <c r="O19">
        <f t="shared" si="7"/>
        <v>0</v>
      </c>
      <c r="P19">
        <f t="shared" si="8"/>
        <v>0</v>
      </c>
      <c r="Q19">
        <f t="shared" si="9"/>
        <v>340</v>
      </c>
    </row>
    <row r="20" spans="1:17" ht="12.75">
      <c r="A20" s="2" t="str">
        <f>IF(E20=0,"",IF(E20=E19,A19,ROW()-3&amp;IF(E20=E21,"T","")))</f>
        <v>17</v>
      </c>
      <c r="B20" s="2">
        <f t="shared" si="0"/>
      </c>
      <c r="C20" s="20" t="s">
        <v>93</v>
      </c>
      <c r="D20" s="19">
        <v>21953</v>
      </c>
      <c r="E20" s="36">
        <f t="shared" si="1"/>
        <v>321</v>
      </c>
      <c r="F20" s="31">
        <f t="shared" si="2"/>
        <v>9</v>
      </c>
      <c r="G20" s="28">
        <f t="shared" si="3"/>
        <v>321</v>
      </c>
      <c r="H20" s="29">
        <f>VLOOKUP($C20,'Combined Women''s Epée'!$C$4:$I$225,H$1-2,FALSE)</f>
        <v>9</v>
      </c>
      <c r="I20" s="31" t="str">
        <f t="shared" si="4"/>
        <v>np</v>
      </c>
      <c r="J20" s="28">
        <f t="shared" si="5"/>
        <v>0</v>
      </c>
      <c r="K20" s="29" t="str">
        <f>VLOOKUP($C20,'Combined Women''s Epée'!$C$4:$I$225,K$1-2,FALSE)</f>
        <v>np</v>
      </c>
      <c r="L20" s="4" t="s">
        <v>3</v>
      </c>
      <c r="M20" s="5">
        <f t="shared" si="6"/>
        <v>0</v>
      </c>
      <c r="O20">
        <f t="shared" si="7"/>
        <v>321</v>
      </c>
      <c r="P20">
        <f t="shared" si="8"/>
        <v>0</v>
      </c>
      <c r="Q20">
        <f t="shared" si="9"/>
        <v>0</v>
      </c>
    </row>
    <row r="21" spans="1:17" ht="12.75">
      <c r="A21" s="2" t="str">
        <f>IF(E21=0,"",IF(E21=E20,A20,ROW()-3&amp;IF(E21=E22,"T","")))</f>
        <v>18</v>
      </c>
      <c r="B21" s="2">
        <f t="shared" si="0"/>
      </c>
      <c r="C21" s="32" t="s">
        <v>154</v>
      </c>
      <c r="D21" s="19">
        <v>21792</v>
      </c>
      <c r="E21" s="36">
        <f t="shared" si="1"/>
        <v>312</v>
      </c>
      <c r="F21" s="31" t="str">
        <f t="shared" si="2"/>
        <v>np</v>
      </c>
      <c r="G21" s="28">
        <f t="shared" si="3"/>
        <v>0</v>
      </c>
      <c r="H21" s="29" t="str">
        <f>VLOOKUP($C21,'Combined Women''s Epée'!$C$4:$I$225,H$1-2,FALSE)</f>
        <v>np</v>
      </c>
      <c r="I21" s="31">
        <f t="shared" si="4"/>
        <v>12</v>
      </c>
      <c r="J21" s="28">
        <f t="shared" si="5"/>
        <v>312</v>
      </c>
      <c r="K21" s="29">
        <f>VLOOKUP($C21,'Combined Women''s Epée'!$C$4:$I$225,K$1-2,FALSE)</f>
        <v>12</v>
      </c>
      <c r="L21" s="4" t="s">
        <v>3</v>
      </c>
      <c r="M21" s="5">
        <f t="shared" si="6"/>
        <v>0</v>
      </c>
      <c r="O21">
        <f t="shared" si="7"/>
        <v>0</v>
      </c>
      <c r="P21">
        <f t="shared" si="8"/>
        <v>312</v>
      </c>
      <c r="Q21">
        <f t="shared" si="9"/>
        <v>0</v>
      </c>
    </row>
    <row r="22" spans="1:17" ht="12.75">
      <c r="A22" s="2" t="str">
        <f>IF(E22=0,"",IF(E22=E21,A21,ROW()-3&amp;IF(E22=E23,"T","")))</f>
        <v>19</v>
      </c>
      <c r="B22" s="2">
        <f t="shared" si="0"/>
      </c>
      <c r="C22" s="32" t="s">
        <v>152</v>
      </c>
      <c r="D22" s="19">
        <v>22245</v>
      </c>
      <c r="E22" s="36">
        <f t="shared" si="1"/>
        <v>309</v>
      </c>
      <c r="F22" s="31">
        <f t="shared" si="2"/>
        <v>13</v>
      </c>
      <c r="G22" s="28">
        <f t="shared" si="3"/>
        <v>309</v>
      </c>
      <c r="H22" s="29">
        <f>VLOOKUP($C22,'Combined Women''s Epée'!$C$4:$I$225,H$1-2,FALSE)</f>
        <v>13</v>
      </c>
      <c r="I22" s="31" t="str">
        <f t="shared" si="4"/>
        <v>np</v>
      </c>
      <c r="J22" s="28">
        <f t="shared" si="5"/>
        <v>0</v>
      </c>
      <c r="K22" s="29" t="str">
        <f>VLOOKUP($C22,'Combined Women''s Epée'!$C$4:$I$225,K$1-2,FALSE)</f>
        <v>np</v>
      </c>
      <c r="L22" s="4" t="s">
        <v>3</v>
      </c>
      <c r="M22" s="5">
        <f t="shared" si="6"/>
        <v>0</v>
      </c>
      <c r="O22">
        <f t="shared" si="7"/>
        <v>309</v>
      </c>
      <c r="P22">
        <f t="shared" si="8"/>
        <v>0</v>
      </c>
      <c r="Q22">
        <f t="shared" si="9"/>
        <v>0</v>
      </c>
    </row>
    <row r="23" spans="1:17" ht="12.75">
      <c r="A23" s="2" t="str">
        <f>IF(E23=0,"",IF(E23=E22,A22,ROW()-3&amp;IF(E23=E24,"T","")))</f>
        <v>20</v>
      </c>
      <c r="B23" s="2">
        <f t="shared" si="0"/>
      </c>
      <c r="C23" s="32" t="s">
        <v>403</v>
      </c>
      <c r="D23" s="19">
        <v>23092</v>
      </c>
      <c r="E23" s="36">
        <f t="shared" si="1"/>
        <v>306</v>
      </c>
      <c r="F23" s="31" t="str">
        <f t="shared" si="2"/>
        <v>np</v>
      </c>
      <c r="G23" s="28">
        <f t="shared" si="3"/>
        <v>0</v>
      </c>
      <c r="H23" s="29" t="str">
        <f>VLOOKUP($C23,'Combined Women''s Epée'!$C$4:$I$225,H$1-2,FALSE)</f>
        <v>np</v>
      </c>
      <c r="I23" s="31">
        <f t="shared" si="4"/>
        <v>31</v>
      </c>
      <c r="J23" s="28">
        <f t="shared" si="5"/>
        <v>168</v>
      </c>
      <c r="K23" s="29">
        <f>VLOOKUP($C23,'Combined Women''s Epée'!$C$4:$I$225,K$1-2,FALSE)</f>
        <v>31</v>
      </c>
      <c r="L23" s="4">
        <v>18</v>
      </c>
      <c r="M23" s="5">
        <f t="shared" si="6"/>
        <v>138</v>
      </c>
      <c r="O23">
        <f>G23</f>
        <v>0</v>
      </c>
      <c r="P23">
        <f>J23</f>
        <v>168</v>
      </c>
      <c r="Q23">
        <f>M23</f>
        <v>138</v>
      </c>
    </row>
    <row r="24" spans="1:17" ht="12.75">
      <c r="A24" s="2" t="str">
        <f>IF(E24=0,"",IF(E24=E23,A23,ROW()-3&amp;IF(E24=E25,"T","")))</f>
        <v>21</v>
      </c>
      <c r="B24" s="2">
        <f t="shared" si="0"/>
      </c>
      <c r="C24" s="32" t="s">
        <v>164</v>
      </c>
      <c r="D24" s="19">
        <v>22780</v>
      </c>
      <c r="E24" s="36">
        <f t="shared" si="1"/>
        <v>303</v>
      </c>
      <c r="F24" s="31">
        <f t="shared" si="2"/>
        <v>18</v>
      </c>
      <c r="G24" s="28">
        <f t="shared" si="3"/>
        <v>207</v>
      </c>
      <c r="H24" s="29">
        <f>VLOOKUP($C24,'Combined Women''s Epée'!$C$4:$I$225,H$1-2,FALSE)</f>
        <v>18</v>
      </c>
      <c r="I24" s="31">
        <f t="shared" si="4"/>
        <v>37</v>
      </c>
      <c r="J24" s="28">
        <f t="shared" si="5"/>
        <v>96</v>
      </c>
      <c r="K24" s="29">
        <f>VLOOKUP($C24,'Combined Women''s Epée'!$C$4:$I$225,K$1-2,FALSE)</f>
        <v>37</v>
      </c>
      <c r="L24" s="4" t="s">
        <v>3</v>
      </c>
      <c r="M24" s="5">
        <f t="shared" si="6"/>
        <v>0</v>
      </c>
      <c r="O24">
        <f t="shared" si="7"/>
        <v>207</v>
      </c>
      <c r="P24">
        <f t="shared" si="8"/>
        <v>96</v>
      </c>
      <c r="Q24">
        <f t="shared" si="9"/>
        <v>0</v>
      </c>
    </row>
    <row r="25" spans="1:17" ht="12.75">
      <c r="A25" s="2" t="str">
        <f>IF(E25=0,"",IF(E25=E24,A24,ROW()-3&amp;IF(E25=E26,"T","")))</f>
        <v>22</v>
      </c>
      <c r="B25" s="2">
        <f t="shared" si="0"/>
      </c>
      <c r="C25" s="32" t="s">
        <v>206</v>
      </c>
      <c r="D25" s="19">
        <v>22890</v>
      </c>
      <c r="E25" s="36">
        <f t="shared" si="1"/>
        <v>301</v>
      </c>
      <c r="F25" s="31">
        <f t="shared" si="2"/>
        <v>34</v>
      </c>
      <c r="G25" s="28">
        <f t="shared" si="3"/>
        <v>99</v>
      </c>
      <c r="H25" s="29">
        <f>VLOOKUP($C25,'Combined Women''s Epée'!$C$4:$I$225,H$1-2,FALSE)</f>
        <v>34</v>
      </c>
      <c r="I25" s="31">
        <f t="shared" si="4"/>
        <v>46</v>
      </c>
      <c r="J25" s="28">
        <f t="shared" si="5"/>
        <v>87</v>
      </c>
      <c r="K25" s="29">
        <f>VLOOKUP($C25,'Combined Women''s Epée'!$C$4:$I$225,K$1-2,FALSE)</f>
        <v>46</v>
      </c>
      <c r="L25" s="4">
        <v>15</v>
      </c>
      <c r="M25" s="5">
        <f t="shared" si="6"/>
        <v>202</v>
      </c>
      <c r="O25">
        <f>G25</f>
        <v>99</v>
      </c>
      <c r="P25">
        <f>J25</f>
        <v>87</v>
      </c>
      <c r="Q25">
        <f>M25</f>
        <v>202</v>
      </c>
    </row>
    <row r="26" spans="1:17" ht="12.75">
      <c r="A26" s="2" t="str">
        <f>IF(E26=0,"",IF(E26=E25,A25,ROW()-3&amp;IF(E26=E27,"T","")))</f>
        <v>23</v>
      </c>
      <c r="B26" s="2">
        <f t="shared" si="0"/>
      </c>
      <c r="C26" s="20" t="s">
        <v>94</v>
      </c>
      <c r="D26" s="19">
        <v>22028</v>
      </c>
      <c r="E26" s="36">
        <f t="shared" si="1"/>
        <v>300</v>
      </c>
      <c r="F26" s="31">
        <f t="shared" si="2"/>
        <v>16</v>
      </c>
      <c r="G26" s="28">
        <f t="shared" si="3"/>
        <v>300</v>
      </c>
      <c r="H26" s="29">
        <f>VLOOKUP($C26,'Combined Women''s Epée'!$C$4:$I$225,H$1-2,FALSE)</f>
        <v>16</v>
      </c>
      <c r="I26" s="31" t="str">
        <f t="shared" si="4"/>
        <v>np</v>
      </c>
      <c r="J26" s="28">
        <f t="shared" si="5"/>
        <v>0</v>
      </c>
      <c r="K26" s="29" t="str">
        <f>VLOOKUP($C26,'Combined Women''s Epée'!$C$4:$I$225,K$1-2,FALSE)</f>
        <v>np</v>
      </c>
      <c r="L26" s="4" t="s">
        <v>3</v>
      </c>
      <c r="M26" s="5">
        <f t="shared" si="6"/>
        <v>0</v>
      </c>
      <c r="O26">
        <f t="shared" si="7"/>
        <v>300</v>
      </c>
      <c r="P26">
        <f t="shared" si="8"/>
        <v>0</v>
      </c>
      <c r="Q26">
        <f t="shared" si="9"/>
        <v>0</v>
      </c>
    </row>
    <row r="27" spans="1:17" ht="12.75">
      <c r="A27" s="2" t="str">
        <f>IF(E27=0,"",IF(E27=E26,A26,ROW()-3&amp;IF(E27=E28,"T","")))</f>
        <v>24</v>
      </c>
      <c r="B27" s="2">
        <f t="shared" si="0"/>
      </c>
      <c r="C27" s="32" t="s">
        <v>248</v>
      </c>
      <c r="D27" s="19">
        <v>20763</v>
      </c>
      <c r="E27" s="36">
        <f t="shared" si="1"/>
        <v>297</v>
      </c>
      <c r="F27" s="31">
        <f t="shared" si="2"/>
        <v>32</v>
      </c>
      <c r="G27" s="28">
        <f t="shared" si="3"/>
        <v>165</v>
      </c>
      <c r="H27" s="29">
        <f>VLOOKUP($C27,'Combined Women''s Epée'!$C$4:$I$225,H$1-2,FALSE)</f>
        <v>32</v>
      </c>
      <c r="I27" s="31">
        <f t="shared" si="4"/>
        <v>38.5</v>
      </c>
      <c r="J27" s="28">
        <f t="shared" si="5"/>
        <v>94.5</v>
      </c>
      <c r="K27" s="29">
        <f>VLOOKUP($C27,'Combined Women''s Epée'!$C$4:$I$225,K$1-2,FALSE)</f>
        <v>38.5</v>
      </c>
      <c r="L27" s="4">
        <v>21</v>
      </c>
      <c r="M27" s="5">
        <f t="shared" si="6"/>
        <v>132</v>
      </c>
      <c r="O27">
        <f t="shared" si="7"/>
        <v>165</v>
      </c>
      <c r="P27">
        <f t="shared" si="8"/>
        <v>94.5</v>
      </c>
      <c r="Q27">
        <f t="shared" si="9"/>
        <v>132</v>
      </c>
    </row>
    <row r="28" spans="1:17" ht="12.75">
      <c r="A28" s="2" t="str">
        <f>IF(E28=0,"",IF(E28=E27,A27,ROW()-3&amp;IF(E28=E29,"T","")))</f>
        <v>25</v>
      </c>
      <c r="B28" s="2">
        <f t="shared" si="0"/>
      </c>
      <c r="C28" s="32" t="s">
        <v>332</v>
      </c>
      <c r="D28" s="19">
        <v>23611</v>
      </c>
      <c r="E28" s="36">
        <f t="shared" si="1"/>
        <v>294.5</v>
      </c>
      <c r="F28" s="31">
        <f t="shared" si="2"/>
        <v>38</v>
      </c>
      <c r="G28" s="28">
        <f t="shared" si="3"/>
        <v>95</v>
      </c>
      <c r="H28" s="29">
        <f>VLOOKUP($C28,'Combined Women''s Epée'!$C$4:$I$225,H$1-2,FALSE)</f>
        <v>38</v>
      </c>
      <c r="I28" s="31">
        <f t="shared" si="4"/>
        <v>20.5</v>
      </c>
      <c r="J28" s="28">
        <f t="shared" si="5"/>
        <v>199.5</v>
      </c>
      <c r="K28" s="29">
        <f>VLOOKUP($C28,'Combined Women''s Epée'!$C$4:$I$225,K$1-2,FALSE)</f>
        <v>20.5</v>
      </c>
      <c r="L28" s="4" t="s">
        <v>3</v>
      </c>
      <c r="M28" s="5">
        <f t="shared" si="6"/>
        <v>0</v>
      </c>
      <c r="O28">
        <f t="shared" si="7"/>
        <v>95</v>
      </c>
      <c r="P28">
        <f t="shared" si="8"/>
        <v>199.5</v>
      </c>
      <c r="Q28">
        <f t="shared" si="9"/>
        <v>0</v>
      </c>
    </row>
    <row r="29" spans="1:17" ht="12.75">
      <c r="A29" s="2" t="str">
        <f>IF(E29=0,"",IF(E29=E28,A28,ROW()-3&amp;IF(E29=E30,"T","")))</f>
        <v>26</v>
      </c>
      <c r="B29" s="2">
        <f t="shared" si="0"/>
      </c>
      <c r="C29" s="38" t="s">
        <v>444</v>
      </c>
      <c r="D29" s="19">
        <v>22464</v>
      </c>
      <c r="E29" s="36">
        <f t="shared" si="1"/>
        <v>278</v>
      </c>
      <c r="F29" s="31" t="str">
        <f t="shared" si="2"/>
        <v>np</v>
      </c>
      <c r="G29" s="28">
        <f t="shared" si="3"/>
        <v>0</v>
      </c>
      <c r="H29" s="29" t="e">
        <f>VLOOKUP($C29,'Combined Women''s Epée'!$C$4:$I$225,H$1-2,FALSE)</f>
        <v>#N/A</v>
      </c>
      <c r="I29" s="31" t="str">
        <f t="shared" si="4"/>
        <v>np</v>
      </c>
      <c r="J29" s="28">
        <f t="shared" si="5"/>
        <v>0</v>
      </c>
      <c r="K29" s="29" t="e">
        <f>VLOOKUP($C29,'Combined Women''s Epée'!$C$4:$I$225,K$1-2,FALSE)</f>
        <v>#N/A</v>
      </c>
      <c r="L29" s="4">
        <v>6</v>
      </c>
      <c r="M29" s="5">
        <f t="shared" si="6"/>
        <v>278</v>
      </c>
      <c r="O29">
        <f>G29</f>
        <v>0</v>
      </c>
      <c r="P29">
        <f>J29</f>
        <v>0</v>
      </c>
      <c r="Q29">
        <f>M29</f>
        <v>278</v>
      </c>
    </row>
    <row r="30" spans="1:17" ht="12.75">
      <c r="A30" s="2" t="str">
        <f>IF(E30=0,"",IF(E30=E29,A29,ROW()-3&amp;IF(E30=E31,"T","")))</f>
        <v>27</v>
      </c>
      <c r="B30" s="2">
        <f t="shared" si="0"/>
      </c>
      <c r="C30" s="38" t="s">
        <v>445</v>
      </c>
      <c r="D30" s="19">
        <v>21431</v>
      </c>
      <c r="E30" s="36">
        <f t="shared" si="1"/>
        <v>274</v>
      </c>
      <c r="F30" s="31" t="str">
        <f t="shared" si="2"/>
        <v>np</v>
      </c>
      <c r="G30" s="28">
        <f t="shared" si="3"/>
        <v>0</v>
      </c>
      <c r="H30" s="29" t="e">
        <f>VLOOKUP($C30,'Combined Women''s Epée'!$C$4:$I$225,H$1-2,FALSE)</f>
        <v>#N/A</v>
      </c>
      <c r="I30" s="31" t="str">
        <f t="shared" si="4"/>
        <v>np</v>
      </c>
      <c r="J30" s="28">
        <f t="shared" si="5"/>
        <v>0</v>
      </c>
      <c r="K30" s="29" t="e">
        <f>VLOOKUP($C30,'Combined Women''s Epée'!$C$4:$I$225,K$1-2,FALSE)</f>
        <v>#N/A</v>
      </c>
      <c r="L30" s="4">
        <v>8</v>
      </c>
      <c r="M30" s="5">
        <f t="shared" si="6"/>
        <v>274</v>
      </c>
      <c r="O30">
        <f t="shared" si="7"/>
        <v>0</v>
      </c>
      <c r="P30">
        <f t="shared" si="8"/>
        <v>0</v>
      </c>
      <c r="Q30">
        <f t="shared" si="9"/>
        <v>274</v>
      </c>
    </row>
    <row r="31" spans="1:17" ht="12.75">
      <c r="A31" s="2" t="str">
        <f>IF(E31=0,"",IF(E31=E30,A30,ROW()-3&amp;IF(E31=E32,"T","")))</f>
        <v>28</v>
      </c>
      <c r="B31" s="2">
        <f t="shared" si="0"/>
      </c>
      <c r="C31" s="32" t="s">
        <v>331</v>
      </c>
      <c r="D31" s="19">
        <v>21536</v>
      </c>
      <c r="E31" s="36">
        <f t="shared" si="1"/>
        <v>268</v>
      </c>
      <c r="F31" s="31">
        <f t="shared" si="2"/>
        <v>21</v>
      </c>
      <c r="G31" s="28">
        <f t="shared" si="3"/>
        <v>198</v>
      </c>
      <c r="H31" s="29">
        <f>VLOOKUP($C31,'Combined Women''s Epée'!$C$4:$I$225,H$1-2,FALSE)</f>
        <v>21</v>
      </c>
      <c r="I31" s="31" t="str">
        <f t="shared" si="4"/>
        <v>np</v>
      </c>
      <c r="J31" s="28">
        <f t="shared" si="5"/>
        <v>0</v>
      </c>
      <c r="K31" s="29" t="str">
        <f>VLOOKUP($C31,'Combined Women''s Epée'!$C$4:$I$225,K$1-2,FALSE)</f>
        <v>np</v>
      </c>
      <c r="L31" s="4">
        <v>33</v>
      </c>
      <c r="M31" s="5">
        <f t="shared" si="6"/>
        <v>70</v>
      </c>
      <c r="O31">
        <f>G31</f>
        <v>198</v>
      </c>
      <c r="P31">
        <f>J31</f>
        <v>0</v>
      </c>
      <c r="Q31">
        <f>M31</f>
        <v>70</v>
      </c>
    </row>
    <row r="32" spans="1:17" ht="12.75">
      <c r="A32" s="2" t="str">
        <f>IF(E32=0,"",IF(E32=E31,A31,ROW()-3&amp;IF(E32=E33,"T","")))</f>
        <v>29T</v>
      </c>
      <c r="B32" s="2">
        <f t="shared" si="0"/>
      </c>
      <c r="C32" s="32" t="s">
        <v>165</v>
      </c>
      <c r="D32" s="19">
        <v>22139</v>
      </c>
      <c r="E32" s="36">
        <f t="shared" si="1"/>
        <v>210</v>
      </c>
      <c r="F32" s="31">
        <f t="shared" si="2"/>
        <v>17</v>
      </c>
      <c r="G32" s="28">
        <f t="shared" si="3"/>
        <v>210</v>
      </c>
      <c r="H32" s="29">
        <f>VLOOKUP($C32,'Combined Women''s Epée'!$C$4:$I$225,H$1-2,FALSE)</f>
        <v>17</v>
      </c>
      <c r="I32" s="31" t="str">
        <f t="shared" si="4"/>
        <v>np</v>
      </c>
      <c r="J32" s="28">
        <f t="shared" si="5"/>
        <v>0</v>
      </c>
      <c r="K32" s="29" t="str">
        <f>VLOOKUP($C32,'Combined Women''s Epée'!$C$4:$I$225,K$1-2,FALSE)</f>
        <v>np</v>
      </c>
      <c r="L32" s="4" t="s">
        <v>3</v>
      </c>
      <c r="M32" s="5">
        <f t="shared" si="6"/>
        <v>0</v>
      </c>
      <c r="O32">
        <f t="shared" si="7"/>
        <v>210</v>
      </c>
      <c r="P32">
        <f t="shared" si="8"/>
        <v>0</v>
      </c>
      <c r="Q32">
        <f t="shared" si="9"/>
        <v>0</v>
      </c>
    </row>
    <row r="33" spans="1:17" ht="12.75">
      <c r="A33" s="2" t="str">
        <f>IF(E33=0,"",IF(E33=E32,A32,ROW()-3&amp;IF(E33=E34,"T","")))</f>
        <v>29T</v>
      </c>
      <c r="B33" s="2">
        <f t="shared" si="0"/>
      </c>
      <c r="C33" s="32" t="s">
        <v>247</v>
      </c>
      <c r="D33" s="19">
        <v>21603</v>
      </c>
      <c r="E33" s="36">
        <f t="shared" si="1"/>
        <v>210</v>
      </c>
      <c r="F33" s="31" t="str">
        <f t="shared" si="2"/>
        <v>np</v>
      </c>
      <c r="G33" s="28">
        <f t="shared" si="3"/>
        <v>0</v>
      </c>
      <c r="H33" s="29" t="str">
        <f>VLOOKUP($C33,'Combined Women''s Epée'!$C$4:$I$225,H$1-2,FALSE)</f>
        <v>np</v>
      </c>
      <c r="I33" s="31">
        <f t="shared" si="4"/>
        <v>17</v>
      </c>
      <c r="J33" s="28">
        <f t="shared" si="5"/>
        <v>210</v>
      </c>
      <c r="K33" s="29">
        <f>VLOOKUP($C33,'Combined Women''s Epée'!$C$4:$I$225,K$1-2,FALSE)</f>
        <v>17</v>
      </c>
      <c r="L33" s="4" t="s">
        <v>3</v>
      </c>
      <c r="M33" s="5">
        <f t="shared" si="6"/>
        <v>0</v>
      </c>
      <c r="O33">
        <f t="shared" si="7"/>
        <v>0</v>
      </c>
      <c r="P33">
        <f t="shared" si="8"/>
        <v>210</v>
      </c>
      <c r="Q33">
        <f t="shared" si="9"/>
        <v>0</v>
      </c>
    </row>
    <row r="34" spans="1:17" ht="12.75">
      <c r="A34" s="2" t="str">
        <f>IF(E34=0,"",IF(E34=E33,A33,ROW()-3&amp;IF(E34=E35,"T","")))</f>
        <v>31</v>
      </c>
      <c r="B34" s="2">
        <f t="shared" si="0"/>
      </c>
      <c r="C34" s="32" t="s">
        <v>230</v>
      </c>
      <c r="D34" s="19">
        <v>21031</v>
      </c>
      <c r="E34" s="36">
        <f t="shared" si="1"/>
        <v>206</v>
      </c>
      <c r="F34" s="31" t="str">
        <f t="shared" si="2"/>
        <v>np</v>
      </c>
      <c r="G34" s="28">
        <f t="shared" si="3"/>
        <v>0</v>
      </c>
      <c r="H34" s="29" t="e">
        <f>VLOOKUP($C34,'Combined Women''s Epée'!$C$4:$I$225,H$1-2,FALSE)</f>
        <v>#N/A</v>
      </c>
      <c r="I34" s="31" t="str">
        <f t="shared" si="4"/>
        <v>np</v>
      </c>
      <c r="J34" s="28">
        <f t="shared" si="5"/>
        <v>0</v>
      </c>
      <c r="K34" s="29" t="e">
        <f>VLOOKUP($C34,'Combined Women''s Epée'!$C$4:$I$225,K$1-2,FALSE)</f>
        <v>#N/A</v>
      </c>
      <c r="L34" s="4">
        <v>13</v>
      </c>
      <c r="M34" s="5">
        <f t="shared" si="6"/>
        <v>206</v>
      </c>
      <c r="O34">
        <f t="shared" si="7"/>
        <v>0</v>
      </c>
      <c r="P34">
        <f t="shared" si="8"/>
        <v>0</v>
      </c>
      <c r="Q34">
        <f t="shared" si="9"/>
        <v>206</v>
      </c>
    </row>
    <row r="35" spans="1:17" ht="12.75">
      <c r="A35" s="2" t="str">
        <f>IF(E35=0,"",IF(E35=E34,A34,ROW()-3&amp;IF(E35=E36,"T","")))</f>
        <v>32</v>
      </c>
      <c r="B35" s="2">
        <f t="shared" si="0"/>
      </c>
      <c r="C35" s="38" t="s">
        <v>446</v>
      </c>
      <c r="D35" s="19">
        <v>22792</v>
      </c>
      <c r="E35" s="36">
        <f t="shared" si="1"/>
        <v>200</v>
      </c>
      <c r="F35" s="31" t="str">
        <f t="shared" si="2"/>
        <v>np</v>
      </c>
      <c r="G35" s="28">
        <f t="shared" si="3"/>
        <v>0</v>
      </c>
      <c r="H35" s="29" t="e">
        <f>VLOOKUP($C35,'Combined Women''s Epée'!$C$4:$I$225,H$1-2,FALSE)</f>
        <v>#N/A</v>
      </c>
      <c r="I35" s="31" t="str">
        <f t="shared" si="4"/>
        <v>np</v>
      </c>
      <c r="J35" s="28">
        <f t="shared" si="5"/>
        <v>0</v>
      </c>
      <c r="K35" s="29" t="e">
        <f>VLOOKUP($C35,'Combined Women''s Epée'!$C$4:$I$225,K$1-2,FALSE)</f>
        <v>#N/A</v>
      </c>
      <c r="L35" s="4">
        <v>16</v>
      </c>
      <c r="M35" s="5">
        <f t="shared" si="6"/>
        <v>200</v>
      </c>
      <c r="O35">
        <f t="shared" si="7"/>
        <v>0</v>
      </c>
      <c r="P35">
        <f t="shared" si="8"/>
        <v>0</v>
      </c>
      <c r="Q35">
        <f t="shared" si="9"/>
        <v>200</v>
      </c>
    </row>
    <row r="36" spans="1:17" ht="12.75">
      <c r="A36" s="2" t="str">
        <f>IF(E36=0,"",IF(E36=E35,A35,ROW()-3&amp;IF(E36=E37,"T","")))</f>
        <v>33</v>
      </c>
      <c r="B36" s="2">
        <f aca="true" t="shared" si="13" ref="B36:B56">TRIM(IF(D36&lt;=V60Cutoff,"%",IF(D36&lt;=V50Cutoff,"#","")))</f>
      </c>
      <c r="C36" s="32" t="s">
        <v>402</v>
      </c>
      <c r="D36" s="19">
        <v>23462</v>
      </c>
      <c r="E36" s="36">
        <f t="shared" si="1"/>
        <v>192</v>
      </c>
      <c r="F36" s="31" t="str">
        <f aca="true" t="shared" si="14" ref="F36:F56">IF(ISERROR(H36),"np",H36)</f>
        <v>np</v>
      </c>
      <c r="G36" s="28">
        <f t="shared" si="3"/>
        <v>0</v>
      </c>
      <c r="H36" s="29" t="str">
        <f>VLOOKUP($C36,'Combined Women''s Epée'!$C$4:$I$225,H$1-2,FALSE)</f>
        <v>np</v>
      </c>
      <c r="I36" s="31">
        <f aca="true" t="shared" si="15" ref="I36:I56">IF(ISERROR(K36),"np",K36)</f>
        <v>23</v>
      </c>
      <c r="J36" s="28">
        <f t="shared" si="5"/>
        <v>192</v>
      </c>
      <c r="K36" s="29">
        <f>VLOOKUP($C36,'Combined Women''s Epée'!$C$4:$I$225,K$1-2,FALSE)</f>
        <v>23</v>
      </c>
      <c r="L36" s="4" t="s">
        <v>3</v>
      </c>
      <c r="M36" s="5">
        <f t="shared" si="6"/>
        <v>0</v>
      </c>
      <c r="O36">
        <f t="shared" si="7"/>
        <v>0</v>
      </c>
      <c r="P36">
        <f t="shared" si="8"/>
        <v>192</v>
      </c>
      <c r="Q36">
        <f t="shared" si="9"/>
        <v>0</v>
      </c>
    </row>
    <row r="37" spans="1:17" ht="12.75">
      <c r="A37" s="2" t="str">
        <f>IF(E37=0,"",IF(E37=E36,A36,ROW()-3&amp;IF(E37=E38,"T","")))</f>
        <v>34</v>
      </c>
      <c r="B37" s="2">
        <f t="shared" si="13"/>
      </c>
      <c r="C37" s="32" t="s">
        <v>249</v>
      </c>
      <c r="D37" s="19">
        <v>22943</v>
      </c>
      <c r="E37" s="36">
        <f t="shared" si="1"/>
        <v>190</v>
      </c>
      <c r="F37" s="31">
        <f t="shared" si="14"/>
        <v>56</v>
      </c>
      <c r="G37" s="28">
        <f t="shared" si="3"/>
        <v>77</v>
      </c>
      <c r="H37" s="29">
        <f>VLOOKUP($C37,'Combined Women''s Epée'!$C$4:$I$225,H$1-2,FALSE)</f>
        <v>56</v>
      </c>
      <c r="I37" s="31" t="str">
        <f t="shared" si="15"/>
        <v>np</v>
      </c>
      <c r="J37" s="28">
        <f t="shared" si="5"/>
        <v>0</v>
      </c>
      <c r="K37" s="29" t="str">
        <f>VLOOKUP($C37,'Combined Women''s Epée'!$C$4:$I$225,K$1-2,FALSE)</f>
        <v>np</v>
      </c>
      <c r="L37" s="4">
        <v>30.5</v>
      </c>
      <c r="M37" s="5">
        <f t="shared" si="6"/>
        <v>113</v>
      </c>
      <c r="O37">
        <f>G37</f>
        <v>77</v>
      </c>
      <c r="P37">
        <f>J37</f>
        <v>0</v>
      </c>
      <c r="Q37">
        <f>M37</f>
        <v>113</v>
      </c>
    </row>
    <row r="38" spans="1:17" ht="12.75">
      <c r="A38" s="2" t="str">
        <f>IF(E38=0,"",IF(E38=E37,A37,ROW()-3&amp;IF(E38=E39,"T","")))</f>
        <v>35</v>
      </c>
      <c r="B38" s="2">
        <f t="shared" si="13"/>
      </c>
      <c r="C38" s="32" t="s">
        <v>207</v>
      </c>
      <c r="D38" s="19">
        <v>23088</v>
      </c>
      <c r="E38" s="36">
        <f t="shared" si="1"/>
        <v>189</v>
      </c>
      <c r="F38" s="31">
        <f t="shared" si="14"/>
        <v>24</v>
      </c>
      <c r="G38" s="28">
        <f t="shared" si="3"/>
        <v>189</v>
      </c>
      <c r="H38" s="29">
        <f>VLOOKUP($C38,'Combined Women''s Epée'!$C$4:$I$225,H$1-2,FALSE)</f>
        <v>24</v>
      </c>
      <c r="I38" s="31" t="str">
        <f t="shared" si="15"/>
        <v>np</v>
      </c>
      <c r="J38" s="28">
        <f t="shared" si="5"/>
        <v>0</v>
      </c>
      <c r="K38" s="29" t="str">
        <f>VLOOKUP($C38,'Combined Women''s Epée'!$C$4:$I$225,K$1-2,FALSE)</f>
        <v>np</v>
      </c>
      <c r="L38" s="4" t="s">
        <v>3</v>
      </c>
      <c r="M38" s="5">
        <f t="shared" si="6"/>
        <v>0</v>
      </c>
      <c r="O38">
        <f t="shared" si="7"/>
        <v>189</v>
      </c>
      <c r="P38">
        <f t="shared" si="8"/>
        <v>0</v>
      </c>
      <c r="Q38">
        <f t="shared" si="9"/>
        <v>0</v>
      </c>
    </row>
    <row r="39" spans="1:17" ht="12.75">
      <c r="A39" s="2" t="str">
        <f>IF(E39=0,"",IF(E39=E38,A38,ROW()-3&amp;IF(E39=E40,"T","")))</f>
        <v>36</v>
      </c>
      <c r="B39" s="2">
        <f t="shared" si="13"/>
      </c>
      <c r="C39" s="32" t="s">
        <v>250</v>
      </c>
      <c r="D39" s="19">
        <v>20767</v>
      </c>
      <c r="E39" s="36">
        <f t="shared" si="1"/>
        <v>158</v>
      </c>
      <c r="F39" s="31">
        <f t="shared" si="14"/>
        <v>60</v>
      </c>
      <c r="G39" s="28">
        <f t="shared" si="3"/>
        <v>73</v>
      </c>
      <c r="H39" s="29">
        <f>VLOOKUP($C39,'Combined Women''s Epée'!$C$4:$I$225,H$1-2,FALSE)</f>
        <v>60</v>
      </c>
      <c r="I39" s="31">
        <f t="shared" si="15"/>
        <v>48</v>
      </c>
      <c r="J39" s="28">
        <f t="shared" si="5"/>
        <v>85</v>
      </c>
      <c r="K39" s="29">
        <f>VLOOKUP($C39,'Combined Women''s Epée'!$C$4:$I$225,K$1-2,FALSE)</f>
        <v>48</v>
      </c>
      <c r="L39" s="4" t="s">
        <v>3</v>
      </c>
      <c r="M39" s="5">
        <f t="shared" si="6"/>
        <v>0</v>
      </c>
      <c r="O39">
        <f aca="true" t="shared" si="16" ref="O39:O56">G39</f>
        <v>73</v>
      </c>
      <c r="P39">
        <f aca="true" t="shared" si="17" ref="P39:P56">J39</f>
        <v>85</v>
      </c>
      <c r="Q39">
        <f aca="true" t="shared" si="18" ref="Q39:Q56">M39</f>
        <v>0</v>
      </c>
    </row>
    <row r="40" spans="1:17" ht="12.75">
      <c r="A40" s="2" t="str">
        <f>IF(E40=0,"",IF(E40=E39,A39,ROW()-3&amp;IF(E40=E41,"T","")))</f>
        <v>37</v>
      </c>
      <c r="B40" s="2">
        <f t="shared" si="13"/>
      </c>
      <c r="C40" s="38" t="s">
        <v>447</v>
      </c>
      <c r="D40" s="19">
        <v>23322</v>
      </c>
      <c r="E40" s="36">
        <f t="shared" si="1"/>
        <v>136</v>
      </c>
      <c r="F40" s="31" t="str">
        <f t="shared" si="14"/>
        <v>np</v>
      </c>
      <c r="G40" s="28">
        <f t="shared" si="3"/>
        <v>0</v>
      </c>
      <c r="H40" s="29" t="e">
        <f>VLOOKUP($C40,'Combined Women''s Epée'!$C$4:$I$225,H$1-2,FALSE)</f>
        <v>#N/A</v>
      </c>
      <c r="I40" s="31" t="str">
        <f t="shared" si="15"/>
        <v>np</v>
      </c>
      <c r="J40" s="28">
        <f t="shared" si="5"/>
        <v>0</v>
      </c>
      <c r="K40" s="29" t="e">
        <f>VLOOKUP($C40,'Combined Women''s Epée'!$C$4:$I$225,K$1-2,FALSE)</f>
        <v>#N/A</v>
      </c>
      <c r="L40" s="4">
        <v>19</v>
      </c>
      <c r="M40" s="5">
        <f t="shared" si="6"/>
        <v>136</v>
      </c>
      <c r="O40">
        <f t="shared" si="16"/>
        <v>0</v>
      </c>
      <c r="P40">
        <f t="shared" si="17"/>
        <v>0</v>
      </c>
      <c r="Q40">
        <f t="shared" si="18"/>
        <v>136</v>
      </c>
    </row>
    <row r="41" spans="1:17" ht="12.75">
      <c r="A41" s="2" t="str">
        <f>IF(E41=0,"",IF(E41=E40,A40,ROW()-3&amp;IF(E41=E42,"T","")))</f>
        <v>38</v>
      </c>
      <c r="B41" s="2">
        <f t="shared" si="13"/>
      </c>
      <c r="C41" s="38" t="s">
        <v>527</v>
      </c>
      <c r="D41" s="19">
        <v>20708</v>
      </c>
      <c r="E41" s="36">
        <f t="shared" si="1"/>
        <v>134</v>
      </c>
      <c r="F41" s="31" t="str">
        <f t="shared" si="14"/>
        <v>np</v>
      </c>
      <c r="G41" s="28">
        <f t="shared" si="3"/>
        <v>0</v>
      </c>
      <c r="H41" s="29" t="e">
        <f>VLOOKUP($C41,'Combined Women''s Epée'!$C$4:$I$225,H$1-2,FALSE)</f>
        <v>#N/A</v>
      </c>
      <c r="I41" s="31" t="str">
        <f t="shared" si="15"/>
        <v>np</v>
      </c>
      <c r="J41" s="28">
        <f t="shared" si="5"/>
        <v>0</v>
      </c>
      <c r="K41" s="29" t="e">
        <f>VLOOKUP($C41,'Combined Women''s Epée'!$C$4:$I$225,K$1-2,FALSE)</f>
        <v>#N/A</v>
      </c>
      <c r="L41" s="4">
        <v>20</v>
      </c>
      <c r="M41" s="5">
        <f t="shared" si="6"/>
        <v>134</v>
      </c>
      <c r="O41">
        <f t="shared" si="16"/>
        <v>0</v>
      </c>
      <c r="P41">
        <f t="shared" si="17"/>
        <v>0</v>
      </c>
      <c r="Q41">
        <f t="shared" si="18"/>
        <v>134</v>
      </c>
    </row>
    <row r="42" spans="1:17" ht="12.75">
      <c r="A42" s="2" t="str">
        <f>IF(E42=0,"",IF(E42=E41,A41,ROW()-3&amp;IF(E42=E43,"T","")))</f>
        <v>39</v>
      </c>
      <c r="B42" s="2">
        <f t="shared" si="13"/>
      </c>
      <c r="C42" s="38" t="s">
        <v>528</v>
      </c>
      <c r="D42" s="19">
        <v>20822</v>
      </c>
      <c r="E42" s="36">
        <f t="shared" si="1"/>
        <v>130</v>
      </c>
      <c r="F42" s="31" t="str">
        <f t="shared" si="14"/>
        <v>np</v>
      </c>
      <c r="G42" s="28">
        <f t="shared" si="3"/>
        <v>0</v>
      </c>
      <c r="H42" s="29" t="e">
        <f>VLOOKUP($C42,'Combined Women''s Epée'!$C$4:$I$225,H$1-2,FALSE)</f>
        <v>#N/A</v>
      </c>
      <c r="I42" s="31" t="str">
        <f t="shared" si="15"/>
        <v>np</v>
      </c>
      <c r="J42" s="28">
        <f t="shared" si="5"/>
        <v>0</v>
      </c>
      <c r="K42" s="29" t="e">
        <f>VLOOKUP($C42,'Combined Women''s Epée'!$C$4:$I$225,K$1-2,FALSE)</f>
        <v>#N/A</v>
      </c>
      <c r="L42" s="4">
        <v>22</v>
      </c>
      <c r="M42" s="5">
        <f t="shared" si="6"/>
        <v>130</v>
      </c>
      <c r="O42">
        <f t="shared" si="16"/>
        <v>0</v>
      </c>
      <c r="P42">
        <f t="shared" si="17"/>
        <v>0</v>
      </c>
      <c r="Q42">
        <f t="shared" si="18"/>
        <v>130</v>
      </c>
    </row>
    <row r="43" spans="1:17" ht="12.75">
      <c r="A43" s="2" t="str">
        <f>IF(E43=0,"",IF(E43=E42,A42,ROW()-3&amp;IF(E43=E44,"T","")))</f>
        <v>40</v>
      </c>
      <c r="B43" s="2">
        <f t="shared" si="13"/>
      </c>
      <c r="C43" s="32" t="s">
        <v>180</v>
      </c>
      <c r="D43" s="19">
        <v>22050</v>
      </c>
      <c r="E43" s="36">
        <f t="shared" si="1"/>
        <v>128</v>
      </c>
      <c r="F43" s="31" t="str">
        <f t="shared" si="14"/>
        <v>np</v>
      </c>
      <c r="G43" s="28">
        <f t="shared" si="3"/>
        <v>0</v>
      </c>
      <c r="H43" s="29" t="e">
        <f>VLOOKUP($C43,'Combined Women''s Epée'!$C$4:$I$225,H$1-2,FALSE)</f>
        <v>#N/A</v>
      </c>
      <c r="I43" s="31" t="str">
        <f t="shared" si="15"/>
        <v>np</v>
      </c>
      <c r="J43" s="28">
        <f t="shared" si="5"/>
        <v>0</v>
      </c>
      <c r="K43" s="29" t="e">
        <f>VLOOKUP($C43,'Combined Women''s Epée'!$C$4:$I$225,K$1-2,FALSE)</f>
        <v>#N/A</v>
      </c>
      <c r="L43" s="4">
        <v>23</v>
      </c>
      <c r="M43" s="5">
        <f t="shared" si="6"/>
        <v>128</v>
      </c>
      <c r="O43">
        <f t="shared" si="16"/>
        <v>0</v>
      </c>
      <c r="P43">
        <f t="shared" si="17"/>
        <v>0</v>
      </c>
      <c r="Q43">
        <f t="shared" si="18"/>
        <v>128</v>
      </c>
    </row>
    <row r="44" spans="1:17" ht="12.75">
      <c r="A44" s="2" t="str">
        <f>IF(E44=0,"",IF(E44=E43,A43,ROW()-3&amp;IF(E44=E45,"T","")))</f>
        <v>41</v>
      </c>
      <c r="B44" s="2">
        <f t="shared" si="13"/>
      </c>
      <c r="C44" s="32" t="s">
        <v>142</v>
      </c>
      <c r="D44" s="19">
        <v>20472</v>
      </c>
      <c r="E44" s="36">
        <f t="shared" si="1"/>
        <v>126</v>
      </c>
      <c r="F44" s="31" t="str">
        <f t="shared" si="14"/>
        <v>np</v>
      </c>
      <c r="G44" s="28">
        <f t="shared" si="3"/>
        <v>0</v>
      </c>
      <c r="H44" s="29" t="e">
        <f>VLOOKUP($C44,'Combined Women''s Epée'!$C$4:$I$225,H$1-2,FALSE)</f>
        <v>#N/A</v>
      </c>
      <c r="I44" s="31" t="str">
        <f t="shared" si="15"/>
        <v>np</v>
      </c>
      <c r="J44" s="28">
        <f t="shared" si="5"/>
        <v>0</v>
      </c>
      <c r="K44" s="29" t="e">
        <f>VLOOKUP($C44,'Combined Women''s Epée'!$C$4:$I$225,K$1-2,FALSE)</f>
        <v>#N/A</v>
      </c>
      <c r="L44" s="4">
        <v>24</v>
      </c>
      <c r="M44" s="5">
        <f t="shared" si="6"/>
        <v>126</v>
      </c>
      <c r="O44">
        <f t="shared" si="16"/>
        <v>0</v>
      </c>
      <c r="P44">
        <f t="shared" si="17"/>
        <v>0</v>
      </c>
      <c r="Q44">
        <f t="shared" si="18"/>
        <v>126</v>
      </c>
    </row>
    <row r="45" spans="1:17" ht="12.75">
      <c r="A45" s="2" t="str">
        <f>IF(E45=0,"",IF(E45=E44,A44,ROW()-3&amp;IF(E45=E46,"T","")))</f>
        <v>42</v>
      </c>
      <c r="B45" s="2">
        <f t="shared" si="13"/>
      </c>
      <c r="C45" s="38" t="s">
        <v>448</v>
      </c>
      <c r="D45" s="19">
        <v>21556</v>
      </c>
      <c r="E45" s="36">
        <f t="shared" si="1"/>
        <v>124</v>
      </c>
      <c r="F45" s="31" t="str">
        <f t="shared" si="14"/>
        <v>np</v>
      </c>
      <c r="G45" s="28">
        <f t="shared" si="3"/>
        <v>0</v>
      </c>
      <c r="H45" s="29" t="e">
        <f>VLOOKUP($C45,'Combined Women''s Epée'!$C$4:$I$225,H$1-2,FALSE)</f>
        <v>#N/A</v>
      </c>
      <c r="I45" s="31" t="str">
        <f t="shared" si="15"/>
        <v>np</v>
      </c>
      <c r="J45" s="28">
        <f t="shared" si="5"/>
        <v>0</v>
      </c>
      <c r="K45" s="29" t="e">
        <f>VLOOKUP($C45,'Combined Women''s Epée'!$C$4:$I$225,K$1-2,FALSE)</f>
        <v>#N/A</v>
      </c>
      <c r="L45" s="4">
        <v>25</v>
      </c>
      <c r="M45" s="5">
        <f t="shared" si="6"/>
        <v>124</v>
      </c>
      <c r="O45">
        <f t="shared" si="16"/>
        <v>0</v>
      </c>
      <c r="P45">
        <f t="shared" si="17"/>
        <v>0</v>
      </c>
      <c r="Q45">
        <f t="shared" si="18"/>
        <v>124</v>
      </c>
    </row>
    <row r="46" spans="1:17" ht="12.75">
      <c r="A46" s="2" t="str">
        <f>IF(E46=0,"",IF(E46=E45,A45,ROW()-3&amp;IF(E46=E47,"T","")))</f>
        <v>43</v>
      </c>
      <c r="B46" s="2">
        <f t="shared" si="13"/>
      </c>
      <c r="C46" s="38" t="s">
        <v>529</v>
      </c>
      <c r="D46" s="19">
        <v>22606</v>
      </c>
      <c r="E46" s="36">
        <f t="shared" si="1"/>
        <v>122</v>
      </c>
      <c r="F46" s="31" t="str">
        <f t="shared" si="14"/>
        <v>np</v>
      </c>
      <c r="G46" s="28">
        <f t="shared" si="3"/>
        <v>0</v>
      </c>
      <c r="H46" s="29" t="e">
        <f>VLOOKUP($C46,'Combined Women''s Epée'!$C$4:$I$225,H$1-2,FALSE)</f>
        <v>#N/A</v>
      </c>
      <c r="I46" s="31" t="str">
        <f t="shared" si="15"/>
        <v>np</v>
      </c>
      <c r="J46" s="28">
        <f t="shared" si="5"/>
        <v>0</v>
      </c>
      <c r="K46" s="29" t="e">
        <f>VLOOKUP($C46,'Combined Women''s Epée'!$C$4:$I$225,K$1-2,FALSE)</f>
        <v>#N/A</v>
      </c>
      <c r="L46" s="4">
        <v>26</v>
      </c>
      <c r="M46" s="5">
        <f t="shared" si="6"/>
        <v>122</v>
      </c>
      <c r="O46">
        <f t="shared" si="16"/>
        <v>0</v>
      </c>
      <c r="P46">
        <f t="shared" si="17"/>
        <v>0</v>
      </c>
      <c r="Q46">
        <f t="shared" si="18"/>
        <v>122</v>
      </c>
    </row>
    <row r="47" spans="1:17" ht="12.75">
      <c r="A47" s="2" t="str">
        <f>IF(E47=0,"",IF(E47=E46,A46,ROW()-3&amp;IF(E47=E48,"T","")))</f>
        <v>44</v>
      </c>
      <c r="B47" s="2">
        <f t="shared" si="13"/>
      </c>
      <c r="C47" s="38" t="s">
        <v>449</v>
      </c>
      <c r="D47" s="19">
        <v>23228</v>
      </c>
      <c r="E47" s="36">
        <f t="shared" si="1"/>
        <v>120</v>
      </c>
      <c r="F47" s="31" t="str">
        <f t="shared" si="14"/>
        <v>np</v>
      </c>
      <c r="G47" s="28">
        <f t="shared" si="3"/>
        <v>0</v>
      </c>
      <c r="H47" s="29" t="e">
        <f>VLOOKUP($C47,'Combined Women''s Epée'!$C$4:$I$225,H$1-2,FALSE)</f>
        <v>#N/A</v>
      </c>
      <c r="I47" s="31" t="str">
        <f t="shared" si="15"/>
        <v>np</v>
      </c>
      <c r="J47" s="28">
        <f t="shared" si="5"/>
        <v>0</v>
      </c>
      <c r="K47" s="29" t="e">
        <f>VLOOKUP($C47,'Combined Women''s Epée'!$C$4:$I$225,K$1-2,FALSE)</f>
        <v>#N/A</v>
      </c>
      <c r="L47" s="4">
        <v>27</v>
      </c>
      <c r="M47" s="5">
        <f t="shared" si="6"/>
        <v>120</v>
      </c>
      <c r="O47">
        <f t="shared" si="16"/>
        <v>0</v>
      </c>
      <c r="P47">
        <f t="shared" si="17"/>
        <v>0</v>
      </c>
      <c r="Q47">
        <f t="shared" si="18"/>
        <v>120</v>
      </c>
    </row>
    <row r="48" spans="1:17" ht="12.75">
      <c r="A48" s="2" t="str">
        <f>IF(E48=0,"",IF(E48=E47,A47,ROW()-3&amp;IF(E48=E49,"T","")))</f>
        <v>45</v>
      </c>
      <c r="B48" s="2">
        <f t="shared" si="13"/>
      </c>
      <c r="C48" s="20" t="s">
        <v>57</v>
      </c>
      <c r="D48" s="19">
        <v>21744</v>
      </c>
      <c r="E48" s="36">
        <f t="shared" si="1"/>
        <v>118</v>
      </c>
      <c r="F48" s="31" t="str">
        <f t="shared" si="14"/>
        <v>np</v>
      </c>
      <c r="G48" s="28">
        <f t="shared" si="3"/>
        <v>0</v>
      </c>
      <c r="H48" s="29" t="e">
        <f>VLOOKUP($C48,'Combined Women''s Epée'!$C$4:$I$225,H$1-2,FALSE)</f>
        <v>#N/A</v>
      </c>
      <c r="I48" s="31" t="str">
        <f t="shared" si="15"/>
        <v>np</v>
      </c>
      <c r="J48" s="28">
        <f t="shared" si="5"/>
        <v>0</v>
      </c>
      <c r="K48" s="29" t="e">
        <f>VLOOKUP($C48,'Combined Women''s Epée'!$C$4:$I$225,K$1-2,FALSE)</f>
        <v>#N/A</v>
      </c>
      <c r="L48" s="4">
        <v>28</v>
      </c>
      <c r="M48" s="5">
        <f t="shared" si="6"/>
        <v>118</v>
      </c>
      <c r="O48">
        <f t="shared" si="16"/>
        <v>0</v>
      </c>
      <c r="P48">
        <f t="shared" si="17"/>
        <v>0</v>
      </c>
      <c r="Q48">
        <f t="shared" si="18"/>
        <v>118</v>
      </c>
    </row>
    <row r="49" spans="1:17" ht="12.75">
      <c r="A49" s="2" t="str">
        <f>IF(E49=0,"",IF(E49=E48,A48,ROW()-3&amp;IF(E49=E50,"T","")))</f>
        <v>46</v>
      </c>
      <c r="B49" s="2">
        <f t="shared" si="13"/>
      </c>
      <c r="C49" s="38" t="s">
        <v>530</v>
      </c>
      <c r="D49" s="19">
        <v>21884</v>
      </c>
      <c r="E49" s="36">
        <f t="shared" si="1"/>
        <v>116</v>
      </c>
      <c r="F49" s="31" t="str">
        <f t="shared" si="14"/>
        <v>np</v>
      </c>
      <c r="G49" s="28">
        <f t="shared" si="3"/>
        <v>0</v>
      </c>
      <c r="H49" s="29" t="e">
        <f>VLOOKUP($C49,'Combined Women''s Epée'!$C$4:$I$225,H$1-2,FALSE)</f>
        <v>#N/A</v>
      </c>
      <c r="I49" s="31" t="str">
        <f t="shared" si="15"/>
        <v>np</v>
      </c>
      <c r="J49" s="28">
        <f t="shared" si="5"/>
        <v>0</v>
      </c>
      <c r="K49" s="29" t="e">
        <f>VLOOKUP($C49,'Combined Women''s Epée'!$C$4:$I$225,K$1-2,FALSE)</f>
        <v>#N/A</v>
      </c>
      <c r="L49" s="4">
        <v>29</v>
      </c>
      <c r="M49" s="5">
        <f t="shared" si="6"/>
        <v>116</v>
      </c>
      <c r="O49">
        <f t="shared" si="16"/>
        <v>0</v>
      </c>
      <c r="P49">
        <f t="shared" si="17"/>
        <v>0</v>
      </c>
      <c r="Q49">
        <f t="shared" si="18"/>
        <v>116</v>
      </c>
    </row>
    <row r="50" spans="1:17" ht="12.75">
      <c r="A50" s="2" t="str">
        <f>IF(E50=0,"",IF(E50=E49,A49,ROW()-3&amp;IF(E50=E51,"T","")))</f>
        <v>47</v>
      </c>
      <c r="B50" s="2">
        <f t="shared" si="13"/>
      </c>
      <c r="C50" s="38" t="s">
        <v>490</v>
      </c>
      <c r="D50" s="19">
        <v>23107</v>
      </c>
      <c r="E50" s="36">
        <f t="shared" si="1"/>
        <v>113</v>
      </c>
      <c r="F50" s="31" t="str">
        <f t="shared" si="14"/>
        <v>np</v>
      </c>
      <c r="G50" s="28">
        <f t="shared" si="3"/>
        <v>0</v>
      </c>
      <c r="H50" s="29" t="e">
        <f>VLOOKUP($C50,'Combined Women''s Epée'!$C$4:$I$225,H$1-2,FALSE)</f>
        <v>#N/A</v>
      </c>
      <c r="I50" s="31" t="str">
        <f t="shared" si="15"/>
        <v>np</v>
      </c>
      <c r="J50" s="28">
        <f t="shared" si="5"/>
        <v>0</v>
      </c>
      <c r="K50" s="29" t="e">
        <f>VLOOKUP($C50,'Combined Women''s Epée'!$C$4:$I$225,K$1-2,FALSE)</f>
        <v>#N/A</v>
      </c>
      <c r="L50" s="4">
        <v>30.5</v>
      </c>
      <c r="M50" s="5">
        <f t="shared" si="6"/>
        <v>113</v>
      </c>
      <c r="O50">
        <f t="shared" si="16"/>
        <v>0</v>
      </c>
      <c r="P50">
        <f t="shared" si="17"/>
        <v>0</v>
      </c>
      <c r="Q50">
        <f t="shared" si="18"/>
        <v>113</v>
      </c>
    </row>
    <row r="51" spans="1:17" ht="12.75">
      <c r="A51" s="2" t="str">
        <f>IF(E51=0,"",IF(E51=E50,A50,ROW()-3&amp;IF(E51=E52,"T","")))</f>
        <v>48</v>
      </c>
      <c r="B51" s="2">
        <f t="shared" si="13"/>
      </c>
      <c r="C51" s="32" t="s">
        <v>181</v>
      </c>
      <c r="D51" s="19">
        <v>21066</v>
      </c>
      <c r="E51" s="36">
        <f t="shared" si="1"/>
        <v>110</v>
      </c>
      <c r="F51" s="31" t="str">
        <f t="shared" si="14"/>
        <v>np</v>
      </c>
      <c r="G51" s="28">
        <f t="shared" si="3"/>
        <v>0</v>
      </c>
      <c r="H51" s="29" t="e">
        <f>VLOOKUP($C51,'Combined Women''s Epée'!$C$4:$I$225,H$1-2,FALSE)</f>
        <v>#N/A</v>
      </c>
      <c r="I51" s="31" t="str">
        <f t="shared" si="15"/>
        <v>np</v>
      </c>
      <c r="J51" s="28">
        <f t="shared" si="5"/>
        <v>0</v>
      </c>
      <c r="K51" s="29" t="e">
        <f>VLOOKUP($C51,'Combined Women''s Epée'!$C$4:$I$225,K$1-2,FALSE)</f>
        <v>#N/A</v>
      </c>
      <c r="L51" s="4">
        <v>32</v>
      </c>
      <c r="M51" s="5">
        <f t="shared" si="6"/>
        <v>110</v>
      </c>
      <c r="O51">
        <f t="shared" si="16"/>
        <v>0</v>
      </c>
      <c r="P51">
        <f t="shared" si="17"/>
        <v>0</v>
      </c>
      <c r="Q51">
        <f t="shared" si="18"/>
        <v>110</v>
      </c>
    </row>
    <row r="52" spans="1:17" ht="12.75">
      <c r="A52" s="2" t="str">
        <f>IF(E52=0,"",IF(E52=E51,A51,ROW()-3&amp;IF(E52=E53,"T","")))</f>
        <v>49</v>
      </c>
      <c r="B52" s="2">
        <f t="shared" si="13"/>
      </c>
      <c r="C52" s="32" t="s">
        <v>238</v>
      </c>
      <c r="D52" s="19">
        <v>22543</v>
      </c>
      <c r="E52" s="36">
        <f t="shared" si="1"/>
        <v>98</v>
      </c>
      <c r="F52" s="31">
        <f t="shared" si="14"/>
        <v>35</v>
      </c>
      <c r="G52" s="28">
        <f t="shared" si="3"/>
        <v>98</v>
      </c>
      <c r="H52" s="29">
        <f>VLOOKUP($C52,'Combined Women''s Epée'!$C$4:$I$225,H$1-2,FALSE)</f>
        <v>35</v>
      </c>
      <c r="I52" s="31" t="str">
        <f t="shared" si="15"/>
        <v>np</v>
      </c>
      <c r="J52" s="28">
        <f t="shared" si="5"/>
        <v>0</v>
      </c>
      <c r="K52" s="29" t="str">
        <f>VLOOKUP($C52,'Combined Women''s Epée'!$C$4:$I$225,K$1-2,FALSE)</f>
        <v>np</v>
      </c>
      <c r="L52" s="4" t="s">
        <v>3</v>
      </c>
      <c r="M52" s="5">
        <f t="shared" si="6"/>
        <v>0</v>
      </c>
      <c r="O52">
        <f t="shared" si="16"/>
        <v>98</v>
      </c>
      <c r="P52">
        <f t="shared" si="17"/>
        <v>0</v>
      </c>
      <c r="Q52">
        <f t="shared" si="18"/>
        <v>0</v>
      </c>
    </row>
    <row r="53" spans="1:17" ht="12.75">
      <c r="A53" s="2" t="str">
        <f>IF(E53=0,"",IF(E53=E52,A52,ROW()-3&amp;IF(E53=E54,"T","")))</f>
        <v>50</v>
      </c>
      <c r="B53" s="2">
        <f t="shared" si="13"/>
      </c>
      <c r="C53" s="32" t="s">
        <v>404</v>
      </c>
      <c r="D53" s="19">
        <v>22074</v>
      </c>
      <c r="E53" s="36">
        <f t="shared" si="1"/>
        <v>90</v>
      </c>
      <c r="F53" s="31" t="str">
        <f t="shared" si="14"/>
        <v>np</v>
      </c>
      <c r="G53" s="28">
        <f t="shared" si="3"/>
        <v>0</v>
      </c>
      <c r="H53" s="29" t="str">
        <f>VLOOKUP($C53,'Combined Women''s Epée'!$C$4:$I$225,H$1-2,FALSE)</f>
        <v>np</v>
      </c>
      <c r="I53" s="31">
        <f t="shared" si="15"/>
        <v>43</v>
      </c>
      <c r="J53" s="28">
        <f t="shared" si="5"/>
        <v>90</v>
      </c>
      <c r="K53" s="29">
        <f>VLOOKUP($C53,'Combined Women''s Epée'!$C$4:$I$225,K$1-2,FALSE)</f>
        <v>43</v>
      </c>
      <c r="L53" s="4" t="s">
        <v>3</v>
      </c>
      <c r="M53" s="5">
        <f t="shared" si="6"/>
        <v>0</v>
      </c>
      <c r="O53">
        <f t="shared" si="16"/>
        <v>0</v>
      </c>
      <c r="P53">
        <f t="shared" si="17"/>
        <v>90</v>
      </c>
      <c r="Q53">
        <f t="shared" si="18"/>
        <v>0</v>
      </c>
    </row>
    <row r="54" spans="1:17" ht="12.75">
      <c r="A54" s="2" t="str">
        <f>IF(E54=0,"",IF(E54=E53,A53,ROW()-3&amp;IF(E54=E55,"T","")))</f>
        <v>51</v>
      </c>
      <c r="B54" s="2">
        <f t="shared" si="13"/>
      </c>
      <c r="C54" s="32" t="s">
        <v>227</v>
      </c>
      <c r="D54" s="19">
        <v>23239</v>
      </c>
      <c r="E54" s="36">
        <f t="shared" si="1"/>
        <v>85</v>
      </c>
      <c r="F54" s="31">
        <f t="shared" si="14"/>
        <v>48</v>
      </c>
      <c r="G54" s="28">
        <f t="shared" si="3"/>
        <v>85</v>
      </c>
      <c r="H54" s="29">
        <f>VLOOKUP($C54,'Combined Women''s Epée'!$C$4:$I$225,H$1-2,FALSE)</f>
        <v>48</v>
      </c>
      <c r="I54" s="31" t="str">
        <f t="shared" si="15"/>
        <v>np</v>
      </c>
      <c r="J54" s="28">
        <f t="shared" si="5"/>
        <v>0</v>
      </c>
      <c r="K54" s="29" t="str">
        <f>VLOOKUP($C54,'Combined Women''s Epée'!$C$4:$I$225,K$1-2,FALSE)</f>
        <v>np</v>
      </c>
      <c r="L54" s="4" t="s">
        <v>3</v>
      </c>
      <c r="M54" s="5">
        <f t="shared" si="6"/>
        <v>0</v>
      </c>
      <c r="O54">
        <f t="shared" si="16"/>
        <v>85</v>
      </c>
      <c r="P54">
        <f t="shared" si="17"/>
        <v>0</v>
      </c>
      <c r="Q54">
        <f t="shared" si="18"/>
        <v>0</v>
      </c>
    </row>
    <row r="55" spans="1:17" ht="12.75">
      <c r="A55" s="2" t="str">
        <f>IF(E55=0,"",IF(E55=E54,A54,ROW()-3&amp;IF(E55=E56,"T","")))</f>
        <v>52</v>
      </c>
      <c r="B55" s="2">
        <f t="shared" si="13"/>
      </c>
      <c r="C55" s="38" t="s">
        <v>450</v>
      </c>
      <c r="D55" s="19">
        <v>21019</v>
      </c>
      <c r="E55" s="36">
        <f t="shared" si="1"/>
        <v>69</v>
      </c>
      <c r="F55" s="31" t="str">
        <f t="shared" si="14"/>
        <v>np</v>
      </c>
      <c r="G55" s="28">
        <f t="shared" si="3"/>
        <v>0</v>
      </c>
      <c r="H55" s="29" t="e">
        <f>VLOOKUP($C55,'Combined Women''s Epée'!$C$4:$I$225,H$1-2,FALSE)</f>
        <v>#N/A</v>
      </c>
      <c r="I55" s="31" t="str">
        <f t="shared" si="15"/>
        <v>np</v>
      </c>
      <c r="J55" s="28">
        <f t="shared" si="5"/>
        <v>0</v>
      </c>
      <c r="K55" s="29" t="e">
        <f>VLOOKUP($C55,'Combined Women''s Epée'!$C$4:$I$225,K$1-2,FALSE)</f>
        <v>#N/A</v>
      </c>
      <c r="L55" s="4">
        <v>34</v>
      </c>
      <c r="M55" s="5">
        <f t="shared" si="6"/>
        <v>69</v>
      </c>
      <c r="O55">
        <f t="shared" si="16"/>
        <v>0</v>
      </c>
      <c r="P55">
        <f t="shared" si="17"/>
        <v>0</v>
      </c>
      <c r="Q55">
        <f t="shared" si="18"/>
        <v>69</v>
      </c>
    </row>
    <row r="56" spans="1:17" ht="12.75">
      <c r="A56" s="2" t="str">
        <f>IF(E56=0,"",IF(E56=E55,A55,ROW()-3&amp;IF(E56=E57,"T","")))</f>
        <v>53</v>
      </c>
      <c r="B56" s="2">
        <f t="shared" si="13"/>
      </c>
      <c r="C56" s="38" t="s">
        <v>531</v>
      </c>
      <c r="D56" s="19">
        <v>21950</v>
      </c>
      <c r="E56" s="36">
        <f t="shared" si="1"/>
        <v>68</v>
      </c>
      <c r="F56" s="31" t="str">
        <f t="shared" si="14"/>
        <v>np</v>
      </c>
      <c r="G56" s="28">
        <f t="shared" si="3"/>
        <v>0</v>
      </c>
      <c r="H56" s="29" t="e">
        <f>VLOOKUP($C56,'Combined Women''s Epée'!$C$4:$I$225,H$1-2,FALSE)</f>
        <v>#N/A</v>
      </c>
      <c r="I56" s="31" t="str">
        <f t="shared" si="15"/>
        <v>np</v>
      </c>
      <c r="J56" s="28">
        <f t="shared" si="5"/>
        <v>0</v>
      </c>
      <c r="K56" s="29" t="e">
        <f>VLOOKUP($C56,'Combined Women''s Epée'!$C$4:$I$225,K$1-2,FALSE)</f>
        <v>#N/A</v>
      </c>
      <c r="L56" s="4">
        <v>35</v>
      </c>
      <c r="M56" s="5">
        <f t="shared" si="6"/>
        <v>68</v>
      </c>
      <c r="O56">
        <f t="shared" si="16"/>
        <v>0</v>
      </c>
      <c r="P56">
        <f t="shared" si="17"/>
        <v>0</v>
      </c>
      <c r="Q56">
        <f t="shared" si="18"/>
        <v>68</v>
      </c>
    </row>
  </sheetData>
  <conditionalFormatting sqref="D4:D56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Women''s Foil'!$G$1:$J$3,3,FALSE)</f>
        <v>7</v>
      </c>
      <c r="I1" s="22" t="s">
        <v>360</v>
      </c>
      <c r="J1" s="23"/>
      <c r="K1" s="24">
        <f>HLOOKUP(I1,'Combined Women''s Foil'!$G$1:$J$3,3,FALSE)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Women''s Foil'!R2C"&amp;H1,FALSE)</f>
        <v>V</v>
      </c>
      <c r="G2" s="24" t="str">
        <f ca="1">INDIRECT("'Combined Women''s Foil'!R2C"&amp;H1+1,FALSE)</f>
        <v>Dec 2004&lt;BR&gt;VET</v>
      </c>
      <c r="H2" s="24"/>
      <c r="I2" s="22" t="str">
        <f ca="1">INDIRECT("'Combined Women''s Foil'!R2C"&amp;K1,FALSE)</f>
        <v>V</v>
      </c>
      <c r="J2" s="24" t="str">
        <f ca="1">INDIRECT("'Combined Women''s Foil'!R2C"&amp;K1+1,FALSE)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 aca="true" t="shared" si="0" ref="B4:B40">TRIM(IF(D4&lt;=V60Cutoff,"%",IF(D4&lt;=V50Cutoff,"#","")))</f>
      </c>
      <c r="C4" s="32" t="s">
        <v>143</v>
      </c>
      <c r="D4" s="19">
        <v>22044</v>
      </c>
      <c r="E4" s="36">
        <f aca="true" t="shared" si="1" ref="E4:E40">LARGE($O4:$Q4,1)+LARGE($O4:$Q4,2)</f>
        <v>1000</v>
      </c>
      <c r="F4" s="33">
        <f aca="true" t="shared" si="2" ref="F4:F40">IF(ISERROR(H4),"np",H4)</f>
        <v>9</v>
      </c>
      <c r="G4" s="28">
        <f aca="true" t="shared" si="3" ref="G4:G40">IF(OR(F4&gt;=65,ISNUMBER(F4)=FALSE),0,VLOOKUP(F4,PointTable,G$3,TRUE))</f>
        <v>321</v>
      </c>
      <c r="H4" s="29">
        <f>VLOOKUP($C4,'Combined Women''s Foil'!$C$4:$I$211,H$1-2,FALSE)</f>
        <v>9</v>
      </c>
      <c r="I4" s="31">
        <f aca="true" t="shared" si="4" ref="I4:I40">IF(ISERROR(K4),"np",K4)</f>
        <v>1</v>
      </c>
      <c r="J4" s="28">
        <f aca="true" t="shared" si="5" ref="J4:J40">IF(OR(I4&gt;=65,ISNUMBER(I4)=FALSE),0,VLOOKUP(I4,PointTable,J$3,TRUE))</f>
        <v>600</v>
      </c>
      <c r="K4" s="29">
        <f>VLOOKUP($C4,'Combined Women''s Foil'!$C$4:$I$211,K$1-2,FALSE)</f>
        <v>1</v>
      </c>
      <c r="L4" s="4">
        <v>1</v>
      </c>
      <c r="M4" s="5">
        <f aca="true" t="shared" si="6" ref="M4:M40">IF(OR(L4&gt;=65,ISNUMBER(L4)=FALSE),0,VLOOKUP(L4,PointTable,M$3,TRUE))</f>
        <v>400</v>
      </c>
      <c r="O4">
        <f aca="true" t="shared" si="7" ref="O4:O40">G4</f>
        <v>321</v>
      </c>
      <c r="P4">
        <f aca="true" t="shared" si="8" ref="P4:P40">J4</f>
        <v>600</v>
      </c>
      <c r="Q4">
        <f aca="true" t="shared" si="9" ref="Q4:Q40">M4</f>
        <v>400</v>
      </c>
    </row>
    <row r="5" spans="1:17" ht="12.75">
      <c r="A5" s="2" t="str">
        <f>IF(E5=0,"",IF(E5=E4,A4,ROW()-3&amp;IF(E5=E6,"T","")))</f>
        <v>2</v>
      </c>
      <c r="B5" s="2">
        <f t="shared" si="0"/>
      </c>
      <c r="C5" s="20" t="s">
        <v>67</v>
      </c>
      <c r="D5" s="19">
        <v>22203</v>
      </c>
      <c r="E5" s="36">
        <f t="shared" si="1"/>
        <v>830</v>
      </c>
      <c r="F5" s="31">
        <f t="shared" si="2"/>
        <v>18</v>
      </c>
      <c r="G5" s="28">
        <f t="shared" si="3"/>
        <v>207</v>
      </c>
      <c r="H5" s="29">
        <f>VLOOKUP($C5,'Combined Women''s Foil'!$C$4:$I$211,H$1-2,FALSE)</f>
        <v>18</v>
      </c>
      <c r="I5" s="31">
        <f t="shared" si="4"/>
        <v>2</v>
      </c>
      <c r="J5" s="28">
        <f t="shared" si="5"/>
        <v>552</v>
      </c>
      <c r="K5" s="29">
        <f>VLOOKUP($C5,'Combined Women''s Foil'!$C$4:$I$211,K$1-2,FALSE)</f>
        <v>2</v>
      </c>
      <c r="L5" s="4">
        <v>6</v>
      </c>
      <c r="M5" s="5">
        <f t="shared" si="6"/>
        <v>278</v>
      </c>
      <c r="O5">
        <f t="shared" si="7"/>
        <v>207</v>
      </c>
      <c r="P5">
        <f t="shared" si="8"/>
        <v>552</v>
      </c>
      <c r="Q5">
        <f t="shared" si="9"/>
        <v>278</v>
      </c>
    </row>
    <row r="6" spans="1:17" ht="12.75">
      <c r="A6" s="2" t="str">
        <f>IF(E6=0,"",IF(E6=E5,A5,ROW()-3&amp;IF(E6=E7,"T","")))</f>
        <v>3</v>
      </c>
      <c r="B6" s="2">
        <f t="shared" si="0"/>
      </c>
      <c r="C6" s="32" t="s">
        <v>187</v>
      </c>
      <c r="D6" s="19">
        <v>20682</v>
      </c>
      <c r="E6" s="36">
        <f t="shared" si="1"/>
        <v>760</v>
      </c>
      <c r="F6" s="31" t="str">
        <f t="shared" si="2"/>
        <v>np</v>
      </c>
      <c r="G6" s="28">
        <f t="shared" si="3"/>
        <v>0</v>
      </c>
      <c r="H6" s="29" t="str">
        <f>VLOOKUP($C6,'Combined Women''s Foil'!$C$4:$I$211,H$1-2,FALSE)</f>
        <v>np</v>
      </c>
      <c r="I6" s="31">
        <f t="shared" si="4"/>
        <v>5</v>
      </c>
      <c r="J6" s="28">
        <f t="shared" si="5"/>
        <v>420</v>
      </c>
      <c r="K6" s="29">
        <f>VLOOKUP($C6,'Combined Women''s Foil'!$C$4:$I$211,K$1-2,FALSE)</f>
        <v>5</v>
      </c>
      <c r="L6" s="4">
        <v>3</v>
      </c>
      <c r="M6" s="5">
        <f t="shared" si="6"/>
        <v>340</v>
      </c>
      <c r="O6">
        <f t="shared" si="7"/>
        <v>0</v>
      </c>
      <c r="P6">
        <f t="shared" si="8"/>
        <v>420</v>
      </c>
      <c r="Q6">
        <f t="shared" si="9"/>
        <v>340</v>
      </c>
    </row>
    <row r="7" spans="1:17" ht="12.75">
      <c r="A7" s="2" t="str">
        <f>IF(E7=0,"",IF(E7=E6,A6,ROW()-3&amp;IF(E7=E8,"T","")))</f>
        <v>4</v>
      </c>
      <c r="B7" s="2">
        <f t="shared" si="0"/>
      </c>
      <c r="C7" s="32" t="s">
        <v>348</v>
      </c>
      <c r="D7" s="19">
        <v>21893</v>
      </c>
      <c r="E7" s="36">
        <f t="shared" si="1"/>
        <v>741</v>
      </c>
      <c r="F7" s="31">
        <f t="shared" si="2"/>
        <v>5</v>
      </c>
      <c r="G7" s="28">
        <f t="shared" si="3"/>
        <v>420</v>
      </c>
      <c r="H7" s="29">
        <f>VLOOKUP($C7,'Combined Women''s Foil'!$C$4:$I$211,H$1-2,FALSE)</f>
        <v>5</v>
      </c>
      <c r="I7" s="31">
        <f t="shared" si="4"/>
        <v>9</v>
      </c>
      <c r="J7" s="28">
        <f t="shared" si="5"/>
        <v>321</v>
      </c>
      <c r="K7" s="29">
        <f>VLOOKUP($C7,'Combined Women''s Foil'!$C$4:$I$211,K$1-2,FALSE)</f>
        <v>9</v>
      </c>
      <c r="L7" s="4" t="s">
        <v>3</v>
      </c>
      <c r="M7" s="5">
        <f t="shared" si="6"/>
        <v>0</v>
      </c>
      <c r="O7">
        <f t="shared" si="7"/>
        <v>420</v>
      </c>
      <c r="P7">
        <f t="shared" si="8"/>
        <v>321</v>
      </c>
      <c r="Q7">
        <f t="shared" si="9"/>
        <v>0</v>
      </c>
    </row>
    <row r="8" spans="1:17" ht="12.75">
      <c r="A8" s="2" t="str">
        <f>IF(E8=0,"",IF(E8=E7,A7,ROW()-3&amp;IF(E8=E9,"T","")))</f>
        <v>5</v>
      </c>
      <c r="B8" s="2">
        <f t="shared" si="0"/>
      </c>
      <c r="C8" s="32" t="s">
        <v>279</v>
      </c>
      <c r="D8" s="19">
        <v>21665</v>
      </c>
      <c r="E8" s="36">
        <f t="shared" si="1"/>
        <v>690</v>
      </c>
      <c r="F8" s="31">
        <f t="shared" si="2"/>
        <v>7</v>
      </c>
      <c r="G8" s="28">
        <f t="shared" si="3"/>
        <v>414</v>
      </c>
      <c r="H8" s="29">
        <f>VLOOKUP($C8,'Combined Women''s Foil'!$C$4:$I$211,H$1-2,FALSE)</f>
        <v>7</v>
      </c>
      <c r="I8" s="31" t="str">
        <f t="shared" si="4"/>
        <v>np</v>
      </c>
      <c r="J8" s="28">
        <f t="shared" si="5"/>
        <v>0</v>
      </c>
      <c r="K8" s="29" t="str">
        <f>VLOOKUP($C8,'Combined Women''s Foil'!$C$4:$I$211,K$1-2,FALSE)</f>
        <v>np</v>
      </c>
      <c r="L8" s="4">
        <v>7</v>
      </c>
      <c r="M8" s="5">
        <f t="shared" si="6"/>
        <v>276</v>
      </c>
      <c r="O8">
        <f t="shared" si="7"/>
        <v>414</v>
      </c>
      <c r="P8">
        <f t="shared" si="8"/>
        <v>0</v>
      </c>
      <c r="Q8">
        <f t="shared" si="9"/>
        <v>276</v>
      </c>
    </row>
    <row r="9" spans="1:17" ht="12.75">
      <c r="A9" s="2" t="str">
        <f>IF(E9=0,"",IF(E9=E8,A8,ROW()-3&amp;IF(E9=E10,"T","")))</f>
        <v>6</v>
      </c>
      <c r="B9" s="2">
        <f t="shared" si="0"/>
      </c>
      <c r="C9" s="32" t="s">
        <v>156</v>
      </c>
      <c r="D9" s="19">
        <v>21574</v>
      </c>
      <c r="E9" s="36">
        <f t="shared" si="1"/>
        <v>600</v>
      </c>
      <c r="F9" s="31">
        <f t="shared" si="2"/>
        <v>1</v>
      </c>
      <c r="G9" s="28">
        <f t="shared" si="3"/>
        <v>600</v>
      </c>
      <c r="H9" s="29">
        <f>VLOOKUP($C9,'Combined Women''s Foil'!$C$4:$I$211,H$1-2,FALSE)</f>
        <v>1</v>
      </c>
      <c r="I9" s="31" t="str">
        <f t="shared" si="4"/>
        <v>np</v>
      </c>
      <c r="J9" s="28">
        <f t="shared" si="5"/>
        <v>0</v>
      </c>
      <c r="K9" s="29" t="str">
        <f>VLOOKUP($C9,'Combined Women''s Foil'!$C$4:$I$211,K$1-2,FALSE)</f>
        <v>np</v>
      </c>
      <c r="L9" s="4" t="s">
        <v>3</v>
      </c>
      <c r="M9" s="5">
        <f t="shared" si="6"/>
        <v>0</v>
      </c>
      <c r="O9">
        <f t="shared" si="7"/>
        <v>600</v>
      </c>
      <c r="P9">
        <f t="shared" si="8"/>
        <v>0</v>
      </c>
      <c r="Q9">
        <f t="shared" si="9"/>
        <v>0</v>
      </c>
    </row>
    <row r="10" spans="1:17" ht="12.75">
      <c r="A10" s="2" t="str">
        <f>IF(E10=0,"",IF(E10=E9,A9,ROW()-3&amp;IF(E10=E11,"T","")))</f>
        <v>7</v>
      </c>
      <c r="B10" s="2">
        <f t="shared" si="0"/>
      </c>
      <c r="C10" s="32" t="s">
        <v>278</v>
      </c>
      <c r="D10" s="19">
        <v>22549</v>
      </c>
      <c r="E10" s="36">
        <f t="shared" si="1"/>
        <v>518</v>
      </c>
      <c r="F10" s="31" t="str">
        <f t="shared" si="2"/>
        <v>np</v>
      </c>
      <c r="G10" s="28">
        <f t="shared" si="3"/>
        <v>0</v>
      </c>
      <c r="H10" s="29" t="str">
        <f>VLOOKUP($C10,'Combined Women''s Foil'!$C$4:$I$211,H$1-2,FALSE)</f>
        <v>np</v>
      </c>
      <c r="I10" s="31">
        <f t="shared" si="4"/>
        <v>12</v>
      </c>
      <c r="J10" s="28">
        <f t="shared" si="5"/>
        <v>312</v>
      </c>
      <c r="K10" s="29">
        <f>VLOOKUP($C10,'Combined Women''s Foil'!$C$4:$I$211,K$1-2,FALSE)</f>
        <v>12</v>
      </c>
      <c r="L10" s="4">
        <v>13</v>
      </c>
      <c r="M10" s="5">
        <f t="shared" si="6"/>
        <v>206</v>
      </c>
      <c r="O10">
        <f t="shared" si="7"/>
        <v>0</v>
      </c>
      <c r="P10">
        <f t="shared" si="8"/>
        <v>312</v>
      </c>
      <c r="Q10">
        <f t="shared" si="9"/>
        <v>206</v>
      </c>
    </row>
    <row r="11" spans="1:17" ht="12.75">
      <c r="A11" s="2" t="str">
        <f>IF(E11=0,"",IF(E11=E10,A10,ROW()-3&amp;IF(E11=E12,"T","")))</f>
        <v>8</v>
      </c>
      <c r="B11" s="2">
        <f t="shared" si="0"/>
      </c>
      <c r="C11" s="32" t="s">
        <v>249</v>
      </c>
      <c r="D11" s="19">
        <v>22943</v>
      </c>
      <c r="E11" s="36">
        <f t="shared" si="1"/>
        <v>516</v>
      </c>
      <c r="F11" s="31">
        <f t="shared" si="2"/>
        <v>12</v>
      </c>
      <c r="G11" s="28">
        <f t="shared" si="3"/>
        <v>312</v>
      </c>
      <c r="H11" s="29">
        <f>VLOOKUP($C11,'Combined Women''s Foil'!$C$4:$I$211,H$1-2,FALSE)</f>
        <v>12</v>
      </c>
      <c r="I11" s="31" t="str">
        <f t="shared" si="4"/>
        <v>np</v>
      </c>
      <c r="J11" s="28">
        <f t="shared" si="5"/>
        <v>0</v>
      </c>
      <c r="K11" s="29" t="str">
        <f>VLOOKUP($C11,'Combined Women''s Foil'!$C$4:$I$211,K$1-2,FALSE)</f>
        <v>np</v>
      </c>
      <c r="L11" s="4">
        <v>14</v>
      </c>
      <c r="M11" s="5">
        <f t="shared" si="6"/>
        <v>204</v>
      </c>
      <c r="O11">
        <f t="shared" si="7"/>
        <v>312</v>
      </c>
      <c r="P11">
        <f t="shared" si="8"/>
        <v>0</v>
      </c>
      <c r="Q11">
        <f t="shared" si="9"/>
        <v>204</v>
      </c>
    </row>
    <row r="12" spans="1:17" ht="12.75">
      <c r="A12" s="2" t="str">
        <f>IF(E12=0,"",IF(E12=E11,A11,ROW()-3&amp;IF(E12=E13,"T","")))</f>
        <v>9</v>
      </c>
      <c r="B12" s="2">
        <f t="shared" si="0"/>
      </c>
      <c r="C12" s="32" t="s">
        <v>207</v>
      </c>
      <c r="D12" s="19">
        <v>23088</v>
      </c>
      <c r="E12" s="36">
        <f t="shared" si="1"/>
        <v>511</v>
      </c>
      <c r="F12" s="31">
        <f t="shared" si="2"/>
        <v>31</v>
      </c>
      <c r="G12" s="28">
        <f t="shared" si="3"/>
        <v>168</v>
      </c>
      <c r="H12" s="29">
        <f>VLOOKUP($C12,'Combined Women''s Foil'!$C$4:$I$211,H$1-2,FALSE)</f>
        <v>31</v>
      </c>
      <c r="I12" s="31">
        <f t="shared" si="4"/>
        <v>13</v>
      </c>
      <c r="J12" s="28">
        <f t="shared" si="5"/>
        <v>309</v>
      </c>
      <c r="K12" s="29">
        <f>VLOOKUP($C12,'Combined Women''s Foil'!$C$4:$I$211,K$1-2,FALSE)</f>
        <v>13</v>
      </c>
      <c r="L12" s="4">
        <v>15</v>
      </c>
      <c r="M12" s="5">
        <f t="shared" si="6"/>
        <v>202</v>
      </c>
      <c r="O12">
        <f t="shared" si="7"/>
        <v>168</v>
      </c>
      <c r="P12">
        <f t="shared" si="8"/>
        <v>309</v>
      </c>
      <c r="Q12">
        <f t="shared" si="9"/>
        <v>202</v>
      </c>
    </row>
    <row r="13" spans="1:17" ht="12.75">
      <c r="A13" s="2" t="str">
        <f>IF(E13=0,"",IF(E13=E12,A12,ROW()-3&amp;IF(E13=E14,"T","")))</f>
        <v>10</v>
      </c>
      <c r="B13" s="2">
        <f t="shared" si="0"/>
      </c>
      <c r="C13" s="32" t="s">
        <v>349</v>
      </c>
      <c r="D13" s="19">
        <v>20629</v>
      </c>
      <c r="E13" s="36">
        <f t="shared" si="1"/>
        <v>480</v>
      </c>
      <c r="F13" s="31">
        <f t="shared" si="2"/>
        <v>28</v>
      </c>
      <c r="G13" s="28">
        <f t="shared" si="3"/>
        <v>177</v>
      </c>
      <c r="H13" s="29">
        <f>VLOOKUP($C13,'Combined Women''s Foil'!$C$4:$I$211,H$1-2,FALSE)</f>
        <v>28</v>
      </c>
      <c r="I13" s="31">
        <f t="shared" si="4"/>
        <v>15</v>
      </c>
      <c r="J13" s="28">
        <f t="shared" si="5"/>
        <v>303</v>
      </c>
      <c r="K13" s="29">
        <f>VLOOKUP($C13,'Combined Women''s Foil'!$C$4:$I$211,K$1-2,FALSE)</f>
        <v>15</v>
      </c>
      <c r="L13" s="4">
        <v>20</v>
      </c>
      <c r="M13" s="5">
        <f t="shared" si="6"/>
        <v>134</v>
      </c>
      <c r="O13">
        <f t="shared" si="7"/>
        <v>177</v>
      </c>
      <c r="P13">
        <f t="shared" si="8"/>
        <v>303</v>
      </c>
      <c r="Q13">
        <f t="shared" si="9"/>
        <v>134</v>
      </c>
    </row>
    <row r="14" spans="1:17" ht="12.75">
      <c r="A14" s="2" t="str">
        <f>IF(E14=0,"",IF(E14=E13,A13,ROW()-3&amp;IF(E14=E15,"T","")))</f>
        <v>11</v>
      </c>
      <c r="B14" s="2">
        <f t="shared" si="0"/>
      </c>
      <c r="C14" s="32" t="s">
        <v>247</v>
      </c>
      <c r="D14" s="19">
        <v>21603</v>
      </c>
      <c r="E14" s="36">
        <f t="shared" si="1"/>
        <v>417</v>
      </c>
      <c r="F14" s="31" t="str">
        <f t="shared" si="2"/>
        <v>np</v>
      </c>
      <c r="G14" s="28">
        <f t="shared" si="3"/>
        <v>0</v>
      </c>
      <c r="H14" s="29" t="str">
        <f>VLOOKUP($C14,'Combined Women''s Foil'!$C$4:$I$211,H$1-2,FALSE)</f>
        <v>np</v>
      </c>
      <c r="I14" s="31">
        <f t="shared" si="4"/>
        <v>6</v>
      </c>
      <c r="J14" s="28">
        <f t="shared" si="5"/>
        <v>417</v>
      </c>
      <c r="K14" s="29">
        <f>VLOOKUP($C14,'Combined Women''s Foil'!$C$4:$I$211,K$1-2,FALSE)</f>
        <v>6</v>
      </c>
      <c r="L14" s="4" t="s">
        <v>3</v>
      </c>
      <c r="M14" s="5">
        <f t="shared" si="6"/>
        <v>0</v>
      </c>
      <c r="O14">
        <f t="shared" si="7"/>
        <v>0</v>
      </c>
      <c r="P14">
        <f t="shared" si="8"/>
        <v>417</v>
      </c>
      <c r="Q14">
        <f t="shared" si="9"/>
        <v>0</v>
      </c>
    </row>
    <row r="15" spans="1:17" ht="12.75">
      <c r="A15" s="2" t="str">
        <f>IF(E15=0,"",IF(E15=E14,A14,ROW()-3&amp;IF(E15=E16,"T","")))</f>
        <v>12</v>
      </c>
      <c r="B15" s="2">
        <f t="shared" si="0"/>
      </c>
      <c r="C15" s="32" t="s">
        <v>191</v>
      </c>
      <c r="D15" s="19">
        <v>22518</v>
      </c>
      <c r="E15" s="36">
        <f t="shared" si="1"/>
        <v>396</v>
      </c>
      <c r="F15" s="31">
        <f t="shared" si="2"/>
        <v>17</v>
      </c>
      <c r="G15" s="28">
        <f t="shared" si="3"/>
        <v>210</v>
      </c>
      <c r="H15" s="29">
        <f>VLOOKUP($C15,'Combined Women''s Foil'!$C$4:$I$211,H$1-2,FALSE)</f>
        <v>17</v>
      </c>
      <c r="I15" s="31">
        <f t="shared" si="4"/>
        <v>25</v>
      </c>
      <c r="J15" s="28">
        <f t="shared" si="5"/>
        <v>186</v>
      </c>
      <c r="K15" s="29">
        <f>VLOOKUP($C15,'Combined Women''s Foil'!$C$4:$I$211,K$1-2,FALSE)</f>
        <v>25</v>
      </c>
      <c r="L15" s="4">
        <v>18</v>
      </c>
      <c r="M15" s="5">
        <f t="shared" si="6"/>
        <v>138</v>
      </c>
      <c r="O15">
        <f t="shared" si="7"/>
        <v>210</v>
      </c>
      <c r="P15">
        <f t="shared" si="8"/>
        <v>186</v>
      </c>
      <c r="Q15">
        <f t="shared" si="9"/>
        <v>138</v>
      </c>
    </row>
    <row r="16" spans="1:17" ht="12.75">
      <c r="A16" s="2" t="str">
        <f>IF(E16=0,"",IF(E16=E15,A15,ROW()-3&amp;IF(E16=E17,"T","")))</f>
        <v>13</v>
      </c>
      <c r="B16" s="2">
        <f t="shared" si="0"/>
      </c>
      <c r="C16" s="32" t="s">
        <v>122</v>
      </c>
      <c r="D16" s="19">
        <v>22195</v>
      </c>
      <c r="E16" s="36">
        <f t="shared" si="1"/>
        <v>380</v>
      </c>
      <c r="F16" s="31">
        <f t="shared" si="2"/>
        <v>27</v>
      </c>
      <c r="G16" s="28">
        <f t="shared" si="3"/>
        <v>180</v>
      </c>
      <c r="H16" s="29">
        <f>VLOOKUP($C16,'Combined Women''s Foil'!$C$4:$I$211,H$1-2,FALSE)</f>
        <v>27</v>
      </c>
      <c r="I16" s="31">
        <f t="shared" si="4"/>
        <v>32</v>
      </c>
      <c r="J16" s="28">
        <f t="shared" si="5"/>
        <v>165</v>
      </c>
      <c r="K16" s="29">
        <f>VLOOKUP($C16,'Combined Women''s Foil'!$C$4:$I$211,K$1-2,FALSE)</f>
        <v>32</v>
      </c>
      <c r="L16" s="4">
        <v>16</v>
      </c>
      <c r="M16" s="5">
        <f t="shared" si="6"/>
        <v>200</v>
      </c>
      <c r="O16">
        <f t="shared" si="7"/>
        <v>180</v>
      </c>
      <c r="P16">
        <f t="shared" si="8"/>
        <v>165</v>
      </c>
      <c r="Q16">
        <f t="shared" si="9"/>
        <v>200</v>
      </c>
    </row>
    <row r="17" spans="1:17" ht="12.75">
      <c r="A17" s="2" t="str">
        <f>IF(E17=0,"",IF(E17=E16,A16,ROW()-3&amp;IF(E17=E18,"T","")))</f>
        <v>14</v>
      </c>
      <c r="B17" s="2">
        <f t="shared" si="0"/>
      </c>
      <c r="C17" s="38" t="s">
        <v>491</v>
      </c>
      <c r="D17" s="19">
        <v>21325</v>
      </c>
      <c r="E17" s="36">
        <f t="shared" si="1"/>
        <v>368</v>
      </c>
      <c r="F17" s="31" t="str">
        <f t="shared" si="2"/>
        <v>np</v>
      </c>
      <c r="G17" s="28">
        <f t="shared" si="3"/>
        <v>0</v>
      </c>
      <c r="H17" s="29" t="e">
        <f>VLOOKUP($C17,'Combined Women''s Foil'!$C$4:$I$211,H$1-2,FALSE)</f>
        <v>#N/A</v>
      </c>
      <c r="I17" s="31" t="str">
        <f t="shared" si="4"/>
        <v>np</v>
      </c>
      <c r="J17" s="28">
        <f t="shared" si="5"/>
        <v>0</v>
      </c>
      <c r="K17" s="29" t="e">
        <f>VLOOKUP($C17,'Combined Women''s Foil'!$C$4:$I$211,K$1-2,FALSE)</f>
        <v>#N/A</v>
      </c>
      <c r="L17" s="4">
        <v>2</v>
      </c>
      <c r="M17" s="5">
        <f t="shared" si="6"/>
        <v>368</v>
      </c>
      <c r="O17">
        <f t="shared" si="7"/>
        <v>0</v>
      </c>
      <c r="P17">
        <f t="shared" si="8"/>
        <v>0</v>
      </c>
      <c r="Q17">
        <f t="shared" si="9"/>
        <v>368</v>
      </c>
    </row>
    <row r="18" spans="1:17" ht="12.75">
      <c r="A18" s="2" t="str">
        <f>IF(E18=0,"",IF(E18=E17,A17,ROW()-3&amp;IF(E18=E19,"T","")))</f>
        <v>15</v>
      </c>
      <c r="B18" s="2">
        <f t="shared" si="0"/>
      </c>
      <c r="C18" s="38" t="s">
        <v>520</v>
      </c>
      <c r="D18" s="19">
        <v>22552</v>
      </c>
      <c r="E18" s="36">
        <f t="shared" si="1"/>
        <v>340</v>
      </c>
      <c r="F18" s="31" t="str">
        <f t="shared" si="2"/>
        <v>np</v>
      </c>
      <c r="G18" s="28">
        <f t="shared" si="3"/>
        <v>0</v>
      </c>
      <c r="H18" s="29" t="e">
        <f>VLOOKUP($C18,'Combined Women''s Foil'!$C$4:$I$211,H$1-2,FALSE)</f>
        <v>#N/A</v>
      </c>
      <c r="I18" s="31" t="str">
        <f t="shared" si="4"/>
        <v>np</v>
      </c>
      <c r="J18" s="28">
        <f t="shared" si="5"/>
        <v>0</v>
      </c>
      <c r="K18" s="29" t="e">
        <f>VLOOKUP($C18,'Combined Women''s Foil'!$C$4:$I$211,K$1-2,FALSE)</f>
        <v>#N/A</v>
      </c>
      <c r="L18" s="4">
        <v>3</v>
      </c>
      <c r="M18" s="5">
        <f t="shared" si="6"/>
        <v>340</v>
      </c>
      <c r="O18">
        <f t="shared" si="7"/>
        <v>0</v>
      </c>
      <c r="P18">
        <f t="shared" si="8"/>
        <v>0</v>
      </c>
      <c r="Q18">
        <f t="shared" si="9"/>
        <v>340</v>
      </c>
    </row>
    <row r="19" spans="1:17" ht="12.75">
      <c r="A19" s="2" t="str">
        <f>IF(E19=0,"",IF(E19=E18,A18,ROW()-3&amp;IF(E19=E20,"T","")))</f>
        <v>16</v>
      </c>
      <c r="B19" s="2">
        <f t="shared" si="0"/>
      </c>
      <c r="C19" s="20" t="s">
        <v>40</v>
      </c>
      <c r="D19" s="19">
        <v>20510</v>
      </c>
      <c r="E19" s="36">
        <f t="shared" si="1"/>
        <v>318</v>
      </c>
      <c r="F19" s="31" t="str">
        <f t="shared" si="2"/>
        <v>np</v>
      </c>
      <c r="G19" s="28">
        <f t="shared" si="3"/>
        <v>0</v>
      </c>
      <c r="H19" s="29" t="str">
        <f>VLOOKUP($C19,'Combined Women''s Foil'!$C$4:$I$211,H$1-2,FALSE)</f>
        <v>np</v>
      </c>
      <c r="I19" s="31">
        <f t="shared" si="4"/>
        <v>10</v>
      </c>
      <c r="J19" s="28">
        <f t="shared" si="5"/>
        <v>318</v>
      </c>
      <c r="K19" s="29">
        <f>VLOOKUP($C19,'Combined Women''s Foil'!$C$4:$I$211,K$1-2,FALSE)</f>
        <v>10</v>
      </c>
      <c r="L19" s="4" t="s">
        <v>3</v>
      </c>
      <c r="M19" s="5">
        <f t="shared" si="6"/>
        <v>0</v>
      </c>
      <c r="O19">
        <f t="shared" si="7"/>
        <v>0</v>
      </c>
      <c r="P19">
        <f t="shared" si="8"/>
        <v>318</v>
      </c>
      <c r="Q19">
        <f t="shared" si="9"/>
        <v>0</v>
      </c>
    </row>
    <row r="20" spans="1:17" ht="12.75">
      <c r="A20" s="2" t="str">
        <f>IF(E20=0,"",IF(E20=E19,A19,ROW()-3&amp;IF(E20=E21,"T","")))</f>
        <v>17</v>
      </c>
      <c r="B20" s="2">
        <f t="shared" si="0"/>
      </c>
      <c r="C20" s="32" t="s">
        <v>343</v>
      </c>
      <c r="D20" s="19">
        <v>21146</v>
      </c>
      <c r="E20" s="36">
        <f t="shared" si="1"/>
        <v>309</v>
      </c>
      <c r="F20" s="31">
        <f t="shared" si="2"/>
        <v>13</v>
      </c>
      <c r="G20" s="28">
        <f t="shared" si="3"/>
        <v>309</v>
      </c>
      <c r="H20" s="29">
        <f>VLOOKUP($C20,'Combined Women''s Foil'!$C$4:$I$211,H$1-2,FALSE)</f>
        <v>13</v>
      </c>
      <c r="I20" s="31" t="str">
        <f t="shared" si="4"/>
        <v>np</v>
      </c>
      <c r="J20" s="28">
        <f t="shared" si="5"/>
        <v>0</v>
      </c>
      <c r="K20" s="29" t="str">
        <f>VLOOKUP($C20,'Combined Women''s Foil'!$C$4:$I$211,K$1-2,FALSE)</f>
        <v>np</v>
      </c>
      <c r="L20" s="4" t="s">
        <v>3</v>
      </c>
      <c r="M20" s="5">
        <f t="shared" si="6"/>
        <v>0</v>
      </c>
      <c r="O20">
        <f t="shared" si="7"/>
        <v>309</v>
      </c>
      <c r="P20">
        <f t="shared" si="8"/>
        <v>0</v>
      </c>
      <c r="Q20">
        <f t="shared" si="9"/>
        <v>0</v>
      </c>
    </row>
    <row r="21" spans="1:17" ht="12.75">
      <c r="A21" s="2" t="str">
        <f>IF(E21=0,"",IF(E21=E20,A20,ROW()-3&amp;IF(E21=E22,"T","")))</f>
        <v>18</v>
      </c>
      <c r="B21" s="2">
        <f t="shared" si="0"/>
      </c>
      <c r="C21" s="32" t="s">
        <v>202</v>
      </c>
      <c r="D21" s="19">
        <v>23242</v>
      </c>
      <c r="E21" s="36">
        <f t="shared" si="1"/>
        <v>307</v>
      </c>
      <c r="F21" s="31" t="str">
        <f t="shared" si="2"/>
        <v>np</v>
      </c>
      <c r="G21" s="28">
        <f t="shared" si="3"/>
        <v>0</v>
      </c>
      <c r="H21" s="29" t="str">
        <f>VLOOKUP($C21,'Combined Women''s Foil'!$C$4:$I$211,H$1-2,FALSE)</f>
        <v>np</v>
      </c>
      <c r="I21" s="31">
        <f t="shared" si="4"/>
        <v>30</v>
      </c>
      <c r="J21" s="28">
        <f t="shared" si="5"/>
        <v>171</v>
      </c>
      <c r="K21" s="29">
        <f>VLOOKUP($C21,'Combined Women''s Foil'!$C$4:$I$211,K$1-2,FALSE)</f>
        <v>30</v>
      </c>
      <c r="L21" s="4">
        <v>19</v>
      </c>
      <c r="M21" s="5">
        <f t="shared" si="6"/>
        <v>136</v>
      </c>
      <c r="O21">
        <f t="shared" si="7"/>
        <v>0</v>
      </c>
      <c r="P21">
        <f t="shared" si="8"/>
        <v>171</v>
      </c>
      <c r="Q21">
        <f t="shared" si="9"/>
        <v>136</v>
      </c>
    </row>
    <row r="22" spans="1:17" ht="12.75">
      <c r="A22" s="2" t="str">
        <f>IF(E22=0,"",IF(E22=E21,A21,ROW()-3&amp;IF(E22=E23,"T","")))</f>
        <v>19</v>
      </c>
      <c r="B22" s="2">
        <f t="shared" si="0"/>
      </c>
      <c r="C22" s="32" t="s">
        <v>188</v>
      </c>
      <c r="D22" s="19">
        <v>20470</v>
      </c>
      <c r="E22" s="36">
        <f t="shared" si="1"/>
        <v>298</v>
      </c>
      <c r="F22" s="31">
        <f t="shared" si="2"/>
        <v>36</v>
      </c>
      <c r="G22" s="28">
        <f t="shared" si="3"/>
        <v>97</v>
      </c>
      <c r="H22" s="29">
        <f>VLOOKUP($C22,'Combined Women''s Foil'!$C$4:$I$211,H$1-2,FALSE)</f>
        <v>36</v>
      </c>
      <c r="I22" s="31">
        <f t="shared" si="4"/>
        <v>31</v>
      </c>
      <c r="J22" s="28">
        <f t="shared" si="5"/>
        <v>168</v>
      </c>
      <c r="K22" s="29">
        <f>VLOOKUP($C22,'Combined Women''s Foil'!$C$4:$I$211,K$1-2,FALSE)</f>
        <v>31</v>
      </c>
      <c r="L22" s="4">
        <v>22</v>
      </c>
      <c r="M22" s="5">
        <f t="shared" si="6"/>
        <v>130</v>
      </c>
      <c r="O22">
        <f t="shared" si="7"/>
        <v>97</v>
      </c>
      <c r="P22">
        <f t="shared" si="8"/>
        <v>168</v>
      </c>
      <c r="Q22">
        <f t="shared" si="9"/>
        <v>130</v>
      </c>
    </row>
    <row r="23" spans="1:17" ht="12.75">
      <c r="A23" s="2" t="str">
        <f>IF(E23=0,"",IF(E23=E22,A22,ROW()-3&amp;IF(E23=E24,"T","")))</f>
        <v>20</v>
      </c>
      <c r="B23" s="2">
        <f t="shared" si="0"/>
      </c>
      <c r="C23" s="38" t="s">
        <v>521</v>
      </c>
      <c r="D23" s="19">
        <v>22714</v>
      </c>
      <c r="E23" s="36">
        <f t="shared" si="1"/>
        <v>280</v>
      </c>
      <c r="F23" s="31" t="str">
        <f t="shared" si="2"/>
        <v>np</v>
      </c>
      <c r="G23" s="28">
        <f t="shared" si="3"/>
        <v>0</v>
      </c>
      <c r="H23" s="29" t="e">
        <f>VLOOKUP($C23,'Combined Women''s Foil'!$C$4:$I$211,H$1-2,FALSE)</f>
        <v>#N/A</v>
      </c>
      <c r="I23" s="31" t="str">
        <f t="shared" si="4"/>
        <v>np</v>
      </c>
      <c r="J23" s="28">
        <f t="shared" si="5"/>
        <v>0</v>
      </c>
      <c r="K23" s="29" t="e">
        <f>VLOOKUP($C23,'Combined Women''s Foil'!$C$4:$I$211,K$1-2,FALSE)</f>
        <v>#N/A</v>
      </c>
      <c r="L23" s="4">
        <v>5</v>
      </c>
      <c r="M23" s="5">
        <f t="shared" si="6"/>
        <v>280</v>
      </c>
      <c r="O23">
        <f t="shared" si="7"/>
        <v>0</v>
      </c>
      <c r="P23">
        <f t="shared" si="8"/>
        <v>0</v>
      </c>
      <c r="Q23">
        <f t="shared" si="9"/>
        <v>280</v>
      </c>
    </row>
    <row r="24" spans="1:17" ht="12.75">
      <c r="A24" s="2" t="str">
        <f>IF(E24=0,"",IF(E24=E23,A23,ROW()-3&amp;IF(E24=E25,"T","")))</f>
        <v>21</v>
      </c>
      <c r="B24" s="2">
        <f t="shared" si="0"/>
      </c>
      <c r="C24" s="32" t="s">
        <v>125</v>
      </c>
      <c r="D24" s="19">
        <v>20416</v>
      </c>
      <c r="E24" s="36">
        <f t="shared" si="1"/>
        <v>274</v>
      </c>
      <c r="F24" s="31" t="str">
        <f t="shared" si="2"/>
        <v>np</v>
      </c>
      <c r="G24" s="28">
        <f t="shared" si="3"/>
        <v>0</v>
      </c>
      <c r="H24" s="29" t="e">
        <f>VLOOKUP($C24,'Combined Women''s Foil'!$C$4:$I$211,H$1-2,FALSE)</f>
        <v>#N/A</v>
      </c>
      <c r="I24" s="31" t="str">
        <f t="shared" si="4"/>
        <v>np</v>
      </c>
      <c r="J24" s="28">
        <f t="shared" si="5"/>
        <v>0</v>
      </c>
      <c r="K24" s="29" t="e">
        <f>VLOOKUP($C24,'Combined Women''s Foil'!$C$4:$I$211,K$1-2,FALSE)</f>
        <v>#N/A</v>
      </c>
      <c r="L24" s="4">
        <v>8</v>
      </c>
      <c r="M24" s="5">
        <f t="shared" si="6"/>
        <v>274</v>
      </c>
      <c r="O24">
        <f t="shared" si="7"/>
        <v>0</v>
      </c>
      <c r="P24">
        <f t="shared" si="8"/>
        <v>0</v>
      </c>
      <c r="Q24">
        <f t="shared" si="9"/>
        <v>274</v>
      </c>
    </row>
    <row r="25" spans="1:17" ht="12.75">
      <c r="A25" s="2" t="str">
        <f>IF(E25=0,"",IF(E25=E24,A24,ROW()-3&amp;IF(E25=E26,"T","")))</f>
        <v>22</v>
      </c>
      <c r="B25" s="2">
        <f t="shared" si="0"/>
      </c>
      <c r="C25" s="38" t="s">
        <v>522</v>
      </c>
      <c r="D25" s="19">
        <v>22403</v>
      </c>
      <c r="E25" s="36">
        <f t="shared" si="1"/>
        <v>214</v>
      </c>
      <c r="F25" s="31" t="str">
        <f t="shared" si="2"/>
        <v>np</v>
      </c>
      <c r="G25" s="28">
        <f t="shared" si="3"/>
        <v>0</v>
      </c>
      <c r="H25" s="29" t="e">
        <f>VLOOKUP($C25,'Combined Women''s Foil'!$C$4:$I$211,H$1-2,FALSE)</f>
        <v>#N/A</v>
      </c>
      <c r="I25" s="31" t="str">
        <f t="shared" si="4"/>
        <v>np</v>
      </c>
      <c r="J25" s="28">
        <f t="shared" si="5"/>
        <v>0</v>
      </c>
      <c r="K25" s="29" t="e">
        <f>VLOOKUP($C25,'Combined Women''s Foil'!$C$4:$I$211,K$1-2,FALSE)</f>
        <v>#N/A</v>
      </c>
      <c r="L25" s="4">
        <v>9</v>
      </c>
      <c r="M25" s="5">
        <f t="shared" si="6"/>
        <v>214</v>
      </c>
      <c r="O25">
        <f t="shared" si="7"/>
        <v>0</v>
      </c>
      <c r="P25">
        <f t="shared" si="8"/>
        <v>0</v>
      </c>
      <c r="Q25">
        <f t="shared" si="9"/>
        <v>214</v>
      </c>
    </row>
    <row r="26" spans="1:17" ht="12.75">
      <c r="A26" s="2" t="str">
        <f>IF(E26=0,"",IF(E26=E25,A25,ROW()-3&amp;IF(E26=E27,"T","")))</f>
        <v>23</v>
      </c>
      <c r="B26" s="2">
        <f t="shared" si="0"/>
      </c>
      <c r="C26" s="32" t="s">
        <v>251</v>
      </c>
      <c r="D26" s="19">
        <v>21950</v>
      </c>
      <c r="E26" s="36">
        <f t="shared" si="1"/>
        <v>212</v>
      </c>
      <c r="F26" s="31" t="str">
        <f t="shared" si="2"/>
        <v>np</v>
      </c>
      <c r="G26" s="28">
        <f t="shared" si="3"/>
        <v>0</v>
      </c>
      <c r="H26" s="29" t="e">
        <f>VLOOKUP($C26,'Combined Women''s Foil'!$C$4:$I$211,H$1-2,FALSE)</f>
        <v>#N/A</v>
      </c>
      <c r="I26" s="31" t="str">
        <f t="shared" si="4"/>
        <v>np</v>
      </c>
      <c r="J26" s="28">
        <f t="shared" si="5"/>
        <v>0</v>
      </c>
      <c r="K26" s="29" t="e">
        <f>VLOOKUP($C26,'Combined Women''s Foil'!$C$4:$I$211,K$1-2,FALSE)</f>
        <v>#N/A</v>
      </c>
      <c r="L26" s="4">
        <v>10</v>
      </c>
      <c r="M26" s="5">
        <f t="shared" si="6"/>
        <v>212</v>
      </c>
      <c r="O26">
        <f t="shared" si="7"/>
        <v>0</v>
      </c>
      <c r="P26">
        <f t="shared" si="8"/>
        <v>0</v>
      </c>
      <c r="Q26">
        <f t="shared" si="9"/>
        <v>212</v>
      </c>
    </row>
    <row r="27" spans="1:17" ht="12.75">
      <c r="A27" s="2" t="str">
        <f>IF(E27=0,"",IF(E27=E26,A26,ROW()-3&amp;IF(E27=E28,"T","")))</f>
        <v>24</v>
      </c>
      <c r="B27" s="2">
        <f t="shared" si="0"/>
      </c>
      <c r="C27" s="38" t="s">
        <v>492</v>
      </c>
      <c r="D27" s="19">
        <v>21218</v>
      </c>
      <c r="E27" s="36">
        <f t="shared" si="1"/>
        <v>210</v>
      </c>
      <c r="F27" s="31" t="str">
        <f t="shared" si="2"/>
        <v>np</v>
      </c>
      <c r="G27" s="28">
        <f t="shared" si="3"/>
        <v>0</v>
      </c>
      <c r="H27" s="29" t="e">
        <f>VLOOKUP($C27,'Combined Women''s Foil'!$C$4:$I$211,H$1-2,FALSE)</f>
        <v>#N/A</v>
      </c>
      <c r="I27" s="31" t="str">
        <f t="shared" si="4"/>
        <v>np</v>
      </c>
      <c r="J27" s="28">
        <f t="shared" si="5"/>
        <v>0</v>
      </c>
      <c r="K27" s="29" t="e">
        <f>VLOOKUP($C27,'Combined Women''s Foil'!$C$4:$I$211,K$1-2,FALSE)</f>
        <v>#N/A</v>
      </c>
      <c r="L27" s="4">
        <v>11</v>
      </c>
      <c r="M27" s="5">
        <f t="shared" si="6"/>
        <v>210</v>
      </c>
      <c r="O27">
        <f t="shared" si="7"/>
        <v>0</v>
      </c>
      <c r="P27">
        <f t="shared" si="8"/>
        <v>0</v>
      </c>
      <c r="Q27">
        <f t="shared" si="9"/>
        <v>210</v>
      </c>
    </row>
    <row r="28" spans="1:17" ht="12.75">
      <c r="A28" s="2" t="str">
        <f>IF(E28=0,"",IF(E28=E27,A27,ROW()-3&amp;IF(E28=E29,"T","")))</f>
        <v>25</v>
      </c>
      <c r="B28" s="2">
        <f t="shared" si="0"/>
      </c>
      <c r="C28" s="38" t="s">
        <v>523</v>
      </c>
      <c r="D28" s="19">
        <v>22920</v>
      </c>
      <c r="E28" s="36">
        <f t="shared" si="1"/>
        <v>208</v>
      </c>
      <c r="F28" s="31" t="str">
        <f t="shared" si="2"/>
        <v>np</v>
      </c>
      <c r="G28" s="28">
        <f t="shared" si="3"/>
        <v>0</v>
      </c>
      <c r="H28" s="29" t="e">
        <f>VLOOKUP($C28,'Combined Women''s Foil'!$C$4:$I$211,H$1-2,FALSE)</f>
        <v>#N/A</v>
      </c>
      <c r="I28" s="31" t="str">
        <f t="shared" si="4"/>
        <v>np</v>
      </c>
      <c r="J28" s="28">
        <f t="shared" si="5"/>
        <v>0</v>
      </c>
      <c r="K28" s="29" t="e">
        <f>VLOOKUP($C28,'Combined Women''s Foil'!$C$4:$I$211,K$1-2,FALSE)</f>
        <v>#N/A</v>
      </c>
      <c r="L28" s="4">
        <v>12</v>
      </c>
      <c r="M28" s="5">
        <f t="shared" si="6"/>
        <v>208</v>
      </c>
      <c r="O28">
        <f t="shared" si="7"/>
        <v>0</v>
      </c>
      <c r="P28">
        <f t="shared" si="8"/>
        <v>0</v>
      </c>
      <c r="Q28">
        <f t="shared" si="9"/>
        <v>208</v>
      </c>
    </row>
    <row r="29" spans="1:17" ht="12.75">
      <c r="A29" s="2" t="str">
        <f>IF(E29=0,"",IF(E29=E28,A28,ROW()-3&amp;IF(E29=E30,"T","")))</f>
        <v>26</v>
      </c>
      <c r="B29" s="2">
        <f t="shared" si="0"/>
      </c>
      <c r="C29" s="32" t="s">
        <v>166</v>
      </c>
      <c r="D29" s="19">
        <v>22028</v>
      </c>
      <c r="E29" s="36">
        <f t="shared" si="1"/>
        <v>204</v>
      </c>
      <c r="F29" s="31">
        <f t="shared" si="2"/>
        <v>19</v>
      </c>
      <c r="G29" s="28">
        <f t="shared" si="3"/>
        <v>204</v>
      </c>
      <c r="H29" s="29">
        <f>VLOOKUP($C29,'Combined Women''s Foil'!$C$4:$I$211,H$1-2,FALSE)</f>
        <v>19</v>
      </c>
      <c r="I29" s="31" t="str">
        <f t="shared" si="4"/>
        <v>np</v>
      </c>
      <c r="J29" s="28">
        <f t="shared" si="5"/>
        <v>0</v>
      </c>
      <c r="K29" s="29" t="str">
        <f>VLOOKUP($C29,'Combined Women''s Foil'!$C$4:$I$211,K$1-2,FALSE)</f>
        <v>np</v>
      </c>
      <c r="L29" s="4" t="s">
        <v>3</v>
      </c>
      <c r="M29" s="5">
        <f t="shared" si="6"/>
        <v>0</v>
      </c>
      <c r="O29">
        <f t="shared" si="7"/>
        <v>204</v>
      </c>
      <c r="P29">
        <f t="shared" si="8"/>
        <v>0</v>
      </c>
      <c r="Q29">
        <f t="shared" si="9"/>
        <v>0</v>
      </c>
    </row>
    <row r="30" spans="1:17" ht="12.75">
      <c r="A30" s="2" t="str">
        <f>IF(E30=0,"",IF(E30=E29,A29,ROW()-3&amp;IF(E30=E31,"T","")))</f>
        <v>27</v>
      </c>
      <c r="B30" s="2">
        <f t="shared" si="0"/>
      </c>
      <c r="C30" s="32" t="s">
        <v>238</v>
      </c>
      <c r="D30" s="19">
        <v>22543</v>
      </c>
      <c r="E30" s="36">
        <f t="shared" si="1"/>
        <v>195</v>
      </c>
      <c r="F30" s="31">
        <f t="shared" si="2"/>
        <v>22</v>
      </c>
      <c r="G30" s="28">
        <f t="shared" si="3"/>
        <v>195</v>
      </c>
      <c r="H30" s="29">
        <f>VLOOKUP($C30,'Combined Women''s Foil'!$C$4:$I$211,H$1-2,FALSE)</f>
        <v>22</v>
      </c>
      <c r="I30" s="31" t="str">
        <f t="shared" si="4"/>
        <v>np</v>
      </c>
      <c r="J30" s="28">
        <f t="shared" si="5"/>
        <v>0</v>
      </c>
      <c r="K30" s="29" t="str">
        <f>VLOOKUP($C30,'Combined Women''s Foil'!$C$4:$I$211,K$1-2,FALSE)</f>
        <v>np</v>
      </c>
      <c r="L30" s="4" t="s">
        <v>3</v>
      </c>
      <c r="M30" s="5">
        <f t="shared" si="6"/>
        <v>0</v>
      </c>
      <c r="O30">
        <f t="shared" si="7"/>
        <v>195</v>
      </c>
      <c r="P30">
        <f t="shared" si="8"/>
        <v>0</v>
      </c>
      <c r="Q30">
        <f t="shared" si="9"/>
        <v>0</v>
      </c>
    </row>
    <row r="31" spans="1:17" ht="12.75">
      <c r="A31" s="2" t="str">
        <f>IF(E31=0,"",IF(E31=E30,A30,ROW()-3&amp;IF(E31=E32,"T","")))</f>
        <v>28</v>
      </c>
      <c r="B31" s="2">
        <f t="shared" si="0"/>
      </c>
      <c r="C31" s="38" t="s">
        <v>451</v>
      </c>
      <c r="D31" s="19">
        <v>23104</v>
      </c>
      <c r="E31" s="36">
        <f t="shared" si="1"/>
        <v>140</v>
      </c>
      <c r="F31" s="31" t="str">
        <f t="shared" si="2"/>
        <v>np</v>
      </c>
      <c r="G31" s="28">
        <f t="shared" si="3"/>
        <v>0</v>
      </c>
      <c r="H31" s="29" t="e">
        <f>VLOOKUP($C31,'Combined Women''s Foil'!$C$4:$I$211,H$1-2,FALSE)</f>
        <v>#N/A</v>
      </c>
      <c r="I31" s="31" t="str">
        <f t="shared" si="4"/>
        <v>np</v>
      </c>
      <c r="J31" s="28">
        <f t="shared" si="5"/>
        <v>0</v>
      </c>
      <c r="K31" s="29" t="e">
        <f>VLOOKUP($C31,'Combined Women''s Foil'!$C$4:$I$211,K$1-2,FALSE)</f>
        <v>#N/A</v>
      </c>
      <c r="L31" s="4">
        <v>17</v>
      </c>
      <c r="M31" s="5">
        <f t="shared" si="6"/>
        <v>140</v>
      </c>
      <c r="O31">
        <f t="shared" si="7"/>
        <v>0</v>
      </c>
      <c r="P31">
        <f t="shared" si="8"/>
        <v>0</v>
      </c>
      <c r="Q31">
        <f t="shared" si="9"/>
        <v>140</v>
      </c>
    </row>
    <row r="32" spans="1:17" ht="12.75">
      <c r="A32" s="2" t="str">
        <f>IF(E32=0,"",IF(E32=E31,A31,ROW()-3&amp;IF(E32=E33,"T","")))</f>
        <v>29</v>
      </c>
      <c r="B32" s="2">
        <f t="shared" si="0"/>
      </c>
      <c r="C32" s="38" t="s">
        <v>524</v>
      </c>
      <c r="D32" s="19">
        <v>21920</v>
      </c>
      <c r="E32" s="36">
        <f t="shared" si="1"/>
        <v>132</v>
      </c>
      <c r="F32" s="31" t="str">
        <f t="shared" si="2"/>
        <v>np</v>
      </c>
      <c r="G32" s="28">
        <f t="shared" si="3"/>
        <v>0</v>
      </c>
      <c r="H32" s="29" t="e">
        <f>VLOOKUP($C32,'Combined Women''s Foil'!$C$4:$I$211,H$1-2,FALSE)</f>
        <v>#N/A</v>
      </c>
      <c r="I32" s="31" t="str">
        <f t="shared" si="4"/>
        <v>np</v>
      </c>
      <c r="J32" s="28">
        <f t="shared" si="5"/>
        <v>0</v>
      </c>
      <c r="K32" s="29" t="e">
        <f>VLOOKUP($C32,'Combined Women''s Foil'!$C$4:$I$211,K$1-2,FALSE)</f>
        <v>#N/A</v>
      </c>
      <c r="L32" s="4">
        <v>21</v>
      </c>
      <c r="M32" s="5">
        <f t="shared" si="6"/>
        <v>132</v>
      </c>
      <c r="O32">
        <f t="shared" si="7"/>
        <v>0</v>
      </c>
      <c r="P32">
        <f t="shared" si="8"/>
        <v>0</v>
      </c>
      <c r="Q32">
        <f t="shared" si="9"/>
        <v>132</v>
      </c>
    </row>
    <row r="33" spans="1:17" ht="12.75">
      <c r="A33" s="2" t="str">
        <f>IF(E33=0,"",IF(E33=E32,A32,ROW()-3&amp;IF(E33=E34,"T","")))</f>
        <v>30</v>
      </c>
      <c r="B33" s="2">
        <f t="shared" si="0"/>
      </c>
      <c r="C33" s="38" t="s">
        <v>490</v>
      </c>
      <c r="D33" s="19">
        <v>23107</v>
      </c>
      <c r="E33" s="36">
        <f t="shared" si="1"/>
        <v>128</v>
      </c>
      <c r="F33" s="31" t="str">
        <f t="shared" si="2"/>
        <v>np</v>
      </c>
      <c r="G33" s="28">
        <f t="shared" si="3"/>
        <v>0</v>
      </c>
      <c r="H33" s="29" t="e">
        <f>VLOOKUP($C33,'Combined Women''s Foil'!$C$4:$I$211,H$1-2,FALSE)</f>
        <v>#N/A</v>
      </c>
      <c r="I33" s="31" t="str">
        <f t="shared" si="4"/>
        <v>np</v>
      </c>
      <c r="J33" s="28">
        <f t="shared" si="5"/>
        <v>0</v>
      </c>
      <c r="K33" s="29" t="e">
        <f>VLOOKUP($C33,'Combined Women''s Foil'!$C$4:$I$211,K$1-2,FALSE)</f>
        <v>#N/A</v>
      </c>
      <c r="L33" s="4">
        <v>23</v>
      </c>
      <c r="M33" s="5">
        <f t="shared" si="6"/>
        <v>128</v>
      </c>
      <c r="O33">
        <f t="shared" si="7"/>
        <v>0</v>
      </c>
      <c r="P33">
        <f t="shared" si="8"/>
        <v>0</v>
      </c>
      <c r="Q33">
        <f t="shared" si="9"/>
        <v>128</v>
      </c>
    </row>
    <row r="34" spans="1:17" ht="12.75">
      <c r="A34" s="2" t="str">
        <f>IF(E34=0,"",IF(E34=E33,A33,ROW()-3&amp;IF(E34=E35,"T","")))</f>
        <v>31</v>
      </c>
      <c r="B34" s="2">
        <f t="shared" si="0"/>
      </c>
      <c r="C34" s="32" t="s">
        <v>189</v>
      </c>
      <c r="D34" s="19">
        <v>22259</v>
      </c>
      <c r="E34" s="36">
        <f t="shared" si="1"/>
        <v>126</v>
      </c>
      <c r="F34" s="31" t="str">
        <f t="shared" si="2"/>
        <v>np</v>
      </c>
      <c r="G34" s="28">
        <f t="shared" si="3"/>
        <v>0</v>
      </c>
      <c r="H34" s="29" t="e">
        <f>VLOOKUP($C34,'Combined Women''s Foil'!$C$4:$I$211,H$1-2,FALSE)</f>
        <v>#N/A</v>
      </c>
      <c r="I34" s="31" t="str">
        <f t="shared" si="4"/>
        <v>np</v>
      </c>
      <c r="J34" s="28">
        <f t="shared" si="5"/>
        <v>0</v>
      </c>
      <c r="K34" s="29" t="e">
        <f>VLOOKUP($C34,'Combined Women''s Foil'!$C$4:$I$211,K$1-2,FALSE)</f>
        <v>#N/A</v>
      </c>
      <c r="L34" s="4">
        <v>24</v>
      </c>
      <c r="M34" s="5">
        <f t="shared" si="6"/>
        <v>126</v>
      </c>
      <c r="O34">
        <f t="shared" si="7"/>
        <v>0</v>
      </c>
      <c r="P34">
        <f t="shared" si="8"/>
        <v>0</v>
      </c>
      <c r="Q34">
        <f t="shared" si="9"/>
        <v>126</v>
      </c>
    </row>
    <row r="35" spans="1:17" ht="12.75">
      <c r="A35" s="2" t="str">
        <f>IF(E35=0,"",IF(E35=E34,A34,ROW()-3&amp;IF(E35=E36,"T","")))</f>
        <v>32</v>
      </c>
      <c r="B35" s="2">
        <f t="shared" si="0"/>
      </c>
      <c r="C35" s="38" t="s">
        <v>525</v>
      </c>
      <c r="D35" s="19">
        <v>20835</v>
      </c>
      <c r="E35" s="36">
        <f t="shared" si="1"/>
        <v>124</v>
      </c>
      <c r="F35" s="31" t="str">
        <f t="shared" si="2"/>
        <v>np</v>
      </c>
      <c r="G35" s="28">
        <f t="shared" si="3"/>
        <v>0</v>
      </c>
      <c r="H35" s="29" t="e">
        <f>VLOOKUP($C35,'Combined Women''s Foil'!$C$4:$I$211,H$1-2,FALSE)</f>
        <v>#N/A</v>
      </c>
      <c r="I35" s="31" t="str">
        <f t="shared" si="4"/>
        <v>np</v>
      </c>
      <c r="J35" s="28">
        <f t="shared" si="5"/>
        <v>0</v>
      </c>
      <c r="K35" s="29" t="e">
        <f>VLOOKUP($C35,'Combined Women''s Foil'!$C$4:$I$211,K$1-2,FALSE)</f>
        <v>#N/A</v>
      </c>
      <c r="L35" s="4">
        <v>25</v>
      </c>
      <c r="M35" s="5">
        <f t="shared" si="6"/>
        <v>124</v>
      </c>
      <c r="O35">
        <f t="shared" si="7"/>
        <v>0</v>
      </c>
      <c r="P35">
        <f t="shared" si="8"/>
        <v>0</v>
      </c>
      <c r="Q35">
        <f t="shared" si="9"/>
        <v>124</v>
      </c>
    </row>
    <row r="36" spans="1:17" ht="12.75">
      <c r="A36" s="2" t="str">
        <f>IF(E36=0,"",IF(E36=E35,A35,ROW()-3&amp;IF(E36=E37,"T","")))</f>
        <v>33</v>
      </c>
      <c r="B36" s="2">
        <f t="shared" si="0"/>
      </c>
      <c r="C36" s="38" t="s">
        <v>526</v>
      </c>
      <c r="D36" s="19">
        <v>23709</v>
      </c>
      <c r="E36" s="36">
        <f t="shared" si="1"/>
        <v>122</v>
      </c>
      <c r="F36" s="31" t="str">
        <f t="shared" si="2"/>
        <v>np</v>
      </c>
      <c r="G36" s="28">
        <f t="shared" si="3"/>
        <v>0</v>
      </c>
      <c r="H36" s="29" t="e">
        <f>VLOOKUP($C36,'Combined Women''s Foil'!$C$4:$I$211,H$1-2,FALSE)</f>
        <v>#N/A</v>
      </c>
      <c r="I36" s="31" t="str">
        <f t="shared" si="4"/>
        <v>np</v>
      </c>
      <c r="J36" s="28">
        <f t="shared" si="5"/>
        <v>0</v>
      </c>
      <c r="K36" s="29" t="e">
        <f>VLOOKUP($C36,'Combined Women''s Foil'!$C$4:$I$211,K$1-2,FALSE)</f>
        <v>#N/A</v>
      </c>
      <c r="L36" s="4">
        <v>26</v>
      </c>
      <c r="M36" s="5">
        <f t="shared" si="6"/>
        <v>122</v>
      </c>
      <c r="O36">
        <f t="shared" si="7"/>
        <v>0</v>
      </c>
      <c r="P36">
        <f t="shared" si="8"/>
        <v>0</v>
      </c>
      <c r="Q36">
        <f t="shared" si="9"/>
        <v>122</v>
      </c>
    </row>
    <row r="37" spans="1:17" ht="12.75">
      <c r="A37" s="2" t="str">
        <f>IF(E37=0,"",IF(E37=E36,A36,ROW()-3&amp;IF(E37=E38,"T","")))</f>
        <v>34</v>
      </c>
      <c r="B37" s="2">
        <f t="shared" si="0"/>
      </c>
      <c r="C37" s="38" t="s">
        <v>452</v>
      </c>
      <c r="D37" s="19">
        <v>23485</v>
      </c>
      <c r="E37" s="36">
        <f t="shared" si="1"/>
        <v>120</v>
      </c>
      <c r="F37" s="31" t="str">
        <f t="shared" si="2"/>
        <v>np</v>
      </c>
      <c r="G37" s="28">
        <f t="shared" si="3"/>
        <v>0</v>
      </c>
      <c r="H37" s="29" t="e">
        <f>VLOOKUP($C37,'Combined Women''s Foil'!$C$4:$I$211,H$1-2,FALSE)</f>
        <v>#N/A</v>
      </c>
      <c r="I37" s="31" t="str">
        <f t="shared" si="4"/>
        <v>np</v>
      </c>
      <c r="J37" s="28">
        <f t="shared" si="5"/>
        <v>0</v>
      </c>
      <c r="K37" s="29" t="e">
        <f>VLOOKUP($C37,'Combined Women''s Foil'!$C$4:$I$211,K$1-2,FALSE)</f>
        <v>#N/A</v>
      </c>
      <c r="L37" s="4">
        <v>27</v>
      </c>
      <c r="M37" s="5">
        <f t="shared" si="6"/>
        <v>120</v>
      </c>
      <c r="O37">
        <f t="shared" si="7"/>
        <v>0</v>
      </c>
      <c r="P37">
        <f t="shared" si="8"/>
        <v>0</v>
      </c>
      <c r="Q37">
        <f t="shared" si="9"/>
        <v>120</v>
      </c>
    </row>
    <row r="38" spans="1:17" ht="12.75">
      <c r="A38" s="2" t="str">
        <f>IF(E38=0,"",IF(E38=E37,A37,ROW()-3&amp;IF(E38=E39,"T","")))</f>
        <v>35</v>
      </c>
      <c r="B38" s="2">
        <f t="shared" si="0"/>
      </c>
      <c r="C38" s="38" t="s">
        <v>453</v>
      </c>
      <c r="D38" s="19">
        <v>20822</v>
      </c>
      <c r="E38" s="36">
        <f t="shared" si="1"/>
        <v>118</v>
      </c>
      <c r="F38" s="31" t="str">
        <f t="shared" si="2"/>
        <v>np</v>
      </c>
      <c r="G38" s="28">
        <f t="shared" si="3"/>
        <v>0</v>
      </c>
      <c r="H38" s="29" t="e">
        <f>VLOOKUP($C38,'Combined Women''s Foil'!$C$4:$I$211,H$1-2,FALSE)</f>
        <v>#N/A</v>
      </c>
      <c r="I38" s="31" t="str">
        <f t="shared" si="4"/>
        <v>np</v>
      </c>
      <c r="J38" s="28">
        <f t="shared" si="5"/>
        <v>0</v>
      </c>
      <c r="K38" s="29" t="e">
        <f>VLOOKUP($C38,'Combined Women''s Foil'!$C$4:$I$211,K$1-2,FALSE)</f>
        <v>#N/A</v>
      </c>
      <c r="L38" s="4">
        <v>28</v>
      </c>
      <c r="M38" s="5">
        <f t="shared" si="6"/>
        <v>118</v>
      </c>
      <c r="O38">
        <f t="shared" si="7"/>
        <v>0</v>
      </c>
      <c r="P38">
        <f t="shared" si="8"/>
        <v>0</v>
      </c>
      <c r="Q38">
        <f t="shared" si="9"/>
        <v>118</v>
      </c>
    </row>
    <row r="39" spans="1:17" ht="12.75">
      <c r="A39" s="2" t="str">
        <f>IF(E39=0,"",IF(E39=E38,A38,ROW()-3&amp;IF(E39=E40,"T","")))</f>
        <v>36</v>
      </c>
      <c r="B39" s="2">
        <f t="shared" si="0"/>
      </c>
      <c r="C39" s="32" t="s">
        <v>330</v>
      </c>
      <c r="D39" s="19">
        <v>22900</v>
      </c>
      <c r="E39" s="36">
        <f t="shared" si="1"/>
        <v>94</v>
      </c>
      <c r="F39" s="31">
        <f t="shared" si="2"/>
        <v>39</v>
      </c>
      <c r="G39" s="28">
        <f t="shared" si="3"/>
        <v>94</v>
      </c>
      <c r="H39" s="29">
        <f>VLOOKUP($C39,'Combined Women''s Foil'!$C$4:$I$211,H$1-2,FALSE)</f>
        <v>39</v>
      </c>
      <c r="I39" s="31" t="str">
        <f t="shared" si="4"/>
        <v>np</v>
      </c>
      <c r="J39" s="28">
        <f t="shared" si="5"/>
        <v>0</v>
      </c>
      <c r="K39" s="29" t="str">
        <f>VLOOKUP($C39,'Combined Women''s Foil'!$C$4:$I$211,K$1-2,FALSE)</f>
        <v>np</v>
      </c>
      <c r="L39" s="4" t="s">
        <v>3</v>
      </c>
      <c r="M39" s="5">
        <f t="shared" si="6"/>
        <v>0</v>
      </c>
      <c r="O39">
        <f t="shared" si="7"/>
        <v>94</v>
      </c>
      <c r="P39">
        <f t="shared" si="8"/>
        <v>0</v>
      </c>
      <c r="Q39">
        <f t="shared" si="9"/>
        <v>0</v>
      </c>
    </row>
    <row r="40" spans="1:17" ht="12.75">
      <c r="A40" s="2" t="str">
        <f>IF(E40=0,"",IF(E40=E39,A39,ROW()-3&amp;IF(E40=E41,"T","")))</f>
        <v>37</v>
      </c>
      <c r="B40" s="2">
        <f t="shared" si="0"/>
      </c>
      <c r="C40" s="32" t="s">
        <v>172</v>
      </c>
      <c r="D40" s="19">
        <v>22153</v>
      </c>
      <c r="E40" s="36">
        <f t="shared" si="1"/>
        <v>91</v>
      </c>
      <c r="F40" s="31" t="str">
        <f t="shared" si="2"/>
        <v>np</v>
      </c>
      <c r="G40" s="28">
        <f t="shared" si="3"/>
        <v>0</v>
      </c>
      <c r="H40" s="29" t="str">
        <f>VLOOKUP($C40,'Combined Women''s Foil'!$C$4:$I$211,H$1-2,FALSE)</f>
        <v>np</v>
      </c>
      <c r="I40" s="31">
        <f t="shared" si="4"/>
        <v>42</v>
      </c>
      <c r="J40" s="28">
        <f t="shared" si="5"/>
        <v>91</v>
      </c>
      <c r="K40" s="29">
        <f>VLOOKUP($C40,'Combined Women''s Foil'!$C$4:$I$211,K$1-2,FALSE)</f>
        <v>42</v>
      </c>
      <c r="L40" s="4" t="s">
        <v>3</v>
      </c>
      <c r="M40" s="5">
        <f t="shared" si="6"/>
        <v>0</v>
      </c>
      <c r="O40">
        <f t="shared" si="7"/>
        <v>0</v>
      </c>
      <c r="P40">
        <f t="shared" si="8"/>
        <v>91</v>
      </c>
      <c r="Q40">
        <f t="shared" si="9"/>
        <v>0</v>
      </c>
    </row>
  </sheetData>
  <conditionalFormatting sqref="D4:D40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Women''s Saber'!$G$1:$J$3,3,FALSE)</f>
        <v>7</v>
      </c>
      <c r="I1" s="22" t="s">
        <v>360</v>
      </c>
      <c r="J1" s="23"/>
      <c r="K1" s="24">
        <f>HLOOKUP(I1,'Combined Women''s Saber'!$G$1:$J$3,3,FALSE)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Women''s Saber'!R2C"&amp;H1,FALSE)</f>
        <v>V</v>
      </c>
      <c r="G2" s="24" t="str">
        <f ca="1">INDIRECT("'Combined Women''s Saber'!R2C"&amp;H1+1,FALSE)</f>
        <v>Dec 2004&lt;BR&gt;VET</v>
      </c>
      <c r="H2" s="24"/>
      <c r="I2" s="22" t="str">
        <f ca="1">INDIRECT("'Combined Women''s Saber'!R2C"&amp;K1,FALSE)</f>
        <v>V</v>
      </c>
      <c r="J2" s="24" t="str">
        <f ca="1">INDIRECT("'Combined Women''s Saber'!R2C"&amp;K1+1,FALSE)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>TRIM(IF(D4&lt;=V60Cutoff,"%",IF(D4&lt;=V50Cutoff,"#","")))</f>
      </c>
      <c r="C4" s="32" t="s">
        <v>123</v>
      </c>
      <c r="D4" s="19">
        <v>22438</v>
      </c>
      <c r="E4" s="36">
        <f aca="true" t="shared" si="0" ref="E4:E25">LARGE($O4:$Q4,1)+LARGE($O4:$Q4,2)</f>
        <v>1062</v>
      </c>
      <c r="F4" s="31">
        <f>IF(ISERROR(H4),"np",H4)</f>
        <v>3</v>
      </c>
      <c r="G4" s="28">
        <f aca="true" t="shared" si="1" ref="G4:G25">IF(OR(F4&gt;=65,ISNUMBER(F4)=FALSE),0,VLOOKUP(F4,PointTable,G$3,TRUE))</f>
        <v>510</v>
      </c>
      <c r="H4" s="29">
        <f>VLOOKUP($C4,'Combined Women''s Saber'!$C$4:$I$214,H$1-2,FALSE)</f>
        <v>3</v>
      </c>
      <c r="I4" s="31">
        <f>IF(ISERROR(K4),"np",K4)</f>
        <v>2</v>
      </c>
      <c r="J4" s="28">
        <f aca="true" t="shared" si="2" ref="J4:J25">IF(OR(I4&gt;=65,ISNUMBER(I4)=FALSE),0,VLOOKUP(I4,PointTable,J$3,TRUE))</f>
        <v>552</v>
      </c>
      <c r="K4" s="29">
        <f>VLOOKUP($C4,'Combined Women''s Saber'!$C$4:$I$214,K$1-2,FALSE)</f>
        <v>2</v>
      </c>
      <c r="L4" s="4">
        <v>3</v>
      </c>
      <c r="M4" s="5">
        <f aca="true" t="shared" si="3" ref="M4:M25">IF(OR(L4&gt;=65,ISNUMBER(L4)=FALSE),0,VLOOKUP(L4,PointTable,M$3,TRUE))</f>
        <v>340</v>
      </c>
      <c r="O4">
        <f>G4</f>
        <v>510</v>
      </c>
      <c r="P4">
        <f>J4</f>
        <v>552</v>
      </c>
      <c r="Q4">
        <f>M4</f>
        <v>340</v>
      </c>
    </row>
    <row r="5" spans="1:17" ht="12.75">
      <c r="A5" s="2" t="str">
        <f>IF(E5=0,"",IF(E5=E4,A4,ROW()-3&amp;IF(E5=E6,"T","")))</f>
        <v>2</v>
      </c>
      <c r="B5" s="2">
        <f aca="true" t="shared" si="4" ref="B5:B16">TRIM(IF(D5&lt;=V60Cutoff,"%",IF(D5&lt;=V50Cutoff,"#","")))</f>
      </c>
      <c r="C5" s="20" t="s">
        <v>55</v>
      </c>
      <c r="D5" s="19">
        <v>20478</v>
      </c>
      <c r="E5" s="36">
        <f t="shared" si="0"/>
        <v>1017</v>
      </c>
      <c r="F5" s="31">
        <f aca="true" t="shared" si="5" ref="F5:F16">IF(ISERROR(H5),"np",H5)</f>
        <v>6</v>
      </c>
      <c r="G5" s="28">
        <f t="shared" si="1"/>
        <v>417</v>
      </c>
      <c r="H5" s="29">
        <f>VLOOKUP($C5,'Combined Women''s Saber'!$C$4:$I$214,H$1-2,FALSE)</f>
        <v>6</v>
      </c>
      <c r="I5" s="31">
        <f aca="true" t="shared" si="6" ref="I5:I16">IF(ISERROR(K5),"np",K5)</f>
        <v>1</v>
      </c>
      <c r="J5" s="28">
        <f t="shared" si="2"/>
        <v>600</v>
      </c>
      <c r="K5" s="29">
        <f>VLOOKUP($C5,'Combined Women''s Saber'!$C$4:$I$214,K$1-2,FALSE)</f>
        <v>1</v>
      </c>
      <c r="L5" s="4">
        <v>8</v>
      </c>
      <c r="M5" s="5">
        <f t="shared" si="3"/>
        <v>274</v>
      </c>
      <c r="O5">
        <f>G5</f>
        <v>417</v>
      </c>
      <c r="P5">
        <f>J5</f>
        <v>600</v>
      </c>
      <c r="Q5">
        <f>M5</f>
        <v>274</v>
      </c>
    </row>
    <row r="6" spans="1:17" ht="12.75">
      <c r="A6" s="2" t="str">
        <f>IF(E6=0,"",IF(E6=E5,A5,ROW()-3&amp;IF(E6=E7,"T","")))</f>
        <v>3</v>
      </c>
      <c r="B6" s="2">
        <f t="shared" si="4"/>
      </c>
      <c r="C6" s="32" t="s">
        <v>159</v>
      </c>
      <c r="D6" s="19">
        <v>22882</v>
      </c>
      <c r="E6" s="36">
        <f t="shared" si="0"/>
        <v>1000</v>
      </c>
      <c r="F6" s="31">
        <f t="shared" si="5"/>
        <v>1</v>
      </c>
      <c r="G6" s="28">
        <f t="shared" si="1"/>
        <v>600</v>
      </c>
      <c r="H6" s="29">
        <f>VLOOKUP($C6,'Combined Women''s Saber'!$C$4:$I$214,H$1-2,FALSE)</f>
        <v>1</v>
      </c>
      <c r="I6" s="31" t="str">
        <f t="shared" si="6"/>
        <v>np</v>
      </c>
      <c r="J6" s="28">
        <f t="shared" si="2"/>
        <v>0</v>
      </c>
      <c r="K6" s="29" t="str">
        <f>VLOOKUP($C6,'Combined Women''s Saber'!$C$4:$I$214,K$1-2,FALSE)</f>
        <v>np</v>
      </c>
      <c r="L6" s="4">
        <v>1</v>
      </c>
      <c r="M6" s="5">
        <f t="shared" si="3"/>
        <v>400</v>
      </c>
      <c r="O6">
        <f aca="true" t="shared" si="7" ref="O6:O19">G6</f>
        <v>600</v>
      </c>
      <c r="P6">
        <f aca="true" t="shared" si="8" ref="P6:P19">J6</f>
        <v>0</v>
      </c>
      <c r="Q6">
        <f aca="true" t="shared" si="9" ref="Q6:Q19">M6</f>
        <v>400</v>
      </c>
    </row>
    <row r="7" spans="1:17" ht="12.75">
      <c r="A7" s="2" t="str">
        <f>IF(E7=0,"",IF(E7=E6,A6,ROW()-3&amp;IF(E7=E8,"T","")))</f>
        <v>4</v>
      </c>
      <c r="B7" s="2">
        <f t="shared" si="4"/>
      </c>
      <c r="C7" s="32" t="s">
        <v>338</v>
      </c>
      <c r="D7" s="19">
        <v>23533</v>
      </c>
      <c r="E7" s="36">
        <f t="shared" si="0"/>
        <v>754</v>
      </c>
      <c r="F7" s="31">
        <f t="shared" si="5"/>
        <v>13</v>
      </c>
      <c r="G7" s="28">
        <f t="shared" si="1"/>
        <v>309</v>
      </c>
      <c r="H7" s="29">
        <f>VLOOKUP($C7,'Combined Women''s Saber'!$C$4:$I$214,H$1-2,FALSE)</f>
        <v>13</v>
      </c>
      <c r="I7" s="31">
        <f t="shared" si="6"/>
        <v>7</v>
      </c>
      <c r="J7" s="28">
        <f t="shared" si="2"/>
        <v>414</v>
      </c>
      <c r="K7" s="29">
        <f>VLOOKUP($C7,'Combined Women''s Saber'!$C$4:$I$214,K$1-2,FALSE)</f>
        <v>7</v>
      </c>
      <c r="L7" s="4">
        <v>3</v>
      </c>
      <c r="M7" s="5">
        <f t="shared" si="3"/>
        <v>340</v>
      </c>
      <c r="O7">
        <f t="shared" si="7"/>
        <v>309</v>
      </c>
      <c r="P7">
        <f t="shared" si="8"/>
        <v>414</v>
      </c>
      <c r="Q7">
        <f t="shared" si="9"/>
        <v>340</v>
      </c>
    </row>
    <row r="8" spans="1:17" ht="12.75">
      <c r="A8" s="2" t="str">
        <f>IF(E8=0,"",IF(E8=E7,A7,ROW()-3&amp;IF(E8=E9,"T","")))</f>
        <v>5</v>
      </c>
      <c r="B8" s="2">
        <f t="shared" si="4"/>
      </c>
      <c r="C8" s="32" t="s">
        <v>157</v>
      </c>
      <c r="D8" s="19">
        <v>22862</v>
      </c>
      <c r="E8" s="36">
        <f t="shared" si="0"/>
        <v>732</v>
      </c>
      <c r="F8" s="31">
        <f t="shared" si="5"/>
        <v>9</v>
      </c>
      <c r="G8" s="28">
        <f t="shared" si="1"/>
        <v>321</v>
      </c>
      <c r="H8" s="29">
        <f>VLOOKUP($C8,'Combined Women''s Saber'!$C$4:$I$214,H$1-2,FALSE)</f>
        <v>9</v>
      </c>
      <c r="I8" s="31">
        <f t="shared" si="6"/>
        <v>8</v>
      </c>
      <c r="J8" s="28">
        <f t="shared" si="2"/>
        <v>411</v>
      </c>
      <c r="K8" s="29">
        <f>VLOOKUP($C8,'Combined Women''s Saber'!$C$4:$I$214,K$1-2,FALSE)</f>
        <v>8</v>
      </c>
      <c r="L8" s="4" t="s">
        <v>3</v>
      </c>
      <c r="M8" s="5">
        <f t="shared" si="3"/>
        <v>0</v>
      </c>
      <c r="O8">
        <f>G8</f>
        <v>321</v>
      </c>
      <c r="P8">
        <f>J8</f>
        <v>411</v>
      </c>
      <c r="Q8">
        <f>M8</f>
        <v>0</v>
      </c>
    </row>
    <row r="9" spans="1:17" ht="12.75">
      <c r="A9" s="2" t="str">
        <f>IF(E9=0,"",IF(E9=E8,A8,ROW()-3&amp;IF(E9=E10,"T","")))</f>
        <v>6</v>
      </c>
      <c r="B9" s="2">
        <f t="shared" si="4"/>
      </c>
      <c r="C9" s="32" t="s">
        <v>331</v>
      </c>
      <c r="D9" s="19">
        <v>21536</v>
      </c>
      <c r="E9" s="36">
        <f t="shared" si="0"/>
        <v>615</v>
      </c>
      <c r="F9" s="31">
        <f t="shared" si="5"/>
        <v>16</v>
      </c>
      <c r="G9" s="28">
        <f t="shared" si="1"/>
        <v>300</v>
      </c>
      <c r="H9" s="29">
        <f>VLOOKUP($C9,'Combined Women''s Saber'!$C$4:$I$214,H$1-2,FALSE)</f>
        <v>16</v>
      </c>
      <c r="I9" s="31">
        <f t="shared" si="6"/>
        <v>11</v>
      </c>
      <c r="J9" s="28">
        <f t="shared" si="2"/>
        <v>315</v>
      </c>
      <c r="K9" s="29">
        <f>VLOOKUP($C9,'Combined Women''s Saber'!$C$4:$I$214,K$1-2,FALSE)</f>
        <v>11</v>
      </c>
      <c r="L9" s="4">
        <v>7</v>
      </c>
      <c r="M9" s="5">
        <f t="shared" si="3"/>
        <v>276</v>
      </c>
      <c r="O9">
        <f>G9</f>
        <v>300</v>
      </c>
      <c r="P9">
        <f>J9</f>
        <v>315</v>
      </c>
      <c r="Q9">
        <f>M9</f>
        <v>276</v>
      </c>
    </row>
    <row r="10" spans="1:17" ht="12.75">
      <c r="A10" s="2" t="str">
        <f>IF(E10=0,"",IF(E10=E9,A9,ROW()-3&amp;IF(E10=E11,"T","")))</f>
        <v>7</v>
      </c>
      <c r="B10" s="2">
        <f t="shared" si="4"/>
      </c>
      <c r="C10" s="20" t="s">
        <v>99</v>
      </c>
      <c r="D10" s="19">
        <v>21682</v>
      </c>
      <c r="E10" s="36">
        <f t="shared" si="0"/>
        <v>595</v>
      </c>
      <c r="F10" s="31">
        <f t="shared" si="5"/>
        <v>11</v>
      </c>
      <c r="G10" s="28">
        <f t="shared" si="1"/>
        <v>315</v>
      </c>
      <c r="H10" s="29">
        <f>VLOOKUP($C10,'Combined Women''s Saber'!$C$4:$I$214,H$1-2,FALSE)</f>
        <v>11</v>
      </c>
      <c r="I10" s="31" t="str">
        <f t="shared" si="6"/>
        <v>np</v>
      </c>
      <c r="J10" s="28">
        <f t="shared" si="2"/>
        <v>0</v>
      </c>
      <c r="K10" s="29" t="str">
        <f>VLOOKUP($C10,'Combined Women''s Saber'!$C$4:$I$214,K$1-2,FALSE)</f>
        <v>np</v>
      </c>
      <c r="L10" s="4">
        <v>5</v>
      </c>
      <c r="M10" s="5">
        <f t="shared" si="3"/>
        <v>280</v>
      </c>
      <c r="O10">
        <f>G10</f>
        <v>315</v>
      </c>
      <c r="P10">
        <f>J10</f>
        <v>0</v>
      </c>
      <c r="Q10">
        <f>M10</f>
        <v>280</v>
      </c>
    </row>
    <row r="11" spans="1:17" ht="12.75">
      <c r="A11" s="2" t="str">
        <f>IF(E11=0,"",IF(E11=E10,A10,ROW()-3&amp;IF(E11=E12,"T","")))</f>
        <v>8</v>
      </c>
      <c r="B11" s="2">
        <f>TRIM(IF(D11&lt;=V60Cutoff,"%",IF(D11&lt;=V50Cutoff,"#","")))</f>
      </c>
      <c r="C11" s="32" t="s">
        <v>280</v>
      </c>
      <c r="D11" s="19">
        <v>22205</v>
      </c>
      <c r="E11" s="36">
        <f t="shared" si="0"/>
        <v>507</v>
      </c>
      <c r="F11" s="31">
        <f>IF(ISERROR(H11),"np",H11)</f>
        <v>14</v>
      </c>
      <c r="G11" s="28">
        <f t="shared" si="1"/>
        <v>306</v>
      </c>
      <c r="H11" s="29">
        <f>VLOOKUP($C11,'Combined Women''s Saber'!$C$4:$I$214,H$1-2,FALSE)</f>
        <v>14</v>
      </c>
      <c r="I11" s="31">
        <f>IF(ISERROR(K11),"np",K11)</f>
        <v>20</v>
      </c>
      <c r="J11" s="28">
        <f t="shared" si="2"/>
        <v>201</v>
      </c>
      <c r="K11" s="29">
        <f>VLOOKUP($C11,'Combined Women''s Saber'!$C$4:$I$214,K$1-2,FALSE)</f>
        <v>20</v>
      </c>
      <c r="L11" s="4" t="s">
        <v>3</v>
      </c>
      <c r="M11" s="5">
        <f t="shared" si="3"/>
        <v>0</v>
      </c>
      <c r="O11">
        <f t="shared" si="7"/>
        <v>306</v>
      </c>
      <c r="P11">
        <f t="shared" si="8"/>
        <v>201</v>
      </c>
      <c r="Q11">
        <f t="shared" si="9"/>
        <v>0</v>
      </c>
    </row>
    <row r="12" spans="1:17" ht="12.75">
      <c r="A12" s="2" t="str">
        <f>IF(E12=0,"",IF(E12=E11,A11,ROW()-3&amp;IF(E12=E13,"T","")))</f>
        <v>9</v>
      </c>
      <c r="B12" s="2">
        <f t="shared" si="4"/>
      </c>
      <c r="C12" s="32" t="s">
        <v>387</v>
      </c>
      <c r="D12" s="19">
        <v>23588</v>
      </c>
      <c r="E12" s="36">
        <f t="shared" si="0"/>
        <v>417</v>
      </c>
      <c r="F12" s="31" t="str">
        <f t="shared" si="5"/>
        <v>np</v>
      </c>
      <c r="G12" s="28">
        <f t="shared" si="1"/>
        <v>0</v>
      </c>
      <c r="H12" s="29" t="str">
        <f>VLOOKUP($C12,'Combined Women''s Saber'!$C$4:$I$214,H$1-2,FALSE)</f>
        <v>np</v>
      </c>
      <c r="I12" s="31">
        <f t="shared" si="6"/>
        <v>6</v>
      </c>
      <c r="J12" s="28">
        <f t="shared" si="2"/>
        <v>417</v>
      </c>
      <c r="K12" s="29">
        <f>VLOOKUP($C12,'Combined Women''s Saber'!$C$4:$I$214,K$1-2,FALSE)</f>
        <v>6</v>
      </c>
      <c r="L12" s="4" t="s">
        <v>3</v>
      </c>
      <c r="M12" s="5">
        <f t="shared" si="3"/>
        <v>0</v>
      </c>
      <c r="O12">
        <f t="shared" si="7"/>
        <v>0</v>
      </c>
      <c r="P12">
        <f t="shared" si="8"/>
        <v>417</v>
      </c>
      <c r="Q12">
        <f t="shared" si="9"/>
        <v>0</v>
      </c>
    </row>
    <row r="13" spans="1:17" ht="12.75">
      <c r="A13" s="2" t="str">
        <f>IF(E13=0,"",IF(E13=E12,A12,ROW()-3&amp;IF(E13=E14,"T","")))</f>
        <v>10</v>
      </c>
      <c r="B13" s="2">
        <f t="shared" si="4"/>
      </c>
      <c r="C13" s="32" t="s">
        <v>337</v>
      </c>
      <c r="D13" s="19">
        <v>23629</v>
      </c>
      <c r="E13" s="36">
        <f t="shared" si="0"/>
        <v>414</v>
      </c>
      <c r="F13" s="31">
        <f t="shared" si="5"/>
        <v>7</v>
      </c>
      <c r="G13" s="28">
        <f t="shared" si="1"/>
        <v>414</v>
      </c>
      <c r="H13" s="29">
        <f>VLOOKUP($C13,'Combined Women''s Saber'!$C$4:$I$214,H$1-2,FALSE)</f>
        <v>7</v>
      </c>
      <c r="I13" s="31" t="str">
        <f t="shared" si="6"/>
        <v>np</v>
      </c>
      <c r="J13" s="28">
        <f t="shared" si="2"/>
        <v>0</v>
      </c>
      <c r="K13" s="29" t="str">
        <f>VLOOKUP($C13,'Combined Women''s Saber'!$C$4:$I$214,K$1-2,FALSE)</f>
        <v>np</v>
      </c>
      <c r="L13" s="4" t="s">
        <v>3</v>
      </c>
      <c r="M13" s="5">
        <f t="shared" si="3"/>
        <v>0</v>
      </c>
      <c r="O13">
        <f>G13</f>
        <v>414</v>
      </c>
      <c r="P13">
        <f>J13</f>
        <v>0</v>
      </c>
      <c r="Q13">
        <f>M13</f>
        <v>0</v>
      </c>
    </row>
    <row r="14" spans="1:17" ht="12.75">
      <c r="A14" s="2" t="str">
        <f>IF(E14=0,"",IF(E14=E13,A13,ROW()-3&amp;IF(E14=E15,"T","")))</f>
        <v>11</v>
      </c>
      <c r="B14" s="2">
        <f>TRIM(IF(D14&lt;=V60Cutoff,"%",IF(D14&lt;=V50Cutoff,"#","")))</f>
      </c>
      <c r="C14" s="32" t="s">
        <v>202</v>
      </c>
      <c r="D14" s="19">
        <v>23242</v>
      </c>
      <c r="E14" s="36">
        <f t="shared" si="0"/>
        <v>405</v>
      </c>
      <c r="F14" s="31">
        <f>IF(ISERROR(H14),"np",H14)</f>
        <v>22</v>
      </c>
      <c r="G14" s="28">
        <f t="shared" si="1"/>
        <v>195</v>
      </c>
      <c r="H14" s="29">
        <f>VLOOKUP($C14,'Combined Women''s Saber'!$C$4:$I$214,H$1-2,FALSE)</f>
        <v>22</v>
      </c>
      <c r="I14" s="31">
        <f>IF(ISERROR(K14),"np",K14)</f>
        <v>17</v>
      </c>
      <c r="J14" s="28">
        <f t="shared" si="2"/>
        <v>210</v>
      </c>
      <c r="K14" s="29">
        <f>VLOOKUP($C14,'Combined Women''s Saber'!$C$4:$I$214,K$1-2,FALSE)</f>
        <v>17</v>
      </c>
      <c r="L14" s="4" t="s">
        <v>3</v>
      </c>
      <c r="M14" s="5">
        <f t="shared" si="3"/>
        <v>0</v>
      </c>
      <c r="O14">
        <f>G14</f>
        <v>195</v>
      </c>
      <c r="P14">
        <f>J14</f>
        <v>210</v>
      </c>
      <c r="Q14">
        <f>M14</f>
        <v>0</v>
      </c>
    </row>
    <row r="15" spans="1:17" ht="12.75">
      <c r="A15" s="2" t="str">
        <f>IF(E15=0,"",IF(E15=E14,A14,ROW()-3&amp;IF(E15=E16,"T","")))</f>
        <v>12</v>
      </c>
      <c r="B15" s="2">
        <f t="shared" si="4"/>
      </c>
      <c r="C15" s="38" t="s">
        <v>409</v>
      </c>
      <c r="D15" s="19">
        <v>21637</v>
      </c>
      <c r="E15" s="36">
        <f t="shared" si="0"/>
        <v>368</v>
      </c>
      <c r="F15" s="31" t="str">
        <f t="shared" si="5"/>
        <v>np</v>
      </c>
      <c r="G15" s="28">
        <f t="shared" si="1"/>
        <v>0</v>
      </c>
      <c r="H15" s="29" t="e">
        <f>VLOOKUP($C15,'Combined Women''s Saber'!$C$4:$I$214,H$1-2,FALSE)</f>
        <v>#N/A</v>
      </c>
      <c r="I15" s="31" t="str">
        <f t="shared" si="6"/>
        <v>np</v>
      </c>
      <c r="J15" s="28">
        <f t="shared" si="2"/>
        <v>0</v>
      </c>
      <c r="K15" s="29" t="e">
        <f>VLOOKUP($C15,'Combined Women''s Saber'!$C$4:$I$214,K$1-2,FALSE)</f>
        <v>#N/A</v>
      </c>
      <c r="L15" s="4">
        <v>2</v>
      </c>
      <c r="M15" s="5">
        <f t="shared" si="3"/>
        <v>368</v>
      </c>
      <c r="O15">
        <f>G15</f>
        <v>0</v>
      </c>
      <c r="P15">
        <f>J15</f>
        <v>0</v>
      </c>
      <c r="Q15">
        <f>M15</f>
        <v>368</v>
      </c>
    </row>
    <row r="16" spans="1:17" ht="12.75">
      <c r="A16" s="2" t="str">
        <f>IF(E16=0,"",IF(E16=E15,A15,ROW()-3&amp;IF(E16=E17,"T","")))</f>
        <v>13</v>
      </c>
      <c r="B16" s="2">
        <f t="shared" si="4"/>
      </c>
      <c r="C16" s="32" t="s">
        <v>250</v>
      </c>
      <c r="D16" s="19">
        <v>20767</v>
      </c>
      <c r="E16" s="36">
        <f t="shared" si="0"/>
        <v>352.5</v>
      </c>
      <c r="F16" s="31">
        <f t="shared" si="5"/>
        <v>27</v>
      </c>
      <c r="G16" s="28">
        <f t="shared" si="1"/>
        <v>180</v>
      </c>
      <c r="H16" s="29">
        <f>VLOOKUP($C16,'Combined Women''s Saber'!$C$4:$I$214,H$1-2,FALSE)</f>
        <v>27</v>
      </c>
      <c r="I16" s="31">
        <f t="shared" si="6"/>
        <v>29.5</v>
      </c>
      <c r="J16" s="28">
        <f t="shared" si="2"/>
        <v>172.5</v>
      </c>
      <c r="K16" s="29">
        <f>VLOOKUP($C16,'Combined Women''s Saber'!$C$4:$I$214,K$1-2,FALSE)</f>
        <v>29.5</v>
      </c>
      <c r="L16" s="4" t="s">
        <v>3</v>
      </c>
      <c r="M16" s="5">
        <f t="shared" si="3"/>
        <v>0</v>
      </c>
      <c r="O16">
        <f t="shared" si="7"/>
        <v>180</v>
      </c>
      <c r="P16">
        <f t="shared" si="8"/>
        <v>172.5</v>
      </c>
      <c r="Q16">
        <f t="shared" si="9"/>
        <v>0</v>
      </c>
    </row>
    <row r="17" spans="1:17" ht="12.75">
      <c r="A17" s="2" t="str">
        <f>IF(E17=0,"",IF(E17=E16,A16,ROW()-3&amp;IF(E17=E18,"T","")))</f>
        <v>14</v>
      </c>
      <c r="B17" s="2">
        <f aca="true" t="shared" si="10" ref="B17:B25">TRIM(IF(D17&lt;=V60Cutoff,"%",IF(D17&lt;=V50Cutoff,"#","")))</f>
      </c>
      <c r="C17" s="32" t="s">
        <v>249</v>
      </c>
      <c r="D17" s="19">
        <v>22943</v>
      </c>
      <c r="E17" s="36">
        <f t="shared" si="0"/>
        <v>318</v>
      </c>
      <c r="F17" s="31">
        <f aca="true" t="shared" si="11" ref="F17:F25">IF(ISERROR(H17),"np",H17)</f>
        <v>10</v>
      </c>
      <c r="G17" s="28">
        <f t="shared" si="1"/>
        <v>318</v>
      </c>
      <c r="H17" s="29">
        <f>VLOOKUP($C17,'Combined Women''s Saber'!$C$4:$I$214,H$1-2,FALSE)</f>
        <v>10</v>
      </c>
      <c r="I17" s="31" t="str">
        <f aca="true" t="shared" si="12" ref="I17:I25">IF(ISERROR(K17),"np",K17)</f>
        <v>np</v>
      </c>
      <c r="J17" s="28">
        <f t="shared" si="2"/>
        <v>0</v>
      </c>
      <c r="K17" s="29" t="str">
        <f>VLOOKUP($C17,'Combined Women''s Saber'!$C$4:$I$214,K$1-2,FALSE)</f>
        <v>np</v>
      </c>
      <c r="L17" s="4" t="s">
        <v>3</v>
      </c>
      <c r="M17" s="5">
        <f t="shared" si="3"/>
        <v>0</v>
      </c>
      <c r="O17">
        <f t="shared" si="7"/>
        <v>318</v>
      </c>
      <c r="P17">
        <f t="shared" si="8"/>
        <v>0</v>
      </c>
      <c r="Q17">
        <f t="shared" si="9"/>
        <v>0</v>
      </c>
    </row>
    <row r="18" spans="1:17" ht="12.75">
      <c r="A18" s="2" t="str">
        <f>IF(E18=0,"",IF(E18=E17,A17,ROW()-3&amp;IF(E18=E19,"T","")))</f>
        <v>15T</v>
      </c>
      <c r="B18" s="2">
        <f t="shared" si="10"/>
      </c>
      <c r="C18" s="20" t="s">
        <v>94</v>
      </c>
      <c r="D18" s="19">
        <v>22028</v>
      </c>
      <c r="E18" s="36">
        <f t="shared" si="0"/>
        <v>312</v>
      </c>
      <c r="F18" s="31">
        <f t="shared" si="11"/>
        <v>12</v>
      </c>
      <c r="G18" s="28">
        <f t="shared" si="1"/>
        <v>312</v>
      </c>
      <c r="H18" s="29">
        <f>VLOOKUP($C18,'Combined Women''s Saber'!$C$4:$I$214,H$1-2,FALSE)</f>
        <v>12</v>
      </c>
      <c r="I18" s="31" t="str">
        <f t="shared" si="12"/>
        <v>np</v>
      </c>
      <c r="J18" s="28">
        <f t="shared" si="2"/>
        <v>0</v>
      </c>
      <c r="K18" s="29" t="str">
        <f>VLOOKUP($C18,'Combined Women''s Saber'!$C$4:$I$214,K$1-2,FALSE)</f>
        <v>np</v>
      </c>
      <c r="L18" s="4" t="s">
        <v>3</v>
      </c>
      <c r="M18" s="5">
        <f t="shared" si="3"/>
        <v>0</v>
      </c>
      <c r="O18">
        <f t="shared" si="7"/>
        <v>312</v>
      </c>
      <c r="P18">
        <f t="shared" si="8"/>
        <v>0</v>
      </c>
      <c r="Q18">
        <f t="shared" si="9"/>
        <v>0</v>
      </c>
    </row>
    <row r="19" spans="1:17" ht="12.75">
      <c r="A19" s="2" t="str">
        <f>IF(E19=0,"",IF(E19=E18,A18,ROW()-3&amp;IF(E19=E20,"T","")))</f>
        <v>15T</v>
      </c>
      <c r="B19" s="2">
        <f t="shared" si="10"/>
      </c>
      <c r="C19" s="32" t="s">
        <v>388</v>
      </c>
      <c r="D19" s="19">
        <v>23291</v>
      </c>
      <c r="E19" s="36">
        <f t="shared" si="0"/>
        <v>312</v>
      </c>
      <c r="F19" s="31" t="str">
        <f t="shared" si="11"/>
        <v>np</v>
      </c>
      <c r="G19" s="28">
        <f t="shared" si="1"/>
        <v>0</v>
      </c>
      <c r="H19" s="29" t="str">
        <f>VLOOKUP($C19,'Combined Women''s Saber'!$C$4:$I$214,H$1-2,FALSE)</f>
        <v>np</v>
      </c>
      <c r="I19" s="31">
        <f t="shared" si="12"/>
        <v>12</v>
      </c>
      <c r="J19" s="28">
        <f t="shared" si="2"/>
        <v>312</v>
      </c>
      <c r="K19" s="29">
        <f>VLOOKUP($C19,'Combined Women''s Saber'!$C$4:$I$214,K$1-2,FALSE)</f>
        <v>12</v>
      </c>
      <c r="L19" s="4" t="s">
        <v>3</v>
      </c>
      <c r="M19" s="5">
        <f t="shared" si="3"/>
        <v>0</v>
      </c>
      <c r="O19">
        <f t="shared" si="7"/>
        <v>0</v>
      </c>
      <c r="P19">
        <f t="shared" si="8"/>
        <v>312</v>
      </c>
      <c r="Q19">
        <f t="shared" si="9"/>
        <v>0</v>
      </c>
    </row>
    <row r="20" spans="1:17" ht="12.75">
      <c r="A20" s="2" t="str">
        <f>IF(E20=0,"",IF(E20=E19,A19,ROW()-3&amp;IF(E20=E21,"T","")))</f>
        <v>17</v>
      </c>
      <c r="B20" s="2">
        <f t="shared" si="10"/>
      </c>
      <c r="C20" s="32" t="s">
        <v>124</v>
      </c>
      <c r="D20" s="19">
        <v>20981</v>
      </c>
      <c r="E20" s="36">
        <f t="shared" si="0"/>
        <v>306</v>
      </c>
      <c r="F20" s="31" t="str">
        <f t="shared" si="11"/>
        <v>np</v>
      </c>
      <c r="G20" s="28">
        <f t="shared" si="1"/>
        <v>0</v>
      </c>
      <c r="H20" s="29" t="str">
        <f>VLOOKUP($C20,'Combined Women''s Saber'!$C$4:$I$214,H$1-2,FALSE)</f>
        <v>np</v>
      </c>
      <c r="I20" s="31">
        <f t="shared" si="12"/>
        <v>14</v>
      </c>
      <c r="J20" s="28">
        <f t="shared" si="2"/>
        <v>306</v>
      </c>
      <c r="K20" s="29">
        <f>VLOOKUP($C20,'Combined Women''s Saber'!$C$4:$I$214,K$1-2,FALSE)</f>
        <v>14</v>
      </c>
      <c r="L20" s="4" t="s">
        <v>3</v>
      </c>
      <c r="M20" s="5">
        <f t="shared" si="3"/>
        <v>0</v>
      </c>
      <c r="O20">
        <f aca="true" t="shared" si="13" ref="O20:O25">G20</f>
        <v>0</v>
      </c>
      <c r="P20">
        <f aca="true" t="shared" si="14" ref="P20:P25">J20</f>
        <v>306</v>
      </c>
      <c r="Q20">
        <f aca="true" t="shared" si="15" ref="Q20:Q25">M20</f>
        <v>0</v>
      </c>
    </row>
    <row r="21" spans="1:17" ht="12.75">
      <c r="A21" s="2" t="str">
        <f>IF(E21=0,"",IF(E21=E20,A20,ROW()-3&amp;IF(E21=E22,"T","")))</f>
        <v>18</v>
      </c>
      <c r="B21" s="2">
        <f t="shared" si="10"/>
      </c>
      <c r="C21" s="38" t="s">
        <v>410</v>
      </c>
      <c r="D21" s="19">
        <v>22793</v>
      </c>
      <c r="E21" s="36">
        <f t="shared" si="0"/>
        <v>278</v>
      </c>
      <c r="F21" s="31" t="str">
        <f t="shared" si="11"/>
        <v>np</v>
      </c>
      <c r="G21" s="28">
        <f t="shared" si="1"/>
        <v>0</v>
      </c>
      <c r="H21" s="29" t="e">
        <f>VLOOKUP($C21,'Combined Women''s Saber'!$C$4:$I$214,H$1-2,FALSE)</f>
        <v>#N/A</v>
      </c>
      <c r="I21" s="31" t="str">
        <f t="shared" si="12"/>
        <v>np</v>
      </c>
      <c r="J21" s="28">
        <f t="shared" si="2"/>
        <v>0</v>
      </c>
      <c r="K21" s="29" t="e">
        <f>VLOOKUP($C21,'Combined Women''s Saber'!$C$4:$I$214,K$1-2,FALSE)</f>
        <v>#N/A</v>
      </c>
      <c r="L21" s="4">
        <v>6</v>
      </c>
      <c r="M21" s="5">
        <f t="shared" si="3"/>
        <v>278</v>
      </c>
      <c r="O21">
        <f t="shared" si="13"/>
        <v>0</v>
      </c>
      <c r="P21">
        <f t="shared" si="14"/>
        <v>0</v>
      </c>
      <c r="Q21">
        <f t="shared" si="15"/>
        <v>278</v>
      </c>
    </row>
    <row r="22" spans="1:17" ht="12.75">
      <c r="A22" s="2" t="str">
        <f>IF(E22=0,"",IF(E22=E21,A21,ROW()-3&amp;IF(E22=E23,"T","")))</f>
        <v>19</v>
      </c>
      <c r="B22" s="2">
        <f t="shared" si="10"/>
      </c>
      <c r="C22" s="32" t="s">
        <v>207</v>
      </c>
      <c r="D22" s="19">
        <v>23088</v>
      </c>
      <c r="E22" s="36">
        <f t="shared" si="0"/>
        <v>195</v>
      </c>
      <c r="F22" s="31" t="str">
        <f t="shared" si="11"/>
        <v>np</v>
      </c>
      <c r="G22" s="28">
        <f t="shared" si="1"/>
        <v>0</v>
      </c>
      <c r="H22" s="29" t="str">
        <f>VLOOKUP($C22,'Combined Women''s Saber'!$C$4:$I$214,H$1-2,FALSE)</f>
        <v>np</v>
      </c>
      <c r="I22" s="31">
        <f t="shared" si="12"/>
        <v>22</v>
      </c>
      <c r="J22" s="28">
        <f t="shared" si="2"/>
        <v>195</v>
      </c>
      <c r="K22" s="29">
        <f>VLOOKUP($C22,'Combined Women''s Saber'!$C$4:$I$214,K$1-2,FALSE)</f>
        <v>22</v>
      </c>
      <c r="L22" s="4" t="s">
        <v>3</v>
      </c>
      <c r="M22" s="5">
        <f t="shared" si="3"/>
        <v>0</v>
      </c>
      <c r="O22">
        <f t="shared" si="13"/>
        <v>0</v>
      </c>
      <c r="P22">
        <f t="shared" si="14"/>
        <v>195</v>
      </c>
      <c r="Q22">
        <f t="shared" si="15"/>
        <v>0</v>
      </c>
    </row>
    <row r="23" spans="1:17" ht="12.75">
      <c r="A23" s="2" t="str">
        <f>IF(E23=0,"",IF(E23=E22,A22,ROW()-3&amp;IF(E23=E24,"T","")))</f>
        <v>20</v>
      </c>
      <c r="B23" s="2">
        <f t="shared" si="10"/>
      </c>
      <c r="C23" s="32" t="s">
        <v>172</v>
      </c>
      <c r="D23" s="19">
        <v>22153</v>
      </c>
      <c r="E23" s="36">
        <f t="shared" si="0"/>
        <v>189</v>
      </c>
      <c r="F23" s="31" t="str">
        <f t="shared" si="11"/>
        <v>np</v>
      </c>
      <c r="G23" s="28">
        <f t="shared" si="1"/>
        <v>0</v>
      </c>
      <c r="H23" s="29" t="str">
        <f>VLOOKUP($C23,'Combined Women''s Saber'!$C$4:$I$214,H$1-2,FALSE)</f>
        <v>np</v>
      </c>
      <c r="I23" s="31">
        <f t="shared" si="12"/>
        <v>24</v>
      </c>
      <c r="J23" s="28">
        <f t="shared" si="2"/>
        <v>189</v>
      </c>
      <c r="K23" s="29">
        <f>VLOOKUP($C23,'Combined Women''s Saber'!$C$4:$I$214,K$1-2,FALSE)</f>
        <v>24</v>
      </c>
      <c r="L23" s="4" t="s">
        <v>3</v>
      </c>
      <c r="M23" s="5">
        <f t="shared" si="3"/>
        <v>0</v>
      </c>
      <c r="O23">
        <f t="shared" si="13"/>
        <v>0</v>
      </c>
      <c r="P23">
        <f t="shared" si="14"/>
        <v>189</v>
      </c>
      <c r="Q23">
        <f t="shared" si="15"/>
        <v>0</v>
      </c>
    </row>
    <row r="24" spans="1:17" ht="12.75">
      <c r="A24" s="2" t="str">
        <f>IF(E24=0,"",IF(E24=E23,A23,ROW()-3&amp;IF(E24=E25,"T","")))</f>
        <v>21</v>
      </c>
      <c r="B24" s="2">
        <f t="shared" si="10"/>
      </c>
      <c r="C24" s="32" t="s">
        <v>340</v>
      </c>
      <c r="D24" s="19">
        <v>23504</v>
      </c>
      <c r="E24" s="36">
        <f t="shared" si="0"/>
        <v>184.5</v>
      </c>
      <c r="F24" s="31">
        <f t="shared" si="11"/>
        <v>25.5</v>
      </c>
      <c r="G24" s="28">
        <f t="shared" si="1"/>
        <v>184.5</v>
      </c>
      <c r="H24" s="29">
        <f>VLOOKUP($C24,'Combined Women''s Saber'!$C$4:$I$214,H$1-2,FALSE)</f>
        <v>25.5</v>
      </c>
      <c r="I24" s="31" t="str">
        <f t="shared" si="12"/>
        <v>np</v>
      </c>
      <c r="J24" s="28">
        <f t="shared" si="2"/>
        <v>0</v>
      </c>
      <c r="K24" s="29" t="str">
        <f>VLOOKUP($C24,'Combined Women''s Saber'!$C$4:$I$214,K$1-2,FALSE)</f>
        <v>np</v>
      </c>
      <c r="L24" s="4" t="s">
        <v>3</v>
      </c>
      <c r="M24" s="5">
        <f t="shared" si="3"/>
        <v>0</v>
      </c>
      <c r="O24">
        <f t="shared" si="13"/>
        <v>184.5</v>
      </c>
      <c r="P24">
        <f t="shared" si="14"/>
        <v>0</v>
      </c>
      <c r="Q24">
        <f t="shared" si="15"/>
        <v>0</v>
      </c>
    </row>
    <row r="25" spans="1:17" ht="12.75">
      <c r="A25" s="2" t="str">
        <f>IF(E25=0,"",IF(E25=E24,A24,ROW()-3&amp;IF(E25=E26,"T","")))</f>
        <v>22</v>
      </c>
      <c r="B25" s="2">
        <f t="shared" si="10"/>
      </c>
      <c r="C25" s="32" t="s">
        <v>247</v>
      </c>
      <c r="D25" s="19">
        <v>21603</v>
      </c>
      <c r="E25" s="36">
        <f t="shared" si="0"/>
        <v>180</v>
      </c>
      <c r="F25" s="31" t="str">
        <f t="shared" si="11"/>
        <v>np</v>
      </c>
      <c r="G25" s="28">
        <f t="shared" si="1"/>
        <v>0</v>
      </c>
      <c r="H25" s="29" t="str">
        <f>VLOOKUP($C25,'Combined Women''s Saber'!$C$4:$I$214,H$1-2,FALSE)</f>
        <v>np</v>
      </c>
      <c r="I25" s="31">
        <f t="shared" si="12"/>
        <v>27</v>
      </c>
      <c r="J25" s="28">
        <f t="shared" si="2"/>
        <v>180</v>
      </c>
      <c r="K25" s="29">
        <f>VLOOKUP($C25,'Combined Women''s Saber'!$C$4:$I$214,K$1-2,FALSE)</f>
        <v>27</v>
      </c>
      <c r="L25" s="4" t="s">
        <v>3</v>
      </c>
      <c r="M25" s="5">
        <f t="shared" si="3"/>
        <v>0</v>
      </c>
      <c r="O25">
        <f t="shared" si="13"/>
        <v>0</v>
      </c>
      <c r="P25">
        <f t="shared" si="14"/>
        <v>180</v>
      </c>
      <c r="Q25">
        <f t="shared" si="15"/>
        <v>0</v>
      </c>
    </row>
  </sheetData>
  <conditionalFormatting sqref="D4:D25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Epée'!$G$1:$J$3,3,FALSE)</f>
        <v>7</v>
      </c>
      <c r="J1" s="22" t="s">
        <v>360</v>
      </c>
      <c r="K1" s="10"/>
      <c r="L1" s="24">
        <f>HLOOKUP(J1,'Combined Men''s Epée'!$G$1:$J$3,3,FALSE)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Epée'!R2C"&amp;I1,FALSE)</f>
        <v>V</v>
      </c>
      <c r="H2" s="24" t="str">
        <f ca="1">INDIRECT("'Combined Men''s Epée'!R2C"&amp;I1+1,FALSE)</f>
        <v>Dec 2004&lt;BR&gt;VET</v>
      </c>
      <c r="I2" s="21"/>
      <c r="J2" s="22" t="str">
        <f ca="1">INDIRECT("'Combined Men''s Epée'!R2C"&amp;L1,FALSE)</f>
        <v>V</v>
      </c>
      <c r="K2" s="24" t="str">
        <f ca="1">INDIRECT("'Combined Men''s Epée'!R2C"&amp;L1+1,FALSE)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 t="b">
        <v>0</v>
      </c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1</v>
      </c>
      <c r="R3" s="11" t="b">
        <v>1</v>
      </c>
    </row>
    <row r="4" spans="1:21" ht="12.75">
      <c r="A4" s="2" t="str">
        <f>IF(E4=0,"",IF(E4=E3,A3,ROW()-3&amp;IF(E4=E5,"T","")))</f>
        <v>1</v>
      </c>
      <c r="B4" s="2"/>
      <c r="C4" s="20" t="s">
        <v>66</v>
      </c>
      <c r="D4" s="19">
        <v>18728</v>
      </c>
      <c r="E4" s="36">
        <f>LARGE($P4:$R4,1)+LARGE($P4:$R4,2)+IF('[2]Men''s Epée'!$A$3=1,F4,0)</f>
        <v>1110</v>
      </c>
      <c r="F4" s="5"/>
      <c r="G4" s="31">
        <f aca="true" t="shared" si="0" ref="G4:G35">IF(ISERROR(I4),"np",I4)</f>
        <v>3</v>
      </c>
      <c r="H4" s="28">
        <f aca="true" t="shared" si="1" ref="H4:H73">IF(OR(G4&gt;=65,ISNUMBER(G4)=FALSE),0,VLOOKUP(G4,PointTable,H$3,TRUE))</f>
        <v>510</v>
      </c>
      <c r="I4" s="29">
        <f>VLOOKUP($C4,'Combined Men''s Epée'!$C$4:$I$205,I$1-2,FALSE)</f>
        <v>3</v>
      </c>
      <c r="J4" s="31">
        <f aca="true" t="shared" si="2" ref="J4:J35">IF(ISERROR(L4),"np",L4)</f>
        <v>1</v>
      </c>
      <c r="K4" s="28">
        <f aca="true" t="shared" si="3" ref="K4:K73">IF(OR(J4&gt;=65,ISNUMBER(J4)=FALSE),0,VLOOKUP(J4,PointTable,K$3,TRUE))</f>
        <v>600</v>
      </c>
      <c r="L4" s="29">
        <f>VLOOKUP($C4,'Combined Men''s Epée'!$C$4:$I$205,L$1-2,FALSE)</f>
        <v>1</v>
      </c>
      <c r="M4" s="4" t="s">
        <v>3</v>
      </c>
      <c r="N4" s="5">
        <f>IF(OR('[2]Men''s Epée'!$A$3=1,$R$3=TRUE),IF(OR(M4&gt;=65,ISNUMBER(M4)=FALSE),0,VLOOKUP(M4,PointTable,N$3,TRUE)),0)</f>
        <v>0</v>
      </c>
      <c r="P4">
        <f aca="true" t="shared" si="4" ref="P4:P34">H4</f>
        <v>510</v>
      </c>
      <c r="Q4">
        <f aca="true" t="shared" si="5" ref="Q4:Q34">K4</f>
        <v>600</v>
      </c>
      <c r="R4">
        <f aca="true" t="shared" si="6" ref="R4:R34">N4</f>
        <v>0</v>
      </c>
      <c r="S4">
        <f aca="true" t="shared" si="7" ref="S4:S50">IF(P$3=TRUE,H4,0)</f>
        <v>510</v>
      </c>
      <c r="T4">
        <f aca="true" t="shared" si="8" ref="T4:T50">IF(Q$3=TRUE,K4,0)</f>
        <v>600</v>
      </c>
      <c r="U4">
        <f aca="true" t="shared" si="9" ref="U4:U50">IF(R$3=TRUE,N4,0)</f>
        <v>0</v>
      </c>
    </row>
    <row r="5" spans="1:21" ht="12.75">
      <c r="A5" s="2" t="str">
        <f>IF(E5=0,"",IF(E5=E4,A4,ROW()-3&amp;IF(E5=E6,"T","")))</f>
        <v>2</v>
      </c>
      <c r="B5" s="2"/>
      <c r="C5" s="32" t="s">
        <v>233</v>
      </c>
      <c r="D5" s="19">
        <v>19445</v>
      </c>
      <c r="E5" s="36">
        <f>LARGE($P5:$R5,1)+LARGE($P5:$R5,2)+IF('[2]Men''s Epée'!$A$3=1,F5,0)</f>
        <v>822</v>
      </c>
      <c r="F5" s="18"/>
      <c r="G5" s="31">
        <f t="shared" si="0"/>
        <v>12</v>
      </c>
      <c r="H5" s="28">
        <f t="shared" si="1"/>
        <v>312</v>
      </c>
      <c r="I5" s="29">
        <f>VLOOKUP($C5,'Combined Men''s Epée'!$C$4:$I$205,I$1-2,FALSE)</f>
        <v>12</v>
      </c>
      <c r="J5" s="31">
        <f t="shared" si="2"/>
        <v>3</v>
      </c>
      <c r="K5" s="28">
        <f t="shared" si="3"/>
        <v>510</v>
      </c>
      <c r="L5" s="29">
        <f>VLOOKUP($C5,'Combined Men''s Epée'!$C$4:$I$205,L$1-2,FALSE)</f>
        <v>3</v>
      </c>
      <c r="M5" s="4" t="s">
        <v>3</v>
      </c>
      <c r="N5" s="5">
        <f>IF(OR('[2]Men''s Epée'!$A$3=1,$R$3=TRUE),IF(OR(M5&gt;=65,ISNUMBER(M5)=FALSE),0,VLOOKUP(M5,PointTable,N$3,TRUE)),0)</f>
        <v>0</v>
      </c>
      <c r="P5">
        <f t="shared" si="4"/>
        <v>312</v>
      </c>
      <c r="Q5">
        <f t="shared" si="5"/>
        <v>510</v>
      </c>
      <c r="R5">
        <f t="shared" si="6"/>
        <v>0</v>
      </c>
      <c r="S5">
        <f t="shared" si="7"/>
        <v>312</v>
      </c>
      <c r="T5">
        <f t="shared" si="8"/>
        <v>510</v>
      </c>
      <c r="U5">
        <f t="shared" si="9"/>
        <v>0</v>
      </c>
    </row>
    <row r="6" spans="1:21" ht="12.75">
      <c r="A6" s="2" t="str">
        <f>IF(E6=0,"",IF(E6=E5,A5,ROW()-3&amp;IF(E6=E7,"T","")))</f>
        <v>3</v>
      </c>
      <c r="B6" s="2"/>
      <c r="C6" s="32" t="s">
        <v>146</v>
      </c>
      <c r="D6" s="19">
        <v>17420</v>
      </c>
      <c r="E6" s="36">
        <f>LARGE($P6:$R6,1)+LARGE($P6:$R6,2)+IF('[2]Men''s Epée'!$A$3=1,F6,0)</f>
        <v>738</v>
      </c>
      <c r="F6" s="18"/>
      <c r="G6" s="31">
        <f t="shared" si="0"/>
        <v>6</v>
      </c>
      <c r="H6" s="28">
        <f t="shared" si="1"/>
        <v>417</v>
      </c>
      <c r="I6" s="29">
        <f>VLOOKUP($C6,'Combined Men''s Epée'!$C$4:$I$205,I$1-2,FALSE)</f>
        <v>6</v>
      </c>
      <c r="J6" s="31">
        <f t="shared" si="2"/>
        <v>9</v>
      </c>
      <c r="K6" s="28">
        <f t="shared" si="3"/>
        <v>321</v>
      </c>
      <c r="L6" s="29">
        <f>VLOOKUP($C6,'Combined Men''s Epée'!$C$4:$I$205,L$1-2,FALSE)</f>
        <v>9</v>
      </c>
      <c r="M6" s="4">
        <v>10</v>
      </c>
      <c r="N6" s="5">
        <f>IF(OR('[2]Men''s Epée'!$A$3=1,$R$3=TRUE),IF(OR(M6&gt;=65,ISNUMBER(M6)=FALSE),0,VLOOKUP(M6,PointTable,N$3,TRUE)),0)</f>
        <v>212</v>
      </c>
      <c r="P6">
        <f t="shared" si="4"/>
        <v>417</v>
      </c>
      <c r="Q6">
        <f t="shared" si="5"/>
        <v>321</v>
      </c>
      <c r="R6">
        <f t="shared" si="6"/>
        <v>212</v>
      </c>
      <c r="S6">
        <f t="shared" si="7"/>
        <v>417</v>
      </c>
      <c r="T6">
        <f t="shared" si="8"/>
        <v>321</v>
      </c>
      <c r="U6">
        <f t="shared" si="9"/>
        <v>212</v>
      </c>
    </row>
    <row r="7" spans="1:21" ht="12.75">
      <c r="A7" s="2" t="str">
        <f>IF(E7=0,"",IF(E7=E6,A6,ROW()-3&amp;IF(E7=E8,"T","")))</f>
        <v>4</v>
      </c>
      <c r="B7" s="2"/>
      <c r="C7" s="32" t="s">
        <v>147</v>
      </c>
      <c r="D7" s="19">
        <v>19835</v>
      </c>
      <c r="E7" s="36">
        <f>LARGE($P7:$R7,1)+LARGE($P7:$R7,2)+IF('[2]Men''s Epée'!$A$3=1,F7,0)</f>
        <v>721</v>
      </c>
      <c r="F7" s="18"/>
      <c r="G7" s="31">
        <f t="shared" si="0"/>
        <v>9</v>
      </c>
      <c r="H7" s="28">
        <f t="shared" si="1"/>
        <v>321</v>
      </c>
      <c r="I7" s="29">
        <f>VLOOKUP($C7,'Combined Men''s Epée'!$C$4:$I$205,I$1-2,FALSE)</f>
        <v>9</v>
      </c>
      <c r="J7" s="31">
        <f t="shared" si="2"/>
        <v>13</v>
      </c>
      <c r="K7" s="28">
        <f t="shared" si="3"/>
        <v>309</v>
      </c>
      <c r="L7" s="29">
        <f>VLOOKUP($C7,'Combined Men''s Epée'!$C$4:$I$205,L$1-2,FALSE)</f>
        <v>13</v>
      </c>
      <c r="M7" s="4">
        <v>1</v>
      </c>
      <c r="N7" s="5">
        <f>IF(OR('[2]Men''s Epée'!$A$3=1,$R$3=TRUE),IF(OR(M7&gt;=65,ISNUMBER(M7)=FALSE),0,VLOOKUP(M7,PointTable,N$3,TRUE)),0)</f>
        <v>400</v>
      </c>
      <c r="P7">
        <f t="shared" si="4"/>
        <v>321</v>
      </c>
      <c r="Q7">
        <f t="shared" si="5"/>
        <v>309</v>
      </c>
      <c r="R7">
        <f t="shared" si="6"/>
        <v>400</v>
      </c>
      <c r="S7">
        <f t="shared" si="7"/>
        <v>321</v>
      </c>
      <c r="T7">
        <f t="shared" si="8"/>
        <v>309</v>
      </c>
      <c r="U7">
        <f t="shared" si="9"/>
        <v>400</v>
      </c>
    </row>
    <row r="8" spans="1:21" ht="12.75">
      <c r="A8" s="2" t="str">
        <f>IF(E8=0,"",IF(E8=E7,A7,ROW()-3&amp;IF(E8=E9,"T","")))</f>
        <v>5</v>
      </c>
      <c r="B8" s="2"/>
      <c r="C8" s="20" t="s">
        <v>5</v>
      </c>
      <c r="D8" s="19">
        <v>17786</v>
      </c>
      <c r="E8" s="36">
        <f>LARGE($P8:$R8,1)+LARGE($P8:$R8,2)+IF('[2]Men''s Epée'!$A$3=1,F8,0)</f>
        <v>627</v>
      </c>
      <c r="F8" s="18"/>
      <c r="G8" s="31">
        <f t="shared" si="0"/>
        <v>13</v>
      </c>
      <c r="H8" s="28">
        <f t="shared" si="1"/>
        <v>309</v>
      </c>
      <c r="I8" s="29">
        <f>VLOOKUP($C8,'Combined Men''s Epée'!$C$4:$I$205,I$1-2,FALSE)</f>
        <v>13</v>
      </c>
      <c r="J8" s="31">
        <f t="shared" si="2"/>
        <v>10</v>
      </c>
      <c r="K8" s="28">
        <f t="shared" si="3"/>
        <v>318</v>
      </c>
      <c r="L8" s="29">
        <f>VLOOKUP($C8,'Combined Men''s Epée'!$C$4:$I$205,L$1-2,FALSE)</f>
        <v>10</v>
      </c>
      <c r="M8" s="4">
        <v>7.5</v>
      </c>
      <c r="N8" s="5">
        <f>IF(OR('[2]Men''s Epée'!$A$3=1,$R$3=TRUE),IF(OR(M8&gt;=65,ISNUMBER(M8)=FALSE),0,VLOOKUP(M8,PointTable,N$3,TRUE)),0)</f>
        <v>275</v>
      </c>
      <c r="P8">
        <f t="shared" si="4"/>
        <v>309</v>
      </c>
      <c r="Q8">
        <f t="shared" si="5"/>
        <v>318</v>
      </c>
      <c r="R8">
        <f t="shared" si="6"/>
        <v>275</v>
      </c>
      <c r="S8">
        <f t="shared" si="7"/>
        <v>309</v>
      </c>
      <c r="T8">
        <f t="shared" si="8"/>
        <v>318</v>
      </c>
      <c r="U8">
        <f t="shared" si="9"/>
        <v>275</v>
      </c>
    </row>
    <row r="9" spans="1:21" ht="12.75">
      <c r="A9" s="2" t="str">
        <f>IF(E9=0,"",IF(E9=E8,A8,ROW()-3&amp;IF(E9=E10,"T","")))</f>
        <v>6T</v>
      </c>
      <c r="B9" s="2"/>
      <c r="C9" s="32" t="s">
        <v>203</v>
      </c>
      <c r="D9" s="19">
        <v>19674</v>
      </c>
      <c r="E9" s="36">
        <f>LARGE($P9:$R9,1)+LARGE($P9:$R9,2)+IF('[2]Men''s Epée'!$A$3=1,F9,0)</f>
        <v>517</v>
      </c>
      <c r="F9" s="18"/>
      <c r="G9" s="31" t="str">
        <f t="shared" si="0"/>
        <v>np</v>
      </c>
      <c r="H9" s="28">
        <f t="shared" si="1"/>
        <v>0</v>
      </c>
      <c r="I9" s="29" t="str">
        <f>VLOOKUP($C9,'Combined Men''s Epée'!$C$4:$I$205,I$1-2,FALSE)</f>
        <v>np</v>
      </c>
      <c r="J9" s="31">
        <f t="shared" si="2"/>
        <v>15</v>
      </c>
      <c r="K9" s="28">
        <f t="shared" si="3"/>
        <v>303</v>
      </c>
      <c r="L9" s="29">
        <f>VLOOKUP($C9,'Combined Men''s Epée'!$C$4:$I$205,L$1-2,FALSE)</f>
        <v>15</v>
      </c>
      <c r="M9" s="4">
        <v>9</v>
      </c>
      <c r="N9" s="5">
        <f>IF(OR('[2]Men''s Epée'!$A$3=1,$R$3=TRUE),IF(OR(M9&gt;=65,ISNUMBER(M9)=FALSE),0,VLOOKUP(M9,PointTable,N$3,TRUE)),0)</f>
        <v>214</v>
      </c>
      <c r="P9">
        <f t="shared" si="4"/>
        <v>0</v>
      </c>
      <c r="Q9">
        <f t="shared" si="5"/>
        <v>303</v>
      </c>
      <c r="R9">
        <f t="shared" si="6"/>
        <v>214</v>
      </c>
      <c r="S9">
        <f t="shared" si="7"/>
        <v>0</v>
      </c>
      <c r="T9">
        <f t="shared" si="8"/>
        <v>303</v>
      </c>
      <c r="U9">
        <f t="shared" si="9"/>
        <v>214</v>
      </c>
    </row>
    <row r="10" spans="1:21" ht="12.75">
      <c r="A10" s="2" t="str">
        <f>IF(E10=0,"",IF(E10=E9,A9,ROW()-3&amp;IF(E10=E11,"T","")))</f>
        <v>6T</v>
      </c>
      <c r="B10" s="2"/>
      <c r="C10" s="32" t="s">
        <v>312</v>
      </c>
      <c r="D10" s="19">
        <v>20308</v>
      </c>
      <c r="E10" s="36">
        <f>LARGE($P10:$R10,1)+LARGE($P10:$R10,2)+IF('[2]Men''s Epée'!$A$3=1,F10,0)</f>
        <v>517</v>
      </c>
      <c r="F10" s="18"/>
      <c r="G10" s="31">
        <f t="shared" si="0"/>
        <v>50</v>
      </c>
      <c r="H10" s="28">
        <f t="shared" si="1"/>
        <v>83</v>
      </c>
      <c r="I10" s="29">
        <f>VLOOKUP($C10,'Combined Men''s Epée'!$C$4:$I$205,I$1-2,FALSE)</f>
        <v>50</v>
      </c>
      <c r="J10" s="31">
        <f t="shared" si="2"/>
        <v>28</v>
      </c>
      <c r="K10" s="28">
        <f t="shared" si="3"/>
        <v>177</v>
      </c>
      <c r="L10" s="29">
        <f>VLOOKUP($C10,'Combined Men''s Epée'!$C$4:$I$205,L$1-2,FALSE)</f>
        <v>28</v>
      </c>
      <c r="M10" s="4">
        <v>3</v>
      </c>
      <c r="N10" s="5">
        <f>IF(OR('[2]Men''s Epée'!$A$3=1,$R$3=TRUE),IF(OR(M10&gt;=65,ISNUMBER(M10)=FALSE),0,VLOOKUP(M10,PointTable,N$3,TRUE)),0)</f>
        <v>340</v>
      </c>
      <c r="P10">
        <f t="shared" si="4"/>
        <v>83</v>
      </c>
      <c r="Q10">
        <f t="shared" si="5"/>
        <v>177</v>
      </c>
      <c r="R10">
        <f t="shared" si="6"/>
        <v>340</v>
      </c>
      <c r="S10">
        <f t="shared" si="7"/>
        <v>83</v>
      </c>
      <c r="T10">
        <f t="shared" si="8"/>
        <v>177</v>
      </c>
      <c r="U10">
        <f t="shared" si="9"/>
        <v>340</v>
      </c>
    </row>
    <row r="11" spans="1:21" ht="12.75">
      <c r="A11" s="2" t="str">
        <f>IF(E11=0,"",IF(E11=E10,A10,ROW()-3&amp;IF(E11=E12,"T","")))</f>
        <v>8</v>
      </c>
      <c r="B11" s="2"/>
      <c r="C11" s="32" t="s">
        <v>253</v>
      </c>
      <c r="D11" s="19">
        <v>18524</v>
      </c>
      <c r="E11" s="36">
        <f>LARGE($P11:$R11,1)+LARGE($P11:$R11,2)+IF('[2]Men''s Epée'!$A$3=1,F11,0)</f>
        <v>513</v>
      </c>
      <c r="F11" s="18"/>
      <c r="G11" s="31">
        <f t="shared" si="0"/>
        <v>11</v>
      </c>
      <c r="H11" s="28">
        <f t="shared" si="1"/>
        <v>315</v>
      </c>
      <c r="I11" s="29">
        <f>VLOOKUP($C11,'Combined Men''s Epée'!$C$4:$I$205,I$1-2,FALSE)</f>
        <v>11</v>
      </c>
      <c r="J11" s="31">
        <f t="shared" si="2"/>
        <v>21</v>
      </c>
      <c r="K11" s="28">
        <f t="shared" si="3"/>
        <v>198</v>
      </c>
      <c r="L11" s="29">
        <f>VLOOKUP($C11,'Combined Men''s Epée'!$C$4:$I$205,L$1-2,FALSE)</f>
        <v>21</v>
      </c>
      <c r="M11" s="4">
        <v>28</v>
      </c>
      <c r="N11" s="5">
        <f>IF(OR('[2]Men''s Epée'!$A$3=1,$R$3=TRUE),IF(OR(M11&gt;=65,ISNUMBER(M11)=FALSE),0,VLOOKUP(M11,PointTable,N$3,TRUE)),0)</f>
        <v>118</v>
      </c>
      <c r="P11">
        <f t="shared" si="4"/>
        <v>315</v>
      </c>
      <c r="Q11">
        <f t="shared" si="5"/>
        <v>198</v>
      </c>
      <c r="R11">
        <f t="shared" si="6"/>
        <v>118</v>
      </c>
      <c r="S11">
        <f t="shared" si="7"/>
        <v>315</v>
      </c>
      <c r="T11">
        <f t="shared" si="8"/>
        <v>198</v>
      </c>
      <c r="U11">
        <f t="shared" si="9"/>
        <v>118</v>
      </c>
    </row>
    <row r="12" spans="1:21" ht="12.75">
      <c r="A12" s="2" t="str">
        <f>IF(E12=0,"",IF(E12=E11,A11,ROW()-3&amp;IF(E12=E13,"T","")))</f>
        <v>9</v>
      </c>
      <c r="B12" s="2"/>
      <c r="C12" s="20" t="s">
        <v>13</v>
      </c>
      <c r="D12" s="19">
        <v>18375</v>
      </c>
      <c r="E12" s="36">
        <f>LARGE($P12:$R12,1)+LARGE($P12:$R12,2)+IF('[2]Men''s Epée'!$A$3=1,F12,0)</f>
        <v>479</v>
      </c>
      <c r="F12" s="18"/>
      <c r="G12" s="31">
        <f t="shared" si="0"/>
        <v>20</v>
      </c>
      <c r="H12" s="28">
        <f t="shared" si="1"/>
        <v>201</v>
      </c>
      <c r="I12" s="29">
        <f>VLOOKUP($C12,'Combined Men''s Epée'!$C$4:$I$205,I$1-2,FALSE)</f>
        <v>20</v>
      </c>
      <c r="J12" s="31">
        <f t="shared" si="2"/>
        <v>33</v>
      </c>
      <c r="K12" s="28">
        <f t="shared" si="3"/>
        <v>100</v>
      </c>
      <c r="L12" s="29">
        <f>VLOOKUP($C12,'Combined Men''s Epée'!$C$4:$I$205,L$1-2,FALSE)</f>
        <v>33</v>
      </c>
      <c r="M12" s="4">
        <v>6</v>
      </c>
      <c r="N12" s="5">
        <f>IF(OR('[2]Men''s Epée'!$A$3=1,$R$3=TRUE),IF(OR(M12&gt;=65,ISNUMBER(M12)=FALSE),0,VLOOKUP(M12,PointTable,N$3,TRUE)),0)</f>
        <v>278</v>
      </c>
      <c r="P12">
        <f t="shared" si="4"/>
        <v>201</v>
      </c>
      <c r="Q12">
        <f t="shared" si="5"/>
        <v>100</v>
      </c>
      <c r="R12">
        <f t="shared" si="6"/>
        <v>278</v>
      </c>
      <c r="S12">
        <f t="shared" si="7"/>
        <v>201</v>
      </c>
      <c r="T12">
        <f t="shared" si="8"/>
        <v>100</v>
      </c>
      <c r="U12">
        <f t="shared" si="9"/>
        <v>278</v>
      </c>
    </row>
    <row r="13" spans="1:21" ht="12.75">
      <c r="A13" s="2" t="str">
        <f>IF(E13=0,"",IF(E13=E12,A12,ROW()-3&amp;IF(E13=E14,"T","")))</f>
        <v>10</v>
      </c>
      <c r="B13" s="2"/>
      <c r="C13" s="20" t="s">
        <v>11</v>
      </c>
      <c r="D13" s="19">
        <v>18785</v>
      </c>
      <c r="E13" s="36">
        <f>LARGE($P13:$R13,1)+LARGE($P13:$R13,2)+IF('[2]Men''s Epée'!$A$3=1,F13,0)</f>
        <v>462</v>
      </c>
      <c r="F13" s="18"/>
      <c r="G13" s="31">
        <f t="shared" si="0"/>
        <v>45.5</v>
      </c>
      <c r="H13" s="28">
        <f t="shared" si="1"/>
        <v>87.5</v>
      </c>
      <c r="I13" s="29">
        <f>VLOOKUP($C13,'Combined Men''s Epée'!$C$4:$I$205,I$1-2,FALSE)</f>
        <v>45.5</v>
      </c>
      <c r="J13" s="31">
        <f t="shared" si="2"/>
        <v>39</v>
      </c>
      <c r="K13" s="28">
        <f t="shared" si="3"/>
        <v>94</v>
      </c>
      <c r="L13" s="29">
        <f>VLOOKUP($C13,'Combined Men''s Epée'!$C$4:$I$205,L$1-2,FALSE)</f>
        <v>39</v>
      </c>
      <c r="M13" s="4">
        <v>2</v>
      </c>
      <c r="N13" s="5">
        <f>IF(OR('[2]Men''s Epée'!$A$3=1,$R$3=TRUE),IF(OR(M13&gt;=65,ISNUMBER(M13)=FALSE),0,VLOOKUP(M13,PointTable,N$3,TRUE)),0)</f>
        <v>368</v>
      </c>
      <c r="P13">
        <f t="shared" si="4"/>
        <v>87.5</v>
      </c>
      <c r="Q13">
        <f t="shared" si="5"/>
        <v>94</v>
      </c>
      <c r="R13">
        <f t="shared" si="6"/>
        <v>368</v>
      </c>
      <c r="S13">
        <f t="shared" si="7"/>
        <v>87.5</v>
      </c>
      <c r="T13">
        <f t="shared" si="8"/>
        <v>94</v>
      </c>
      <c r="U13">
        <f t="shared" si="9"/>
        <v>368</v>
      </c>
    </row>
    <row r="14" spans="1:21" ht="12.75">
      <c r="A14" s="2" t="str">
        <f>IF(E14=0,"",IF(E14=E13,A13,ROW()-3&amp;IF(E14=E15,"T","")))</f>
        <v>11</v>
      </c>
      <c r="B14" s="2"/>
      <c r="C14" s="32" t="s">
        <v>252</v>
      </c>
      <c r="D14" s="19">
        <v>19650</v>
      </c>
      <c r="E14" s="36">
        <f>LARGE($P14:$R14,1)+LARGE($P14:$R14,2)+IF('[2]Men''s Epée'!$A$3=1,F14,0)</f>
        <v>434</v>
      </c>
      <c r="F14" s="18"/>
      <c r="G14" s="31">
        <f t="shared" si="0"/>
        <v>37</v>
      </c>
      <c r="H14" s="28">
        <f t="shared" si="1"/>
        <v>96</v>
      </c>
      <c r="I14" s="29">
        <f>VLOOKUP($C14,'Combined Men''s Epée'!$C$4:$I$205,I$1-2,FALSE)</f>
        <v>37</v>
      </c>
      <c r="J14" s="31">
        <f t="shared" si="2"/>
        <v>16</v>
      </c>
      <c r="K14" s="28">
        <f t="shared" si="3"/>
        <v>300</v>
      </c>
      <c r="L14" s="29">
        <f>VLOOKUP($C14,'Combined Men''s Epée'!$C$4:$I$205,L$1-2,FALSE)</f>
        <v>16</v>
      </c>
      <c r="M14" s="4">
        <v>20</v>
      </c>
      <c r="N14" s="5">
        <f>IF(OR('[2]Men''s Epée'!$A$3=1,$R$3=TRUE),IF(OR(M14&gt;=65,ISNUMBER(M14)=FALSE),0,VLOOKUP(M14,PointTable,N$3,TRUE)),0)</f>
        <v>134</v>
      </c>
      <c r="P14">
        <f t="shared" si="4"/>
        <v>96</v>
      </c>
      <c r="Q14">
        <f t="shared" si="5"/>
        <v>300</v>
      </c>
      <c r="R14">
        <f t="shared" si="6"/>
        <v>134</v>
      </c>
      <c r="S14">
        <f t="shared" si="7"/>
        <v>96</v>
      </c>
      <c r="T14">
        <f t="shared" si="8"/>
        <v>300</v>
      </c>
      <c r="U14">
        <f t="shared" si="9"/>
        <v>134</v>
      </c>
    </row>
    <row r="15" spans="1:21" ht="12.75">
      <c r="A15" s="2" t="str">
        <f>IF(E15=0,"",IF(E15=E14,A14,ROW()-3&amp;IF(E15=E16,"T","")))</f>
        <v>12</v>
      </c>
      <c r="B15" s="2"/>
      <c r="C15" s="32" t="s">
        <v>314</v>
      </c>
      <c r="D15" s="19">
        <v>19684</v>
      </c>
      <c r="E15" s="36">
        <f>LARGE($P15:$R15,1)+LARGE($P15:$R15,2)+IF('[2]Men''s Epée'!$A$3=1,F15,0)</f>
        <v>410</v>
      </c>
      <c r="F15" s="18"/>
      <c r="G15" s="31">
        <f t="shared" si="0"/>
        <v>63</v>
      </c>
      <c r="H15" s="28">
        <f t="shared" si="1"/>
        <v>70</v>
      </c>
      <c r="I15" s="29">
        <f>VLOOKUP($C15,'Combined Men''s Epée'!$C$4:$I$205,I$1-2,FALSE)</f>
        <v>63</v>
      </c>
      <c r="J15" s="31" t="str">
        <f t="shared" si="2"/>
        <v>np</v>
      </c>
      <c r="K15" s="28">
        <f t="shared" si="3"/>
        <v>0</v>
      </c>
      <c r="L15" s="29" t="str">
        <f>VLOOKUP($C15,'Combined Men''s Epée'!$C$4:$I$205,L$1-2,FALSE)</f>
        <v>np</v>
      </c>
      <c r="M15" s="4">
        <v>3</v>
      </c>
      <c r="N15" s="5">
        <f>IF(OR('[2]Men''s Epée'!$A$3=1,$R$3=TRUE),IF(OR(M15&gt;=65,ISNUMBER(M15)=FALSE),0,VLOOKUP(M15,PointTable,N$3,TRUE)),0)</f>
        <v>340</v>
      </c>
      <c r="P15">
        <f>H15</f>
        <v>70</v>
      </c>
      <c r="Q15">
        <f>K15</f>
        <v>0</v>
      </c>
      <c r="R15">
        <f>N15</f>
        <v>340</v>
      </c>
      <c r="S15">
        <f t="shared" si="7"/>
        <v>70</v>
      </c>
      <c r="T15">
        <f t="shared" si="8"/>
        <v>0</v>
      </c>
      <c r="U15">
        <f t="shared" si="9"/>
        <v>340</v>
      </c>
    </row>
    <row r="16" spans="1:21" ht="12.75">
      <c r="A16" s="2" t="str">
        <f>IF(E16=0,"",IF(E16=E15,A15,ROW()-3&amp;IF(E16=E17,"T","")))</f>
        <v>13</v>
      </c>
      <c r="B16" s="2"/>
      <c r="C16" s="20" t="s">
        <v>18</v>
      </c>
      <c r="D16" s="19">
        <v>18589</v>
      </c>
      <c r="E16" s="36">
        <f>LARGE($P16:$R16,1)+LARGE($P16:$R16,2)+IF('[2]Men''s Epée'!$A$3=1,F16,0)</f>
        <v>390</v>
      </c>
      <c r="F16" s="18"/>
      <c r="G16" s="31">
        <f t="shared" si="0"/>
        <v>17</v>
      </c>
      <c r="H16" s="28">
        <f t="shared" si="1"/>
        <v>210</v>
      </c>
      <c r="I16" s="29">
        <f>VLOOKUP($C16,'Combined Men''s Epée'!$C$4:$I$205,I$1-2,FALSE)</f>
        <v>17</v>
      </c>
      <c r="J16" s="31">
        <f t="shared" si="2"/>
        <v>27</v>
      </c>
      <c r="K16" s="28">
        <f t="shared" si="3"/>
        <v>180</v>
      </c>
      <c r="L16" s="29">
        <f>VLOOKUP($C16,'Combined Men''s Epée'!$C$4:$I$205,L$1-2,FALSE)</f>
        <v>27</v>
      </c>
      <c r="M16" s="4">
        <v>25</v>
      </c>
      <c r="N16" s="5">
        <f>IF(OR('[2]Men''s Epée'!$A$3=1,$R$3=TRUE),IF(OR(M16&gt;=65,ISNUMBER(M16)=FALSE),0,VLOOKUP(M16,PointTable,N$3,TRUE)),0)</f>
        <v>124</v>
      </c>
      <c r="P16">
        <f>H16</f>
        <v>210</v>
      </c>
      <c r="Q16">
        <f>K16</f>
        <v>180</v>
      </c>
      <c r="R16">
        <f>N16</f>
        <v>124</v>
      </c>
      <c r="S16">
        <f t="shared" si="7"/>
        <v>210</v>
      </c>
      <c r="T16">
        <f t="shared" si="8"/>
        <v>180</v>
      </c>
      <c r="U16">
        <f t="shared" si="9"/>
        <v>124</v>
      </c>
    </row>
    <row r="17" spans="1:21" ht="12.75">
      <c r="A17" s="2" t="str">
        <f>IF(E17=0,"",IF(E17=E16,A16,ROW()-3&amp;IF(E17=E18,"T","")))</f>
        <v>14</v>
      </c>
      <c r="B17" s="2"/>
      <c r="C17" s="32" t="s">
        <v>113</v>
      </c>
      <c r="D17" s="19">
        <v>19487</v>
      </c>
      <c r="E17" s="36">
        <f>LARGE($P17:$R17,1)+LARGE($P17:$R17,2)+IF('[2]Men''s Epée'!$A$3=1,F17,0)</f>
        <v>381</v>
      </c>
      <c r="F17" s="18"/>
      <c r="G17" s="31">
        <f t="shared" si="0"/>
        <v>25</v>
      </c>
      <c r="H17" s="28">
        <f t="shared" si="1"/>
        <v>186</v>
      </c>
      <c r="I17" s="29">
        <f>VLOOKUP($C17,'Combined Men''s Epée'!$C$4:$I$205,I$1-2,FALSE)</f>
        <v>25</v>
      </c>
      <c r="J17" s="31">
        <f t="shared" si="2"/>
        <v>22</v>
      </c>
      <c r="K17" s="28">
        <f t="shared" si="3"/>
        <v>195</v>
      </c>
      <c r="L17" s="29">
        <f>VLOOKUP($C17,'Combined Men''s Epée'!$C$4:$I$205,L$1-2,FALSE)</f>
        <v>22</v>
      </c>
      <c r="M17" s="4">
        <v>24</v>
      </c>
      <c r="N17" s="5">
        <f>IF(OR('[2]Men''s Epée'!$A$3=1,$R$3=TRUE),IF(OR(M17&gt;=65,ISNUMBER(M17)=FALSE),0,VLOOKUP(M17,PointTable,N$3,TRUE)),0)</f>
        <v>126</v>
      </c>
      <c r="P17">
        <f t="shared" si="4"/>
        <v>186</v>
      </c>
      <c r="Q17">
        <f t="shared" si="5"/>
        <v>195</v>
      </c>
      <c r="R17">
        <f t="shared" si="6"/>
        <v>126</v>
      </c>
      <c r="S17">
        <f t="shared" si="7"/>
        <v>186</v>
      </c>
      <c r="T17">
        <f t="shared" si="8"/>
        <v>195</v>
      </c>
      <c r="U17">
        <f t="shared" si="9"/>
        <v>126</v>
      </c>
    </row>
    <row r="18" spans="1:21" ht="12.75">
      <c r="A18" s="2" t="str">
        <f>IF(E18=0,"",IF(E18=E17,A17,ROW()-3&amp;IF(E18=E19,"T","")))</f>
        <v>15T</v>
      </c>
      <c r="B18" s="2"/>
      <c r="C18" s="32" t="s">
        <v>305</v>
      </c>
      <c r="D18" s="19">
        <v>20215</v>
      </c>
      <c r="E18" s="36">
        <f>LARGE($P18:$R18,1)+LARGE($P18:$R18,2)+IF('[2]Men''s Epée'!$A$3=1,F18,0)</f>
        <v>373</v>
      </c>
      <c r="F18" s="18"/>
      <c r="G18" s="31">
        <f t="shared" si="0"/>
        <v>32</v>
      </c>
      <c r="H18" s="28">
        <f t="shared" si="1"/>
        <v>165</v>
      </c>
      <c r="I18" s="29">
        <f>VLOOKUP($C18,'Combined Men''s Epée'!$C$4:$I$205,I$1-2,FALSE)</f>
        <v>32</v>
      </c>
      <c r="J18" s="31" t="str">
        <f t="shared" si="2"/>
        <v>np</v>
      </c>
      <c r="K18" s="28">
        <f t="shared" si="3"/>
        <v>0</v>
      </c>
      <c r="L18" s="29" t="str">
        <f>VLOOKUP($C18,'Combined Men''s Epée'!$C$4:$I$205,L$1-2,FALSE)</f>
        <v>np</v>
      </c>
      <c r="M18" s="4">
        <v>12</v>
      </c>
      <c r="N18" s="5">
        <f>IF(OR('[2]Men''s Epée'!$A$3=1,$R$3=TRUE),IF(OR(M18&gt;=65,ISNUMBER(M18)=FALSE),0,VLOOKUP(M18,PointTable,N$3,TRUE)),0)</f>
        <v>208</v>
      </c>
      <c r="P18">
        <f t="shared" si="4"/>
        <v>165</v>
      </c>
      <c r="Q18">
        <f t="shared" si="5"/>
        <v>0</v>
      </c>
      <c r="R18">
        <f t="shared" si="6"/>
        <v>208</v>
      </c>
      <c r="S18">
        <f t="shared" si="7"/>
        <v>165</v>
      </c>
      <c r="T18">
        <f t="shared" si="8"/>
        <v>0</v>
      </c>
      <c r="U18">
        <f t="shared" si="9"/>
        <v>208</v>
      </c>
    </row>
    <row r="19" spans="1:21" ht="12.75">
      <c r="A19" s="2" t="str">
        <f>IF(E19=0,"",IF(E19=E18,A18,ROW()-3&amp;IF(E19=E20,"T","")))</f>
        <v>15T</v>
      </c>
      <c r="B19" s="2"/>
      <c r="C19" s="32" t="s">
        <v>366</v>
      </c>
      <c r="D19" s="19">
        <v>20233</v>
      </c>
      <c r="E19" s="36">
        <f>LARGE($P19:$R19,1)+LARGE($P19:$R19,2)+IF('[2]Men''s Epée'!$A$3=1,F19,0)</f>
        <v>373</v>
      </c>
      <c r="F19" s="18"/>
      <c r="G19" s="31" t="str">
        <f t="shared" si="0"/>
        <v>np</v>
      </c>
      <c r="H19" s="28">
        <f t="shared" si="1"/>
        <v>0</v>
      </c>
      <c r="I19" s="29" t="str">
        <f>VLOOKUP($C19,'Combined Men''s Epée'!$C$4:$I$205,I$1-2,FALSE)</f>
        <v>np</v>
      </c>
      <c r="J19" s="31">
        <f t="shared" si="2"/>
        <v>35</v>
      </c>
      <c r="K19" s="28">
        <f t="shared" si="3"/>
        <v>98</v>
      </c>
      <c r="L19" s="29">
        <f>VLOOKUP($C19,'Combined Men''s Epée'!$C$4:$I$205,L$1-2,FALSE)</f>
        <v>35</v>
      </c>
      <c r="M19" s="4">
        <v>7.5</v>
      </c>
      <c r="N19" s="5">
        <f>IF(OR('[2]Men''s Epée'!$A$3=1,$R$3=TRUE),IF(OR(M19&gt;=65,ISNUMBER(M19)=FALSE),0,VLOOKUP(M19,PointTable,N$3,TRUE)),0)</f>
        <v>275</v>
      </c>
      <c r="P19">
        <f t="shared" si="4"/>
        <v>0</v>
      </c>
      <c r="Q19">
        <f t="shared" si="5"/>
        <v>98</v>
      </c>
      <c r="R19">
        <f t="shared" si="6"/>
        <v>275</v>
      </c>
      <c r="S19">
        <f t="shared" si="7"/>
        <v>0</v>
      </c>
      <c r="T19">
        <f t="shared" si="8"/>
        <v>98</v>
      </c>
      <c r="U19">
        <f t="shared" si="9"/>
        <v>275</v>
      </c>
    </row>
    <row r="20" spans="1:21" ht="12.75">
      <c r="A20" s="2" t="str">
        <f>IF(E20=0,"",IF(E20=E19,A19,ROW()-3&amp;IF(E20=E21,"T","")))</f>
        <v>17</v>
      </c>
      <c r="B20" s="2"/>
      <c r="C20" s="20" t="s">
        <v>77</v>
      </c>
      <c r="D20" s="19">
        <v>17665</v>
      </c>
      <c r="E20" s="36">
        <f>LARGE($P20:$R20,1)+LARGE($P20:$R20,2)+IF('[2]Men''s Epée'!$A$3=1,F20,0)</f>
        <v>363</v>
      </c>
      <c r="F20" s="18"/>
      <c r="G20" s="31">
        <f t="shared" si="0"/>
        <v>15</v>
      </c>
      <c r="H20" s="28">
        <f t="shared" si="1"/>
        <v>303</v>
      </c>
      <c r="I20" s="29">
        <f>VLOOKUP($C20,'Combined Men''s Epée'!$C$4:$I$205,I$1-2,FALSE)</f>
        <v>15</v>
      </c>
      <c r="J20" s="31" t="str">
        <f t="shared" si="2"/>
        <v>np</v>
      </c>
      <c r="K20" s="28">
        <f t="shared" si="3"/>
        <v>0</v>
      </c>
      <c r="L20" s="29" t="str">
        <f>VLOOKUP($C20,'Combined Men''s Epée'!$C$4:$I$205,L$1-2,FALSE)</f>
        <v>np</v>
      </c>
      <c r="M20" s="4">
        <v>43</v>
      </c>
      <c r="N20" s="5">
        <f>IF(OR('[2]Men''s Epée'!$A$3=1,$R$3=TRUE),IF(OR(M20&gt;=65,ISNUMBER(M20)=FALSE),0,VLOOKUP(M20,PointTable,N$3,TRUE)),0)</f>
        <v>60</v>
      </c>
      <c r="P20">
        <f t="shared" si="4"/>
        <v>303</v>
      </c>
      <c r="Q20">
        <f t="shared" si="5"/>
        <v>0</v>
      </c>
      <c r="R20">
        <f t="shared" si="6"/>
        <v>60</v>
      </c>
      <c r="S20">
        <f t="shared" si="7"/>
        <v>303</v>
      </c>
      <c r="T20">
        <f t="shared" si="8"/>
        <v>0</v>
      </c>
      <c r="U20">
        <f t="shared" si="9"/>
        <v>60</v>
      </c>
    </row>
    <row r="21" spans="1:21" ht="12.75">
      <c r="A21" s="2" t="str">
        <f>IF(E21=0,"",IF(E21=E20,A20,ROW()-3&amp;IF(E21=E22,"T","")))</f>
        <v>18</v>
      </c>
      <c r="B21" s="2"/>
      <c r="C21" s="20" t="s">
        <v>74</v>
      </c>
      <c r="D21" s="19">
        <v>19101</v>
      </c>
      <c r="E21" s="36">
        <f>LARGE($P21:$R21,1)+LARGE($P21:$R21,2)+IF('[2]Men''s Epée'!$A$3=1,F21,0)</f>
        <v>328</v>
      </c>
      <c r="F21" s="18"/>
      <c r="G21" s="31" t="str">
        <f t="shared" si="0"/>
        <v>np</v>
      </c>
      <c r="H21" s="28">
        <f t="shared" si="1"/>
        <v>0</v>
      </c>
      <c r="I21" s="29" t="str">
        <f>VLOOKUP($C21,'Combined Men''s Epée'!$C$4:$I$205,I$1-2,FALSE)</f>
        <v>np</v>
      </c>
      <c r="J21" s="31">
        <f t="shared" si="2"/>
        <v>23</v>
      </c>
      <c r="K21" s="28">
        <f t="shared" si="3"/>
        <v>192</v>
      </c>
      <c r="L21" s="29">
        <f>VLOOKUP($C21,'Combined Men''s Epée'!$C$4:$I$205,L$1-2,FALSE)</f>
        <v>23</v>
      </c>
      <c r="M21" s="4">
        <v>19</v>
      </c>
      <c r="N21" s="5">
        <f>IF(OR('[2]Men''s Epée'!$A$3=1,$R$3=TRUE),IF(OR(M21&gt;=65,ISNUMBER(M21)=FALSE),0,VLOOKUP(M21,PointTable,N$3,TRUE)),0)</f>
        <v>136</v>
      </c>
      <c r="P21">
        <f t="shared" si="4"/>
        <v>0</v>
      </c>
      <c r="Q21">
        <f t="shared" si="5"/>
        <v>192</v>
      </c>
      <c r="R21">
        <f t="shared" si="6"/>
        <v>136</v>
      </c>
      <c r="S21">
        <f t="shared" si="7"/>
        <v>0</v>
      </c>
      <c r="T21">
        <f t="shared" si="8"/>
        <v>192</v>
      </c>
      <c r="U21">
        <f t="shared" si="9"/>
        <v>136</v>
      </c>
    </row>
    <row r="22" spans="1:21" ht="12.75">
      <c r="A22" s="2" t="str">
        <f>IF(E22=0,"",IF(E22=E21,A21,ROW()-3&amp;IF(E22=E23,"T","")))</f>
        <v>19</v>
      </c>
      <c r="B22" s="2"/>
      <c r="C22" s="32" t="s">
        <v>65</v>
      </c>
      <c r="D22" s="19">
        <v>19212</v>
      </c>
      <c r="E22" s="36">
        <f>LARGE($P22:$R22,1)+LARGE($P22:$R22,2)+IF('[2]Men''s Epée'!$A$3=1,F22,0)</f>
        <v>304</v>
      </c>
      <c r="F22" s="18"/>
      <c r="G22" s="31">
        <f t="shared" si="0"/>
        <v>35</v>
      </c>
      <c r="H22" s="28">
        <f t="shared" si="1"/>
        <v>98</v>
      </c>
      <c r="I22" s="29">
        <f>VLOOKUP($C22,'Combined Men''s Epée'!$C$4:$I$205,I$1-2,FALSE)</f>
        <v>35</v>
      </c>
      <c r="J22" s="31" t="str">
        <f t="shared" si="2"/>
        <v>exc</v>
      </c>
      <c r="K22" s="28">
        <f t="shared" si="3"/>
        <v>0</v>
      </c>
      <c r="L22" s="29" t="str">
        <f>VLOOKUP($C22,'Combined Men''s Epée'!$C$4:$I$205,L$1-2,FALSE)</f>
        <v>exc</v>
      </c>
      <c r="M22" s="4">
        <v>13</v>
      </c>
      <c r="N22" s="5">
        <f>IF(OR('[2]Men''s Epée'!$A$3=1,$R$3=TRUE),IF(OR(M22&gt;=65,ISNUMBER(M22)=FALSE),0,VLOOKUP(M22,PointTable,N$3,TRUE)),0)</f>
        <v>206</v>
      </c>
      <c r="P22">
        <f t="shared" si="4"/>
        <v>98</v>
      </c>
      <c r="Q22">
        <f t="shared" si="5"/>
        <v>0</v>
      </c>
      <c r="R22">
        <f t="shared" si="6"/>
        <v>206</v>
      </c>
      <c r="S22">
        <f t="shared" si="7"/>
        <v>98</v>
      </c>
      <c r="T22">
        <f t="shared" si="8"/>
        <v>0</v>
      </c>
      <c r="U22">
        <f t="shared" si="9"/>
        <v>206</v>
      </c>
    </row>
    <row r="23" spans="1:21" ht="12.75">
      <c r="A23" s="2" t="str">
        <f>IF(E23=0,"",IF(E23=E22,A22,ROW()-3&amp;IF(E23=E24,"T","")))</f>
        <v>20</v>
      </c>
      <c r="B23" s="2"/>
      <c r="C23" s="38" t="s">
        <v>511</v>
      </c>
      <c r="D23" s="19">
        <v>19184</v>
      </c>
      <c r="E23" s="36">
        <f>LARGE($P23:$R23,1)+LARGE($P23:$R23,2)+IF('[2]Men''s Epée'!$A$3=1,F23,0)</f>
        <v>280</v>
      </c>
      <c r="F23" s="18"/>
      <c r="G23" s="31" t="str">
        <f t="shared" si="0"/>
        <v>np</v>
      </c>
      <c r="H23" s="28">
        <f t="shared" si="1"/>
        <v>0</v>
      </c>
      <c r="I23" s="29" t="e">
        <f>VLOOKUP($C23,'Combined Men''s Epée'!$C$4:$I$205,I$1-2,FALSE)</f>
        <v>#N/A</v>
      </c>
      <c r="J23" s="31" t="str">
        <f t="shared" si="2"/>
        <v>np</v>
      </c>
      <c r="K23" s="28">
        <f t="shared" si="3"/>
        <v>0</v>
      </c>
      <c r="L23" s="29" t="e">
        <f>VLOOKUP($C23,'Combined Men''s Epée'!$C$4:$I$205,L$1-2,FALSE)</f>
        <v>#N/A</v>
      </c>
      <c r="M23" s="4">
        <v>5</v>
      </c>
      <c r="N23" s="5">
        <f>IF(OR('[2]Men''s Epée'!$A$3=1,$R$3=TRUE),IF(OR(M23&gt;=65,ISNUMBER(M23)=FALSE),0,VLOOKUP(M23,PointTable,N$3,TRUE)),0)</f>
        <v>280</v>
      </c>
      <c r="P23">
        <f>H23</f>
        <v>0</v>
      </c>
      <c r="Q23">
        <f>K23</f>
        <v>0</v>
      </c>
      <c r="R23">
        <f>N23</f>
        <v>280</v>
      </c>
      <c r="S23">
        <f t="shared" si="7"/>
        <v>0</v>
      </c>
      <c r="T23">
        <f t="shared" si="8"/>
        <v>0</v>
      </c>
      <c r="U23">
        <f t="shared" si="9"/>
        <v>280</v>
      </c>
    </row>
    <row r="24" spans="1:21" ht="12.75">
      <c r="A24" s="2" t="str">
        <f>IF(E24=0,"",IF(E24=E23,A23,ROW()-3&amp;IF(E24=E25,"T","")))</f>
        <v>21</v>
      </c>
      <c r="B24" s="2"/>
      <c r="C24" s="20" t="s">
        <v>15</v>
      </c>
      <c r="D24" s="19">
        <v>18138</v>
      </c>
      <c r="E24" s="36">
        <f>LARGE($P24:$R24,1)+LARGE($P24:$R24,2)+IF('[2]Men''s Epée'!$A$3=1,F24,0)</f>
        <v>269</v>
      </c>
      <c r="F24" s="18"/>
      <c r="G24" s="31">
        <f t="shared" si="0"/>
        <v>29</v>
      </c>
      <c r="H24" s="28">
        <f t="shared" si="1"/>
        <v>174</v>
      </c>
      <c r="I24" s="29">
        <f>VLOOKUP($C24,'Combined Men''s Epée'!$C$4:$I$205,I$1-2,FALSE)</f>
        <v>29</v>
      </c>
      <c r="J24" s="31">
        <f t="shared" si="2"/>
        <v>38</v>
      </c>
      <c r="K24" s="28">
        <f t="shared" si="3"/>
        <v>95</v>
      </c>
      <c r="L24" s="29">
        <f>VLOOKUP($C24,'Combined Men''s Epée'!$C$4:$I$205,L$1-2,FALSE)</f>
        <v>38</v>
      </c>
      <c r="M24" s="4" t="s">
        <v>3</v>
      </c>
      <c r="N24" s="5">
        <f>IF(OR('[2]Men''s Epée'!$A$3=1,$R$3=TRUE),IF(OR(M24&gt;=65,ISNUMBER(M24)=FALSE),0,VLOOKUP(M24,PointTable,N$3,TRUE)),0)</f>
        <v>0</v>
      </c>
      <c r="P24">
        <f t="shared" si="4"/>
        <v>174</v>
      </c>
      <c r="Q24">
        <f t="shared" si="5"/>
        <v>95</v>
      </c>
      <c r="R24">
        <f t="shared" si="6"/>
        <v>0</v>
      </c>
      <c r="S24">
        <f t="shared" si="7"/>
        <v>174</v>
      </c>
      <c r="T24">
        <f t="shared" si="8"/>
        <v>95</v>
      </c>
      <c r="U24">
        <f t="shared" si="9"/>
        <v>0</v>
      </c>
    </row>
    <row r="25" spans="1:21" ht="12.75">
      <c r="A25" s="2" t="str">
        <f>IF(E25=0,"",IF(E25=E24,A24,ROW()-3&amp;IF(E25=E26,"T","")))</f>
        <v>22</v>
      </c>
      <c r="B25" s="2"/>
      <c r="C25" s="32" t="s">
        <v>214</v>
      </c>
      <c r="D25" s="19">
        <v>19884</v>
      </c>
      <c r="E25" s="36">
        <f>LARGE($P25:$R25,1)+LARGE($P25:$R25,2)+IF('[2]Men''s Epée'!$A$3=1,F25,0)</f>
        <v>265</v>
      </c>
      <c r="F25" s="18"/>
      <c r="G25" s="31">
        <f t="shared" si="0"/>
        <v>24</v>
      </c>
      <c r="H25" s="28">
        <f t="shared" si="1"/>
        <v>189</v>
      </c>
      <c r="I25" s="29">
        <f>VLOOKUP($C25,'Combined Men''s Epée'!$C$4:$I$205,I$1-2,FALSE)</f>
        <v>24</v>
      </c>
      <c r="J25" s="31">
        <f t="shared" si="2"/>
        <v>57</v>
      </c>
      <c r="K25" s="28">
        <f t="shared" si="3"/>
        <v>76</v>
      </c>
      <c r="L25" s="29">
        <f>VLOOKUP($C25,'Combined Men''s Epée'!$C$4:$I$205,L$1-2,FALSE)</f>
        <v>57</v>
      </c>
      <c r="M25" s="4" t="s">
        <v>3</v>
      </c>
      <c r="N25" s="5">
        <f>IF(OR('[2]Men''s Epée'!$A$3=1,$R$3=TRUE),IF(OR(M25&gt;=65,ISNUMBER(M25)=FALSE),0,VLOOKUP(M25,PointTable,N$3,TRUE)),0)</f>
        <v>0</v>
      </c>
      <c r="P25">
        <f t="shared" si="4"/>
        <v>189</v>
      </c>
      <c r="Q25">
        <f t="shared" si="5"/>
        <v>76</v>
      </c>
      <c r="R25">
        <f t="shared" si="6"/>
        <v>0</v>
      </c>
      <c r="S25">
        <f aca="true" t="shared" si="10" ref="S25:S49">IF(P$3=TRUE,H25,0)</f>
        <v>189</v>
      </c>
      <c r="T25">
        <f aca="true" t="shared" si="11" ref="T25:T49">IF(Q$3=TRUE,K25,0)</f>
        <v>76</v>
      </c>
      <c r="U25">
        <f aca="true" t="shared" si="12" ref="U25:U49">IF(R$3=TRUE,N25,0)</f>
        <v>0</v>
      </c>
    </row>
    <row r="26" spans="1:21" ht="12.75">
      <c r="A26" s="2" t="str">
        <f>IF(E26=0,"",IF(E26=E25,A25,ROW()-3&amp;IF(E26=E27,"T","")))</f>
        <v>23</v>
      </c>
      <c r="B26" s="2"/>
      <c r="C26" s="32" t="s">
        <v>162</v>
      </c>
      <c r="D26" s="19">
        <v>20228</v>
      </c>
      <c r="E26" s="36">
        <f>LARGE($P26:$R26,1)+LARGE($P26:$R26,2)+IF('[2]Men''s Epée'!$A$3=1,F26,0)</f>
        <v>232</v>
      </c>
      <c r="F26" s="18"/>
      <c r="G26" s="31" t="str">
        <f t="shared" si="0"/>
        <v>np</v>
      </c>
      <c r="H26" s="28">
        <f t="shared" si="1"/>
        <v>0</v>
      </c>
      <c r="I26" s="29" t="str">
        <f>VLOOKUP($C26,'Combined Men''s Epée'!$C$4:$I$205,I$1-2,FALSE)</f>
        <v>np</v>
      </c>
      <c r="J26" s="31">
        <f t="shared" si="2"/>
        <v>32</v>
      </c>
      <c r="K26" s="28">
        <f t="shared" si="3"/>
        <v>165</v>
      </c>
      <c r="L26" s="29">
        <f>VLOOKUP($C26,'Combined Men''s Epée'!$C$4:$I$205,L$1-2,FALSE)</f>
        <v>32</v>
      </c>
      <c r="M26" s="4">
        <v>36</v>
      </c>
      <c r="N26" s="5">
        <f>IF(OR('[2]Men''s Epée'!$A$3=1,$R$3=TRUE),IF(OR(M26&gt;=65,ISNUMBER(M26)=FALSE),0,VLOOKUP(M26,PointTable,N$3,TRUE)),0)</f>
        <v>67</v>
      </c>
      <c r="P26">
        <f t="shared" si="4"/>
        <v>0</v>
      </c>
      <c r="Q26">
        <f t="shared" si="5"/>
        <v>165</v>
      </c>
      <c r="R26">
        <f t="shared" si="6"/>
        <v>67</v>
      </c>
      <c r="S26">
        <f t="shared" si="7"/>
        <v>0</v>
      </c>
      <c r="T26">
        <f t="shared" si="8"/>
        <v>165</v>
      </c>
      <c r="U26">
        <f t="shared" si="9"/>
        <v>67</v>
      </c>
    </row>
    <row r="27" spans="1:21" ht="12.75">
      <c r="A27" s="2" t="str">
        <f>IF(E27=0,"",IF(E27=E26,A26,ROW()-3&amp;IF(E27=E28,"T","")))</f>
        <v>24</v>
      </c>
      <c r="B27" s="2"/>
      <c r="C27" s="32" t="s">
        <v>52</v>
      </c>
      <c r="D27" s="19">
        <v>17765</v>
      </c>
      <c r="E27" s="36">
        <f>LARGE($P27:$R27,1)+LARGE($P27:$R27,2)+IF('[2]Men''s Epée'!$A$3=1,F27,0)</f>
        <v>210</v>
      </c>
      <c r="F27" s="18"/>
      <c r="G27" s="31" t="str">
        <f t="shared" si="0"/>
        <v>np</v>
      </c>
      <c r="H27" s="28">
        <f t="shared" si="1"/>
        <v>0</v>
      </c>
      <c r="I27" s="29" t="e">
        <f>VLOOKUP($C27,'Combined Men''s Epée'!$C$4:$I$205,I$1-2,FALSE)</f>
        <v>#N/A</v>
      </c>
      <c r="J27" s="31" t="str">
        <f t="shared" si="2"/>
        <v>np</v>
      </c>
      <c r="K27" s="28">
        <f t="shared" si="3"/>
        <v>0</v>
      </c>
      <c r="L27" s="29" t="e">
        <f>VLOOKUP($C27,'Combined Men''s Epée'!$C$4:$I$205,L$1-2,FALSE)</f>
        <v>#N/A</v>
      </c>
      <c r="M27" s="4">
        <v>11</v>
      </c>
      <c r="N27" s="5">
        <f>IF(OR('[2]Men''s Epée'!$A$3=1,$R$3=TRUE),IF(OR(M27&gt;=65,ISNUMBER(M27)=FALSE),0,VLOOKUP(M27,PointTable,N$3,TRUE)),0)</f>
        <v>210</v>
      </c>
      <c r="P27">
        <f t="shared" si="4"/>
        <v>0</v>
      </c>
      <c r="Q27">
        <f t="shared" si="5"/>
        <v>0</v>
      </c>
      <c r="R27">
        <f t="shared" si="6"/>
        <v>210</v>
      </c>
      <c r="S27">
        <f t="shared" si="7"/>
        <v>0</v>
      </c>
      <c r="T27">
        <f t="shared" si="8"/>
        <v>0</v>
      </c>
      <c r="U27">
        <f t="shared" si="9"/>
        <v>210</v>
      </c>
    </row>
    <row r="28" spans="1:21" ht="12.75">
      <c r="A28" s="2" t="str">
        <f>IF(E28=0,"",IF(E28=E27,A27,ROW()-3&amp;IF(E28=E29,"T","")))</f>
        <v>25</v>
      </c>
      <c r="B28" s="2"/>
      <c r="C28" s="38" t="s">
        <v>512</v>
      </c>
      <c r="D28" s="19">
        <v>18060</v>
      </c>
      <c r="E28" s="36">
        <f>LARGE($P28:$R28,1)+LARGE($P28:$R28,2)+IF('[2]Men''s Epée'!$A$3=1,F28,0)</f>
        <v>204</v>
      </c>
      <c r="F28" s="18"/>
      <c r="G28" s="31" t="str">
        <f t="shared" si="0"/>
        <v>np</v>
      </c>
      <c r="H28" s="28">
        <f t="shared" si="1"/>
        <v>0</v>
      </c>
      <c r="I28" s="29" t="e">
        <f>VLOOKUP($C28,'Combined Men''s Epée'!$C$4:$I$205,I$1-2,FALSE)</f>
        <v>#N/A</v>
      </c>
      <c r="J28" s="31" t="str">
        <f t="shared" si="2"/>
        <v>np</v>
      </c>
      <c r="K28" s="28">
        <f t="shared" si="3"/>
        <v>0</v>
      </c>
      <c r="L28" s="29" t="e">
        <f>VLOOKUP($C28,'Combined Men''s Epée'!$C$4:$I$205,L$1-2,FALSE)</f>
        <v>#N/A</v>
      </c>
      <c r="M28" s="4">
        <v>14</v>
      </c>
      <c r="N28" s="5">
        <f>IF(OR('[2]Men''s Epée'!$A$3=1,$R$3=TRUE),IF(OR(M28&gt;=65,ISNUMBER(M28)=FALSE),0,VLOOKUP(M28,PointTable,N$3,TRUE)),0)</f>
        <v>204</v>
      </c>
      <c r="P28">
        <f t="shared" si="4"/>
        <v>0</v>
      </c>
      <c r="Q28">
        <f t="shared" si="5"/>
        <v>0</v>
      </c>
      <c r="R28">
        <f t="shared" si="6"/>
        <v>204</v>
      </c>
      <c r="S28">
        <f t="shared" si="7"/>
        <v>0</v>
      </c>
      <c r="T28">
        <f t="shared" si="8"/>
        <v>0</v>
      </c>
      <c r="U28">
        <f t="shared" si="9"/>
        <v>204</v>
      </c>
    </row>
    <row r="29" spans="1:21" ht="12.75">
      <c r="A29" s="2" t="str">
        <f>IF(E29=0,"",IF(E29=E28,A28,ROW()-3&amp;IF(E29=E30,"T","")))</f>
        <v>26</v>
      </c>
      <c r="B29" s="2"/>
      <c r="C29" s="20" t="s">
        <v>84</v>
      </c>
      <c r="D29" s="19">
        <v>16882</v>
      </c>
      <c r="E29" s="36">
        <f>LARGE($P29:$R29,1)+LARGE($P29:$R29,2)+IF('[2]Men''s Epée'!$A$3=1,F29,0)</f>
        <v>202</v>
      </c>
      <c r="F29" s="18"/>
      <c r="G29" s="31" t="str">
        <f t="shared" si="0"/>
        <v>np</v>
      </c>
      <c r="H29" s="28">
        <f t="shared" si="1"/>
        <v>0</v>
      </c>
      <c r="I29" s="29" t="e">
        <f>VLOOKUP($C29,'Combined Men''s Epée'!$C$4:$I$205,I$1-2,FALSE)</f>
        <v>#N/A</v>
      </c>
      <c r="J29" s="31" t="str">
        <f t="shared" si="2"/>
        <v>np</v>
      </c>
      <c r="K29" s="28">
        <f t="shared" si="3"/>
        <v>0</v>
      </c>
      <c r="L29" s="29" t="e">
        <f>VLOOKUP($C29,'Combined Men''s Epée'!$C$4:$I$205,L$1-2,FALSE)</f>
        <v>#N/A</v>
      </c>
      <c r="M29" s="4">
        <v>15</v>
      </c>
      <c r="N29" s="5">
        <f>IF(OR('[2]Men''s Epée'!$A$3=1,$R$3=TRUE),IF(OR(M29&gt;=65,ISNUMBER(M29)=FALSE),0,VLOOKUP(M29,PointTable,N$3,TRUE)),0)</f>
        <v>202</v>
      </c>
      <c r="P29">
        <f t="shared" si="4"/>
        <v>0</v>
      </c>
      <c r="Q29">
        <f t="shared" si="5"/>
        <v>0</v>
      </c>
      <c r="R29">
        <f t="shared" si="6"/>
        <v>202</v>
      </c>
      <c r="S29">
        <f t="shared" si="7"/>
        <v>0</v>
      </c>
      <c r="T29">
        <f t="shared" si="8"/>
        <v>0</v>
      </c>
      <c r="U29">
        <f t="shared" si="9"/>
        <v>202</v>
      </c>
    </row>
    <row r="30" spans="1:21" ht="12.75">
      <c r="A30" s="2" t="str">
        <f>IF(E30=0,"",IF(E30=E29,A29,ROW()-3&amp;IF(E30=E31,"T","")))</f>
        <v>27</v>
      </c>
      <c r="B30" s="2"/>
      <c r="C30" s="38" t="s">
        <v>513</v>
      </c>
      <c r="D30" s="19">
        <v>20330</v>
      </c>
      <c r="E30" s="36">
        <f>LARGE($P30:$R30,1)+LARGE($P30:$R30,2)+IF('[2]Men''s Epée'!$A$3=1,F30,0)</f>
        <v>200</v>
      </c>
      <c r="F30" s="18"/>
      <c r="G30" s="31" t="str">
        <f t="shared" si="0"/>
        <v>np</v>
      </c>
      <c r="H30" s="28">
        <f t="shared" si="1"/>
        <v>0</v>
      </c>
      <c r="I30" s="29" t="e">
        <f>VLOOKUP($C30,'Combined Men''s Epée'!$C$4:$I$205,I$1-2,FALSE)</f>
        <v>#N/A</v>
      </c>
      <c r="J30" s="31" t="str">
        <f t="shared" si="2"/>
        <v>np</v>
      </c>
      <c r="K30" s="28">
        <f t="shared" si="3"/>
        <v>0</v>
      </c>
      <c r="L30" s="29" t="e">
        <f>VLOOKUP($C30,'Combined Men''s Epée'!$C$4:$I$205,L$1-2,FALSE)</f>
        <v>#N/A</v>
      </c>
      <c r="M30" s="4">
        <v>16</v>
      </c>
      <c r="N30" s="5">
        <f>IF(OR('[2]Men''s Epée'!$A$3=1,$R$3=TRUE),IF(OR(M30&gt;=65,ISNUMBER(M30)=FALSE),0,VLOOKUP(M30,PointTable,N$3,TRUE)),0)</f>
        <v>200</v>
      </c>
      <c r="P30">
        <f t="shared" si="4"/>
        <v>0</v>
      </c>
      <c r="Q30">
        <f t="shared" si="5"/>
        <v>0</v>
      </c>
      <c r="R30">
        <f t="shared" si="6"/>
        <v>200</v>
      </c>
      <c r="S30">
        <f t="shared" si="7"/>
        <v>0</v>
      </c>
      <c r="T30">
        <f t="shared" si="8"/>
        <v>0</v>
      </c>
      <c r="U30">
        <f t="shared" si="9"/>
        <v>200</v>
      </c>
    </row>
    <row r="31" spans="1:21" ht="12.75">
      <c r="A31" s="2" t="str">
        <f>IF(E31=0,"",IF(E31=E30,A30,ROW()-3&amp;IF(E31=E32,"T","")))</f>
        <v>28</v>
      </c>
      <c r="B31" s="2"/>
      <c r="C31" s="32" t="s">
        <v>302</v>
      </c>
      <c r="D31" s="19">
        <v>19151</v>
      </c>
      <c r="E31" s="36">
        <f>LARGE($P31:$R31,1)+LARGE($P31:$R31,2)+IF('[2]Men''s Epée'!$A$3=1,F31,0)</f>
        <v>198</v>
      </c>
      <c r="F31" s="18"/>
      <c r="G31" s="31">
        <f t="shared" si="0"/>
        <v>21</v>
      </c>
      <c r="H31" s="28">
        <f t="shared" si="1"/>
        <v>198</v>
      </c>
      <c r="I31" s="29">
        <f>VLOOKUP($C31,'Combined Men''s Epée'!$C$4:$I$205,I$1-2,FALSE)</f>
        <v>21</v>
      </c>
      <c r="J31" s="31" t="str">
        <f t="shared" si="2"/>
        <v>np</v>
      </c>
      <c r="K31" s="28">
        <f t="shared" si="3"/>
        <v>0</v>
      </c>
      <c r="L31" s="29" t="str">
        <f>VLOOKUP($C31,'Combined Men''s Epée'!$C$4:$I$205,L$1-2,FALSE)</f>
        <v>np</v>
      </c>
      <c r="M31" s="4" t="s">
        <v>3</v>
      </c>
      <c r="N31" s="5">
        <f>IF(OR('[2]Men''s Epée'!$A$3=1,$R$3=TRUE),IF(OR(M31&gt;=65,ISNUMBER(M31)=FALSE),0,VLOOKUP(M31,PointTable,N$3,TRUE)),0)</f>
        <v>0</v>
      </c>
      <c r="P31">
        <f t="shared" si="4"/>
        <v>198</v>
      </c>
      <c r="Q31">
        <f t="shared" si="5"/>
        <v>0</v>
      </c>
      <c r="R31">
        <f t="shared" si="6"/>
        <v>0</v>
      </c>
      <c r="S31">
        <f t="shared" si="7"/>
        <v>198</v>
      </c>
      <c r="T31">
        <f t="shared" si="8"/>
        <v>0</v>
      </c>
      <c r="U31">
        <f t="shared" si="9"/>
        <v>0</v>
      </c>
    </row>
    <row r="32" spans="1:21" ht="12.75">
      <c r="A32" s="2" t="str">
        <f>IF(E32=0,"",IF(E32=E31,A31,ROW()-3&amp;IF(E32=E33,"T","")))</f>
        <v>29</v>
      </c>
      <c r="B32" s="2"/>
      <c r="C32" s="32" t="s">
        <v>126</v>
      </c>
      <c r="D32" s="19">
        <v>19762</v>
      </c>
      <c r="E32" s="36">
        <f>LARGE($P32:$R32,1)+LARGE($P32:$R32,2)+IF('[2]Men''s Epée'!$A$3=1,F32,0)</f>
        <v>197</v>
      </c>
      <c r="F32" s="18"/>
      <c r="G32" s="31">
        <f t="shared" si="0"/>
        <v>58</v>
      </c>
      <c r="H32" s="28">
        <f t="shared" si="1"/>
        <v>75</v>
      </c>
      <c r="I32" s="29">
        <f>VLOOKUP($C32,'Combined Men''s Epée'!$C$4:$I$205,I$1-2,FALSE)</f>
        <v>58</v>
      </c>
      <c r="J32" s="31" t="str">
        <f t="shared" si="2"/>
        <v>np</v>
      </c>
      <c r="K32" s="28">
        <f t="shared" si="3"/>
        <v>0</v>
      </c>
      <c r="L32" s="29" t="str">
        <f>VLOOKUP($C32,'Combined Men''s Epée'!$C$4:$I$205,L$1-2,FALSE)</f>
        <v>np</v>
      </c>
      <c r="M32" s="4">
        <v>26</v>
      </c>
      <c r="N32" s="5">
        <f>IF(OR('[2]Men''s Epée'!$A$3=1,$R$3=TRUE),IF(OR(M32&gt;=65,ISNUMBER(M32)=FALSE),0,VLOOKUP(M32,PointTable,N$3,TRUE)),0)</f>
        <v>122</v>
      </c>
      <c r="P32">
        <f t="shared" si="4"/>
        <v>75</v>
      </c>
      <c r="Q32">
        <f t="shared" si="5"/>
        <v>0</v>
      </c>
      <c r="R32">
        <f t="shared" si="6"/>
        <v>122</v>
      </c>
      <c r="S32">
        <f t="shared" si="7"/>
        <v>75</v>
      </c>
      <c r="T32">
        <f t="shared" si="8"/>
        <v>0</v>
      </c>
      <c r="U32">
        <f t="shared" si="9"/>
        <v>122</v>
      </c>
    </row>
    <row r="33" spans="1:21" ht="12.75">
      <c r="A33" s="2" t="str">
        <f>IF(E33=0,"",IF(E33=E32,A32,ROW()-3&amp;IF(E33=E34,"T","")))</f>
        <v>30</v>
      </c>
      <c r="B33" s="2"/>
      <c r="C33" s="32" t="s">
        <v>303</v>
      </c>
      <c r="D33" s="19">
        <v>18587</v>
      </c>
      <c r="E33" s="36">
        <f>LARGE($P33:$R33,1)+LARGE($P33:$R33,2)+IF('[2]Men''s Epée'!$A$3=1,F33,0)</f>
        <v>195</v>
      </c>
      <c r="F33" s="18"/>
      <c r="G33" s="31">
        <f t="shared" si="0"/>
        <v>22</v>
      </c>
      <c r="H33" s="28">
        <f t="shared" si="1"/>
        <v>195</v>
      </c>
      <c r="I33" s="29">
        <f>VLOOKUP($C33,'Combined Men''s Epée'!$C$4:$I$205,I$1-2,FALSE)</f>
        <v>22</v>
      </c>
      <c r="J33" s="31" t="str">
        <f t="shared" si="2"/>
        <v>np</v>
      </c>
      <c r="K33" s="28">
        <f t="shared" si="3"/>
        <v>0</v>
      </c>
      <c r="L33" s="29" t="str">
        <f>VLOOKUP($C33,'Combined Men''s Epée'!$C$4:$I$205,L$1-2,FALSE)</f>
        <v>np</v>
      </c>
      <c r="M33" s="4" t="s">
        <v>3</v>
      </c>
      <c r="N33" s="5">
        <f>IF(OR('[2]Men''s Epée'!$A$3=1,$R$3=TRUE),IF(OR(M33&gt;=65,ISNUMBER(M33)=FALSE),0,VLOOKUP(M33,PointTable,N$3,TRUE)),0)</f>
        <v>0</v>
      </c>
      <c r="P33">
        <f t="shared" si="4"/>
        <v>195</v>
      </c>
      <c r="Q33">
        <f t="shared" si="5"/>
        <v>0</v>
      </c>
      <c r="R33">
        <f t="shared" si="6"/>
        <v>0</v>
      </c>
      <c r="S33">
        <f t="shared" si="7"/>
        <v>195</v>
      </c>
      <c r="T33">
        <f t="shared" si="8"/>
        <v>0</v>
      </c>
      <c r="U33">
        <f t="shared" si="9"/>
        <v>0</v>
      </c>
    </row>
    <row r="34" spans="1:21" ht="12.75">
      <c r="A34" s="2" t="str">
        <f>IF(E34=0,"",IF(E34=E33,A33,ROW()-3&amp;IF(E34=E35,"T","")))</f>
        <v>31</v>
      </c>
      <c r="B34" s="2"/>
      <c r="C34" s="32" t="s">
        <v>139</v>
      </c>
      <c r="D34" s="19">
        <v>18992</v>
      </c>
      <c r="E34" s="36">
        <f>LARGE($P34:$R34,1)+LARGE($P34:$R34,2)+IF('[2]Men''s Epée'!$A$3=1,F34,0)</f>
        <v>194</v>
      </c>
      <c r="F34" s="18"/>
      <c r="G34" s="31">
        <f t="shared" si="0"/>
        <v>55</v>
      </c>
      <c r="H34" s="28">
        <f t="shared" si="1"/>
        <v>78</v>
      </c>
      <c r="I34" s="29">
        <f>VLOOKUP($C34,'Combined Men''s Epée'!$C$4:$I$205,I$1-2,FALSE)</f>
        <v>55</v>
      </c>
      <c r="J34" s="31" t="str">
        <f t="shared" si="2"/>
        <v>np</v>
      </c>
      <c r="K34" s="28">
        <f t="shared" si="3"/>
        <v>0</v>
      </c>
      <c r="L34" s="29" t="str">
        <f>VLOOKUP($C34,'Combined Men''s Epée'!$C$4:$I$205,L$1-2,FALSE)</f>
        <v>np</v>
      </c>
      <c r="M34" s="4">
        <v>29</v>
      </c>
      <c r="N34" s="5">
        <f>IF(OR('[2]Men''s Epée'!$A$3=1,$R$3=TRUE),IF(OR(M34&gt;=65,ISNUMBER(M34)=FALSE),0,VLOOKUP(M34,PointTable,N$3,TRUE)),0)</f>
        <v>116</v>
      </c>
      <c r="P34">
        <f t="shared" si="4"/>
        <v>78</v>
      </c>
      <c r="Q34">
        <f t="shared" si="5"/>
        <v>0</v>
      </c>
      <c r="R34">
        <f t="shared" si="6"/>
        <v>116</v>
      </c>
      <c r="S34">
        <f t="shared" si="7"/>
        <v>78</v>
      </c>
      <c r="T34">
        <f t="shared" si="8"/>
        <v>0</v>
      </c>
      <c r="U34">
        <f t="shared" si="9"/>
        <v>116</v>
      </c>
    </row>
    <row r="35" spans="1:21" ht="12.75">
      <c r="A35" s="2" t="str">
        <f>IF(E35=0,"",IF(E35=E34,A34,ROW()-3&amp;IF(E35=E36,"T","")))</f>
        <v>32T</v>
      </c>
      <c r="B35" s="2"/>
      <c r="C35" s="32" t="s">
        <v>365</v>
      </c>
      <c r="D35" s="19">
        <v>18804</v>
      </c>
      <c r="E35" s="36">
        <f>LARGE($P35:$R35,1)+LARGE($P35:$R35,2)+IF('[2]Men''s Epée'!$A$3=1,F35,0)</f>
        <v>168</v>
      </c>
      <c r="F35" s="18"/>
      <c r="G35" s="31" t="str">
        <f t="shared" si="0"/>
        <v>np</v>
      </c>
      <c r="H35" s="28">
        <f t="shared" si="1"/>
        <v>0</v>
      </c>
      <c r="I35" s="29" t="str">
        <f>VLOOKUP($C35,'Combined Men''s Epée'!$C$4:$I$205,I$1-2,FALSE)</f>
        <v>np</v>
      </c>
      <c r="J35" s="31">
        <f t="shared" si="2"/>
        <v>31</v>
      </c>
      <c r="K35" s="28">
        <f t="shared" si="3"/>
        <v>168</v>
      </c>
      <c r="L35" s="29">
        <f>VLOOKUP($C35,'Combined Men''s Epée'!$C$4:$I$205,L$1-2,FALSE)</f>
        <v>31</v>
      </c>
      <c r="M35" s="4" t="s">
        <v>3</v>
      </c>
      <c r="N35" s="5">
        <f>IF(OR('[2]Men''s Epée'!$A$3=1,$R$3=TRUE),IF(OR(M35&gt;=65,ISNUMBER(M35)=FALSE),0,VLOOKUP(M35,PointTable,N$3,TRUE)),0)</f>
        <v>0</v>
      </c>
      <c r="P35">
        <f aca="true" t="shared" si="13" ref="P35:P50">H35</f>
        <v>0</v>
      </c>
      <c r="Q35">
        <f aca="true" t="shared" si="14" ref="Q35:Q50">K35</f>
        <v>168</v>
      </c>
      <c r="R35">
        <f aca="true" t="shared" si="15" ref="R35:R50">N35</f>
        <v>0</v>
      </c>
      <c r="S35">
        <f t="shared" si="10"/>
        <v>0</v>
      </c>
      <c r="T35">
        <f t="shared" si="11"/>
        <v>168</v>
      </c>
      <c r="U35">
        <f t="shared" si="12"/>
        <v>0</v>
      </c>
    </row>
    <row r="36" spans="1:21" ht="12.75">
      <c r="A36" s="2" t="str">
        <f>IF(E36=0,"",IF(E36=E35,A35,ROW()-3&amp;IF(E36=E37,"T","")))</f>
        <v>32T</v>
      </c>
      <c r="B36" s="2"/>
      <c r="C36" s="32" t="s">
        <v>342</v>
      </c>
      <c r="D36" s="19">
        <v>18059</v>
      </c>
      <c r="E36" s="36">
        <f>LARGE($P36:$R36,1)+LARGE($P36:$R36,2)+IF('[2]Men''s Epée'!$A$3=1,F36,0)</f>
        <v>168</v>
      </c>
      <c r="F36" s="18"/>
      <c r="G36" s="31">
        <f aca="true" t="shared" si="16" ref="G36:G67">IF(ISERROR(I36),"np",I36)</f>
        <v>31</v>
      </c>
      <c r="H36" s="28">
        <f t="shared" si="1"/>
        <v>168</v>
      </c>
      <c r="I36" s="29">
        <f>VLOOKUP($C36,'Combined Men''s Epée'!$C$4:$I$205,I$1-2,FALSE)</f>
        <v>31</v>
      </c>
      <c r="J36" s="31" t="str">
        <f aca="true" t="shared" si="17" ref="J36:J67">IF(ISERROR(L36),"np",L36)</f>
        <v>np</v>
      </c>
      <c r="K36" s="28">
        <f t="shared" si="3"/>
        <v>0</v>
      </c>
      <c r="L36" s="29" t="str">
        <f>VLOOKUP($C36,'Combined Men''s Epée'!$C$4:$I$205,L$1-2,FALSE)</f>
        <v>np</v>
      </c>
      <c r="M36" s="4" t="s">
        <v>3</v>
      </c>
      <c r="N36" s="5">
        <f>IF(OR('[2]Men''s Epée'!$A$3=1,$R$3=TRUE),IF(OR(M36&gt;=65,ISNUMBER(M36)=FALSE),0,VLOOKUP(M36,PointTable,N$3,TRUE)),0)</f>
        <v>0</v>
      </c>
      <c r="P36">
        <f t="shared" si="13"/>
        <v>168</v>
      </c>
      <c r="Q36">
        <f t="shared" si="14"/>
        <v>0</v>
      </c>
      <c r="R36">
        <f t="shared" si="15"/>
        <v>0</v>
      </c>
      <c r="S36">
        <f t="shared" si="10"/>
        <v>168</v>
      </c>
      <c r="T36">
        <f t="shared" si="11"/>
        <v>0</v>
      </c>
      <c r="U36">
        <f t="shared" si="12"/>
        <v>0</v>
      </c>
    </row>
    <row r="37" spans="1:21" ht="12.75">
      <c r="A37" s="2" t="str">
        <f>IF(E37=0,"",IF(E37=E36,A36,ROW()-3&amp;IF(E37=E38,"T","")))</f>
        <v>34</v>
      </c>
      <c r="B37" s="2"/>
      <c r="C37" s="38" t="s">
        <v>454</v>
      </c>
      <c r="D37" s="19">
        <v>17308</v>
      </c>
      <c r="E37" s="36">
        <f>LARGE($P37:$R37,1)+LARGE($P37:$R37,2)+IF('[2]Men''s Epée'!$A$3=1,F37,0)</f>
        <v>140</v>
      </c>
      <c r="F37" s="18"/>
      <c r="G37" s="31" t="str">
        <f t="shared" si="16"/>
        <v>np</v>
      </c>
      <c r="H37" s="28">
        <f t="shared" si="1"/>
        <v>0</v>
      </c>
      <c r="I37" s="29" t="e">
        <f>VLOOKUP($C37,'Combined Men''s Epée'!$C$4:$I$205,I$1-2,FALSE)</f>
        <v>#N/A</v>
      </c>
      <c r="J37" s="31" t="str">
        <f t="shared" si="17"/>
        <v>np</v>
      </c>
      <c r="K37" s="28">
        <f t="shared" si="3"/>
        <v>0</v>
      </c>
      <c r="L37" s="29" t="e">
        <f>VLOOKUP($C37,'Combined Men''s Epée'!$C$4:$I$205,L$1-2,FALSE)</f>
        <v>#N/A</v>
      </c>
      <c r="M37" s="4">
        <v>17</v>
      </c>
      <c r="N37" s="5">
        <f>IF(OR('[2]Men''s Epée'!$A$3=1,$R$3=TRUE),IF(OR(M37&gt;=65,ISNUMBER(M37)=FALSE),0,VLOOKUP(M37,PointTable,N$3,TRUE)),0)</f>
        <v>140</v>
      </c>
      <c r="P37">
        <f t="shared" si="13"/>
        <v>0</v>
      </c>
      <c r="Q37">
        <f t="shared" si="14"/>
        <v>0</v>
      </c>
      <c r="R37">
        <f t="shared" si="15"/>
        <v>140</v>
      </c>
      <c r="S37">
        <f t="shared" si="10"/>
        <v>0</v>
      </c>
      <c r="T37">
        <f t="shared" si="11"/>
        <v>0</v>
      </c>
      <c r="U37">
        <f t="shared" si="12"/>
        <v>140</v>
      </c>
    </row>
    <row r="38" spans="1:21" ht="12.75">
      <c r="A38" s="2" t="str">
        <f>IF(E38=0,"",IF(E38=E37,A37,ROW()-3&amp;IF(E38=E39,"T","")))</f>
        <v>35</v>
      </c>
      <c r="B38" s="2"/>
      <c r="C38" s="38" t="s">
        <v>455</v>
      </c>
      <c r="D38" s="19">
        <v>19282</v>
      </c>
      <c r="E38" s="36">
        <f>LARGE($P38:$R38,1)+LARGE($P38:$R38,2)+IF('[2]Men''s Epée'!$A$3=1,F38,0)</f>
        <v>138</v>
      </c>
      <c r="F38" s="18"/>
      <c r="G38" s="31" t="str">
        <f t="shared" si="16"/>
        <v>np</v>
      </c>
      <c r="H38" s="28">
        <f t="shared" si="1"/>
        <v>0</v>
      </c>
      <c r="I38" s="29" t="e">
        <f>VLOOKUP($C38,'Combined Men''s Epée'!$C$4:$I$205,I$1-2,FALSE)</f>
        <v>#N/A</v>
      </c>
      <c r="J38" s="31" t="str">
        <f t="shared" si="17"/>
        <v>np</v>
      </c>
      <c r="K38" s="28">
        <f t="shared" si="3"/>
        <v>0</v>
      </c>
      <c r="L38" s="29" t="e">
        <f>VLOOKUP($C38,'Combined Men''s Epée'!$C$4:$I$205,L$1-2,FALSE)</f>
        <v>#N/A</v>
      </c>
      <c r="M38" s="4">
        <v>18</v>
      </c>
      <c r="N38" s="5">
        <f>IF(OR('[2]Men''s Epée'!$A$3=1,$R$3=TRUE),IF(OR(M38&gt;=65,ISNUMBER(M38)=FALSE),0,VLOOKUP(M38,PointTable,N$3,TRUE)),0)</f>
        <v>138</v>
      </c>
      <c r="P38">
        <f t="shared" si="13"/>
        <v>0</v>
      </c>
      <c r="Q38">
        <f t="shared" si="14"/>
        <v>0</v>
      </c>
      <c r="R38">
        <f t="shared" si="15"/>
        <v>138</v>
      </c>
      <c r="S38">
        <f t="shared" si="10"/>
        <v>0</v>
      </c>
      <c r="T38">
        <f t="shared" si="11"/>
        <v>0</v>
      </c>
      <c r="U38">
        <f t="shared" si="12"/>
        <v>138</v>
      </c>
    </row>
    <row r="39" spans="1:21" ht="12.75">
      <c r="A39" s="2" t="str">
        <f>IF(E39=0,"",IF(E39=E38,A38,ROW()-3&amp;IF(E39=E40,"T","")))</f>
        <v>36</v>
      </c>
      <c r="B39" s="2"/>
      <c r="C39" s="32" t="s">
        <v>102</v>
      </c>
      <c r="D39" s="19">
        <v>17069</v>
      </c>
      <c r="E39" s="36">
        <f>LARGE($P39:$R39,1)+LARGE($P39:$R39,2)+IF('[2]Men''s Epée'!$A$3=1,F39,0)</f>
        <v>135</v>
      </c>
      <c r="F39" s="18"/>
      <c r="G39" s="31">
        <f t="shared" si="16"/>
        <v>62</v>
      </c>
      <c r="H39" s="28">
        <f t="shared" si="1"/>
        <v>71</v>
      </c>
      <c r="I39" s="29">
        <f>VLOOKUP($C39,'Combined Men''s Epée'!$C$4:$I$205,I$1-2,FALSE)</f>
        <v>62</v>
      </c>
      <c r="J39" s="31" t="str">
        <f t="shared" si="17"/>
        <v>np</v>
      </c>
      <c r="K39" s="28">
        <f t="shared" si="3"/>
        <v>0</v>
      </c>
      <c r="L39" s="29" t="str">
        <f>VLOOKUP($C39,'Combined Men''s Epée'!$C$4:$I$205,L$1-2,FALSE)</f>
        <v>np</v>
      </c>
      <c r="M39" s="4">
        <v>39</v>
      </c>
      <c r="N39" s="5">
        <f>IF(OR('[2]Men''s Epée'!$A$3=1,$R$3=TRUE),IF(OR(M39&gt;=65,ISNUMBER(M39)=FALSE),0,VLOOKUP(M39,PointTable,N$3,TRUE)),0)</f>
        <v>64</v>
      </c>
      <c r="P39">
        <f t="shared" si="13"/>
        <v>71</v>
      </c>
      <c r="Q39">
        <f t="shared" si="14"/>
        <v>0</v>
      </c>
      <c r="R39">
        <f t="shared" si="15"/>
        <v>64</v>
      </c>
      <c r="S39">
        <f t="shared" si="10"/>
        <v>71</v>
      </c>
      <c r="T39">
        <f t="shared" si="11"/>
        <v>0</v>
      </c>
      <c r="U39">
        <f t="shared" si="12"/>
        <v>64</v>
      </c>
    </row>
    <row r="40" spans="1:21" ht="12.75">
      <c r="A40" s="2" t="str">
        <f>IF(E40=0,"",IF(E40=E39,A39,ROW()-3&amp;IF(E40=E41,"T","")))</f>
        <v>37</v>
      </c>
      <c r="B40" s="2"/>
      <c r="C40" s="38" t="s">
        <v>514</v>
      </c>
      <c r="D40" s="19">
        <v>19931</v>
      </c>
      <c r="E40" s="36">
        <f>LARGE($P40:$R40,1)+LARGE($P40:$R40,2)+IF('[2]Men''s Epée'!$A$3=1,F40,0)</f>
        <v>132</v>
      </c>
      <c r="F40" s="18"/>
      <c r="G40" s="31" t="str">
        <f t="shared" si="16"/>
        <v>np</v>
      </c>
      <c r="H40" s="28">
        <f t="shared" si="1"/>
        <v>0</v>
      </c>
      <c r="I40" s="29" t="e">
        <f>VLOOKUP($C40,'Combined Men''s Epée'!$C$4:$I$205,I$1-2,FALSE)</f>
        <v>#N/A</v>
      </c>
      <c r="J40" s="31" t="str">
        <f t="shared" si="17"/>
        <v>np</v>
      </c>
      <c r="K40" s="28">
        <f t="shared" si="3"/>
        <v>0</v>
      </c>
      <c r="L40" s="29" t="e">
        <f>VLOOKUP($C40,'Combined Men''s Epée'!$C$4:$I$205,L$1-2,FALSE)</f>
        <v>#N/A</v>
      </c>
      <c r="M40" s="4">
        <v>21</v>
      </c>
      <c r="N40" s="5">
        <f>IF(OR('[2]Men''s Epée'!$A$3=1,$R$3=TRUE),IF(OR(M40&gt;=65,ISNUMBER(M40)=FALSE),0,VLOOKUP(M40,PointTable,N$3,TRUE)),0)</f>
        <v>132</v>
      </c>
      <c r="P40">
        <f t="shared" si="13"/>
        <v>0</v>
      </c>
      <c r="Q40">
        <f t="shared" si="14"/>
        <v>0</v>
      </c>
      <c r="R40">
        <f t="shared" si="15"/>
        <v>132</v>
      </c>
      <c r="S40">
        <f t="shared" si="10"/>
        <v>0</v>
      </c>
      <c r="T40">
        <f t="shared" si="11"/>
        <v>0</v>
      </c>
      <c r="U40">
        <f t="shared" si="12"/>
        <v>132</v>
      </c>
    </row>
    <row r="41" spans="1:21" ht="12.75">
      <c r="A41" s="2" t="str">
        <f>IF(E41=0,"",IF(E41=E40,A40,ROW()-3&amp;IF(E41=E42,"T","")))</f>
        <v>38</v>
      </c>
      <c r="B41" s="2"/>
      <c r="C41" s="38" t="s">
        <v>475</v>
      </c>
      <c r="D41" s="19">
        <v>18447</v>
      </c>
      <c r="E41" s="36">
        <f>LARGE($P41:$R41,1)+LARGE($P41:$R41,2)+IF('[2]Men''s Epée'!$A$3=1,F41,0)</f>
        <v>130</v>
      </c>
      <c r="F41" s="18"/>
      <c r="G41" s="31" t="str">
        <f t="shared" si="16"/>
        <v>np</v>
      </c>
      <c r="H41" s="28">
        <f t="shared" si="1"/>
        <v>0</v>
      </c>
      <c r="I41" s="29" t="e">
        <f>VLOOKUP($C41,'Combined Men''s Epée'!$C$4:$I$205,I$1-2,FALSE)</f>
        <v>#N/A</v>
      </c>
      <c r="J41" s="31" t="str">
        <f t="shared" si="17"/>
        <v>np</v>
      </c>
      <c r="K41" s="28">
        <f t="shared" si="3"/>
        <v>0</v>
      </c>
      <c r="L41" s="29" t="e">
        <f>VLOOKUP($C41,'Combined Men''s Epée'!$C$4:$I$205,L$1-2,FALSE)</f>
        <v>#N/A</v>
      </c>
      <c r="M41" s="4">
        <v>22</v>
      </c>
      <c r="N41" s="5">
        <f>IF(OR('[2]Men''s Epée'!$A$3=1,$R$3=TRUE),IF(OR(M41&gt;=65,ISNUMBER(M41)=FALSE),0,VLOOKUP(M41,PointTable,N$3,TRUE)),0)</f>
        <v>130</v>
      </c>
      <c r="P41">
        <f t="shared" si="13"/>
        <v>0</v>
      </c>
      <c r="Q41">
        <f t="shared" si="14"/>
        <v>0</v>
      </c>
      <c r="R41">
        <f t="shared" si="15"/>
        <v>130</v>
      </c>
      <c r="S41">
        <f>IF(P$3=TRUE,H41,0)</f>
        <v>0</v>
      </c>
      <c r="T41">
        <f>IF(Q$3=TRUE,K41,0)</f>
        <v>0</v>
      </c>
      <c r="U41">
        <f>IF(R$3=TRUE,N41,0)</f>
        <v>130</v>
      </c>
    </row>
    <row r="42" spans="1:21" ht="12.75">
      <c r="A42" s="2" t="str">
        <f>IF(E42=0,"",IF(E42=E41,A41,ROW()-3&amp;IF(E42=E43,"T","")))</f>
        <v>39</v>
      </c>
      <c r="B42" s="2"/>
      <c r="C42" s="32" t="s">
        <v>148</v>
      </c>
      <c r="D42" s="19">
        <v>16971</v>
      </c>
      <c r="E42" s="36">
        <f>LARGE($P42:$R42,1)+LARGE($P42:$R42,2)+IF('[2]Men''s Epée'!$A$3=1,F42,0)</f>
        <v>128</v>
      </c>
      <c r="F42" s="18"/>
      <c r="G42" s="31" t="str">
        <f t="shared" si="16"/>
        <v>np</v>
      </c>
      <c r="H42" s="28">
        <f t="shared" si="1"/>
        <v>0</v>
      </c>
      <c r="I42" s="29" t="e">
        <f>VLOOKUP($C42,'Combined Men''s Epée'!$C$4:$I$205,I$1-2,FALSE)</f>
        <v>#N/A</v>
      </c>
      <c r="J42" s="31" t="str">
        <f t="shared" si="17"/>
        <v>np</v>
      </c>
      <c r="K42" s="28">
        <f t="shared" si="3"/>
        <v>0</v>
      </c>
      <c r="L42" s="29" t="e">
        <f>VLOOKUP($C42,'Combined Men''s Epée'!$C$4:$I$205,L$1-2,FALSE)</f>
        <v>#N/A</v>
      </c>
      <c r="M42" s="4">
        <v>23</v>
      </c>
      <c r="N42" s="5">
        <f>IF(OR('[2]Men''s Epée'!$A$3=1,$R$3=TRUE),IF(OR(M42&gt;=65,ISNUMBER(M42)=FALSE),0,VLOOKUP(M42,PointTable,N$3,TRUE)),0)</f>
        <v>128</v>
      </c>
      <c r="P42">
        <f t="shared" si="13"/>
        <v>0</v>
      </c>
      <c r="Q42">
        <f t="shared" si="14"/>
        <v>0</v>
      </c>
      <c r="R42">
        <f t="shared" si="15"/>
        <v>128</v>
      </c>
      <c r="S42">
        <f t="shared" si="10"/>
        <v>0</v>
      </c>
      <c r="T42">
        <f t="shared" si="11"/>
        <v>0</v>
      </c>
      <c r="U42">
        <f t="shared" si="12"/>
        <v>128</v>
      </c>
    </row>
    <row r="43" spans="1:21" ht="12.75">
      <c r="A43" s="2" t="str">
        <f>IF(E43=0,"",IF(E43=E42,A42,ROW()-3&amp;IF(E43=E44,"T","")))</f>
        <v>40</v>
      </c>
      <c r="B43" s="2"/>
      <c r="C43" s="38" t="s">
        <v>500</v>
      </c>
      <c r="D43" s="19">
        <v>18871</v>
      </c>
      <c r="E43" s="36">
        <f>LARGE($P43:$R43,1)+LARGE($P43:$R43,2)+IF('[2]Men''s Epée'!$A$3=1,F43,0)</f>
        <v>120</v>
      </c>
      <c r="F43" s="18"/>
      <c r="G43" s="31" t="str">
        <f t="shared" si="16"/>
        <v>np</v>
      </c>
      <c r="H43" s="28">
        <f t="shared" si="1"/>
        <v>0</v>
      </c>
      <c r="I43" s="29" t="e">
        <f>VLOOKUP($C43,'Combined Men''s Epée'!$C$4:$I$205,I$1-2,FALSE)</f>
        <v>#N/A</v>
      </c>
      <c r="J43" s="31" t="str">
        <f t="shared" si="17"/>
        <v>np</v>
      </c>
      <c r="K43" s="28">
        <f t="shared" si="3"/>
        <v>0</v>
      </c>
      <c r="L43" s="29" t="e">
        <f>VLOOKUP($C43,'Combined Men''s Epée'!$C$4:$I$205,L$1-2,FALSE)</f>
        <v>#N/A</v>
      </c>
      <c r="M43" s="4">
        <v>27</v>
      </c>
      <c r="N43" s="5">
        <f>IF(OR('[2]Men''s Epée'!$A$3=1,$R$3=TRUE),IF(OR(M43&gt;=65,ISNUMBER(M43)=FALSE),0,VLOOKUP(M43,PointTable,N$3,TRUE)),0)</f>
        <v>120</v>
      </c>
      <c r="P43">
        <f t="shared" si="13"/>
        <v>0</v>
      </c>
      <c r="Q43">
        <f t="shared" si="14"/>
        <v>0</v>
      </c>
      <c r="R43">
        <f t="shared" si="15"/>
        <v>120</v>
      </c>
      <c r="S43">
        <f t="shared" si="10"/>
        <v>0</v>
      </c>
      <c r="T43">
        <f t="shared" si="11"/>
        <v>0</v>
      </c>
      <c r="U43">
        <f t="shared" si="12"/>
        <v>120</v>
      </c>
    </row>
    <row r="44" spans="1:21" ht="12.75">
      <c r="A44" s="2" t="str">
        <f>IF(E44=0,"",IF(E44=E43,A43,ROW()-3&amp;IF(E44=E45,"T","")))</f>
        <v>41</v>
      </c>
      <c r="B44" s="2"/>
      <c r="C44" s="38" t="s">
        <v>456</v>
      </c>
      <c r="D44" s="19">
        <v>18854</v>
      </c>
      <c r="E44" s="36">
        <f>LARGE($P44:$R44,1)+LARGE($P44:$R44,2)+IF('[2]Men''s Epée'!$A$3=1,F44,0)</f>
        <v>114</v>
      </c>
      <c r="F44" s="18"/>
      <c r="G44" s="31" t="str">
        <f t="shared" si="16"/>
        <v>np</v>
      </c>
      <c r="H44" s="28">
        <f t="shared" si="1"/>
        <v>0</v>
      </c>
      <c r="I44" s="29" t="e">
        <f>VLOOKUP($C44,'Combined Men''s Epée'!$C$4:$I$205,I$1-2,FALSE)</f>
        <v>#N/A</v>
      </c>
      <c r="J44" s="31" t="str">
        <f t="shared" si="17"/>
        <v>np</v>
      </c>
      <c r="K44" s="28">
        <f t="shared" si="3"/>
        <v>0</v>
      </c>
      <c r="L44" s="29" t="e">
        <f>VLOOKUP($C44,'Combined Men''s Epée'!$C$4:$I$205,L$1-2,FALSE)</f>
        <v>#N/A</v>
      </c>
      <c r="M44" s="4">
        <v>30</v>
      </c>
      <c r="N44" s="5">
        <f>IF(OR('[2]Men''s Epée'!$A$3=1,$R$3=TRUE),IF(OR(M44&gt;=65,ISNUMBER(M44)=FALSE),0,VLOOKUP(M44,PointTable,N$3,TRUE)),0)</f>
        <v>114</v>
      </c>
      <c r="P44">
        <f t="shared" si="13"/>
        <v>0</v>
      </c>
      <c r="Q44">
        <f t="shared" si="14"/>
        <v>0</v>
      </c>
      <c r="R44">
        <f t="shared" si="15"/>
        <v>114</v>
      </c>
      <c r="S44">
        <f t="shared" si="10"/>
        <v>0</v>
      </c>
      <c r="T44">
        <f t="shared" si="11"/>
        <v>0</v>
      </c>
      <c r="U44">
        <f t="shared" si="12"/>
        <v>114</v>
      </c>
    </row>
    <row r="45" spans="1:21" ht="12.75">
      <c r="A45" s="2" t="str">
        <f>IF(E45=0,"",IF(E45=E44,A44,ROW()-3&amp;IF(E45=E46,"T","")))</f>
        <v>42</v>
      </c>
      <c r="B45" s="2"/>
      <c r="C45" s="38" t="s">
        <v>508</v>
      </c>
      <c r="D45" s="19">
        <v>18826</v>
      </c>
      <c r="E45" s="36">
        <f>LARGE($P45:$R45,1)+LARGE($P45:$R45,2)+IF('[2]Men''s Epée'!$A$3=1,F45,0)</f>
        <v>112</v>
      </c>
      <c r="F45" s="18"/>
      <c r="G45" s="31" t="str">
        <f t="shared" si="16"/>
        <v>np</v>
      </c>
      <c r="H45" s="28">
        <f t="shared" si="1"/>
        <v>0</v>
      </c>
      <c r="I45" s="29" t="e">
        <f>VLOOKUP($C45,'Combined Men''s Epée'!$C$4:$I$205,I$1-2,FALSE)</f>
        <v>#N/A</v>
      </c>
      <c r="J45" s="31" t="str">
        <f t="shared" si="17"/>
        <v>np</v>
      </c>
      <c r="K45" s="28">
        <f t="shared" si="3"/>
        <v>0</v>
      </c>
      <c r="L45" s="29" t="e">
        <f>VLOOKUP($C45,'Combined Men''s Epée'!$C$4:$I$205,L$1-2,FALSE)</f>
        <v>#N/A</v>
      </c>
      <c r="M45" s="4">
        <v>31</v>
      </c>
      <c r="N45" s="5">
        <f>IF(OR('[2]Men''s Epée'!$A$3=1,$R$3=TRUE),IF(OR(M45&gt;=65,ISNUMBER(M45)=FALSE),0,VLOOKUP(M45,PointTable,N$3,TRUE)),0)</f>
        <v>112</v>
      </c>
      <c r="P45">
        <f t="shared" si="13"/>
        <v>0</v>
      </c>
      <c r="Q45">
        <f t="shared" si="14"/>
        <v>0</v>
      </c>
      <c r="R45">
        <f t="shared" si="15"/>
        <v>112</v>
      </c>
      <c r="S45">
        <f t="shared" si="10"/>
        <v>0</v>
      </c>
      <c r="T45">
        <f t="shared" si="11"/>
        <v>0</v>
      </c>
      <c r="U45">
        <f t="shared" si="12"/>
        <v>112</v>
      </c>
    </row>
    <row r="46" spans="1:21" ht="12.75">
      <c r="A46" s="2" t="str">
        <f>IF(E46=0,"",IF(E46=E45,A45,ROW()-3&amp;IF(E46=E47,"T","")))</f>
        <v>43</v>
      </c>
      <c r="B46" s="2"/>
      <c r="C46" s="38" t="s">
        <v>457</v>
      </c>
      <c r="D46" s="19">
        <v>19791</v>
      </c>
      <c r="E46" s="36">
        <f>LARGE($P46:$R46,1)+LARGE($P46:$R46,2)+IF('[2]Men''s Epée'!$A$3=1,F46,0)</f>
        <v>110</v>
      </c>
      <c r="F46" s="18"/>
      <c r="G46" s="31" t="str">
        <f t="shared" si="16"/>
        <v>np</v>
      </c>
      <c r="H46" s="28">
        <f t="shared" si="1"/>
        <v>0</v>
      </c>
      <c r="I46" s="29" t="e">
        <f>VLOOKUP($C46,'Combined Men''s Epée'!$C$4:$I$205,I$1-2,FALSE)</f>
        <v>#N/A</v>
      </c>
      <c r="J46" s="31" t="str">
        <f t="shared" si="17"/>
        <v>np</v>
      </c>
      <c r="K46" s="28">
        <f t="shared" si="3"/>
        <v>0</v>
      </c>
      <c r="L46" s="29" t="e">
        <f>VLOOKUP($C46,'Combined Men''s Epée'!$C$4:$I$205,L$1-2,FALSE)</f>
        <v>#N/A</v>
      </c>
      <c r="M46" s="4">
        <v>32</v>
      </c>
      <c r="N46" s="5">
        <f>IF(OR('[2]Men''s Epée'!$A$3=1,$R$3=TRUE),IF(OR(M46&gt;=65,ISNUMBER(M46)=FALSE),0,VLOOKUP(M46,PointTable,N$3,TRUE)),0)</f>
        <v>110</v>
      </c>
      <c r="P46">
        <f t="shared" si="13"/>
        <v>0</v>
      </c>
      <c r="Q46">
        <f t="shared" si="14"/>
        <v>0</v>
      </c>
      <c r="R46">
        <f t="shared" si="15"/>
        <v>110</v>
      </c>
      <c r="S46">
        <f t="shared" si="10"/>
        <v>0</v>
      </c>
      <c r="T46">
        <f t="shared" si="11"/>
        <v>0</v>
      </c>
      <c r="U46">
        <f t="shared" si="12"/>
        <v>110</v>
      </c>
    </row>
    <row r="47" spans="1:21" ht="12.75">
      <c r="A47" s="2" t="str">
        <f>IF(E47=0,"",IF(E47=E46,A46,ROW()-3&amp;IF(E47=E48,"T","")))</f>
        <v>44</v>
      </c>
      <c r="B47" s="2"/>
      <c r="C47" s="32" t="s">
        <v>355</v>
      </c>
      <c r="D47" s="19">
        <v>16986</v>
      </c>
      <c r="E47" s="36">
        <f>LARGE($P47:$R47,1)+LARGE($P47:$R47,2)+IF('[2]Men''s Epée'!$A$3=1,F47,0)</f>
        <v>99</v>
      </c>
      <c r="F47" s="18"/>
      <c r="G47" s="31" t="str">
        <f t="shared" si="16"/>
        <v>np</v>
      </c>
      <c r="H47" s="28">
        <f t="shared" si="1"/>
        <v>0</v>
      </c>
      <c r="I47" s="29" t="str">
        <f>VLOOKUP($C47,'Combined Men''s Epée'!$C$4:$I$205,I$1-2,FALSE)</f>
        <v>np</v>
      </c>
      <c r="J47" s="31">
        <f t="shared" si="17"/>
        <v>34</v>
      </c>
      <c r="K47" s="28">
        <f t="shared" si="3"/>
        <v>99</v>
      </c>
      <c r="L47" s="29">
        <f>VLOOKUP($C47,'Combined Men''s Epée'!$C$4:$I$205,L$1-2,FALSE)</f>
        <v>34</v>
      </c>
      <c r="M47" s="4" t="s">
        <v>3</v>
      </c>
      <c r="N47" s="5">
        <f>IF(OR('[2]Men''s Epée'!$A$3=1,$R$3=TRUE),IF(OR(M47&gt;=65,ISNUMBER(M47)=FALSE),0,VLOOKUP(M47,PointTable,N$3,TRUE)),0)</f>
        <v>0</v>
      </c>
      <c r="P47">
        <f t="shared" si="13"/>
        <v>0</v>
      </c>
      <c r="Q47">
        <f t="shared" si="14"/>
        <v>99</v>
      </c>
      <c r="R47">
        <f t="shared" si="15"/>
        <v>0</v>
      </c>
      <c r="S47">
        <f t="shared" si="10"/>
        <v>0</v>
      </c>
      <c r="T47">
        <f t="shared" si="11"/>
        <v>99</v>
      </c>
      <c r="U47">
        <f t="shared" si="12"/>
        <v>0</v>
      </c>
    </row>
    <row r="48" spans="1:21" ht="12.75">
      <c r="A48" s="2" t="str">
        <f>IF(E48=0,"",IF(E48=E47,A47,ROW()-3&amp;IF(E48=E49,"T","")))</f>
        <v>45</v>
      </c>
      <c r="B48" s="2"/>
      <c r="C48" s="32" t="s">
        <v>28</v>
      </c>
      <c r="D48" s="19">
        <v>19054</v>
      </c>
      <c r="E48" s="36">
        <f>LARGE($P48:$R48,1)+LARGE($P48:$R48,2)+IF('[2]Men''s Epée'!$A$3=1,F48,0)</f>
        <v>95</v>
      </c>
      <c r="F48" s="18"/>
      <c r="G48" s="31">
        <f t="shared" si="16"/>
        <v>38</v>
      </c>
      <c r="H48" s="28">
        <f t="shared" si="1"/>
        <v>95</v>
      </c>
      <c r="I48" s="29">
        <f>VLOOKUP($C48,'Combined Men''s Epée'!$C$4:$I$205,I$1-2,FALSE)</f>
        <v>38</v>
      </c>
      <c r="J48" s="31" t="str">
        <f t="shared" si="17"/>
        <v>np</v>
      </c>
      <c r="K48" s="28">
        <f t="shared" si="3"/>
        <v>0</v>
      </c>
      <c r="L48" s="29" t="str">
        <f>VLOOKUP($C48,'Combined Men''s Epée'!$C$4:$I$205,L$1-2,FALSE)</f>
        <v>np</v>
      </c>
      <c r="M48" s="4" t="s">
        <v>3</v>
      </c>
      <c r="N48" s="5">
        <f>IF(OR('[2]Men''s Epée'!$A$3=1,$R$3=TRUE),IF(OR(M48&gt;=65,ISNUMBER(M48)=FALSE),0,VLOOKUP(M48,PointTable,N$3,TRUE)),0)</f>
        <v>0</v>
      </c>
      <c r="P48">
        <f t="shared" si="13"/>
        <v>95</v>
      </c>
      <c r="Q48">
        <f t="shared" si="14"/>
        <v>0</v>
      </c>
      <c r="R48">
        <f t="shared" si="15"/>
        <v>0</v>
      </c>
      <c r="S48">
        <f t="shared" si="10"/>
        <v>95</v>
      </c>
      <c r="T48">
        <f t="shared" si="11"/>
        <v>0</v>
      </c>
      <c r="U48">
        <f t="shared" si="12"/>
        <v>0</v>
      </c>
    </row>
    <row r="49" spans="1:21" ht="12.75">
      <c r="A49" s="2" t="str">
        <f>IF(E49=0,"",IF(E49=E48,A48,ROW()-3&amp;IF(E49=E50,"T","")))</f>
        <v>46</v>
      </c>
      <c r="B49" s="2"/>
      <c r="C49" s="32" t="s">
        <v>281</v>
      </c>
      <c r="D49" s="19">
        <v>19152</v>
      </c>
      <c r="E49" s="36">
        <f>LARGE($P49:$R49,1)+LARGE($P49:$R49,2)+IF('[2]Men''s Epée'!$A$3=1,F49,0)</f>
        <v>91</v>
      </c>
      <c r="F49" s="18"/>
      <c r="G49" s="31">
        <f t="shared" si="16"/>
        <v>42</v>
      </c>
      <c r="H49" s="28">
        <f t="shared" si="1"/>
        <v>91</v>
      </c>
      <c r="I49" s="29">
        <f>VLOOKUP($C49,'Combined Men''s Epée'!$C$4:$I$205,I$1-2,FALSE)</f>
        <v>42</v>
      </c>
      <c r="J49" s="31" t="str">
        <f t="shared" si="17"/>
        <v>np</v>
      </c>
      <c r="K49" s="28">
        <f t="shared" si="3"/>
        <v>0</v>
      </c>
      <c r="L49" s="29" t="str">
        <f>VLOOKUP($C49,'Combined Men''s Epée'!$C$4:$I$205,L$1-2,FALSE)</f>
        <v>np</v>
      </c>
      <c r="M49" s="4" t="s">
        <v>3</v>
      </c>
      <c r="N49" s="5">
        <f>IF(OR('[2]Men''s Epée'!$A$3=1,$R$3=TRUE),IF(OR(M49&gt;=65,ISNUMBER(M49)=FALSE),0,VLOOKUP(M49,PointTable,N$3,TRUE)),0)</f>
        <v>0</v>
      </c>
      <c r="P49">
        <f t="shared" si="13"/>
        <v>91</v>
      </c>
      <c r="Q49">
        <f t="shared" si="14"/>
        <v>0</v>
      </c>
      <c r="R49">
        <f t="shared" si="15"/>
        <v>0</v>
      </c>
      <c r="S49">
        <f t="shared" si="10"/>
        <v>91</v>
      </c>
      <c r="T49">
        <f t="shared" si="11"/>
        <v>0</v>
      </c>
      <c r="U49">
        <f t="shared" si="12"/>
        <v>0</v>
      </c>
    </row>
    <row r="50" spans="1:21" ht="12.75">
      <c r="A50" s="2" t="str">
        <f>IF(E50=0,"",IF(E50=E49,A49,ROW()-3&amp;IF(E50=E51,"T","")))</f>
        <v>47</v>
      </c>
      <c r="B50" s="2"/>
      <c r="C50" s="32" t="s">
        <v>255</v>
      </c>
      <c r="D50" s="19">
        <v>19405</v>
      </c>
      <c r="E50" s="36">
        <f>LARGE($P50:$R50,1)+LARGE($P50:$R50,2)+IF('[2]Men''s Epée'!$A$3=1,F50,0)</f>
        <v>81</v>
      </c>
      <c r="F50" s="18"/>
      <c r="G50" s="31" t="str">
        <f t="shared" si="16"/>
        <v>np</v>
      </c>
      <c r="H50" s="28">
        <f t="shared" si="1"/>
        <v>0</v>
      </c>
      <c r="I50" s="29" t="str">
        <f>VLOOKUP($C50,'Combined Men''s Epée'!$C$4:$I$205,I$1-2,FALSE)</f>
        <v>np</v>
      </c>
      <c r="J50" s="31">
        <f t="shared" si="17"/>
        <v>52</v>
      </c>
      <c r="K50" s="28">
        <f t="shared" si="3"/>
        <v>81</v>
      </c>
      <c r="L50" s="29">
        <f>VLOOKUP($C50,'Combined Men''s Epée'!$C$4:$I$205,L$1-2,FALSE)</f>
        <v>52</v>
      </c>
      <c r="M50" s="4" t="s">
        <v>3</v>
      </c>
      <c r="N50" s="5">
        <f>IF(OR('[2]Men''s Epée'!$A$3=1,$R$3=TRUE),IF(OR(M50&gt;=65,ISNUMBER(M50)=FALSE),0,VLOOKUP(M50,PointTable,N$3,TRUE)),0)</f>
        <v>0</v>
      </c>
      <c r="P50">
        <f t="shared" si="13"/>
        <v>0</v>
      </c>
      <c r="Q50">
        <f t="shared" si="14"/>
        <v>81</v>
      </c>
      <c r="R50">
        <f t="shared" si="15"/>
        <v>0</v>
      </c>
      <c r="S50">
        <f t="shared" si="7"/>
        <v>0</v>
      </c>
      <c r="T50">
        <f t="shared" si="8"/>
        <v>81</v>
      </c>
      <c r="U50">
        <f t="shared" si="9"/>
        <v>0</v>
      </c>
    </row>
    <row r="51" spans="1:21" ht="12.75">
      <c r="A51" s="2" t="str">
        <f>IF(E51=0,"",IF(E51=E50,A50,ROW()-3&amp;IF(E51=E52,"T","")))</f>
        <v>48</v>
      </c>
      <c r="B51" s="2"/>
      <c r="C51" s="20" t="s">
        <v>34</v>
      </c>
      <c r="D51" s="19">
        <v>18244</v>
      </c>
      <c r="E51" s="36">
        <f>LARGE($P51:$R51,1)+LARGE($P51:$R51,2)+IF('[2]Men''s Epée'!$A$3=1,F51,0)</f>
        <v>80</v>
      </c>
      <c r="F51" s="18"/>
      <c r="G51" s="31">
        <f t="shared" si="16"/>
        <v>53</v>
      </c>
      <c r="H51" s="28">
        <f t="shared" si="1"/>
        <v>80</v>
      </c>
      <c r="I51" s="29">
        <f>VLOOKUP($C51,'Combined Men''s Epée'!$C$4:$I$205,I$1-2,FALSE)</f>
        <v>53</v>
      </c>
      <c r="J51" s="31" t="str">
        <f t="shared" si="17"/>
        <v>np</v>
      </c>
      <c r="K51" s="28">
        <f t="shared" si="3"/>
        <v>0</v>
      </c>
      <c r="L51" s="29" t="str">
        <f>VLOOKUP($C51,'Combined Men''s Epée'!$C$4:$I$205,L$1-2,FALSE)</f>
        <v>np</v>
      </c>
      <c r="M51" s="4" t="s">
        <v>3</v>
      </c>
      <c r="N51" s="5">
        <f>IF(OR('[2]Men''s Epée'!$A$3=1,$R$3=TRUE),IF(OR(M51&gt;=65,ISNUMBER(M51)=FALSE),0,VLOOKUP(M51,PointTable,N$3,TRUE)),0)</f>
        <v>0</v>
      </c>
      <c r="P51">
        <f aca="true" t="shared" si="18" ref="P51:P56">H51</f>
        <v>80</v>
      </c>
      <c r="Q51">
        <f aca="true" t="shared" si="19" ref="Q51:Q56">K51</f>
        <v>0</v>
      </c>
      <c r="R51">
        <f aca="true" t="shared" si="20" ref="R51:R56">N51</f>
        <v>0</v>
      </c>
      <c r="S51">
        <f aca="true" t="shared" si="21" ref="S51:S56">IF(P$3=TRUE,H51,0)</f>
        <v>80</v>
      </c>
      <c r="T51">
        <f aca="true" t="shared" si="22" ref="T51:T56">IF(Q$3=TRUE,K51,0)</f>
        <v>0</v>
      </c>
      <c r="U51">
        <f aca="true" t="shared" si="23" ref="U51:U56">IF(R$3=TRUE,N51,0)</f>
        <v>0</v>
      </c>
    </row>
    <row r="52" spans="1:21" ht="12.75">
      <c r="A52" s="2" t="str">
        <f>IF(E52=0,"",IF(E52=E51,A51,ROW()-3&amp;IF(E52=E53,"T","")))</f>
        <v>49</v>
      </c>
      <c r="B52" s="2"/>
      <c r="C52" s="32" t="s">
        <v>256</v>
      </c>
      <c r="D52" s="19">
        <v>19634</v>
      </c>
      <c r="E52" s="36">
        <f>LARGE($P52:$R52,1)+LARGE($P52:$R52,2)+IF('[2]Men''s Epée'!$A$3=1,F52,0)</f>
        <v>76</v>
      </c>
      <c r="F52" s="18"/>
      <c r="G52" s="31">
        <f t="shared" si="16"/>
        <v>57</v>
      </c>
      <c r="H52" s="28">
        <f t="shared" si="1"/>
        <v>76</v>
      </c>
      <c r="I52" s="29">
        <f>VLOOKUP($C52,'Combined Men''s Epée'!$C$4:$I$205,I$1-2,FALSE)</f>
        <v>57</v>
      </c>
      <c r="J52" s="31" t="str">
        <f t="shared" si="17"/>
        <v>np</v>
      </c>
      <c r="K52" s="28">
        <f t="shared" si="3"/>
        <v>0</v>
      </c>
      <c r="L52" s="29" t="str">
        <f>VLOOKUP($C52,'Combined Men''s Epée'!$C$4:$I$205,L$1-2,FALSE)</f>
        <v>np</v>
      </c>
      <c r="M52" s="4" t="s">
        <v>3</v>
      </c>
      <c r="N52" s="5">
        <f>IF(OR('[2]Men''s Epée'!$A$3=1,$R$3=TRUE),IF(OR(M52&gt;=65,ISNUMBER(M52)=FALSE),0,VLOOKUP(M52,PointTable,N$3,TRUE)),0)</f>
        <v>0</v>
      </c>
      <c r="P52">
        <f t="shared" si="18"/>
        <v>76</v>
      </c>
      <c r="Q52">
        <f t="shared" si="19"/>
        <v>0</v>
      </c>
      <c r="R52">
        <f t="shared" si="20"/>
        <v>0</v>
      </c>
      <c r="S52">
        <f t="shared" si="21"/>
        <v>76</v>
      </c>
      <c r="T52">
        <f t="shared" si="22"/>
        <v>0</v>
      </c>
      <c r="U52">
        <f t="shared" si="23"/>
        <v>0</v>
      </c>
    </row>
    <row r="53" spans="1:21" ht="12.75">
      <c r="A53" s="2" t="str">
        <f>IF(E53=0,"",IF(E53=E52,A52,ROW()-3&amp;IF(E53=E54,"T","")))</f>
        <v>50T</v>
      </c>
      <c r="B53" s="2"/>
      <c r="C53" s="32" t="s">
        <v>313</v>
      </c>
      <c r="D53" s="19">
        <v>16900</v>
      </c>
      <c r="E53" s="36">
        <f>LARGE($P53:$R53,1)+LARGE($P53:$R53,2)+IF('[2]Men''s Epée'!$A$3=1,F53,0)</f>
        <v>72</v>
      </c>
      <c r="F53" s="18"/>
      <c r="G53" s="31">
        <f t="shared" si="16"/>
        <v>61</v>
      </c>
      <c r="H53" s="28">
        <f t="shared" si="1"/>
        <v>72</v>
      </c>
      <c r="I53" s="29">
        <f>VLOOKUP($C53,'Combined Men''s Epée'!$C$4:$I$205,I$1-2,FALSE)</f>
        <v>61</v>
      </c>
      <c r="J53" s="31" t="str">
        <f t="shared" si="17"/>
        <v>np</v>
      </c>
      <c r="K53" s="28">
        <f t="shared" si="3"/>
        <v>0</v>
      </c>
      <c r="L53" s="29" t="str">
        <f>VLOOKUP($C53,'Combined Men''s Epée'!$C$4:$I$205,L$1-2,FALSE)</f>
        <v>np</v>
      </c>
      <c r="M53" s="4" t="s">
        <v>3</v>
      </c>
      <c r="N53" s="5">
        <f>IF(OR('[2]Men''s Epée'!$A$3=1,$R$3=TRUE),IF(OR(M53&gt;=65,ISNUMBER(M53)=FALSE),0,VLOOKUP(M53,PointTable,N$3,TRUE)),0)</f>
        <v>0</v>
      </c>
      <c r="P53">
        <f t="shared" si="18"/>
        <v>72</v>
      </c>
      <c r="Q53">
        <f t="shared" si="19"/>
        <v>0</v>
      </c>
      <c r="R53">
        <f t="shared" si="20"/>
        <v>0</v>
      </c>
      <c r="S53">
        <f t="shared" si="21"/>
        <v>72</v>
      </c>
      <c r="T53">
        <f t="shared" si="22"/>
        <v>0</v>
      </c>
      <c r="U53">
        <f t="shared" si="23"/>
        <v>0</v>
      </c>
    </row>
    <row r="54" spans="1:21" ht="12.75">
      <c r="A54" s="2" t="str">
        <f>IF(E54=0,"",IF(E54=E53,A53,ROW()-3&amp;IF(E54=E55,"T","")))</f>
        <v>50T</v>
      </c>
      <c r="B54" s="2"/>
      <c r="C54" s="32" t="s">
        <v>373</v>
      </c>
      <c r="D54" s="19">
        <v>17251</v>
      </c>
      <c r="E54" s="36">
        <f>LARGE($P54:$R54,1)+LARGE($P54:$R54,2)+IF('[2]Men''s Epée'!$A$3=1,F54,0)</f>
        <v>72</v>
      </c>
      <c r="F54" s="18"/>
      <c r="G54" s="31" t="str">
        <f t="shared" si="16"/>
        <v>np</v>
      </c>
      <c r="H54" s="28">
        <f t="shared" si="1"/>
        <v>0</v>
      </c>
      <c r="I54" s="29" t="str">
        <f>VLOOKUP($C54,'Combined Men''s Epée'!$C$4:$I$205,I$1-2,FALSE)</f>
        <v>np</v>
      </c>
      <c r="J54" s="31">
        <f t="shared" si="17"/>
        <v>61</v>
      </c>
      <c r="K54" s="28">
        <f t="shared" si="3"/>
        <v>72</v>
      </c>
      <c r="L54" s="29">
        <f>VLOOKUP($C54,'Combined Men''s Epée'!$C$4:$I$205,L$1-2,FALSE)</f>
        <v>61</v>
      </c>
      <c r="M54" s="4" t="s">
        <v>3</v>
      </c>
      <c r="N54" s="5">
        <f>IF(OR('[2]Men''s Epée'!$A$3=1,$R$3=TRUE),IF(OR(M54&gt;=65,ISNUMBER(M54)=FALSE),0,VLOOKUP(M54,PointTable,N$3,TRUE)),0)</f>
        <v>0</v>
      </c>
      <c r="P54">
        <f t="shared" si="18"/>
        <v>0</v>
      </c>
      <c r="Q54">
        <f t="shared" si="19"/>
        <v>72</v>
      </c>
      <c r="R54">
        <f t="shared" si="20"/>
        <v>0</v>
      </c>
      <c r="S54">
        <f t="shared" si="21"/>
        <v>0</v>
      </c>
      <c r="T54">
        <f t="shared" si="22"/>
        <v>72</v>
      </c>
      <c r="U54">
        <f t="shared" si="23"/>
        <v>0</v>
      </c>
    </row>
    <row r="55" spans="1:21" ht="12.75">
      <c r="A55" s="2" t="str">
        <f>IF(E55=0,"",IF(E55=E54,A54,ROW()-3&amp;IF(E55=E56,"T","")))</f>
        <v>52T</v>
      </c>
      <c r="B55" s="2"/>
      <c r="C55" s="32" t="s">
        <v>375</v>
      </c>
      <c r="D55" s="19">
        <v>18045</v>
      </c>
      <c r="E55" s="36">
        <f>LARGE($P55:$R55,1)+LARGE($P55:$R55,2)+IF('[2]Men''s Epée'!$A$3=1,F55,0)</f>
        <v>70</v>
      </c>
      <c r="F55" s="18"/>
      <c r="G55" s="31" t="str">
        <f t="shared" si="16"/>
        <v>np</v>
      </c>
      <c r="H55" s="28">
        <f t="shared" si="1"/>
        <v>0</v>
      </c>
      <c r="I55" s="29" t="str">
        <f>VLOOKUP($C55,'Combined Men''s Epée'!$C$4:$I$205,I$1-2,FALSE)</f>
        <v>np</v>
      </c>
      <c r="J55" s="31">
        <f t="shared" si="17"/>
        <v>63</v>
      </c>
      <c r="K55" s="28">
        <f t="shared" si="3"/>
        <v>70</v>
      </c>
      <c r="L55" s="29">
        <f>VLOOKUP($C55,'Combined Men''s Epée'!$C$4:$I$205,L$1-2,FALSE)</f>
        <v>63</v>
      </c>
      <c r="M55" s="4" t="s">
        <v>3</v>
      </c>
      <c r="N55" s="5">
        <f>IF(OR('[2]Men''s Epée'!$A$3=1,$R$3=TRUE),IF(OR(M55&gt;=65,ISNUMBER(M55)=FALSE),0,VLOOKUP(M55,PointTable,N$3,TRUE)),0)</f>
        <v>0</v>
      </c>
      <c r="P55">
        <f t="shared" si="18"/>
        <v>0</v>
      </c>
      <c r="Q55">
        <f t="shared" si="19"/>
        <v>70</v>
      </c>
      <c r="R55">
        <f t="shared" si="20"/>
        <v>0</v>
      </c>
      <c r="S55">
        <f t="shared" si="21"/>
        <v>0</v>
      </c>
      <c r="T55">
        <f t="shared" si="22"/>
        <v>70</v>
      </c>
      <c r="U55">
        <f t="shared" si="23"/>
        <v>0</v>
      </c>
    </row>
    <row r="56" spans="1:21" ht="12.75">
      <c r="A56" s="2" t="str">
        <f>IF(E56=0,"",IF(E56=E55,A55,ROW()-3&amp;IF(E56=E57,"T","")))</f>
        <v>52T</v>
      </c>
      <c r="B56" s="2"/>
      <c r="C56" s="32" t="s">
        <v>183</v>
      </c>
      <c r="D56" s="19">
        <v>19346</v>
      </c>
      <c r="E56" s="36">
        <f>LARGE($P56:$R56,1)+LARGE($P56:$R56,2)+IF('[2]Men''s Epée'!$A$3=1,F56,0)</f>
        <v>70</v>
      </c>
      <c r="F56" s="18"/>
      <c r="G56" s="31" t="str">
        <f t="shared" si="16"/>
        <v>np</v>
      </c>
      <c r="H56" s="28">
        <f t="shared" si="1"/>
        <v>0</v>
      </c>
      <c r="I56" s="29" t="e">
        <f>VLOOKUP($C56,'Combined Men''s Epée'!$C$4:$I$205,I$1-2,FALSE)</f>
        <v>#N/A</v>
      </c>
      <c r="J56" s="31" t="str">
        <f t="shared" si="17"/>
        <v>np</v>
      </c>
      <c r="K56" s="28">
        <f t="shared" si="3"/>
        <v>0</v>
      </c>
      <c r="L56" s="29" t="e">
        <f>VLOOKUP($C56,'Combined Men''s Epée'!$C$4:$I$205,L$1-2,FALSE)</f>
        <v>#N/A</v>
      </c>
      <c r="M56" s="4">
        <v>33</v>
      </c>
      <c r="N56" s="5">
        <f>IF(OR('[2]Men''s Epée'!$A$3=1,$R$3=TRUE),IF(OR(M56&gt;=65,ISNUMBER(M56)=FALSE),0,VLOOKUP(M56,PointTable,N$3,TRUE)),0)</f>
        <v>70</v>
      </c>
      <c r="P56">
        <f t="shared" si="18"/>
        <v>0</v>
      </c>
      <c r="Q56">
        <f t="shared" si="19"/>
        <v>0</v>
      </c>
      <c r="R56">
        <f t="shared" si="20"/>
        <v>70</v>
      </c>
      <c r="S56">
        <f t="shared" si="21"/>
        <v>0</v>
      </c>
      <c r="T56">
        <f t="shared" si="22"/>
        <v>0</v>
      </c>
      <c r="U56">
        <f t="shared" si="23"/>
        <v>70</v>
      </c>
    </row>
    <row r="57" spans="1:21" ht="12.75">
      <c r="A57" s="2" t="str">
        <f>IF(E57=0,"",IF(E57=E56,A56,ROW()-3&amp;IF(E57=E58,"T","")))</f>
        <v>54</v>
      </c>
      <c r="B57" s="2"/>
      <c r="C57" s="38" t="s">
        <v>458</v>
      </c>
      <c r="D57" s="19">
        <v>17042</v>
      </c>
      <c r="E57" s="36">
        <f>LARGE($P57:$R57,1)+LARGE($P57:$R57,2)+IF('[2]Men''s Epée'!$A$3=1,F57,0)</f>
        <v>69</v>
      </c>
      <c r="F57" s="18"/>
      <c r="G57" s="31" t="str">
        <f t="shared" si="16"/>
        <v>np</v>
      </c>
      <c r="H57" s="28">
        <f t="shared" si="1"/>
        <v>0</v>
      </c>
      <c r="I57" s="29" t="e">
        <f>VLOOKUP($C57,'Combined Men''s Epée'!$C$4:$I$205,I$1-2,FALSE)</f>
        <v>#N/A</v>
      </c>
      <c r="J57" s="31" t="str">
        <f t="shared" si="17"/>
        <v>np</v>
      </c>
      <c r="K57" s="28">
        <f t="shared" si="3"/>
        <v>0</v>
      </c>
      <c r="L57" s="29" t="e">
        <f>VLOOKUP($C57,'Combined Men''s Epée'!$C$4:$I$205,L$1-2,FALSE)</f>
        <v>#N/A</v>
      </c>
      <c r="M57" s="4">
        <v>34</v>
      </c>
      <c r="N57" s="5">
        <f>IF(OR('[2]Men''s Epée'!$A$3=1,$R$3=TRUE),IF(OR(M57&gt;=65,ISNUMBER(M57)=FALSE),0,VLOOKUP(M57,PointTable,N$3,TRUE)),0)</f>
        <v>69</v>
      </c>
      <c r="P57">
        <f aca="true" t="shared" si="24" ref="P57:P73">H57</f>
        <v>0</v>
      </c>
      <c r="Q57">
        <f aca="true" t="shared" si="25" ref="Q57:Q73">K57</f>
        <v>0</v>
      </c>
      <c r="R57">
        <f aca="true" t="shared" si="26" ref="R57:R73">N57</f>
        <v>69</v>
      </c>
      <c r="S57">
        <f aca="true" t="shared" si="27" ref="S57:S73">IF(P$3=TRUE,H57,0)</f>
        <v>0</v>
      </c>
      <c r="T57">
        <f aca="true" t="shared" si="28" ref="T57:T73">IF(Q$3=TRUE,K57,0)</f>
        <v>0</v>
      </c>
      <c r="U57">
        <f aca="true" t="shared" si="29" ref="U57:U73">IF(R$3=TRUE,N57,0)</f>
        <v>69</v>
      </c>
    </row>
    <row r="58" spans="1:21" ht="12.75">
      <c r="A58" s="2" t="str">
        <f>IF(E58=0,"",IF(E58=E57,A57,ROW()-3&amp;IF(E58=E59,"T","")))</f>
        <v>55</v>
      </c>
      <c r="B58" s="2"/>
      <c r="C58" s="38" t="s">
        <v>459</v>
      </c>
      <c r="D58" s="19">
        <v>17386</v>
      </c>
      <c r="E58" s="36">
        <f>LARGE($P58:$R58,1)+LARGE($P58:$R58,2)+IF('[2]Men''s Epée'!$A$3=1,F58,0)</f>
        <v>68</v>
      </c>
      <c r="F58" s="18"/>
      <c r="G58" s="31" t="str">
        <f t="shared" si="16"/>
        <v>np</v>
      </c>
      <c r="H58" s="28">
        <f t="shared" si="1"/>
        <v>0</v>
      </c>
      <c r="I58" s="29" t="e">
        <f>VLOOKUP($C58,'Combined Men''s Epée'!$C$4:$I$205,I$1-2,FALSE)</f>
        <v>#N/A</v>
      </c>
      <c r="J58" s="31" t="str">
        <f t="shared" si="17"/>
        <v>np</v>
      </c>
      <c r="K58" s="28">
        <f t="shared" si="3"/>
        <v>0</v>
      </c>
      <c r="L58" s="29" t="e">
        <f>VLOOKUP($C58,'Combined Men''s Epée'!$C$4:$I$205,L$1-2,FALSE)</f>
        <v>#N/A</v>
      </c>
      <c r="M58" s="4">
        <v>35</v>
      </c>
      <c r="N58" s="5">
        <f>IF(OR('[2]Men''s Epée'!$A$3=1,$R$3=TRUE),IF(OR(M58&gt;=65,ISNUMBER(M58)=FALSE),0,VLOOKUP(M58,PointTable,N$3,TRUE)),0)</f>
        <v>68</v>
      </c>
      <c r="P58">
        <f t="shared" si="24"/>
        <v>0</v>
      </c>
      <c r="Q58">
        <f t="shared" si="25"/>
        <v>0</v>
      </c>
      <c r="R58">
        <f t="shared" si="26"/>
        <v>68</v>
      </c>
      <c r="S58">
        <f t="shared" si="27"/>
        <v>0</v>
      </c>
      <c r="T58">
        <f t="shared" si="28"/>
        <v>0</v>
      </c>
      <c r="U58">
        <f t="shared" si="29"/>
        <v>68</v>
      </c>
    </row>
    <row r="59" spans="1:21" ht="12.75">
      <c r="A59" s="2" t="str">
        <f>IF(E59=0,"",IF(E59=E58,A58,ROW()-3&amp;IF(E59=E60,"T","")))</f>
        <v>56</v>
      </c>
      <c r="B59" s="2"/>
      <c r="C59" s="38" t="s">
        <v>460</v>
      </c>
      <c r="D59" s="19">
        <v>18469</v>
      </c>
      <c r="E59" s="36">
        <f>LARGE($P59:$R59,1)+LARGE($P59:$R59,2)+IF('[2]Men''s Epée'!$A$3=1,F59,0)</f>
        <v>66</v>
      </c>
      <c r="F59" s="18"/>
      <c r="G59" s="31" t="str">
        <f t="shared" si="16"/>
        <v>np</v>
      </c>
      <c r="H59" s="28">
        <f t="shared" si="1"/>
        <v>0</v>
      </c>
      <c r="I59" s="29" t="e">
        <f>VLOOKUP($C59,'Combined Men''s Epée'!$C$4:$I$205,I$1-2,FALSE)</f>
        <v>#N/A</v>
      </c>
      <c r="J59" s="31" t="str">
        <f t="shared" si="17"/>
        <v>np</v>
      </c>
      <c r="K59" s="28">
        <f t="shared" si="3"/>
        <v>0</v>
      </c>
      <c r="L59" s="29" t="e">
        <f>VLOOKUP($C59,'Combined Men''s Epée'!$C$4:$I$205,L$1-2,FALSE)</f>
        <v>#N/A</v>
      </c>
      <c r="M59" s="4">
        <v>37</v>
      </c>
      <c r="N59" s="5">
        <f>IF(OR('[2]Men''s Epée'!$A$3=1,$R$3=TRUE),IF(OR(M59&gt;=65,ISNUMBER(M59)=FALSE),0,VLOOKUP(M59,PointTable,N$3,TRUE)),0)</f>
        <v>66</v>
      </c>
      <c r="P59">
        <f t="shared" si="24"/>
        <v>0</v>
      </c>
      <c r="Q59">
        <f t="shared" si="25"/>
        <v>0</v>
      </c>
      <c r="R59">
        <f t="shared" si="26"/>
        <v>66</v>
      </c>
      <c r="S59">
        <f t="shared" si="27"/>
        <v>0</v>
      </c>
      <c r="T59">
        <f t="shared" si="28"/>
        <v>0</v>
      </c>
      <c r="U59">
        <f t="shared" si="29"/>
        <v>66</v>
      </c>
    </row>
    <row r="60" spans="1:21" ht="12.75">
      <c r="A60" s="2" t="str">
        <f>IF(E60=0,"",IF(E60=E59,A59,ROW()-3&amp;IF(E60=E61,"T","")))</f>
        <v>57</v>
      </c>
      <c r="B60" s="2"/>
      <c r="C60" s="38" t="s">
        <v>461</v>
      </c>
      <c r="D60" s="19">
        <v>19306</v>
      </c>
      <c r="E60" s="36">
        <f>LARGE($P60:$R60,1)+LARGE($P60:$R60,2)+IF('[2]Men''s Epée'!$A$3=1,F60,0)</f>
        <v>65</v>
      </c>
      <c r="F60" s="18"/>
      <c r="G60" s="31" t="str">
        <f t="shared" si="16"/>
        <v>np</v>
      </c>
      <c r="H60" s="28">
        <f t="shared" si="1"/>
        <v>0</v>
      </c>
      <c r="I60" s="29" t="e">
        <f>VLOOKUP($C60,'Combined Men''s Epée'!$C$4:$I$205,I$1-2,FALSE)</f>
        <v>#N/A</v>
      </c>
      <c r="J60" s="31" t="str">
        <f t="shared" si="17"/>
        <v>np</v>
      </c>
      <c r="K60" s="28">
        <f t="shared" si="3"/>
        <v>0</v>
      </c>
      <c r="L60" s="29" t="e">
        <f>VLOOKUP($C60,'Combined Men''s Epée'!$C$4:$I$205,L$1-2,FALSE)</f>
        <v>#N/A</v>
      </c>
      <c r="M60" s="4">
        <v>38</v>
      </c>
      <c r="N60" s="5">
        <f>IF(OR('[2]Men''s Epée'!$A$3=1,$R$3=TRUE),IF(OR(M60&gt;=65,ISNUMBER(M60)=FALSE),0,VLOOKUP(M60,PointTable,N$3,TRUE)),0)</f>
        <v>65</v>
      </c>
      <c r="P60">
        <f t="shared" si="24"/>
        <v>0</v>
      </c>
      <c r="Q60">
        <f t="shared" si="25"/>
        <v>0</v>
      </c>
      <c r="R60">
        <f t="shared" si="26"/>
        <v>65</v>
      </c>
      <c r="S60">
        <f t="shared" si="27"/>
        <v>0</v>
      </c>
      <c r="T60">
        <f t="shared" si="28"/>
        <v>0</v>
      </c>
      <c r="U60">
        <f t="shared" si="29"/>
        <v>65</v>
      </c>
    </row>
    <row r="61" spans="1:21" ht="12.75">
      <c r="A61" s="2" t="str">
        <f>IF(E61=0,"",IF(E61=E60,A60,ROW()-3&amp;IF(E61=E62,"T","")))</f>
        <v>58</v>
      </c>
      <c r="B61" s="2"/>
      <c r="C61" s="38" t="s">
        <v>462</v>
      </c>
      <c r="D61" s="19">
        <v>19696</v>
      </c>
      <c r="E61" s="36">
        <f>LARGE($P61:$R61,1)+LARGE($P61:$R61,2)+IF('[2]Men''s Epée'!$A$3=1,F61,0)</f>
        <v>63</v>
      </c>
      <c r="F61" s="18"/>
      <c r="G61" s="31" t="str">
        <f t="shared" si="16"/>
        <v>np</v>
      </c>
      <c r="H61" s="28">
        <f t="shared" si="1"/>
        <v>0</v>
      </c>
      <c r="I61" s="29" t="e">
        <f>VLOOKUP($C61,'Combined Men''s Epée'!$C$4:$I$205,I$1-2,FALSE)</f>
        <v>#N/A</v>
      </c>
      <c r="J61" s="31" t="str">
        <f t="shared" si="17"/>
        <v>np</v>
      </c>
      <c r="K61" s="28">
        <f t="shared" si="3"/>
        <v>0</v>
      </c>
      <c r="L61" s="29" t="e">
        <f>VLOOKUP($C61,'Combined Men''s Epée'!$C$4:$I$205,L$1-2,FALSE)</f>
        <v>#N/A</v>
      </c>
      <c r="M61" s="4">
        <v>40</v>
      </c>
      <c r="N61" s="5">
        <f>IF(OR('[2]Men''s Epée'!$A$3=1,$R$3=TRUE),IF(OR(M61&gt;=65,ISNUMBER(M61)=FALSE),0,VLOOKUP(M61,PointTable,N$3,TRUE)),0)</f>
        <v>63</v>
      </c>
      <c r="P61">
        <f t="shared" si="24"/>
        <v>0</v>
      </c>
      <c r="Q61">
        <f t="shared" si="25"/>
        <v>0</v>
      </c>
      <c r="R61">
        <f t="shared" si="26"/>
        <v>63</v>
      </c>
      <c r="S61">
        <f t="shared" si="27"/>
        <v>0</v>
      </c>
      <c r="T61">
        <f t="shared" si="28"/>
        <v>0</v>
      </c>
      <c r="U61">
        <f t="shared" si="29"/>
        <v>63</v>
      </c>
    </row>
    <row r="62" spans="1:21" ht="12.75">
      <c r="A62" s="2" t="str">
        <f>IF(E62=0,"",IF(E62=E61,A61,ROW()-3&amp;IF(E62=E63,"T","")))</f>
        <v>59</v>
      </c>
      <c r="B62" s="2"/>
      <c r="C62" s="38" t="s">
        <v>515</v>
      </c>
      <c r="D62" s="19">
        <v>19545</v>
      </c>
      <c r="E62" s="36">
        <f>LARGE($P62:$R62,1)+LARGE($P62:$R62,2)+IF('[2]Men''s Epée'!$A$3=1,F62,0)</f>
        <v>62</v>
      </c>
      <c r="F62" s="18"/>
      <c r="G62" s="31" t="str">
        <f t="shared" si="16"/>
        <v>np</v>
      </c>
      <c r="H62" s="28">
        <f t="shared" si="1"/>
        <v>0</v>
      </c>
      <c r="I62" s="29" t="e">
        <f>VLOOKUP($C62,'Combined Men''s Epée'!$C$4:$I$205,I$1-2,FALSE)</f>
        <v>#N/A</v>
      </c>
      <c r="J62" s="31" t="str">
        <f t="shared" si="17"/>
        <v>np</v>
      </c>
      <c r="K62" s="28">
        <f t="shared" si="3"/>
        <v>0</v>
      </c>
      <c r="L62" s="29" t="e">
        <f>VLOOKUP($C62,'Combined Men''s Epée'!$C$4:$I$205,L$1-2,FALSE)</f>
        <v>#N/A</v>
      </c>
      <c r="M62" s="4">
        <v>41</v>
      </c>
      <c r="N62" s="5">
        <f>IF(OR('[2]Men''s Epée'!$A$3=1,$R$3=TRUE),IF(OR(M62&gt;=65,ISNUMBER(M62)=FALSE),0,VLOOKUP(M62,PointTable,N$3,TRUE)),0)</f>
        <v>62</v>
      </c>
      <c r="P62">
        <f t="shared" si="24"/>
        <v>0</v>
      </c>
      <c r="Q62">
        <f t="shared" si="25"/>
        <v>0</v>
      </c>
      <c r="R62">
        <f t="shared" si="26"/>
        <v>62</v>
      </c>
      <c r="S62">
        <f t="shared" si="27"/>
        <v>0</v>
      </c>
      <c r="T62">
        <f t="shared" si="28"/>
        <v>0</v>
      </c>
      <c r="U62">
        <f t="shared" si="29"/>
        <v>62</v>
      </c>
    </row>
    <row r="63" spans="1:21" ht="12.75">
      <c r="A63" s="2" t="str">
        <f>IF(E63=0,"",IF(E63=E62,A62,ROW()-3&amp;IF(E63=E64,"T","")))</f>
        <v>60</v>
      </c>
      <c r="B63" s="2"/>
      <c r="C63" s="32" t="s">
        <v>254</v>
      </c>
      <c r="D63" s="19">
        <v>18863</v>
      </c>
      <c r="E63" s="36">
        <f>LARGE($P63:$R63,1)+LARGE($P63:$R63,2)+IF('[2]Men''s Epée'!$A$3=1,F63,0)</f>
        <v>61</v>
      </c>
      <c r="F63" s="18"/>
      <c r="G63" s="31" t="str">
        <f t="shared" si="16"/>
        <v>np</v>
      </c>
      <c r="H63" s="28">
        <f t="shared" si="1"/>
        <v>0</v>
      </c>
      <c r="I63" s="29" t="e">
        <f>VLOOKUP($C63,'Combined Men''s Epée'!$C$4:$I$205,I$1-2,FALSE)</f>
        <v>#N/A</v>
      </c>
      <c r="J63" s="31" t="str">
        <f t="shared" si="17"/>
        <v>np</v>
      </c>
      <c r="K63" s="28">
        <f t="shared" si="3"/>
        <v>0</v>
      </c>
      <c r="L63" s="29" t="e">
        <f>VLOOKUP($C63,'Combined Men''s Epée'!$C$4:$I$205,L$1-2,FALSE)</f>
        <v>#N/A</v>
      </c>
      <c r="M63" s="4">
        <v>42</v>
      </c>
      <c r="N63" s="5">
        <f>IF(OR('[2]Men''s Epée'!$A$3=1,$R$3=TRUE),IF(OR(M63&gt;=65,ISNUMBER(M63)=FALSE),0,VLOOKUP(M63,PointTable,N$3,TRUE)),0)</f>
        <v>61</v>
      </c>
      <c r="P63">
        <f t="shared" si="24"/>
        <v>0</v>
      </c>
      <c r="Q63">
        <f t="shared" si="25"/>
        <v>0</v>
      </c>
      <c r="R63">
        <f t="shared" si="26"/>
        <v>61</v>
      </c>
      <c r="S63">
        <f t="shared" si="27"/>
        <v>0</v>
      </c>
      <c r="T63">
        <f t="shared" si="28"/>
        <v>0</v>
      </c>
      <c r="U63">
        <f t="shared" si="29"/>
        <v>61</v>
      </c>
    </row>
    <row r="64" spans="1:21" ht="12.75">
      <c r="A64" s="2" t="str">
        <f>IF(E64=0,"",IF(E64=E63,A63,ROW()-3&amp;IF(E64=E65,"T","")))</f>
        <v>61</v>
      </c>
      <c r="B64" s="2"/>
      <c r="C64" s="38" t="s">
        <v>463</v>
      </c>
      <c r="D64" s="19">
        <v>18828</v>
      </c>
      <c r="E64" s="36">
        <f>LARGE($P64:$R64,1)+LARGE($P64:$R64,2)+IF('[2]Men''s Epée'!$A$3=1,F64,0)</f>
        <v>59</v>
      </c>
      <c r="F64" s="18"/>
      <c r="G64" s="31" t="str">
        <f t="shared" si="16"/>
        <v>np</v>
      </c>
      <c r="H64" s="28">
        <f t="shared" si="1"/>
        <v>0</v>
      </c>
      <c r="I64" s="29" t="e">
        <f>VLOOKUP($C64,'Combined Men''s Epée'!$C$4:$I$205,I$1-2,FALSE)</f>
        <v>#N/A</v>
      </c>
      <c r="J64" s="31" t="str">
        <f t="shared" si="17"/>
        <v>np</v>
      </c>
      <c r="K64" s="28">
        <f t="shared" si="3"/>
        <v>0</v>
      </c>
      <c r="L64" s="29" t="e">
        <f>VLOOKUP($C64,'Combined Men''s Epée'!$C$4:$I$205,L$1-2,FALSE)</f>
        <v>#N/A</v>
      </c>
      <c r="M64" s="4">
        <v>44</v>
      </c>
      <c r="N64" s="5">
        <f>IF(OR('[2]Men''s Epée'!$A$3=1,$R$3=TRUE),IF(OR(M64&gt;=65,ISNUMBER(M64)=FALSE),0,VLOOKUP(M64,PointTable,N$3,TRUE)),0)</f>
        <v>59</v>
      </c>
      <c r="P64">
        <f t="shared" si="24"/>
        <v>0</v>
      </c>
      <c r="Q64">
        <f t="shared" si="25"/>
        <v>0</v>
      </c>
      <c r="R64">
        <f t="shared" si="26"/>
        <v>59</v>
      </c>
      <c r="S64">
        <f t="shared" si="27"/>
        <v>0</v>
      </c>
      <c r="T64">
        <f t="shared" si="28"/>
        <v>0</v>
      </c>
      <c r="U64">
        <f t="shared" si="29"/>
        <v>59</v>
      </c>
    </row>
    <row r="65" spans="1:21" ht="12.75">
      <c r="A65" s="2" t="str">
        <f>IF(E65=0,"",IF(E65=E64,A64,ROW()-3&amp;IF(E65=E66,"T","")))</f>
        <v>62</v>
      </c>
      <c r="B65" s="2"/>
      <c r="C65" s="38" t="s">
        <v>464</v>
      </c>
      <c r="D65" s="19">
        <v>19113</v>
      </c>
      <c r="E65" s="36">
        <f>LARGE($P65:$R65,1)+LARGE($P65:$R65,2)+IF('[2]Men''s Epée'!$A$3=1,F65,0)</f>
        <v>58</v>
      </c>
      <c r="F65" s="18"/>
      <c r="G65" s="31" t="str">
        <f t="shared" si="16"/>
        <v>np</v>
      </c>
      <c r="H65" s="28">
        <f t="shared" si="1"/>
        <v>0</v>
      </c>
      <c r="I65" s="29" t="e">
        <f>VLOOKUP($C65,'Combined Men''s Epée'!$C$4:$I$205,I$1-2,FALSE)</f>
        <v>#N/A</v>
      </c>
      <c r="J65" s="31" t="str">
        <f t="shared" si="17"/>
        <v>np</v>
      </c>
      <c r="K65" s="28">
        <f t="shared" si="3"/>
        <v>0</v>
      </c>
      <c r="L65" s="29" t="e">
        <f>VLOOKUP($C65,'Combined Men''s Epée'!$C$4:$I$205,L$1-2,FALSE)</f>
        <v>#N/A</v>
      </c>
      <c r="M65" s="4">
        <v>45</v>
      </c>
      <c r="N65" s="5">
        <f>IF(OR('[2]Men''s Epée'!$A$3=1,$R$3=TRUE),IF(OR(M65&gt;=65,ISNUMBER(M65)=FALSE),0,VLOOKUP(M65,PointTable,N$3,TRUE)),0)</f>
        <v>58</v>
      </c>
      <c r="P65">
        <f t="shared" si="24"/>
        <v>0</v>
      </c>
      <c r="Q65">
        <f t="shared" si="25"/>
        <v>0</v>
      </c>
      <c r="R65">
        <f t="shared" si="26"/>
        <v>58</v>
      </c>
      <c r="S65">
        <f t="shared" si="27"/>
        <v>0</v>
      </c>
      <c r="T65">
        <f t="shared" si="28"/>
        <v>0</v>
      </c>
      <c r="U65">
        <f t="shared" si="29"/>
        <v>58</v>
      </c>
    </row>
    <row r="66" spans="1:21" ht="12.75">
      <c r="A66" s="2" t="str">
        <f>IF(E66=0,"",IF(E66=E65,A65,ROW()-3&amp;IF(E66=E67,"T","")))</f>
        <v>63</v>
      </c>
      <c r="B66" s="2"/>
      <c r="C66" s="32" t="s">
        <v>282</v>
      </c>
      <c r="D66" s="19">
        <v>18421</v>
      </c>
      <c r="E66" s="36">
        <f>LARGE($P66:$R66,1)+LARGE($P66:$R66,2)+IF('[2]Men''s Epée'!$A$3=1,F66,0)</f>
        <v>57</v>
      </c>
      <c r="F66" s="18"/>
      <c r="G66" s="31" t="str">
        <f t="shared" si="16"/>
        <v>np</v>
      </c>
      <c r="H66" s="28">
        <f t="shared" si="1"/>
        <v>0</v>
      </c>
      <c r="I66" s="29" t="e">
        <f>VLOOKUP($C66,'Combined Men''s Epée'!$C$4:$I$205,I$1-2,FALSE)</f>
        <v>#N/A</v>
      </c>
      <c r="J66" s="31" t="str">
        <f t="shared" si="17"/>
        <v>np</v>
      </c>
      <c r="K66" s="28">
        <f t="shared" si="3"/>
        <v>0</v>
      </c>
      <c r="L66" s="29" t="e">
        <f>VLOOKUP($C66,'Combined Men''s Epée'!$C$4:$I$205,L$1-2,FALSE)</f>
        <v>#N/A</v>
      </c>
      <c r="M66" s="4">
        <v>46</v>
      </c>
      <c r="N66" s="5">
        <f>IF(OR('[2]Men''s Epée'!$A$3=1,$R$3=TRUE),IF(OR(M66&gt;=65,ISNUMBER(M66)=FALSE),0,VLOOKUP(M66,PointTable,N$3,TRUE)),0)</f>
        <v>57</v>
      </c>
      <c r="P66">
        <f t="shared" si="24"/>
        <v>0</v>
      </c>
      <c r="Q66">
        <f t="shared" si="25"/>
        <v>0</v>
      </c>
      <c r="R66">
        <f t="shared" si="26"/>
        <v>57</v>
      </c>
      <c r="S66">
        <f t="shared" si="27"/>
        <v>0</v>
      </c>
      <c r="T66">
        <f t="shared" si="28"/>
        <v>0</v>
      </c>
      <c r="U66">
        <f t="shared" si="29"/>
        <v>57</v>
      </c>
    </row>
    <row r="67" spans="1:21" ht="12.75">
      <c r="A67" s="2" t="str">
        <f>IF(E67=0,"",IF(E67=E66,A66,ROW()-3&amp;IF(E67=E68,"T","")))</f>
        <v>64</v>
      </c>
      <c r="B67" s="2"/>
      <c r="C67" s="38" t="s">
        <v>510</v>
      </c>
      <c r="D67" s="19">
        <v>19173</v>
      </c>
      <c r="E67" s="36">
        <f>LARGE($P67:$R67,1)+LARGE($P67:$R67,2)+IF('[2]Men''s Epée'!$A$3=1,F67,0)</f>
        <v>56</v>
      </c>
      <c r="F67" s="18"/>
      <c r="G67" s="31" t="str">
        <f t="shared" si="16"/>
        <v>np</v>
      </c>
      <c r="H67" s="28">
        <f t="shared" si="1"/>
        <v>0</v>
      </c>
      <c r="I67" s="29" t="e">
        <f>VLOOKUP($C67,'Combined Men''s Epée'!$C$4:$I$205,I$1-2,FALSE)</f>
        <v>#N/A</v>
      </c>
      <c r="J67" s="31" t="str">
        <f t="shared" si="17"/>
        <v>np</v>
      </c>
      <c r="K67" s="28">
        <f t="shared" si="3"/>
        <v>0</v>
      </c>
      <c r="L67" s="29" t="e">
        <f>VLOOKUP($C67,'Combined Men''s Epée'!$C$4:$I$205,L$1-2,FALSE)</f>
        <v>#N/A</v>
      </c>
      <c r="M67" s="4">
        <v>47</v>
      </c>
      <c r="N67" s="5">
        <f>IF(OR('[2]Men''s Epée'!$A$3=1,$R$3=TRUE),IF(OR(M67&gt;=65,ISNUMBER(M67)=FALSE),0,VLOOKUP(M67,PointTable,N$3,TRUE)),0)</f>
        <v>56</v>
      </c>
      <c r="P67">
        <f t="shared" si="24"/>
        <v>0</v>
      </c>
      <c r="Q67">
        <f t="shared" si="25"/>
        <v>0</v>
      </c>
      <c r="R67">
        <f t="shared" si="26"/>
        <v>56</v>
      </c>
      <c r="S67">
        <f t="shared" si="27"/>
        <v>0</v>
      </c>
      <c r="T67">
        <f t="shared" si="28"/>
        <v>0</v>
      </c>
      <c r="U67">
        <f t="shared" si="29"/>
        <v>56</v>
      </c>
    </row>
    <row r="68" spans="1:21" ht="12.75">
      <c r="A68" s="2" t="str">
        <f>IF(E68=0,"",IF(E68=E67,A67,ROW()-3&amp;IF(E68=E69,"T","")))</f>
        <v>65</v>
      </c>
      <c r="B68" s="2"/>
      <c r="C68" s="38" t="s">
        <v>516</v>
      </c>
      <c r="D68" s="19">
        <v>18822</v>
      </c>
      <c r="E68" s="36">
        <f>LARGE($P68:$R68,1)+LARGE($P68:$R68,2)+IF('[2]Men''s Epée'!$A$3=1,F68,0)</f>
        <v>55</v>
      </c>
      <c r="F68" s="18"/>
      <c r="G68" s="31" t="str">
        <f aca="true" t="shared" si="30" ref="G68:G73">IF(ISERROR(I68),"np",I68)</f>
        <v>np</v>
      </c>
      <c r="H68" s="28">
        <f t="shared" si="1"/>
        <v>0</v>
      </c>
      <c r="I68" s="29" t="e">
        <f>VLOOKUP($C68,'Combined Men''s Epée'!$C$4:$I$205,I$1-2,FALSE)</f>
        <v>#N/A</v>
      </c>
      <c r="J68" s="31" t="str">
        <f aca="true" t="shared" si="31" ref="J68:J73">IF(ISERROR(L68),"np",L68)</f>
        <v>np</v>
      </c>
      <c r="K68" s="28">
        <f t="shared" si="3"/>
        <v>0</v>
      </c>
      <c r="L68" s="29" t="e">
        <f>VLOOKUP($C68,'Combined Men''s Epée'!$C$4:$I$205,L$1-2,FALSE)</f>
        <v>#N/A</v>
      </c>
      <c r="M68" s="4">
        <v>48</v>
      </c>
      <c r="N68" s="5">
        <f>IF(OR('[2]Men''s Epée'!$A$3=1,$R$3=TRUE),IF(OR(M68&gt;=65,ISNUMBER(M68)=FALSE),0,VLOOKUP(M68,PointTable,N$3,TRUE)),0)</f>
        <v>55</v>
      </c>
      <c r="P68">
        <f t="shared" si="24"/>
        <v>0</v>
      </c>
      <c r="Q68">
        <f t="shared" si="25"/>
        <v>0</v>
      </c>
      <c r="R68">
        <f t="shared" si="26"/>
        <v>55</v>
      </c>
      <c r="S68">
        <f t="shared" si="27"/>
        <v>0</v>
      </c>
      <c r="T68">
        <f t="shared" si="28"/>
        <v>0</v>
      </c>
      <c r="U68">
        <f t="shared" si="29"/>
        <v>55</v>
      </c>
    </row>
    <row r="69" spans="1:21" ht="12.75">
      <c r="A69" s="2" t="str">
        <f>IF(E69=0,"",IF(E69=E68,A68,ROW()-3&amp;IF(E69=E70,"T","")))</f>
        <v>66</v>
      </c>
      <c r="B69" s="2"/>
      <c r="C69" s="38" t="s">
        <v>517</v>
      </c>
      <c r="D69" s="19">
        <v>18615</v>
      </c>
      <c r="E69" s="36">
        <f>LARGE($P69:$R69,1)+LARGE($P69:$R69,2)+IF('[2]Men''s Epée'!$A$3=1,F69,0)</f>
        <v>54</v>
      </c>
      <c r="F69" s="18"/>
      <c r="G69" s="31" t="str">
        <f t="shared" si="30"/>
        <v>np</v>
      </c>
      <c r="H69" s="28">
        <f t="shared" si="1"/>
        <v>0</v>
      </c>
      <c r="I69" s="29" t="e">
        <f>VLOOKUP($C69,'Combined Men''s Epée'!$C$4:$I$205,I$1-2,FALSE)</f>
        <v>#N/A</v>
      </c>
      <c r="J69" s="31" t="str">
        <f t="shared" si="31"/>
        <v>np</v>
      </c>
      <c r="K69" s="28">
        <f t="shared" si="3"/>
        <v>0</v>
      </c>
      <c r="L69" s="29" t="e">
        <f>VLOOKUP($C69,'Combined Men''s Epée'!$C$4:$I$205,L$1-2,FALSE)</f>
        <v>#N/A</v>
      </c>
      <c r="M69" s="4">
        <v>49</v>
      </c>
      <c r="N69" s="5">
        <f>IF(OR('[2]Men''s Epée'!$A$3=1,$R$3=TRUE),IF(OR(M69&gt;=65,ISNUMBER(M69)=FALSE),0,VLOOKUP(M69,PointTable,N$3,TRUE)),0)</f>
        <v>54</v>
      </c>
      <c r="P69">
        <f t="shared" si="24"/>
        <v>0</v>
      </c>
      <c r="Q69">
        <f t="shared" si="25"/>
        <v>0</v>
      </c>
      <c r="R69">
        <f t="shared" si="26"/>
        <v>54</v>
      </c>
      <c r="S69">
        <f t="shared" si="27"/>
        <v>0</v>
      </c>
      <c r="T69">
        <f t="shared" si="28"/>
        <v>0</v>
      </c>
      <c r="U69">
        <f t="shared" si="29"/>
        <v>54</v>
      </c>
    </row>
    <row r="70" spans="1:21" ht="12.75">
      <c r="A70" s="2" t="str">
        <f>IF(E70=0,"",IF(E70=E69,A69,ROW()-3&amp;IF(E70=E71,"T","")))</f>
        <v>67</v>
      </c>
      <c r="B70" s="2"/>
      <c r="C70" s="38" t="s">
        <v>518</v>
      </c>
      <c r="D70" s="19">
        <v>17980</v>
      </c>
      <c r="E70" s="36">
        <f>LARGE($P70:$R70,1)+LARGE($P70:$R70,2)+IF('[2]Men''s Epée'!$A$3=1,F70,0)</f>
        <v>53</v>
      </c>
      <c r="F70" s="18"/>
      <c r="G70" s="31" t="str">
        <f t="shared" si="30"/>
        <v>np</v>
      </c>
      <c r="H70" s="28">
        <f t="shared" si="1"/>
        <v>0</v>
      </c>
      <c r="I70" s="29" t="e">
        <f>VLOOKUP($C70,'Combined Men''s Epée'!$C$4:$I$205,I$1-2,FALSE)</f>
        <v>#N/A</v>
      </c>
      <c r="J70" s="31" t="str">
        <f t="shared" si="31"/>
        <v>np</v>
      </c>
      <c r="K70" s="28">
        <f t="shared" si="3"/>
        <v>0</v>
      </c>
      <c r="L70" s="29" t="e">
        <f>VLOOKUP($C70,'Combined Men''s Epée'!$C$4:$I$205,L$1-2,FALSE)</f>
        <v>#N/A</v>
      </c>
      <c r="M70" s="4">
        <v>50</v>
      </c>
      <c r="N70" s="5">
        <f>IF(OR('[2]Men''s Epée'!$A$3=1,$R$3=TRUE),IF(OR(M70&gt;=65,ISNUMBER(M70)=FALSE),0,VLOOKUP(M70,PointTable,N$3,TRUE)),0)</f>
        <v>53</v>
      </c>
      <c r="P70">
        <f t="shared" si="24"/>
        <v>0</v>
      </c>
      <c r="Q70">
        <f t="shared" si="25"/>
        <v>0</v>
      </c>
      <c r="R70">
        <f t="shared" si="26"/>
        <v>53</v>
      </c>
      <c r="S70">
        <f t="shared" si="27"/>
        <v>0</v>
      </c>
      <c r="T70">
        <f t="shared" si="28"/>
        <v>0</v>
      </c>
      <c r="U70">
        <f t="shared" si="29"/>
        <v>53</v>
      </c>
    </row>
    <row r="71" spans="1:21" ht="12.75">
      <c r="A71" s="2" t="str">
        <f>IF(E71=0,"",IF(E71=E70,A70,ROW()-3&amp;IF(E71=E72,"T","")))</f>
        <v>68</v>
      </c>
      <c r="B71" s="2"/>
      <c r="C71" s="38" t="s">
        <v>519</v>
      </c>
      <c r="D71" s="19">
        <v>17516</v>
      </c>
      <c r="E71" s="36">
        <f>LARGE($P71:$R71,1)+LARGE($P71:$R71,2)+IF('[2]Men''s Epée'!$A$3=1,F71,0)</f>
        <v>52</v>
      </c>
      <c r="F71" s="18"/>
      <c r="G71" s="31" t="str">
        <f t="shared" si="30"/>
        <v>np</v>
      </c>
      <c r="H71" s="28">
        <f t="shared" si="1"/>
        <v>0</v>
      </c>
      <c r="I71" s="29" t="e">
        <f>VLOOKUP($C71,'Combined Men''s Epée'!$C$4:$I$205,I$1-2,FALSE)</f>
        <v>#N/A</v>
      </c>
      <c r="J71" s="31" t="str">
        <f t="shared" si="31"/>
        <v>np</v>
      </c>
      <c r="K71" s="28">
        <f t="shared" si="3"/>
        <v>0</v>
      </c>
      <c r="L71" s="29" t="e">
        <f>VLOOKUP($C71,'Combined Men''s Epée'!$C$4:$I$205,L$1-2,FALSE)</f>
        <v>#N/A</v>
      </c>
      <c r="M71" s="4">
        <v>51</v>
      </c>
      <c r="N71" s="5">
        <f>IF(OR('[2]Men''s Epée'!$A$3=1,$R$3=TRUE),IF(OR(M71&gt;=65,ISNUMBER(M71)=FALSE),0,VLOOKUP(M71,PointTable,N$3,TRUE)),0)</f>
        <v>52</v>
      </c>
      <c r="P71">
        <f t="shared" si="24"/>
        <v>0</v>
      </c>
      <c r="Q71">
        <f t="shared" si="25"/>
        <v>0</v>
      </c>
      <c r="R71">
        <f t="shared" si="26"/>
        <v>52</v>
      </c>
      <c r="S71">
        <f t="shared" si="27"/>
        <v>0</v>
      </c>
      <c r="T71">
        <f t="shared" si="28"/>
        <v>0</v>
      </c>
      <c r="U71">
        <f t="shared" si="29"/>
        <v>52</v>
      </c>
    </row>
    <row r="72" spans="1:21" ht="12.75">
      <c r="A72" s="2" t="str">
        <f>IF(E72=0,"",IF(E72=E71,A71,ROW()-3&amp;IF(E72=E73,"T","")))</f>
        <v>69</v>
      </c>
      <c r="B72" s="2"/>
      <c r="C72" s="38" t="s">
        <v>509</v>
      </c>
      <c r="D72" s="19">
        <v>19539</v>
      </c>
      <c r="E72" s="36">
        <f>LARGE($P72:$R72,1)+LARGE($P72:$R72,2)+IF('[2]Men''s Epée'!$A$3=1,F72,0)</f>
        <v>51</v>
      </c>
      <c r="F72" s="18"/>
      <c r="G72" s="31" t="str">
        <f t="shared" si="30"/>
        <v>np</v>
      </c>
      <c r="H72" s="28">
        <f t="shared" si="1"/>
        <v>0</v>
      </c>
      <c r="I72" s="29" t="e">
        <f>VLOOKUP($C72,'Combined Men''s Epée'!$C$4:$I$205,I$1-2,FALSE)</f>
        <v>#N/A</v>
      </c>
      <c r="J72" s="31" t="str">
        <f t="shared" si="31"/>
        <v>np</v>
      </c>
      <c r="K72" s="28">
        <f t="shared" si="3"/>
        <v>0</v>
      </c>
      <c r="L72" s="29" t="e">
        <f>VLOOKUP($C72,'Combined Men''s Epée'!$C$4:$I$205,L$1-2,FALSE)</f>
        <v>#N/A</v>
      </c>
      <c r="M72" s="4">
        <v>52</v>
      </c>
      <c r="N72" s="5">
        <f>IF(OR('[2]Men''s Epée'!$A$3=1,$R$3=TRUE),IF(OR(M72&gt;=65,ISNUMBER(M72)=FALSE),0,VLOOKUP(M72,PointTable,N$3,TRUE)),0)</f>
        <v>51</v>
      </c>
      <c r="P72">
        <f t="shared" si="24"/>
        <v>0</v>
      </c>
      <c r="Q72">
        <f t="shared" si="25"/>
        <v>0</v>
      </c>
      <c r="R72">
        <f t="shared" si="26"/>
        <v>51</v>
      </c>
      <c r="S72">
        <f t="shared" si="27"/>
        <v>0</v>
      </c>
      <c r="T72">
        <f t="shared" si="28"/>
        <v>0</v>
      </c>
      <c r="U72">
        <f t="shared" si="29"/>
        <v>51</v>
      </c>
    </row>
    <row r="73" spans="1:21" ht="12.75">
      <c r="A73" s="2" t="str">
        <f>IF(E73=0,"",IF(E73=E72,A72,ROW()-3&amp;IF(E73=E74,"T","")))</f>
        <v>70</v>
      </c>
      <c r="B73" s="2"/>
      <c r="C73" s="32" t="s">
        <v>131</v>
      </c>
      <c r="D73" s="19">
        <v>17169</v>
      </c>
      <c r="E73" s="36">
        <f>LARGE($P73:$R73,1)+LARGE($P73:$R73,2)+IF('[2]Men''s Epée'!$A$3=1,F73,0)</f>
        <v>50</v>
      </c>
      <c r="F73" s="18"/>
      <c r="G73" s="31" t="str">
        <f t="shared" si="30"/>
        <v>np</v>
      </c>
      <c r="H73" s="28">
        <f t="shared" si="1"/>
        <v>0</v>
      </c>
      <c r="I73" s="29" t="e">
        <f>VLOOKUP($C73,'Combined Men''s Epée'!$C$4:$I$205,I$1-2,FALSE)</f>
        <v>#N/A</v>
      </c>
      <c r="J73" s="31" t="str">
        <f t="shared" si="31"/>
        <v>np</v>
      </c>
      <c r="K73" s="28">
        <f t="shared" si="3"/>
        <v>0</v>
      </c>
      <c r="L73" s="29" t="e">
        <f>VLOOKUP($C73,'Combined Men''s Epée'!$C$4:$I$205,L$1-2,FALSE)</f>
        <v>#N/A</v>
      </c>
      <c r="M73" s="4">
        <v>53</v>
      </c>
      <c r="N73" s="5">
        <f>IF(OR('[2]Men''s Epée'!$A$3=1,$R$3=TRUE),IF(OR(M73&gt;=65,ISNUMBER(M73)=FALSE),0,VLOOKUP(M73,PointTable,N$3,TRUE)),0)</f>
        <v>50</v>
      </c>
      <c r="P73">
        <f t="shared" si="24"/>
        <v>0</v>
      </c>
      <c r="Q73">
        <f t="shared" si="25"/>
        <v>0</v>
      </c>
      <c r="R73">
        <f t="shared" si="26"/>
        <v>50</v>
      </c>
      <c r="S73">
        <f t="shared" si="27"/>
        <v>0</v>
      </c>
      <c r="T73">
        <f t="shared" si="28"/>
        <v>0</v>
      </c>
      <c r="U73">
        <f t="shared" si="29"/>
        <v>50</v>
      </c>
    </row>
  </sheetData>
  <conditionalFormatting sqref="D4:D73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2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Foil'!$G$1:$J$3,3,FALSE)</f>
        <v>7</v>
      </c>
      <c r="J1" s="22" t="s">
        <v>360</v>
      </c>
      <c r="K1" s="10"/>
      <c r="L1" s="24">
        <f>HLOOKUP(J1,'Combined Men''s Foil'!$G$1:$J$3,3,FALSE)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Foil'!R2C"&amp;I1,FALSE)</f>
        <v>V</v>
      </c>
      <c r="H2" s="24" t="str">
        <f ca="1">INDIRECT("'Combined Men''s Foil'!R2C"&amp;I1+1,FALSE)</f>
        <v>Dec 2004&lt;BR&gt;VET</v>
      </c>
      <c r="I2" s="21"/>
      <c r="J2" s="22" t="str">
        <f ca="1">INDIRECT("'Combined Men''s Foil'!R2C"&amp;L1,FALSE)</f>
        <v>V</v>
      </c>
      <c r="K2" s="24" t="str">
        <f ca="1">INDIRECT("'Combined Men''s Foil'!R2C"&amp;L1+1,FALSE)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32" t="s">
        <v>27</v>
      </c>
      <c r="D4" s="19">
        <v>19109</v>
      </c>
      <c r="E4" s="36">
        <f>LARGE($P4:$R4,1)+LARGE($P4:$R4,2)+IF('[2]Men''s Epée'!$A$3=1,F4,0)</f>
        <v>1062</v>
      </c>
      <c r="F4" s="5"/>
      <c r="G4" s="31">
        <f aca="true" t="shared" si="0" ref="G4:G9">IF(ISERROR(I4),"np",I4)</f>
        <v>3</v>
      </c>
      <c r="H4" s="28">
        <f>IF(OR('[2]Men''s Epée'!$A$3=1,'50 Men''s Epée'!$P$3=TRUE),IF(OR(G4&gt;=65,ISNUMBER(G4)=FALSE),0,VLOOKUP(G4,PointTable,H$3,TRUE)),0)</f>
        <v>510</v>
      </c>
      <c r="I4" s="29">
        <f>VLOOKUP($C4,'Combined Men''s Foil'!$C$4:$I$204,I$1-2,FALSE)</f>
        <v>3</v>
      </c>
      <c r="J4" s="31">
        <f aca="true" t="shared" si="1" ref="J4:J9">IF(ISERROR(L4),"np",L4)</f>
        <v>2</v>
      </c>
      <c r="K4" s="28">
        <f>IF(OR('[2]Men''s Epée'!$A$3=1,'50 Men''s Epée'!$P$3=TRUE),IF(OR(J4&gt;=65,ISNUMBER(J4)=FALSE),0,VLOOKUP(J4,PointTable,K$3,TRUE)),0)</f>
        <v>552</v>
      </c>
      <c r="L4" s="29">
        <f>VLOOKUP($C4,'Combined Men''s Foil'!$C$4:$I$204,L$1-2,FALSE)</f>
        <v>2</v>
      </c>
      <c r="M4" s="4">
        <v>3</v>
      </c>
      <c r="N4" s="5">
        <f>IF(OR('[2]Men''s Epée'!$A$3=1,'50 Men''s Epée'!$R$3=TRUE),IF(OR(M4&gt;=65,ISNUMBER(M4)=FALSE),0,VLOOKUP(M4,PointTable,N$3,TRUE)),0)</f>
        <v>340</v>
      </c>
      <c r="P4">
        <f>H4</f>
        <v>510</v>
      </c>
      <c r="Q4">
        <f>K4</f>
        <v>552</v>
      </c>
      <c r="R4">
        <f>N4</f>
        <v>340</v>
      </c>
      <c r="S4">
        <f>IF('50 Men''s Epée'!P$3=TRUE,H4,0)</f>
        <v>510</v>
      </c>
      <c r="T4">
        <f>IF('50 Men''s Epée'!Q$3=TRUE,K4,0)</f>
        <v>552</v>
      </c>
      <c r="U4">
        <f>IF('50 Men''s Epée'!R$3=TRUE,N4,0)</f>
        <v>340</v>
      </c>
    </row>
    <row r="5" spans="1:21" ht="12.75">
      <c r="A5" s="2" t="str">
        <f>IF(E5=0,"",IF(E5=E4,A4,ROW()-3&amp;IF(E5=E6,"T","")))</f>
        <v>2</v>
      </c>
      <c r="B5" s="2"/>
      <c r="C5" s="20" t="s">
        <v>21</v>
      </c>
      <c r="D5" s="19">
        <v>17998</v>
      </c>
      <c r="E5" s="36">
        <f>LARGE($P5:$R5,1)+LARGE($P5:$R5,2)+IF('[2]Men''s Epée'!$A$3=1,F5,0)</f>
        <v>968</v>
      </c>
      <c r="F5" s="5"/>
      <c r="G5" s="31" t="str">
        <f t="shared" si="0"/>
        <v>np</v>
      </c>
      <c r="H5" s="28">
        <f>IF(OR('[2]Men''s Epée'!$A$3=1,'50 Men''s Epée'!$P$3=TRUE),IF(OR(G5&gt;=65,ISNUMBER(G5)=FALSE),0,VLOOKUP(G5,PointTable,H$3,TRUE)),0)</f>
        <v>0</v>
      </c>
      <c r="I5" s="29" t="str">
        <f>VLOOKUP($C5,'Combined Men''s Foil'!$C$4:$I$204,I$1-2,FALSE)</f>
        <v>np</v>
      </c>
      <c r="J5" s="31">
        <f t="shared" si="1"/>
        <v>1</v>
      </c>
      <c r="K5" s="28">
        <f>IF(OR('[2]Men''s Epée'!$A$3=1,'50 Men''s Epée'!$P$3=TRUE),IF(OR(J5&gt;=65,ISNUMBER(J5)=FALSE),0,VLOOKUP(J5,PointTable,K$3,TRUE)),0)</f>
        <v>600</v>
      </c>
      <c r="L5" s="29">
        <f>VLOOKUP($C5,'Combined Men''s Foil'!$C$4:$I$204,L$1-2,FALSE)</f>
        <v>1</v>
      </c>
      <c r="M5" s="4">
        <v>2</v>
      </c>
      <c r="N5" s="5">
        <f>IF(OR('[2]Men''s Epée'!$A$3=1,'50 Men''s Epée'!$R$3=TRUE),IF(OR(M5&gt;=65,ISNUMBER(M5)=FALSE),0,VLOOKUP(M5,PointTable,N$3,TRUE)),0)</f>
        <v>368</v>
      </c>
      <c r="P5">
        <f>H5</f>
        <v>0</v>
      </c>
      <c r="Q5">
        <f>K5</f>
        <v>600</v>
      </c>
      <c r="R5">
        <f>N5</f>
        <v>368</v>
      </c>
      <c r="S5">
        <f>IF('50 Men''s Epée'!P$3=TRUE,H5,0)</f>
        <v>0</v>
      </c>
      <c r="T5">
        <f>IF('50 Men''s Epée'!Q$3=TRUE,K5,0)</f>
        <v>600</v>
      </c>
      <c r="U5">
        <f>IF('50 Men''s Epée'!R$3=TRUE,N5,0)</f>
        <v>368</v>
      </c>
    </row>
    <row r="6" spans="1:21" ht="12.75">
      <c r="A6" s="2" t="str">
        <f>IF(E6=0,"",IF(E6=E5,A5,ROW()-3&amp;IF(E6=E7,"T","")))</f>
        <v>3</v>
      </c>
      <c r="B6" s="2"/>
      <c r="C6" s="32" t="s">
        <v>138</v>
      </c>
      <c r="D6" s="19">
        <v>19130</v>
      </c>
      <c r="E6" s="36">
        <f>LARGE($P6:$R6,1)+LARGE($P6:$R6,2)+IF('[2]Men''s Epée'!$A$3=1,F6,0)</f>
        <v>921</v>
      </c>
      <c r="F6" s="5"/>
      <c r="G6" s="31">
        <f t="shared" si="0"/>
        <v>8</v>
      </c>
      <c r="H6" s="28">
        <f>IF(OR('[2]Men''s Epée'!$A$3=1,'50 Men''s Epée'!$P$3=TRUE),IF(OR(G6&gt;=65,ISNUMBER(G6)=FALSE),0,VLOOKUP(G6,PointTable,H$3,TRUE)),0)</f>
        <v>411</v>
      </c>
      <c r="I6" s="29">
        <f>VLOOKUP($C6,'Combined Men''s Foil'!$C$4:$I$204,I$1-2,FALSE)</f>
        <v>8</v>
      </c>
      <c r="J6" s="31">
        <f t="shared" si="1"/>
        <v>3</v>
      </c>
      <c r="K6" s="28">
        <f>IF(OR('[2]Men''s Epée'!$A$3=1,'50 Men''s Epée'!$P$3=TRUE),IF(OR(J6&gt;=65,ISNUMBER(J6)=FALSE),0,VLOOKUP(J6,PointTable,K$3,TRUE)),0)</f>
        <v>510</v>
      </c>
      <c r="L6" s="29">
        <f>VLOOKUP($C6,'Combined Men''s Foil'!$C$4:$I$204,L$1-2,FALSE)</f>
        <v>3</v>
      </c>
      <c r="M6" s="4">
        <v>1</v>
      </c>
      <c r="N6" s="5">
        <f>IF(OR('[2]Men''s Epée'!$A$3=1,'50 Men''s Epée'!$R$3=TRUE),IF(OR(M6&gt;=65,ISNUMBER(M6)=FALSE),0,VLOOKUP(M6,PointTable,N$3,TRUE)),0)</f>
        <v>400</v>
      </c>
      <c r="P6">
        <f>H6</f>
        <v>411</v>
      </c>
      <c r="Q6">
        <f>K6</f>
        <v>510</v>
      </c>
      <c r="R6">
        <f>N6</f>
        <v>400</v>
      </c>
      <c r="S6">
        <f>IF('50 Men''s Epée'!P$3=TRUE,H6,0)</f>
        <v>411</v>
      </c>
      <c r="T6">
        <f>IF('50 Men''s Epée'!Q$3=TRUE,K6,0)</f>
        <v>510</v>
      </c>
      <c r="U6">
        <f>IF('50 Men''s Epée'!R$3=TRUE,N6,0)</f>
        <v>400</v>
      </c>
    </row>
    <row r="7" spans="1:21" ht="12.75">
      <c r="A7" s="2" t="str">
        <f>IF(E7=0,"",IF(E7=E6,A6,ROW()-3&amp;IF(E7=E8,"T","")))</f>
        <v>4</v>
      </c>
      <c r="B7" s="2"/>
      <c r="C7" s="20" t="s">
        <v>20</v>
      </c>
      <c r="D7" s="19">
        <v>19519</v>
      </c>
      <c r="E7" s="36">
        <f>LARGE($P7:$R7,1)+LARGE($P7:$R7,2)+IF('[2]Men''s Epée'!$A$3=1,F7,0)</f>
        <v>873</v>
      </c>
      <c r="F7" s="5"/>
      <c r="G7" s="31">
        <f t="shared" si="0"/>
        <v>2</v>
      </c>
      <c r="H7" s="28">
        <f>IF(OR('[2]Men''s Epée'!$A$3=1,'50 Men''s Epée'!$P$3=TRUE),IF(OR(G7&gt;=65,ISNUMBER(G7)=FALSE),0,VLOOKUP(G7,PointTable,H$3,TRUE)),0)</f>
        <v>552</v>
      </c>
      <c r="I7" s="29">
        <f>VLOOKUP($C7,'Combined Men''s Foil'!$C$4:$I$204,I$1-2,FALSE)</f>
        <v>2</v>
      </c>
      <c r="J7" s="31">
        <f t="shared" si="1"/>
        <v>9</v>
      </c>
      <c r="K7" s="28">
        <f>IF(OR('[2]Men''s Epée'!$A$3=1,'50 Men''s Epée'!$P$3=TRUE),IF(OR(J7&gt;=65,ISNUMBER(J7)=FALSE),0,VLOOKUP(J7,PointTable,K$3,TRUE)),0)</f>
        <v>321</v>
      </c>
      <c r="L7" s="29">
        <f>VLOOKUP($C7,'Combined Men''s Foil'!$C$4:$I$204,L$1-2,FALSE)</f>
        <v>9</v>
      </c>
      <c r="M7" s="4">
        <v>9</v>
      </c>
      <c r="N7" s="5">
        <f>IF(OR('[2]Men''s Epée'!$A$3=1,'50 Men''s Epée'!$R$3=TRUE),IF(OR(M7&gt;=65,ISNUMBER(M7)=FALSE),0,VLOOKUP(M7,PointTable,N$3,TRUE)),0)</f>
        <v>214</v>
      </c>
      <c r="P7">
        <f>H7</f>
        <v>552</v>
      </c>
      <c r="Q7">
        <f>K7</f>
        <v>321</v>
      </c>
      <c r="R7">
        <f>N7</f>
        <v>214</v>
      </c>
      <c r="S7">
        <f>IF('50 Men''s Epée'!P$3=TRUE,H7,0)</f>
        <v>552</v>
      </c>
      <c r="T7">
        <f>IF('50 Men''s Epée'!Q$3=TRUE,K7,0)</f>
        <v>321</v>
      </c>
      <c r="U7">
        <f>IF('50 Men''s Epée'!R$3=TRUE,N7,0)</f>
        <v>214</v>
      </c>
    </row>
    <row r="8" spans="1:21" ht="12.75">
      <c r="A8" s="2" t="str">
        <f>IF(E8=0,"",IF(E8=E7,A7,ROW()-3&amp;IF(E8=E9,"T","")))</f>
        <v>5</v>
      </c>
      <c r="B8" s="2"/>
      <c r="C8" s="32" t="s">
        <v>353</v>
      </c>
      <c r="D8" s="19">
        <v>19667</v>
      </c>
      <c r="E8" s="36">
        <f>LARGE($P8:$R8,1)+LARGE($P8:$R8,2)+IF('[2]Men''s Epée'!$A$3=1,F8,0)</f>
        <v>698</v>
      </c>
      <c r="F8" s="5"/>
      <c r="G8" s="31">
        <f t="shared" si="0"/>
        <v>20.5</v>
      </c>
      <c r="H8" s="28">
        <f>IF(OR('[2]Men''s Epée'!$A$3=1,'50 Men''s Epée'!$P$3=TRUE),IF(OR(G8&gt;=65,ISNUMBER(G8)=FALSE),0,VLOOKUP(G8,PointTable,H$3,TRUE)),0)</f>
        <v>199.5</v>
      </c>
      <c r="I8" s="29">
        <f>VLOOKUP($C8,'Combined Men''s Foil'!$C$4:$I$204,I$1-2,FALSE)</f>
        <v>20.5</v>
      </c>
      <c r="J8" s="31">
        <f t="shared" si="1"/>
        <v>5</v>
      </c>
      <c r="K8" s="28">
        <f>IF(OR('[2]Men''s Epée'!$A$3=1,'50 Men''s Epée'!$P$3=TRUE),IF(OR(J8&gt;=65,ISNUMBER(J8)=FALSE),0,VLOOKUP(J8,PointTable,K$3,TRUE)),0)</f>
        <v>420</v>
      </c>
      <c r="L8" s="29">
        <f>VLOOKUP($C8,'Combined Men''s Foil'!$C$4:$I$204,L$1-2,FALSE)</f>
        <v>5</v>
      </c>
      <c r="M8" s="4">
        <v>6</v>
      </c>
      <c r="N8" s="5">
        <f>IF(OR('[2]Men''s Epée'!$A$3=1,'50 Men''s Epée'!$R$3=TRUE),IF(OR(M8&gt;=65,ISNUMBER(M8)=FALSE),0,VLOOKUP(M8,PointTable,N$3,TRUE)),0)</f>
        <v>278</v>
      </c>
      <c r="P8">
        <f aca="true" t="shared" si="2" ref="P8:P15">H8</f>
        <v>199.5</v>
      </c>
      <c r="Q8">
        <f aca="true" t="shared" si="3" ref="Q8:Q15">K8</f>
        <v>420</v>
      </c>
      <c r="R8">
        <f aca="true" t="shared" si="4" ref="R8:R15">N8</f>
        <v>278</v>
      </c>
      <c r="S8">
        <f>IF('50 Men''s Epée'!P$3=TRUE,H8,0)</f>
        <v>199.5</v>
      </c>
      <c r="T8">
        <f>IF('50 Men''s Epée'!Q$3=TRUE,K8,0)</f>
        <v>420</v>
      </c>
      <c r="U8">
        <f>IF('50 Men''s Epée'!R$3=TRUE,N8,0)</f>
        <v>278</v>
      </c>
    </row>
    <row r="9" spans="1:21" ht="12.75">
      <c r="A9" s="2" t="str">
        <f>IF(E9=0,"",IF(E9=E8,A8,ROW()-3&amp;IF(E9=E10,"T","")))</f>
        <v>6</v>
      </c>
      <c r="B9" s="2"/>
      <c r="C9" s="20" t="s">
        <v>24</v>
      </c>
      <c r="D9" s="19">
        <v>16873</v>
      </c>
      <c r="E9" s="36">
        <f>LARGE($P9:$R9,1)+LARGE($P9:$R9,2)+IF('[2]Men''s Epée'!$A$3=1,F9,0)</f>
        <v>547</v>
      </c>
      <c r="F9" s="5"/>
      <c r="G9" s="31">
        <f t="shared" si="0"/>
        <v>18</v>
      </c>
      <c r="H9" s="28">
        <f>IF(OR('[2]Men''s Epée'!$A$3=1,'50 Men''s Epée'!$P$3=TRUE),IF(OR(G9&gt;=65,ISNUMBER(G9)=FALSE),0,VLOOKUP(G9,PointTable,H$3,TRUE)),0)</f>
        <v>207</v>
      </c>
      <c r="I9" s="29">
        <f>VLOOKUP($C9,'Combined Men''s Foil'!$C$4:$I$204,I$1-2,FALSE)</f>
        <v>18</v>
      </c>
      <c r="J9" s="31" t="str">
        <f t="shared" si="1"/>
        <v>np</v>
      </c>
      <c r="K9" s="28">
        <f>IF(OR('[2]Men''s Epée'!$A$3=1,'50 Men''s Epée'!$P$3=TRUE),IF(OR(J9&gt;=65,ISNUMBER(J9)=FALSE),0,VLOOKUP(J9,PointTable,K$3,TRUE)),0)</f>
        <v>0</v>
      </c>
      <c r="L9" s="29" t="str">
        <f>VLOOKUP($C9,'Combined Men''s Foil'!$C$4:$I$204,L$1-2,FALSE)</f>
        <v>np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 t="shared" si="2"/>
        <v>207</v>
      </c>
      <c r="Q9">
        <f t="shared" si="3"/>
        <v>0</v>
      </c>
      <c r="R9">
        <f t="shared" si="4"/>
        <v>340</v>
      </c>
      <c r="S9">
        <f>IF('50 Men''s Epée'!P$3=TRUE,H9,0)</f>
        <v>207</v>
      </c>
      <c r="T9">
        <f>IF('50 Men''s Epée'!Q$3=TRUE,K9,0)</f>
        <v>0</v>
      </c>
      <c r="U9">
        <f>IF('50 Men''s Epée'!R$3=TRUE,N9,0)</f>
        <v>340</v>
      </c>
    </row>
    <row r="10" spans="1:21" ht="12.75">
      <c r="A10" s="2" t="str">
        <f>IF(E10=0,"",IF(E10=E9,A9,ROW()-3&amp;IF(E10=E11,"T","")))</f>
        <v>7</v>
      </c>
      <c r="B10" s="2"/>
      <c r="C10" s="20" t="s">
        <v>14</v>
      </c>
      <c r="D10" s="19">
        <v>18669</v>
      </c>
      <c r="E10" s="36">
        <f>LARGE($P10:$R10,1)+LARGE($P10:$R10,2)+IF('[2]Men''s Epée'!$A$3=1,F10,0)</f>
        <v>525</v>
      </c>
      <c r="F10" s="5"/>
      <c r="G10" s="31">
        <f aca="true" t="shared" si="5" ref="G10:G55">IF(ISERROR(I10),"np",I10)</f>
        <v>11</v>
      </c>
      <c r="H10" s="28">
        <f>IF(OR('[2]Men''s Epée'!$A$3=1,'50 Men''s Epée'!$P$3=TRUE),IF(OR(G10&gt;=65,ISNUMBER(G10)=FALSE),0,VLOOKUP(G10,PointTable,H$3,TRUE)),0)</f>
        <v>315</v>
      </c>
      <c r="I10" s="29">
        <f>VLOOKUP($C10,'Combined Men''s Foil'!$C$4:$I$204,I$1-2,FALSE)</f>
        <v>11</v>
      </c>
      <c r="J10" s="31" t="str">
        <f aca="true" t="shared" si="6" ref="J10:J55">IF(ISERROR(L10),"np",L10)</f>
        <v>np</v>
      </c>
      <c r="K10" s="28">
        <f>IF(OR('[2]Men''s Epée'!$A$3=1,'50 Men''s Epée'!$P$3=TRUE),IF(OR(J10&gt;=65,ISNUMBER(J10)=FALSE),0,VLOOKUP(J10,PointTable,K$3,TRUE)),0)</f>
        <v>0</v>
      </c>
      <c r="L10" s="29" t="str">
        <f>VLOOKUP($C10,'Combined Men''s Foil'!$C$4:$I$204,L$1-2,FALSE)</f>
        <v>np</v>
      </c>
      <c r="M10" s="4">
        <v>11</v>
      </c>
      <c r="N10" s="5">
        <f>IF(OR('[2]Men''s Epée'!$A$3=1,'50 Men''s Epée'!$R$3=TRUE),IF(OR(M10&gt;=65,ISNUMBER(M10)=FALSE),0,VLOOKUP(M10,PointTable,N$3,TRUE)),0)</f>
        <v>210</v>
      </c>
      <c r="P10">
        <f>H10</f>
        <v>315</v>
      </c>
      <c r="Q10">
        <f>K10</f>
        <v>0</v>
      </c>
      <c r="R10">
        <f>N10</f>
        <v>210</v>
      </c>
      <c r="S10">
        <f>IF('50 Men''s Epée'!P$3=TRUE,H10,0)</f>
        <v>315</v>
      </c>
      <c r="T10">
        <f>IF('50 Men''s Epée'!Q$3=TRUE,K10,0)</f>
        <v>0</v>
      </c>
      <c r="U10">
        <f>IF('50 Men''s Epée'!R$3=TRUE,N10,0)</f>
        <v>210</v>
      </c>
    </row>
    <row r="11" spans="1:21" ht="12.75">
      <c r="A11" s="2" t="str">
        <f>IF(E11=0,"",IF(E11=E10,A10,ROW()-3&amp;IF(E11=E12,"T","")))</f>
        <v>8</v>
      </c>
      <c r="B11" s="2"/>
      <c r="C11" s="32" t="s">
        <v>74</v>
      </c>
      <c r="D11" s="19">
        <v>19101</v>
      </c>
      <c r="E11" s="36">
        <f>LARGE($P11:$R11,1)+LARGE($P11:$R11,2)+IF('[2]Men''s Epée'!$A$3=1,F11,0)</f>
        <v>516</v>
      </c>
      <c r="F11" s="5"/>
      <c r="G11" s="31">
        <f>IF(ISERROR(I11),"np",I11)</f>
        <v>25.5</v>
      </c>
      <c r="H11" s="28">
        <f>IF(OR('[2]Men''s Epée'!$A$3=1,'50 Men''s Epée'!$P$3=TRUE),IF(OR(G11&gt;=65,ISNUMBER(G11)=FALSE),0,VLOOKUP(G11,PointTable,H$3,TRUE)),0)</f>
        <v>184.5</v>
      </c>
      <c r="I11" s="29">
        <f>VLOOKUP($C11,'Combined Men''s Foil'!$C$4:$I$204,I$1-2,FALSE)</f>
        <v>25.5</v>
      </c>
      <c r="J11" s="31">
        <f>IF(ISERROR(L11),"np",L11)</f>
        <v>12</v>
      </c>
      <c r="K11" s="28">
        <f>IF(OR('[2]Men''s Epée'!$A$3=1,'50 Men''s Epée'!$P$3=TRUE),IF(OR(J11&gt;=65,ISNUMBER(J11)=FALSE),0,VLOOKUP(J11,PointTable,K$3,TRUE)),0)</f>
        <v>312</v>
      </c>
      <c r="L11" s="29">
        <f>VLOOKUP($C11,'Combined Men''s Foil'!$C$4:$I$204,L$1-2,FALSE)</f>
        <v>12</v>
      </c>
      <c r="M11" s="4">
        <v>14</v>
      </c>
      <c r="N11" s="5">
        <f>IF(OR('[2]Men''s Epée'!$A$3=1,'50 Men''s Epée'!$R$3=TRUE),IF(OR(M11&gt;=65,ISNUMBER(M11)=FALSE),0,VLOOKUP(M11,PointTable,N$3,TRUE)),0)</f>
        <v>204</v>
      </c>
      <c r="P11">
        <f t="shared" si="2"/>
        <v>184.5</v>
      </c>
      <c r="Q11">
        <f t="shared" si="3"/>
        <v>312</v>
      </c>
      <c r="R11">
        <f t="shared" si="4"/>
        <v>204</v>
      </c>
      <c r="S11">
        <f>IF('50 Men''s Epée'!P$3=TRUE,H11,0)</f>
        <v>184.5</v>
      </c>
      <c r="T11">
        <f>IF('50 Men''s Epée'!Q$3=TRUE,K11,0)</f>
        <v>312</v>
      </c>
      <c r="U11">
        <f>IF('50 Men''s Epée'!R$3=TRUE,N11,0)</f>
        <v>204</v>
      </c>
    </row>
    <row r="12" spans="1:21" ht="12.75">
      <c r="A12" s="2" t="str">
        <f>IF(E12=0,"",IF(E12=E11,A11,ROW()-3&amp;IF(E12=E13,"T","")))</f>
        <v>9</v>
      </c>
      <c r="B12" s="2"/>
      <c r="C12" s="32" t="s">
        <v>90</v>
      </c>
      <c r="D12" s="19">
        <v>19079</v>
      </c>
      <c r="E12" s="36">
        <f>LARGE($P12:$R12,1)+LARGE($P12:$R12,2)+IF('[2]Men''s Epée'!$A$3=1,F12,0)</f>
        <v>460</v>
      </c>
      <c r="F12" s="5"/>
      <c r="G12" s="31">
        <f>IF(ISERROR(I12),"np",I12)</f>
        <v>31</v>
      </c>
      <c r="H12" s="28">
        <f>IF(OR('[2]Men''s Epée'!$A$3=1,'50 Men''s Epée'!$P$3=TRUE),IF(OR(G12&gt;=65,ISNUMBER(G12)=FALSE),0,VLOOKUP(G12,PointTable,H$3,TRUE)),0)</f>
        <v>168</v>
      </c>
      <c r="I12" s="29">
        <f>VLOOKUP($C12,'Combined Men''s Foil'!$C$4:$I$204,I$1-2,FALSE)</f>
        <v>31</v>
      </c>
      <c r="J12" s="31">
        <f>IF(ISERROR(L12),"np",L12)</f>
        <v>27</v>
      </c>
      <c r="K12" s="28">
        <f>IF(OR('[2]Men''s Epée'!$A$3=1,'50 Men''s Epée'!$P$3=TRUE),IF(OR(J12&gt;=65,ISNUMBER(J12)=FALSE),0,VLOOKUP(J12,PointTable,K$3,TRUE)),0)</f>
        <v>180</v>
      </c>
      <c r="L12" s="29">
        <f>VLOOKUP($C12,'Combined Men''s Foil'!$C$4:$I$204,L$1-2,FALSE)</f>
        <v>27</v>
      </c>
      <c r="M12" s="4">
        <v>5</v>
      </c>
      <c r="N12" s="5">
        <f>IF(OR('[2]Men''s Epée'!$A$3=1,'50 Men''s Epée'!$R$3=TRUE),IF(OR(M12&gt;=65,ISNUMBER(M12)=FALSE),0,VLOOKUP(M12,PointTable,N$3,TRUE)),0)</f>
        <v>280</v>
      </c>
      <c r="P12">
        <f t="shared" si="2"/>
        <v>168</v>
      </c>
      <c r="Q12">
        <f t="shared" si="3"/>
        <v>180</v>
      </c>
      <c r="R12">
        <f t="shared" si="4"/>
        <v>280</v>
      </c>
      <c r="S12">
        <f>IF('50 Men''s Epée'!P$3=TRUE,H12,0)</f>
        <v>168</v>
      </c>
      <c r="T12">
        <f>IF('50 Men''s Epée'!Q$3=TRUE,K12,0)</f>
        <v>180</v>
      </c>
      <c r="U12">
        <f>IF('50 Men''s Epée'!R$3=TRUE,N12,0)</f>
        <v>280</v>
      </c>
    </row>
    <row r="13" spans="1:21" ht="12.75">
      <c r="A13" s="2" t="str">
        <f>IF(E13=0,"",IF(E13=E12,A12,ROW()-3&amp;IF(E13=E14,"T","")))</f>
        <v>10</v>
      </c>
      <c r="B13" s="2"/>
      <c r="C13" s="20" t="s">
        <v>47</v>
      </c>
      <c r="D13" s="19">
        <v>18447</v>
      </c>
      <c r="E13" s="36">
        <f>LARGE($P13:$R13,1)+LARGE($P13:$R13,2)+IF('[2]Men''s Epée'!$A$3=1,F13,0)</f>
        <v>395</v>
      </c>
      <c r="F13" s="5"/>
      <c r="G13" s="31">
        <f>IF(ISERROR(I13),"np",I13)</f>
        <v>61</v>
      </c>
      <c r="H13" s="28">
        <f>IF(OR('[2]Men''s Epée'!$A$3=1,'50 Men''s Epée'!$P$3=TRUE),IF(OR(G13&gt;=65,ISNUMBER(G13)=FALSE),0,VLOOKUP(G13,PointTable,H$3,TRUE)),0)</f>
        <v>72</v>
      </c>
      <c r="I13" s="29">
        <f>VLOOKUP($C13,'Combined Men''s Foil'!$C$4:$I$204,I$1-2,FALSE)</f>
        <v>61</v>
      </c>
      <c r="J13" s="31">
        <f>IF(ISERROR(L13),"np",L13)</f>
        <v>26</v>
      </c>
      <c r="K13" s="28">
        <f>IF(OR('[2]Men''s Epée'!$A$3=1,'50 Men''s Epée'!$P$3=TRUE),IF(OR(J13&gt;=65,ISNUMBER(J13)=FALSE),0,VLOOKUP(J13,PointTable,K$3,TRUE)),0)</f>
        <v>183</v>
      </c>
      <c r="L13" s="29">
        <f>VLOOKUP($C13,'Combined Men''s Foil'!$C$4:$I$204,L$1-2,FALSE)</f>
        <v>26</v>
      </c>
      <c r="M13" s="4">
        <v>10</v>
      </c>
      <c r="N13" s="5">
        <f>IF(OR('[2]Men''s Epée'!$A$3=1,'50 Men''s Epée'!$R$3=TRUE),IF(OR(M13&gt;=65,ISNUMBER(M13)=FALSE),0,VLOOKUP(M13,PointTable,N$3,TRUE)),0)</f>
        <v>212</v>
      </c>
      <c r="P13">
        <f t="shared" si="2"/>
        <v>72</v>
      </c>
      <c r="Q13">
        <f t="shared" si="3"/>
        <v>183</v>
      </c>
      <c r="R13">
        <f t="shared" si="4"/>
        <v>212</v>
      </c>
      <c r="S13">
        <f>IF('50 Men''s Epée'!P$3=TRUE,H13,0)</f>
        <v>72</v>
      </c>
      <c r="T13">
        <f>IF('50 Men''s Epée'!Q$3=TRUE,K13,0)</f>
        <v>183</v>
      </c>
      <c r="U13">
        <f>IF('50 Men''s Epée'!R$3=TRUE,N13,0)</f>
        <v>212</v>
      </c>
    </row>
    <row r="14" spans="1:21" ht="12.75">
      <c r="A14" s="2" t="str">
        <f>IF(E14=0,"",IF(E14=E13,A13,ROW()-3&amp;IF(E14=E15,"T","")))</f>
        <v>11</v>
      </c>
      <c r="B14" s="2"/>
      <c r="C14" s="32" t="s">
        <v>359</v>
      </c>
      <c r="D14" s="19">
        <v>19936</v>
      </c>
      <c r="E14" s="36">
        <f>LARGE($P14:$R14,1)+LARGE($P14:$R14,2)+IF('[2]Men''s Epée'!$A$3=1,F14,0)</f>
        <v>394</v>
      </c>
      <c r="F14" s="5"/>
      <c r="G14" s="31">
        <f t="shared" si="5"/>
        <v>16</v>
      </c>
      <c r="H14" s="28">
        <f>IF(OR('[2]Men''s Epée'!$A$3=1,'50 Men''s Epée'!$P$3=TRUE),IF(OR(G14&gt;=65,ISNUMBER(G14)=FALSE),0,VLOOKUP(G14,PointTable,H$3,TRUE)),0)</f>
        <v>300</v>
      </c>
      <c r="I14" s="29">
        <f>VLOOKUP($C14,'Combined Men''s Foil'!$C$4:$I$204,I$1-2,FALSE)</f>
        <v>16</v>
      </c>
      <c r="J14" s="31">
        <f t="shared" si="6"/>
        <v>39</v>
      </c>
      <c r="K14" s="28">
        <f>IF(OR('[2]Men''s Epée'!$A$3=1,'50 Men''s Epée'!$P$3=TRUE),IF(OR(J14&gt;=65,ISNUMBER(J14)=FALSE),0,VLOOKUP(J14,PointTable,K$3,TRUE)),0)</f>
        <v>94</v>
      </c>
      <c r="L14" s="29">
        <f>VLOOKUP($C14,'Combined Men''s Foil'!$C$4:$I$204,L$1-2,FALSE)</f>
        <v>39</v>
      </c>
      <c r="M14" s="4" t="s">
        <v>3</v>
      </c>
      <c r="N14" s="5">
        <f>IF(OR('[2]Men''s Epée'!$A$3=1,'50 Men''s Epée'!$R$3=TRUE),IF(OR(M14&gt;=65,ISNUMBER(M14)=FALSE),0,VLOOKUP(M14,PointTable,N$3,TRUE)),0)</f>
        <v>0</v>
      </c>
      <c r="P14">
        <f t="shared" si="2"/>
        <v>300</v>
      </c>
      <c r="Q14">
        <f t="shared" si="3"/>
        <v>94</v>
      </c>
      <c r="R14">
        <f t="shared" si="4"/>
        <v>0</v>
      </c>
      <c r="S14">
        <f>IF('50 Men''s Epée'!P$3=TRUE,H14,0)</f>
        <v>300</v>
      </c>
      <c r="T14">
        <f>IF('50 Men''s Epée'!Q$3=TRUE,K14,0)</f>
        <v>94</v>
      </c>
      <c r="U14">
        <f>IF('50 Men''s Epée'!R$3=TRUE,N14,0)</f>
        <v>0</v>
      </c>
    </row>
    <row r="15" spans="1:21" ht="12.75">
      <c r="A15" s="2" t="str">
        <f>IF(E15=0,"",IF(E15=E14,A14,ROW()-3&amp;IF(E15=E16,"T","")))</f>
        <v>12</v>
      </c>
      <c r="B15" s="2"/>
      <c r="C15" s="32" t="s">
        <v>390</v>
      </c>
      <c r="D15" s="19">
        <v>20195</v>
      </c>
      <c r="E15" s="36">
        <f>LARGE($P15:$R15,1)+LARGE($P15:$R15,2)+IF('[2]Men''s Epée'!$A$3=1,F15,0)</f>
        <v>369</v>
      </c>
      <c r="F15" s="18"/>
      <c r="G15" s="31" t="str">
        <f t="shared" si="5"/>
        <v>np</v>
      </c>
      <c r="H15" s="28">
        <f>IF(OR('[2]Men''s Epée'!$A$3=1,'50 Men''s Epée'!$P$3=TRUE),IF(OR(G15&gt;=65,ISNUMBER(G15)=FALSE),0,VLOOKUP(G15,PointTable,H$3,TRUE)),0)</f>
        <v>0</v>
      </c>
      <c r="I15" s="29" t="str">
        <f>VLOOKUP($C15,'Combined Men''s Foil'!$C$4:$I$204,I$1-2,FALSE)</f>
        <v>np</v>
      </c>
      <c r="J15" s="31">
        <f t="shared" si="6"/>
        <v>38</v>
      </c>
      <c r="K15" s="28">
        <f>IF(OR('[2]Men''s Epée'!$A$3=1,'50 Men''s Epée'!$P$3=TRUE),IF(OR(J15&gt;=65,ISNUMBER(J15)=FALSE),0,VLOOKUP(J15,PointTable,K$3,TRUE)),0)</f>
        <v>95</v>
      </c>
      <c r="L15" s="29">
        <f>VLOOKUP($C15,'Combined Men''s Foil'!$C$4:$I$204,L$1-2,FALSE)</f>
        <v>38</v>
      </c>
      <c r="M15" s="4">
        <v>8</v>
      </c>
      <c r="N15" s="5">
        <f>IF(OR('[2]Men''s Epée'!$A$3=1,'50 Men''s Epée'!$R$3=TRUE),IF(OR(M15&gt;=65,ISNUMBER(M15)=FALSE),0,VLOOKUP(M15,PointTable,N$3,TRUE)),0)</f>
        <v>274</v>
      </c>
      <c r="P15">
        <f t="shared" si="2"/>
        <v>0</v>
      </c>
      <c r="Q15">
        <f t="shared" si="3"/>
        <v>95</v>
      </c>
      <c r="R15">
        <f t="shared" si="4"/>
        <v>274</v>
      </c>
      <c r="S15">
        <f>IF('50 Men''s Epée'!P$3=TRUE,H15,0)</f>
        <v>0</v>
      </c>
      <c r="T15">
        <f>IF('50 Men''s Epée'!Q$3=TRUE,K15,0)</f>
        <v>95</v>
      </c>
      <c r="U15">
        <f>IF('50 Men''s Epée'!R$3=TRUE,N15,0)</f>
        <v>274</v>
      </c>
    </row>
    <row r="16" spans="1:21" ht="12.75">
      <c r="A16" s="2" t="str">
        <f>IF(E16=0,"",IF(E16=E15,A15,ROW()-3&amp;IF(E16=E17,"T","")))</f>
        <v>13</v>
      </c>
      <c r="B16" s="2"/>
      <c r="C16" s="20" t="s">
        <v>25</v>
      </c>
      <c r="D16" s="19">
        <v>17284</v>
      </c>
      <c r="E16" s="36">
        <f>LARGE($P16:$R16,1)+LARGE($P16:$R16,2)+IF('[2]Men''s Epée'!$A$3=1,F16,0)</f>
        <v>350</v>
      </c>
      <c r="F16" s="18"/>
      <c r="G16" s="31">
        <f t="shared" si="5"/>
        <v>42</v>
      </c>
      <c r="H16" s="28">
        <f>IF(OR('[2]Men''s Epée'!$A$3=1,'50 Men''s Epée'!$P$3=TRUE),IF(OR(G16&gt;=65,ISNUMBER(G16)=FALSE),0,VLOOKUP(G16,PointTable,H$3,TRUE)),0)</f>
        <v>91</v>
      </c>
      <c r="I16" s="29">
        <f>VLOOKUP($C16,'Combined Men''s Foil'!$C$4:$I$204,I$1-2,FALSE)</f>
        <v>42</v>
      </c>
      <c r="J16" s="31">
        <f t="shared" si="6"/>
        <v>17</v>
      </c>
      <c r="K16" s="28">
        <f>IF(OR('[2]Men''s Epée'!$A$3=1,'50 Men''s Epée'!$P$3=TRUE),IF(OR(J16&gt;=65,ISNUMBER(J16)=FALSE),0,VLOOKUP(J16,PointTable,K$3,TRUE)),0)</f>
        <v>210</v>
      </c>
      <c r="L16" s="29">
        <f>VLOOKUP($C16,'Combined Men''s Foil'!$C$4:$I$204,L$1-2,FALSE)</f>
        <v>17</v>
      </c>
      <c r="M16" s="4">
        <v>17</v>
      </c>
      <c r="N16" s="5">
        <f>IF(OR('[2]Men''s Epée'!$A$3=1,'50 Men''s Epée'!$R$3=TRUE),IF(OR(M16&gt;=65,ISNUMBER(M16)=FALSE),0,VLOOKUP(M16,PointTable,N$3,TRUE)),0)</f>
        <v>140</v>
      </c>
      <c r="P16">
        <f aca="true" t="shared" si="7" ref="P16:P47">H16</f>
        <v>91</v>
      </c>
      <c r="Q16">
        <f aca="true" t="shared" si="8" ref="Q16:Q47">K16</f>
        <v>210</v>
      </c>
      <c r="R16">
        <f aca="true" t="shared" si="9" ref="R16:R47">N16</f>
        <v>140</v>
      </c>
      <c r="S16">
        <f>IF('50 Men''s Epée'!P$3=TRUE,H16,0)</f>
        <v>91</v>
      </c>
      <c r="T16">
        <f>IF('50 Men''s Epée'!Q$3=TRUE,K16,0)</f>
        <v>210</v>
      </c>
      <c r="U16">
        <f>IF('50 Men''s Epée'!R$3=TRUE,N16,0)</f>
        <v>140</v>
      </c>
    </row>
    <row r="17" spans="1:21" ht="12.75">
      <c r="A17" s="2" t="str">
        <f>IF(E17=0,"",IF(E17=E16,A16,ROW()-3&amp;IF(E17=E18,"T","")))</f>
        <v>14</v>
      </c>
      <c r="B17" s="2"/>
      <c r="C17" s="32" t="s">
        <v>377</v>
      </c>
      <c r="D17" s="19">
        <v>19824</v>
      </c>
      <c r="E17" s="36">
        <f>LARGE($P17:$R17,1)+LARGE($P17:$R17,2)+IF('[2]Men''s Epée'!$A$3=1,F17,0)</f>
        <v>345</v>
      </c>
      <c r="F17" s="18"/>
      <c r="G17" s="31" t="str">
        <f t="shared" si="5"/>
        <v>np</v>
      </c>
      <c r="H17" s="28">
        <f>IF(OR('[2]Men''s Epée'!$A$3=1,'50 Men''s Epée'!$P$3=TRUE),IF(OR(G17&gt;=65,ISNUMBER(G17)=FALSE),0,VLOOKUP(G17,PointTable,H$3,TRUE)),0)</f>
        <v>0</v>
      </c>
      <c r="I17" s="29" t="str">
        <f>VLOOKUP($C17,'Combined Men''s Foil'!$C$4:$I$204,I$1-2,FALSE)</f>
        <v>np</v>
      </c>
      <c r="J17" s="31">
        <f t="shared" si="6"/>
        <v>18</v>
      </c>
      <c r="K17" s="28">
        <f>IF(OR('[2]Men''s Epée'!$A$3=1,'50 Men''s Epée'!$P$3=TRUE),IF(OR(J17&gt;=65,ISNUMBER(J17)=FALSE),0,VLOOKUP(J17,PointTable,K$3,TRUE)),0)</f>
        <v>207</v>
      </c>
      <c r="L17" s="29">
        <f>VLOOKUP($C17,'Combined Men''s Foil'!$C$4:$I$204,L$1-2,FALSE)</f>
        <v>18</v>
      </c>
      <c r="M17" s="4">
        <v>18</v>
      </c>
      <c r="N17" s="5">
        <f>IF(OR('[2]Men''s Epée'!$A$3=1,'50 Men''s Epée'!$R$3=TRUE),IF(OR(M17&gt;=65,ISNUMBER(M17)=FALSE),0,VLOOKUP(M17,PointTable,N$3,TRUE)),0)</f>
        <v>138</v>
      </c>
      <c r="P17">
        <f t="shared" si="7"/>
        <v>0</v>
      </c>
      <c r="Q17">
        <f t="shared" si="8"/>
        <v>207</v>
      </c>
      <c r="R17">
        <f t="shared" si="9"/>
        <v>138</v>
      </c>
      <c r="S17">
        <f>IF('50 Men''s Epée'!P$3=TRUE,H17,0)</f>
        <v>0</v>
      </c>
      <c r="T17">
        <f>IF('50 Men''s Epée'!Q$3=TRUE,K17,0)</f>
        <v>207</v>
      </c>
      <c r="U17">
        <f>IF('50 Men''s Epée'!R$3=TRUE,N17,0)</f>
        <v>138</v>
      </c>
    </row>
    <row r="18" spans="1:21" ht="12.75">
      <c r="A18" s="2" t="str">
        <f>IF(E18=0,"",IF(E18=E17,A17,ROW()-3&amp;IF(E18=E19,"T","")))</f>
        <v>15</v>
      </c>
      <c r="B18" s="2"/>
      <c r="C18" s="32" t="s">
        <v>177</v>
      </c>
      <c r="D18" s="19">
        <v>20166</v>
      </c>
      <c r="E18" s="36">
        <f>LARGE($P18:$R18,1)+LARGE($P18:$R18,2)+IF('[2]Men''s Epée'!$A$3=1,F18,0)</f>
        <v>342</v>
      </c>
      <c r="F18" s="18"/>
      <c r="G18" s="31">
        <f>IF(ISERROR(I18),"np",I18)</f>
        <v>30</v>
      </c>
      <c r="H18" s="28">
        <f>IF(OR('[2]Men''s Epée'!$A$3=1,'50 Men''s Epée'!$P$3=TRUE),IF(OR(G18&gt;=65,ISNUMBER(G18)=FALSE),0,VLOOKUP(G18,PointTable,H$3,TRUE)),0)</f>
        <v>171</v>
      </c>
      <c r="I18" s="29">
        <f>VLOOKUP($C18,'Combined Men''s Foil'!$C$4:$I$204,I$1-2,FALSE)</f>
        <v>30</v>
      </c>
      <c r="J18" s="31">
        <f>IF(ISERROR(L18),"np",L18)</f>
        <v>30</v>
      </c>
      <c r="K18" s="28">
        <f>IF(OR('[2]Men''s Epée'!$A$3=1,'50 Men''s Epée'!$P$3=TRUE),IF(OR(J18&gt;=65,ISNUMBER(J18)=FALSE),0,VLOOKUP(J18,PointTable,K$3,TRUE)),0)</f>
        <v>171</v>
      </c>
      <c r="L18" s="29">
        <f>VLOOKUP($C18,'Combined Men''s Foil'!$C$4:$I$204,L$1-2,FALSE)</f>
        <v>30</v>
      </c>
      <c r="M18" s="4">
        <v>22</v>
      </c>
      <c r="N18" s="5">
        <f>IF(OR('[2]Men''s Epée'!$A$3=1,'50 Men''s Epée'!$R$3=TRUE),IF(OR(M18&gt;=65,ISNUMBER(M18)=FALSE),0,VLOOKUP(M18,PointTable,N$3,TRUE)),0)</f>
        <v>130</v>
      </c>
      <c r="P18">
        <f t="shared" si="7"/>
        <v>171</v>
      </c>
      <c r="Q18">
        <f t="shared" si="8"/>
        <v>171</v>
      </c>
      <c r="R18">
        <f t="shared" si="9"/>
        <v>130</v>
      </c>
      <c r="S18">
        <f>IF('50 Men''s Epée'!P$3=TRUE,H18,0)</f>
        <v>171</v>
      </c>
      <c r="T18">
        <f>IF('50 Men''s Epée'!Q$3=TRUE,K18,0)</f>
        <v>171</v>
      </c>
      <c r="U18">
        <f>IF('50 Men''s Epée'!R$3=TRUE,N18,0)</f>
        <v>130</v>
      </c>
    </row>
    <row r="19" spans="1:21" ht="12.75">
      <c r="A19" s="2" t="str">
        <f>IF(E19=0,"",IF(E19=E18,A18,ROW()-3&amp;IF(E19=E20,"T","")))</f>
        <v>16</v>
      </c>
      <c r="B19" s="2"/>
      <c r="C19" s="32" t="s">
        <v>219</v>
      </c>
      <c r="D19" s="19">
        <v>19684</v>
      </c>
      <c r="E19" s="36">
        <f>LARGE($P19:$R19,1)+LARGE($P19:$R19,2)+IF('[2]Men''s Epée'!$A$3=1,F19,0)</f>
        <v>337</v>
      </c>
      <c r="F19" s="18"/>
      <c r="G19" s="31">
        <f t="shared" si="5"/>
        <v>19</v>
      </c>
      <c r="H19" s="28">
        <f>IF(OR('[2]Men''s Epée'!$A$3=1,'50 Men''s Epée'!$P$3=TRUE),IF(OR(G19&gt;=65,ISNUMBER(G19)=FALSE),0,VLOOKUP(G19,PointTable,H$3,TRUE)),0)</f>
        <v>204</v>
      </c>
      <c r="I19" s="29">
        <f>VLOOKUP($C19,'Combined Men''s Foil'!$C$4:$I$204,I$1-2,FALSE)</f>
        <v>19</v>
      </c>
      <c r="J19" s="31">
        <f t="shared" si="6"/>
        <v>41</v>
      </c>
      <c r="K19" s="28">
        <f>IF(OR('[2]Men''s Epée'!$A$3=1,'50 Men''s Epée'!$P$3=TRUE),IF(OR(J19&gt;=65,ISNUMBER(J19)=FALSE),0,VLOOKUP(J19,PointTable,K$3,TRUE)),0)</f>
        <v>92</v>
      </c>
      <c r="L19" s="29">
        <f>VLOOKUP($C19,'Combined Men''s Foil'!$C$4:$I$204,L$1-2,FALSE)</f>
        <v>41</v>
      </c>
      <c r="M19" s="4">
        <v>20.5</v>
      </c>
      <c r="N19" s="5">
        <f>IF(OR('[2]Men''s Epée'!$A$3=1,'50 Men''s Epée'!$R$3=TRUE),IF(OR(M19&gt;=65,ISNUMBER(M19)=FALSE),0,VLOOKUP(M19,PointTable,N$3,TRUE)),0)</f>
        <v>133</v>
      </c>
      <c r="P19">
        <f t="shared" si="7"/>
        <v>204</v>
      </c>
      <c r="Q19">
        <f t="shared" si="8"/>
        <v>92</v>
      </c>
      <c r="R19">
        <f t="shared" si="9"/>
        <v>133</v>
      </c>
      <c r="S19">
        <f>IF('50 Men''s Epée'!P$3=TRUE,H19,0)</f>
        <v>204</v>
      </c>
      <c r="T19">
        <f>IF('50 Men''s Epée'!Q$3=TRUE,K19,0)</f>
        <v>92</v>
      </c>
      <c r="U19">
        <f>IF('50 Men''s Epée'!R$3=TRUE,N19,0)</f>
        <v>133</v>
      </c>
    </row>
    <row r="20" spans="1:21" ht="12.75">
      <c r="A20" s="2" t="str">
        <f>IF(E20=0,"",IF(E20=E19,A19,ROW()-3&amp;IF(E20=E21,"T","")))</f>
        <v>17</v>
      </c>
      <c r="B20" s="2"/>
      <c r="C20" s="32" t="s">
        <v>194</v>
      </c>
      <c r="D20" s="19">
        <v>19865</v>
      </c>
      <c r="E20" s="36">
        <f>LARGE($P20:$R20,1)+LARGE($P20:$R20,2)+IF('[2]Men''s Epée'!$A$3=1,F20,0)</f>
        <v>315</v>
      </c>
      <c r="F20" s="18"/>
      <c r="G20" s="31" t="str">
        <f t="shared" si="5"/>
        <v>np</v>
      </c>
      <c r="H20" s="28">
        <f>IF(OR('[2]Men''s Epée'!$A$3=1,'50 Men''s Epée'!$P$3=TRUE),IF(OR(G20&gt;=65,ISNUMBER(G20)=FALSE),0,VLOOKUP(G20,PointTable,H$3,TRUE)),0)</f>
        <v>0</v>
      </c>
      <c r="I20" s="29" t="str">
        <f>VLOOKUP($C20,'Combined Men''s Foil'!$C$4:$I$204,I$1-2,FALSE)</f>
        <v>np</v>
      </c>
      <c r="J20" s="31">
        <f t="shared" si="6"/>
        <v>11</v>
      </c>
      <c r="K20" s="28">
        <f>IF(OR('[2]Men''s Epée'!$A$3=1,'50 Men''s Epée'!$P$3=TRUE),IF(OR(J20&gt;=65,ISNUMBER(J20)=FALSE),0,VLOOKUP(J20,PointTable,K$3,TRUE)),0)</f>
        <v>315</v>
      </c>
      <c r="L20" s="29">
        <f>VLOOKUP($C20,'Combined Men''s Foil'!$C$4:$I$204,L$1-2,FALSE)</f>
        <v>11</v>
      </c>
      <c r="M20" s="4" t="s">
        <v>3</v>
      </c>
      <c r="N20" s="5">
        <f>IF(OR('[2]Men''s Epée'!$A$3=1,'50 Men''s Epée'!$R$3=TRUE),IF(OR(M20&gt;=65,ISNUMBER(M20)=FALSE),0,VLOOKUP(M20,PointTable,N$3,TRUE)),0)</f>
        <v>0</v>
      </c>
      <c r="P20">
        <f t="shared" si="7"/>
        <v>0</v>
      </c>
      <c r="Q20">
        <f t="shared" si="8"/>
        <v>315</v>
      </c>
      <c r="R20">
        <f t="shared" si="9"/>
        <v>0</v>
      </c>
      <c r="S20">
        <f>IF('50 Men''s Epée'!P$3=TRUE,H20,0)</f>
        <v>0</v>
      </c>
      <c r="T20">
        <f>IF('50 Men''s Epée'!Q$3=TRUE,K20,0)</f>
        <v>315</v>
      </c>
      <c r="U20">
        <f>IF('50 Men''s Epée'!R$3=TRUE,N20,0)</f>
        <v>0</v>
      </c>
    </row>
    <row r="21" spans="1:21" ht="12.75">
      <c r="A21" s="2" t="str">
        <f>IF(E21=0,"",IF(E21=E20,A20,ROW()-3&amp;IF(E21=E22,"T","")))</f>
        <v>18</v>
      </c>
      <c r="B21" s="2"/>
      <c r="C21" s="32" t="s">
        <v>139</v>
      </c>
      <c r="D21" s="19">
        <v>18992</v>
      </c>
      <c r="E21" s="36">
        <f>LARGE($P21:$R21,1)+LARGE($P21:$R21,2)+IF('[2]Men''s Epée'!$A$3=1,F21,0)</f>
        <v>278</v>
      </c>
      <c r="F21" s="18"/>
      <c r="G21" s="31" t="str">
        <f>IF(ISERROR(I21),"np",I21)</f>
        <v>np</v>
      </c>
      <c r="H21" s="28">
        <f>IF(OR('[2]Men''s Epée'!$A$3=1,'50 Men''s Epée'!$P$3=TRUE),IF(OR(G21&gt;=65,ISNUMBER(G21)=FALSE),0,VLOOKUP(G21,PointTable,H$3,TRUE)),0)</f>
        <v>0</v>
      </c>
      <c r="I21" s="29" t="str">
        <f>VLOOKUP($C21,'Combined Men''s Foil'!$C$4:$I$204,I$1-2,FALSE)</f>
        <v>np</v>
      </c>
      <c r="J21" s="31">
        <f>IF(ISERROR(L21),"np",L21)</f>
        <v>31</v>
      </c>
      <c r="K21" s="28">
        <f>IF(OR('[2]Men''s Epée'!$A$3=1,'50 Men''s Epée'!$P$3=TRUE),IF(OR(J21&gt;=65,ISNUMBER(J21)=FALSE),0,VLOOKUP(J21,PointTable,K$3,TRUE)),0)</f>
        <v>168</v>
      </c>
      <c r="L21" s="29">
        <f>VLOOKUP($C21,'Combined Men''s Foil'!$C$4:$I$204,L$1-2,FALSE)</f>
        <v>31</v>
      </c>
      <c r="M21" s="4">
        <v>32</v>
      </c>
      <c r="N21" s="5">
        <f>IF(OR('[2]Men''s Epée'!$A$3=1,'50 Men''s Epée'!$R$3=TRUE),IF(OR(M21&gt;=65,ISNUMBER(M21)=FALSE),0,VLOOKUP(M21,PointTable,N$3,TRUE)),0)</f>
        <v>110</v>
      </c>
      <c r="P21">
        <f t="shared" si="7"/>
        <v>0</v>
      </c>
      <c r="Q21">
        <f t="shared" si="8"/>
        <v>168</v>
      </c>
      <c r="R21">
        <f t="shared" si="9"/>
        <v>110</v>
      </c>
      <c r="S21">
        <f>IF('50 Men''s Epée'!P$3=TRUE,H21,0)</f>
        <v>0</v>
      </c>
      <c r="T21">
        <f>IF('50 Men''s Epée'!Q$3=TRUE,K21,0)</f>
        <v>168</v>
      </c>
      <c r="U21">
        <f>IF('50 Men''s Epée'!R$3=TRUE,N21,0)</f>
        <v>110</v>
      </c>
    </row>
    <row r="22" spans="1:21" ht="12.75">
      <c r="A22" s="2" t="str">
        <f>IF(E22=0,"",IF(E22=E21,A21,ROW()-3&amp;IF(E22=E23,"T","")))</f>
        <v>19</v>
      </c>
      <c r="B22" s="2"/>
      <c r="C22" s="38" t="s">
        <v>465</v>
      </c>
      <c r="D22" s="19">
        <v>19976</v>
      </c>
      <c r="E22" s="36">
        <f>LARGE($P22:$R22,1)+LARGE($P22:$R22,2)+IF('[2]Men''s Epée'!$A$3=1,F22,0)</f>
        <v>276</v>
      </c>
      <c r="F22" s="18"/>
      <c r="G22" s="31" t="str">
        <f>IF(ISERROR(I22),"np",I22)</f>
        <v>np</v>
      </c>
      <c r="H22" s="28">
        <f>IF(OR('[2]Men''s Epée'!$A$3=1,'50 Men''s Epée'!$P$3=TRUE),IF(OR(G22&gt;=65,ISNUMBER(G22)=FALSE),0,VLOOKUP(G22,PointTable,H$3,TRUE)),0)</f>
        <v>0</v>
      </c>
      <c r="I22" s="29" t="e">
        <f>VLOOKUP($C22,'Combined Men''s Foil'!$C$4:$I$204,I$1-2,FALSE)</f>
        <v>#N/A</v>
      </c>
      <c r="J22" s="31" t="str">
        <f>IF(ISERROR(L22),"np",L22)</f>
        <v>np</v>
      </c>
      <c r="K22" s="28">
        <f>IF(OR('[2]Men''s Epée'!$A$3=1,'50 Men''s Epée'!$P$3=TRUE),IF(OR(J22&gt;=65,ISNUMBER(J22)=FALSE),0,VLOOKUP(J22,PointTable,K$3,TRUE)),0)</f>
        <v>0</v>
      </c>
      <c r="L22" s="29" t="e">
        <f>VLOOKUP($C22,'Combined Men''s Foil'!$C$4:$I$204,L$1-2,FALSE)</f>
        <v>#N/A</v>
      </c>
      <c r="M22" s="4">
        <v>7</v>
      </c>
      <c r="N22" s="5">
        <f>IF(OR('[2]Men''s Epée'!$A$3=1,'50 Men''s Epée'!$R$3=TRUE),IF(OR(M22&gt;=65,ISNUMBER(M22)=FALSE),0,VLOOKUP(M22,PointTable,N$3,TRUE)),0)</f>
        <v>276</v>
      </c>
      <c r="P22">
        <f t="shared" si="7"/>
        <v>0</v>
      </c>
      <c r="Q22">
        <f t="shared" si="8"/>
        <v>0</v>
      </c>
      <c r="R22">
        <f t="shared" si="9"/>
        <v>276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276</v>
      </c>
    </row>
    <row r="23" spans="1:21" ht="12.75">
      <c r="A23" s="2" t="str">
        <f>IF(E23=0,"",IF(E23=E22,A22,ROW()-3&amp;IF(E23=E24,"T","")))</f>
        <v>20</v>
      </c>
      <c r="B23" s="2"/>
      <c r="C23" s="32" t="s">
        <v>355</v>
      </c>
      <c r="D23" s="19">
        <v>16986</v>
      </c>
      <c r="E23" s="36">
        <f>LARGE($P23:$R23,1)+LARGE($P23:$R23,2)+IF('[2]Men''s Epée'!$A$3=1,F23,0)</f>
        <v>275</v>
      </c>
      <c r="F23" s="18"/>
      <c r="G23" s="31">
        <f>IF(ISERROR(I23),"np",I23)</f>
        <v>28</v>
      </c>
      <c r="H23" s="28">
        <f>IF(OR('[2]Men''s Epée'!$A$3=1,'50 Men''s Epée'!$P$3=TRUE),IF(OR(G23&gt;=65,ISNUMBER(G23)=FALSE),0,VLOOKUP(G23,PointTable,H$3,TRUE)),0)</f>
        <v>177</v>
      </c>
      <c r="I23" s="29">
        <f>VLOOKUP($C23,'Combined Men''s Foil'!$C$4:$I$204,I$1-2,FALSE)</f>
        <v>28</v>
      </c>
      <c r="J23" s="31">
        <f>IF(ISERROR(L23),"np",L23)</f>
        <v>35</v>
      </c>
      <c r="K23" s="28">
        <f>IF(OR('[2]Men''s Epée'!$A$3=1,'50 Men''s Epée'!$P$3=TRUE),IF(OR(J23&gt;=65,ISNUMBER(J23)=FALSE),0,VLOOKUP(J23,PointTable,K$3,TRUE)),0)</f>
        <v>98</v>
      </c>
      <c r="L23" s="29">
        <f>VLOOKUP($C23,'Combined Men''s Foil'!$C$4:$I$204,L$1-2,FALSE)</f>
        <v>35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 t="shared" si="7"/>
        <v>177</v>
      </c>
      <c r="Q23">
        <f t="shared" si="8"/>
        <v>98</v>
      </c>
      <c r="R23">
        <f t="shared" si="9"/>
        <v>0</v>
      </c>
      <c r="S23">
        <f>IF('50 Men''s Epée'!P$3=TRUE,H23,0)</f>
        <v>177</v>
      </c>
      <c r="T23">
        <f>IF('50 Men''s Epée'!Q$3=TRUE,K23,0)</f>
        <v>98</v>
      </c>
      <c r="U23">
        <f>IF('50 Men''s Epée'!R$3=TRUE,N23,0)</f>
        <v>0</v>
      </c>
    </row>
    <row r="24" spans="1:21" ht="12.75">
      <c r="A24" s="2" t="str">
        <f>IF(E24=0,"",IF(E24=E23,A23,ROW()-3&amp;IF(E24=E25,"T","")))</f>
        <v>21</v>
      </c>
      <c r="B24" s="2"/>
      <c r="C24" s="32" t="s">
        <v>149</v>
      </c>
      <c r="D24" s="19">
        <v>19099</v>
      </c>
      <c r="E24" s="36">
        <f>LARGE($P24:$R24,1)+LARGE($P24:$R24,2)+IF('[2]Men''s Epée'!$A$3=1,F24,0)</f>
        <v>273</v>
      </c>
      <c r="F24" s="18"/>
      <c r="G24" s="31">
        <f t="shared" si="5"/>
        <v>29</v>
      </c>
      <c r="H24" s="28">
        <f>IF(OR('[2]Men''s Epée'!$A$3=1,'50 Men''s Epée'!$P$3=TRUE),IF(OR(G24&gt;=65,ISNUMBER(G24)=FALSE),0,VLOOKUP(G24,PointTable,H$3,TRUE)),0)</f>
        <v>174</v>
      </c>
      <c r="I24" s="29">
        <f>VLOOKUP($C24,'Combined Men''s Foil'!$C$4:$I$204,I$1-2,FALSE)</f>
        <v>29</v>
      </c>
      <c r="J24" s="31">
        <f t="shared" si="6"/>
        <v>34</v>
      </c>
      <c r="K24" s="28">
        <f>IF(OR('[2]Men''s Epée'!$A$3=1,'50 Men''s Epée'!$P$3=TRUE),IF(OR(J24&gt;=65,ISNUMBER(J24)=FALSE),0,VLOOKUP(J24,PointTable,K$3,TRUE)),0)</f>
        <v>99</v>
      </c>
      <c r="L24" s="29">
        <f>VLOOKUP($C24,'Combined Men''s Foil'!$C$4:$I$204,L$1-2,FALSE)</f>
        <v>34</v>
      </c>
      <c r="M24" s="4" t="s">
        <v>3</v>
      </c>
      <c r="N24" s="5">
        <f>IF(OR('[2]Men''s Epée'!$A$3=1,'50 Men''s Epée'!$R$3=TRUE),IF(OR(M24&gt;=65,ISNUMBER(M24)=FALSE),0,VLOOKUP(M24,PointTable,N$3,TRUE)),0)</f>
        <v>0</v>
      </c>
      <c r="P24">
        <f t="shared" si="7"/>
        <v>174</v>
      </c>
      <c r="Q24">
        <f t="shared" si="8"/>
        <v>99</v>
      </c>
      <c r="R24">
        <f t="shared" si="9"/>
        <v>0</v>
      </c>
      <c r="S24">
        <f>IF('50 Men''s Epée'!P$3=TRUE,H24,0)</f>
        <v>174</v>
      </c>
      <c r="T24">
        <f>IF('50 Men''s Epée'!Q$3=TRUE,K24,0)</f>
        <v>99</v>
      </c>
      <c r="U24">
        <f>IF('50 Men''s Epée'!R$3=TRUE,N24,0)</f>
        <v>0</v>
      </c>
    </row>
    <row r="25" spans="1:21" ht="12.75">
      <c r="A25" s="2" t="str">
        <f>IF(E25=0,"",IF(E25=E24,A24,ROW()-3&amp;IF(E25=E26,"T","")))</f>
        <v>22</v>
      </c>
      <c r="B25" s="2"/>
      <c r="C25" s="32" t="s">
        <v>382</v>
      </c>
      <c r="D25" s="19">
        <v>18534</v>
      </c>
      <c r="E25" s="36">
        <f>LARGE($P25:$R25,1)+LARGE($P25:$R25,2)+IF('[2]Men''s Epée'!$A$3=1,F25,0)</f>
        <v>270</v>
      </c>
      <c r="F25" s="18"/>
      <c r="G25" s="31" t="str">
        <f t="shared" si="5"/>
        <v>np</v>
      </c>
      <c r="H25" s="28">
        <f>IF(OR('[2]Men''s Epée'!$A$3=1,'50 Men''s Epée'!$P$3=TRUE),IF(OR(G25&gt;=65,ISNUMBER(G25)=FALSE),0,VLOOKUP(G25,PointTable,H$3,TRUE)),0)</f>
        <v>0</v>
      </c>
      <c r="I25" s="29" t="str">
        <f>VLOOKUP($C25,'Combined Men''s Foil'!$C$4:$I$204,I$1-2,FALSE)</f>
        <v>np</v>
      </c>
      <c r="J25" s="31">
        <f t="shared" si="6"/>
        <v>63</v>
      </c>
      <c r="K25" s="28">
        <f>IF(OR('[2]Men''s Epée'!$A$3=1,'50 Men''s Epée'!$P$3=TRUE),IF(OR(J25&gt;=65,ISNUMBER(J25)=FALSE),0,VLOOKUP(J25,PointTable,K$3,TRUE)),0)</f>
        <v>70</v>
      </c>
      <c r="L25" s="29">
        <f>VLOOKUP($C25,'Combined Men''s Foil'!$C$4:$I$204,L$1-2,FALSE)</f>
        <v>63</v>
      </c>
      <c r="M25" s="4">
        <v>16</v>
      </c>
      <c r="N25" s="5">
        <f>IF(OR('[2]Men''s Epée'!$A$3=1,'50 Men''s Epée'!$R$3=TRUE),IF(OR(M25&gt;=65,ISNUMBER(M25)=FALSE),0,VLOOKUP(M25,PointTable,N$3,TRUE)),0)</f>
        <v>200</v>
      </c>
      <c r="P25">
        <f t="shared" si="7"/>
        <v>0</v>
      </c>
      <c r="Q25">
        <f t="shared" si="8"/>
        <v>70</v>
      </c>
      <c r="R25">
        <f t="shared" si="9"/>
        <v>200</v>
      </c>
      <c r="S25">
        <f>IF('50 Men''s Epée'!P$3=TRUE,H25,0)</f>
        <v>0</v>
      </c>
      <c r="T25">
        <f>IF('50 Men''s Epée'!Q$3=TRUE,K25,0)</f>
        <v>70</v>
      </c>
      <c r="U25">
        <f>IF('50 Men''s Epée'!R$3=TRUE,N25,0)</f>
        <v>200</v>
      </c>
    </row>
    <row r="26" spans="1:21" ht="12.75">
      <c r="A26" s="2" t="str">
        <f>IF(E26=0,"",IF(E26=E25,A25,ROW()-3&amp;IF(E26=E27,"T","")))</f>
        <v>23</v>
      </c>
      <c r="B26" s="2"/>
      <c r="C26" s="32" t="s">
        <v>257</v>
      </c>
      <c r="D26" s="19">
        <v>19627</v>
      </c>
      <c r="E26" s="36">
        <f>LARGE($P26:$R26,1)+LARGE($P26:$R26,2)+IF('[2]Men''s Epée'!$A$3=1,F26,0)</f>
        <v>214</v>
      </c>
      <c r="F26" s="18"/>
      <c r="G26" s="31">
        <f t="shared" si="5"/>
        <v>46</v>
      </c>
      <c r="H26" s="28">
        <f>IF(OR('[2]Men''s Epée'!$A$3=1,'50 Men''s Epée'!$P$3=TRUE),IF(OR(G26&gt;=65,ISNUMBER(G26)=FALSE),0,VLOOKUP(G26,PointTable,H$3,TRUE)),0)</f>
        <v>87</v>
      </c>
      <c r="I26" s="29">
        <f>VLOOKUP($C26,'Combined Men''s Foil'!$C$4:$I$204,I$1-2,FALSE)</f>
        <v>46</v>
      </c>
      <c r="J26" s="31">
        <f t="shared" si="6"/>
        <v>33</v>
      </c>
      <c r="K26" s="28">
        <f>IF(OR('[2]Men''s Epée'!$A$3=1,'50 Men''s Epée'!$P$3=TRUE),IF(OR(J26&gt;=65,ISNUMBER(J26)=FALSE),0,VLOOKUP(J26,PointTable,K$3,TRUE)),0)</f>
        <v>100</v>
      </c>
      <c r="L26" s="29">
        <f>VLOOKUP($C26,'Combined Men''s Foil'!$C$4:$I$204,L$1-2,FALSE)</f>
        <v>33</v>
      </c>
      <c r="M26" s="4">
        <v>30</v>
      </c>
      <c r="N26" s="5">
        <f>IF(OR('[2]Men''s Epée'!$A$3=1,'50 Men''s Epée'!$R$3=TRUE),IF(OR(M26&gt;=65,ISNUMBER(M26)=FALSE),0,VLOOKUP(M26,PointTable,N$3,TRUE)),0)</f>
        <v>114</v>
      </c>
      <c r="P26">
        <f t="shared" si="7"/>
        <v>87</v>
      </c>
      <c r="Q26">
        <f t="shared" si="8"/>
        <v>100</v>
      </c>
      <c r="R26">
        <f t="shared" si="9"/>
        <v>114</v>
      </c>
      <c r="S26">
        <f>IF('50 Men''s Epée'!P$3=TRUE,H26,0)</f>
        <v>87</v>
      </c>
      <c r="T26">
        <f>IF('50 Men''s Epée'!Q$3=TRUE,K26,0)</f>
        <v>100</v>
      </c>
      <c r="U26">
        <f>IF('50 Men''s Epée'!R$3=TRUE,N26,0)</f>
        <v>114</v>
      </c>
    </row>
    <row r="27" spans="1:21" ht="12.75">
      <c r="A27" s="2" t="str">
        <f>IF(E27=0,"",IF(E27=E26,A26,ROW()-3&amp;IF(E27=E28,"T","")))</f>
        <v>24</v>
      </c>
      <c r="B27" s="2"/>
      <c r="C27" s="32" t="s">
        <v>126</v>
      </c>
      <c r="D27" s="19">
        <v>19762</v>
      </c>
      <c r="E27" s="36">
        <f>LARGE($P27:$R27,1)+LARGE($P27:$R27,2)+IF('[2]Men''s Epée'!$A$3=1,F27,0)</f>
        <v>211</v>
      </c>
      <c r="F27" s="18"/>
      <c r="G27" s="31">
        <f>IF(ISERROR(I27),"np",I27)</f>
        <v>48</v>
      </c>
      <c r="H27" s="28">
        <f>IF(OR('[2]Men''s Epée'!$A$3=1,'50 Men''s Epée'!$P$3=TRUE),IF(OR(G27&gt;=65,ISNUMBER(G27)=FALSE),0,VLOOKUP(G27,PointTable,H$3,TRUE)),0)</f>
        <v>85</v>
      </c>
      <c r="I27" s="29">
        <f>VLOOKUP($C27,'Combined Men''s Foil'!$C$4:$I$204,I$1-2,FALSE)</f>
        <v>48</v>
      </c>
      <c r="J27" s="31" t="str">
        <f>IF(ISERROR(L27),"np",L27)</f>
        <v>np</v>
      </c>
      <c r="K27" s="28">
        <f>IF(OR('[2]Men''s Epée'!$A$3=1,'50 Men''s Epée'!$P$3=TRUE),IF(OR(J27&gt;=65,ISNUMBER(J27)=FALSE),0,VLOOKUP(J27,PointTable,K$3,TRUE)),0)</f>
        <v>0</v>
      </c>
      <c r="L27" s="29" t="str">
        <f>VLOOKUP($C27,'Combined Men''s Foil'!$C$4:$I$204,L$1-2,FALSE)</f>
        <v>np</v>
      </c>
      <c r="M27" s="4">
        <v>24</v>
      </c>
      <c r="N27" s="5">
        <f>IF(OR('[2]Men''s Epée'!$A$3=1,'50 Men''s Epée'!$R$3=TRUE),IF(OR(M27&gt;=65,ISNUMBER(M27)=FALSE),0,VLOOKUP(M27,PointTable,N$3,TRUE)),0)</f>
        <v>126</v>
      </c>
      <c r="P27">
        <f t="shared" si="7"/>
        <v>85</v>
      </c>
      <c r="Q27">
        <f t="shared" si="8"/>
        <v>0</v>
      </c>
      <c r="R27">
        <f t="shared" si="9"/>
        <v>126</v>
      </c>
      <c r="S27">
        <f>IF('50 Men''s Epée'!P$3=TRUE,H27,0)</f>
        <v>85</v>
      </c>
      <c r="T27">
        <f>IF('50 Men''s Epée'!Q$3=TRUE,K27,0)</f>
        <v>0</v>
      </c>
      <c r="U27">
        <f>IF('50 Men''s Epée'!R$3=TRUE,N27,0)</f>
        <v>126</v>
      </c>
    </row>
    <row r="28" spans="1:21" ht="12.75">
      <c r="A28" s="2" t="str">
        <f>IF(E28=0,"",IF(E28=E27,A27,ROW()-3&amp;IF(E28=E29,"T","")))</f>
        <v>25</v>
      </c>
      <c r="B28" s="2"/>
      <c r="C28" s="32" t="s">
        <v>352</v>
      </c>
      <c r="D28" s="19">
        <v>18955</v>
      </c>
      <c r="E28" s="36">
        <f>LARGE($P28:$R28,1)+LARGE($P28:$R28,2)+IF('[2]Men''s Epée'!$A$3=1,F28,0)</f>
        <v>210</v>
      </c>
      <c r="F28" s="18"/>
      <c r="G28" s="31">
        <f t="shared" si="5"/>
        <v>17</v>
      </c>
      <c r="H28" s="28">
        <f>IF(OR('[2]Men''s Epée'!$A$3=1,'50 Men''s Epée'!$P$3=TRUE),IF(OR(G28&gt;=65,ISNUMBER(G28)=FALSE),0,VLOOKUP(G28,PointTable,H$3,TRUE)),0)</f>
        <v>210</v>
      </c>
      <c r="I28" s="29">
        <f>VLOOKUP($C28,'Combined Men''s Foil'!$C$4:$I$204,I$1-2,FALSE)</f>
        <v>17</v>
      </c>
      <c r="J28" s="31" t="str">
        <f t="shared" si="6"/>
        <v>np</v>
      </c>
      <c r="K28" s="28">
        <f>IF(OR('[2]Men''s Epée'!$A$3=1,'50 Men''s Epée'!$P$3=TRUE),IF(OR(J28&gt;=65,ISNUMBER(J28)=FALSE),0,VLOOKUP(J28,PointTable,K$3,TRUE)),0)</f>
        <v>0</v>
      </c>
      <c r="L28" s="29" t="str">
        <f>VLOOKUP($C28,'Combined Men''s Foil'!$C$4:$I$204,L$1-2,FALSE)</f>
        <v>np</v>
      </c>
      <c r="M28" s="4" t="s">
        <v>3</v>
      </c>
      <c r="N28" s="5">
        <f>IF(OR('[2]Men''s Epée'!$A$3=1,'50 Men''s Epée'!$R$3=TRUE),IF(OR(M28&gt;=65,ISNUMBER(M28)=FALSE),0,VLOOKUP(M28,PointTable,N$3,TRUE)),0)</f>
        <v>0</v>
      </c>
      <c r="P28">
        <f t="shared" si="7"/>
        <v>210</v>
      </c>
      <c r="Q28">
        <f t="shared" si="8"/>
        <v>0</v>
      </c>
      <c r="R28">
        <f t="shared" si="9"/>
        <v>0</v>
      </c>
      <c r="S28">
        <f>IF('50 Men''s Epée'!P$3=TRUE,H28,0)</f>
        <v>210</v>
      </c>
      <c r="T28">
        <f>IF('50 Men''s Epée'!Q$3=TRUE,K28,0)</f>
        <v>0</v>
      </c>
      <c r="U28">
        <f>IF('50 Men''s Epée'!R$3=TRUE,N28,0)</f>
        <v>0</v>
      </c>
    </row>
    <row r="29" spans="1:21" ht="12.75">
      <c r="A29" s="2" t="str">
        <f>IF(E29=0,"",IF(E29=E28,A28,ROW()-3&amp;IF(E29=E30,"T","")))</f>
        <v>26</v>
      </c>
      <c r="B29" s="2"/>
      <c r="C29" s="20" t="s">
        <v>26</v>
      </c>
      <c r="D29" s="19">
        <v>17101</v>
      </c>
      <c r="E29" s="36">
        <f>LARGE($P29:$R29,1)+LARGE($P29:$R29,2)+IF('[2]Men''s Epée'!$A$3=1,F29,0)</f>
        <v>208</v>
      </c>
      <c r="F29" s="18"/>
      <c r="G29" s="31" t="str">
        <f>IF(ISERROR(I29),"np",I29)</f>
        <v>np</v>
      </c>
      <c r="H29" s="28">
        <f>IF(OR('[2]Men''s Epée'!$A$3=1,'50 Men''s Epée'!$P$3=TRUE),IF(OR(G29&gt;=65,ISNUMBER(G29)=FALSE),0,VLOOKUP(G29,PointTable,H$3,TRUE)),0)</f>
        <v>0</v>
      </c>
      <c r="I29" s="29" t="e">
        <f>VLOOKUP($C29,'Combined Men''s Foil'!$C$4:$I$204,I$1-2,FALSE)</f>
        <v>#N/A</v>
      </c>
      <c r="J29" s="31" t="str">
        <f>IF(ISERROR(L29),"np",L29)</f>
        <v>np</v>
      </c>
      <c r="K29" s="28">
        <f>IF(OR('[2]Men''s Epée'!$A$3=1,'50 Men''s Epée'!$P$3=TRUE),IF(OR(J29&gt;=65,ISNUMBER(J29)=FALSE),0,VLOOKUP(J29,PointTable,K$3,TRUE)),0)</f>
        <v>0</v>
      </c>
      <c r="L29" s="29" t="e">
        <f>VLOOKUP($C29,'Combined Men''s Foil'!$C$4:$I$204,L$1-2,FALSE)</f>
        <v>#N/A</v>
      </c>
      <c r="M29" s="4">
        <v>12</v>
      </c>
      <c r="N29" s="5">
        <f>IF(OR('[2]Men''s Epée'!$A$3=1,'50 Men''s Epée'!$R$3=TRUE),IF(OR(M29&gt;=65,ISNUMBER(M29)=FALSE),0,VLOOKUP(M29,PointTable,N$3,TRUE)),0)</f>
        <v>208</v>
      </c>
      <c r="P29">
        <f t="shared" si="7"/>
        <v>0</v>
      </c>
      <c r="Q29">
        <f t="shared" si="8"/>
        <v>0</v>
      </c>
      <c r="R29">
        <f t="shared" si="9"/>
        <v>208</v>
      </c>
      <c r="S29">
        <f>IF('50 Men''s Epée'!P$3=TRUE,H29,0)</f>
        <v>0</v>
      </c>
      <c r="T29">
        <f>IF('50 Men''s Epée'!Q$3=TRUE,K29,0)</f>
        <v>0</v>
      </c>
      <c r="U29">
        <f>IF('50 Men''s Epée'!R$3=TRUE,N29,0)</f>
        <v>208</v>
      </c>
    </row>
    <row r="30" spans="1:21" ht="12.75">
      <c r="A30" s="2" t="str">
        <f>IF(E30=0,"",IF(E30=E29,A29,ROW()-3&amp;IF(E30=E31,"T","")))</f>
        <v>27</v>
      </c>
      <c r="B30" s="2"/>
      <c r="C30" s="38" t="s">
        <v>503</v>
      </c>
      <c r="D30" s="19">
        <v>19553</v>
      </c>
      <c r="E30" s="36">
        <f>LARGE($P30:$R30,1)+LARGE($P30:$R30,2)+IF('[2]Men''s Epée'!$A$3=1,F30,0)</f>
        <v>206</v>
      </c>
      <c r="F30" s="18"/>
      <c r="G30" s="31" t="str">
        <f t="shared" si="5"/>
        <v>np</v>
      </c>
      <c r="H30" s="28">
        <f>IF(OR('[2]Men''s Epée'!$A$3=1,'50 Men''s Epée'!$P$3=TRUE),IF(OR(G30&gt;=65,ISNUMBER(G30)=FALSE),0,VLOOKUP(G30,PointTable,H$3,TRUE)),0)</f>
        <v>0</v>
      </c>
      <c r="I30" s="29" t="e">
        <f>VLOOKUP($C30,'Combined Men''s Foil'!$C$4:$I$204,I$1-2,FALSE)</f>
        <v>#N/A</v>
      </c>
      <c r="J30" s="31" t="str">
        <f t="shared" si="6"/>
        <v>np</v>
      </c>
      <c r="K30" s="28">
        <f>IF(OR('[2]Men''s Epée'!$A$3=1,'50 Men''s Epée'!$P$3=TRUE),IF(OR(J30&gt;=65,ISNUMBER(J30)=FALSE),0,VLOOKUP(J30,PointTable,K$3,TRUE)),0)</f>
        <v>0</v>
      </c>
      <c r="L30" s="29" t="e">
        <f>VLOOKUP($C30,'Combined Men''s Foil'!$C$4:$I$204,L$1-2,FALSE)</f>
        <v>#N/A</v>
      </c>
      <c r="M30" s="4">
        <v>13</v>
      </c>
      <c r="N30" s="5">
        <f>IF(OR('[2]Men''s Epée'!$A$3=1,'50 Men''s Epée'!$R$3=TRUE),IF(OR(M30&gt;=65,ISNUMBER(M30)=FALSE),0,VLOOKUP(M30,PointTable,N$3,TRUE)),0)</f>
        <v>206</v>
      </c>
      <c r="P30">
        <f t="shared" si="7"/>
        <v>0</v>
      </c>
      <c r="Q30">
        <f t="shared" si="8"/>
        <v>0</v>
      </c>
      <c r="R30">
        <f t="shared" si="9"/>
        <v>206</v>
      </c>
      <c r="S30">
        <f>IF('50 Men''s Epée'!P$3=TRUE,H30,0)</f>
        <v>0</v>
      </c>
      <c r="T30">
        <f>IF('50 Men''s Epée'!Q$3=TRUE,K30,0)</f>
        <v>0</v>
      </c>
      <c r="U30">
        <f>IF('50 Men''s Epée'!R$3=TRUE,N30,0)</f>
        <v>206</v>
      </c>
    </row>
    <row r="31" spans="1:21" ht="12.75">
      <c r="A31" s="2" t="str">
        <f>IF(E31=0,"",IF(E31=E30,A30,ROW()-3&amp;IF(E31=E32,"T","")))</f>
        <v>28</v>
      </c>
      <c r="B31" s="2"/>
      <c r="C31" s="32" t="s">
        <v>366</v>
      </c>
      <c r="D31" s="19">
        <v>20233</v>
      </c>
      <c r="E31" s="36">
        <f>LARGE($P31:$R31,1)+LARGE($P31:$R31,2)+IF('[2]Men''s Epée'!$A$3=1,F31,0)</f>
        <v>203</v>
      </c>
      <c r="F31" s="18"/>
      <c r="G31" s="31" t="str">
        <f t="shared" si="5"/>
        <v>np</v>
      </c>
      <c r="H31" s="28">
        <f>IF(OR('[2]Men''s Epée'!$A$3=1,'50 Men''s Epée'!$P$3=TRUE),IF(OR(G31&gt;=65,ISNUMBER(G31)=FALSE),0,VLOOKUP(G31,PointTable,H$3,TRUE)),0)</f>
        <v>0</v>
      </c>
      <c r="I31" s="29" t="str">
        <f>VLOOKUP($C31,'Combined Men''s Foil'!$C$4:$I$204,I$1-2,FALSE)</f>
        <v>np</v>
      </c>
      <c r="J31" s="31">
        <f t="shared" si="6"/>
        <v>54</v>
      </c>
      <c r="K31" s="28">
        <f>IF(OR('[2]Men''s Epée'!$A$3=1,'50 Men''s Epée'!$P$3=TRUE),IF(OR(J31&gt;=65,ISNUMBER(J31)=FALSE),0,VLOOKUP(J31,PointTable,K$3,TRUE)),0)</f>
        <v>79</v>
      </c>
      <c r="L31" s="29">
        <f>VLOOKUP($C31,'Combined Men''s Foil'!$C$4:$I$204,L$1-2,FALSE)</f>
        <v>54</v>
      </c>
      <c r="M31" s="4">
        <v>25</v>
      </c>
      <c r="N31" s="5">
        <f>IF(OR('[2]Men''s Epée'!$A$3=1,'50 Men''s Epée'!$R$3=TRUE),IF(OR(M31&gt;=65,ISNUMBER(M31)=FALSE),0,VLOOKUP(M31,PointTable,N$3,TRUE)),0)</f>
        <v>124</v>
      </c>
      <c r="P31">
        <f t="shared" si="7"/>
        <v>0</v>
      </c>
      <c r="Q31">
        <f t="shared" si="8"/>
        <v>79</v>
      </c>
      <c r="R31">
        <f t="shared" si="9"/>
        <v>124</v>
      </c>
      <c r="S31">
        <f>IF('50 Men''s Epée'!P$3=TRUE,H31,0)</f>
        <v>0</v>
      </c>
      <c r="T31">
        <f>IF('50 Men''s Epée'!Q$3=TRUE,K31,0)</f>
        <v>79</v>
      </c>
      <c r="U31">
        <f>IF('50 Men''s Epée'!R$3=TRUE,N31,0)</f>
        <v>124</v>
      </c>
    </row>
    <row r="32" spans="1:21" ht="12.75">
      <c r="A32" s="2" t="str">
        <f>IF(E32=0,"",IF(E32=E31,A31,ROW()-3&amp;IF(E32=E33,"T","")))</f>
        <v>29</v>
      </c>
      <c r="B32" s="2"/>
      <c r="C32" s="38" t="s">
        <v>466</v>
      </c>
      <c r="D32" s="19">
        <v>17311</v>
      </c>
      <c r="E32" s="36">
        <f>LARGE($P32:$R32,1)+LARGE($P32:$R32,2)+IF('[2]Men''s Epée'!$A$3=1,F32,0)</f>
        <v>202</v>
      </c>
      <c r="F32" s="18"/>
      <c r="G32" s="31" t="str">
        <f t="shared" si="5"/>
        <v>np</v>
      </c>
      <c r="H32" s="28">
        <f>IF(OR('[2]Men''s Epée'!$A$3=1,'50 Men''s Epée'!$P$3=TRUE),IF(OR(G32&gt;=65,ISNUMBER(G32)=FALSE),0,VLOOKUP(G32,PointTable,H$3,TRUE)),0)</f>
        <v>0</v>
      </c>
      <c r="I32" s="29" t="e">
        <f>VLOOKUP($C32,'Combined Men''s Foil'!$C$4:$I$204,I$1-2,FALSE)</f>
        <v>#N/A</v>
      </c>
      <c r="J32" s="31" t="str">
        <f t="shared" si="6"/>
        <v>np</v>
      </c>
      <c r="K32" s="28">
        <f>IF(OR('[2]Men''s Epée'!$A$3=1,'50 Men''s Epée'!$P$3=TRUE),IF(OR(J32&gt;=65,ISNUMBER(J32)=FALSE),0,VLOOKUP(J32,PointTable,K$3,TRUE)),0)</f>
        <v>0</v>
      </c>
      <c r="L32" s="29" t="e">
        <f>VLOOKUP($C32,'Combined Men''s Foil'!$C$4:$I$204,L$1-2,FALSE)</f>
        <v>#N/A</v>
      </c>
      <c r="M32" s="4">
        <v>15</v>
      </c>
      <c r="N32" s="5">
        <f>IF(OR('[2]Men''s Epée'!$A$3=1,'50 Men''s Epée'!$R$3=TRUE),IF(OR(M32&gt;=65,ISNUMBER(M32)=FALSE),0,VLOOKUP(M32,PointTable,N$3,TRUE)),0)</f>
        <v>202</v>
      </c>
      <c r="P32">
        <f t="shared" si="7"/>
        <v>0</v>
      </c>
      <c r="Q32">
        <f t="shared" si="8"/>
        <v>0</v>
      </c>
      <c r="R32">
        <f t="shared" si="9"/>
        <v>202</v>
      </c>
      <c r="S32">
        <f>IF('50 Men''s Epée'!P$3=TRUE,H32,0)</f>
        <v>0</v>
      </c>
      <c r="T32">
        <f>IF('50 Men''s Epée'!Q$3=TRUE,K32,0)</f>
        <v>0</v>
      </c>
      <c r="U32">
        <f>IF('50 Men''s Epée'!R$3=TRUE,N32,0)</f>
        <v>202</v>
      </c>
    </row>
    <row r="33" spans="1:21" ht="12.75">
      <c r="A33" s="2" t="str">
        <f>IF(E33=0,"",IF(E33=E32,A32,ROW()-3&amp;IF(E33=E34,"T","")))</f>
        <v>30</v>
      </c>
      <c r="B33" s="2"/>
      <c r="C33" s="32" t="s">
        <v>354</v>
      </c>
      <c r="D33" s="19">
        <v>19938</v>
      </c>
      <c r="E33" s="36">
        <f>LARGE($P33:$R33,1)+LARGE($P33:$R33,2)+IF('[2]Men''s Epée'!$A$3=1,F33,0)</f>
        <v>199.5</v>
      </c>
      <c r="F33" s="18"/>
      <c r="G33" s="31">
        <f t="shared" si="5"/>
        <v>20.5</v>
      </c>
      <c r="H33" s="28">
        <f>IF(OR('[2]Men''s Epée'!$A$3=1,'50 Men''s Epée'!$P$3=TRUE),IF(OR(G33&gt;=65,ISNUMBER(G33)=FALSE),0,VLOOKUP(G33,PointTable,H$3,TRUE)),0)</f>
        <v>199.5</v>
      </c>
      <c r="I33" s="29">
        <f>VLOOKUP($C33,'Combined Men''s Foil'!$C$4:$I$204,I$1-2,FALSE)</f>
        <v>20.5</v>
      </c>
      <c r="J33" s="31" t="str">
        <f t="shared" si="6"/>
        <v>np</v>
      </c>
      <c r="K33" s="28">
        <f>IF(OR('[2]Men''s Epée'!$A$3=1,'50 Men''s Epée'!$P$3=TRUE),IF(OR(J33&gt;=65,ISNUMBER(J33)=FALSE),0,VLOOKUP(J33,PointTable,K$3,TRUE)),0)</f>
        <v>0</v>
      </c>
      <c r="L33" s="29" t="str">
        <f>VLOOKUP($C33,'Combined Men''s Foil'!$C$4:$I$204,L$1-2,FALSE)</f>
        <v>np</v>
      </c>
      <c r="M33" s="4" t="s">
        <v>3</v>
      </c>
      <c r="N33" s="5">
        <f>IF(OR('[2]Men''s Epée'!$A$3=1,'50 Men''s Epée'!$R$3=TRUE),IF(OR(M33&gt;=65,ISNUMBER(M33)=FALSE),0,VLOOKUP(M33,PointTable,N$3,TRUE)),0)</f>
        <v>0</v>
      </c>
      <c r="P33">
        <f t="shared" si="7"/>
        <v>199.5</v>
      </c>
      <c r="Q33">
        <f t="shared" si="8"/>
        <v>0</v>
      </c>
      <c r="R33">
        <f t="shared" si="9"/>
        <v>0</v>
      </c>
      <c r="S33">
        <f>IF('50 Men''s Epée'!P$3=TRUE,H33,0)</f>
        <v>199.5</v>
      </c>
      <c r="T33">
        <f>IF('50 Men''s Epée'!Q$3=TRUE,K33,0)</f>
        <v>0</v>
      </c>
      <c r="U33">
        <f>IF('50 Men''s Epée'!R$3=TRUE,N33,0)</f>
        <v>0</v>
      </c>
    </row>
    <row r="34" spans="1:21" ht="12.75">
      <c r="A34" s="2" t="str">
        <f>IF(E34=0,"",IF(E34=E33,A33,ROW()-3&amp;IF(E34=E35,"T","")))</f>
        <v>31</v>
      </c>
      <c r="B34" s="2"/>
      <c r="C34" s="32" t="s">
        <v>258</v>
      </c>
      <c r="D34" s="19">
        <v>19764</v>
      </c>
      <c r="E34" s="36">
        <f>LARGE($P34:$R34,1)+LARGE($P34:$R34,2)+IF('[2]Men''s Epée'!$A$3=1,F34,0)</f>
        <v>149</v>
      </c>
      <c r="F34" s="18"/>
      <c r="G34" s="31">
        <f>IF(ISERROR(I34),"np",I34)</f>
        <v>58</v>
      </c>
      <c r="H34" s="28">
        <f>IF(OR('[2]Men''s Epée'!$A$3=1,'50 Men''s Epée'!$P$3=TRUE),IF(OR(G34&gt;=65,ISNUMBER(G34)=FALSE),0,VLOOKUP(G34,PointTable,H$3,TRUE)),0)</f>
        <v>75</v>
      </c>
      <c r="I34" s="29">
        <f>VLOOKUP($C34,'Combined Men''s Foil'!$C$4:$I$204,I$1-2,FALSE)</f>
        <v>58</v>
      </c>
      <c r="J34" s="31">
        <f>IF(ISERROR(L34),"np",L34)</f>
        <v>59</v>
      </c>
      <c r="K34" s="28">
        <f>IF(OR('[2]Men''s Epée'!$A$3=1,'50 Men''s Epée'!$P$3=TRUE),IF(OR(J34&gt;=65,ISNUMBER(J34)=FALSE),0,VLOOKUP(J34,PointTable,K$3,TRUE)),0)</f>
        <v>74</v>
      </c>
      <c r="L34" s="29">
        <f>VLOOKUP($C34,'Combined Men''s Foil'!$C$4:$I$204,L$1-2,FALSE)</f>
        <v>59</v>
      </c>
      <c r="M34" s="4">
        <v>33</v>
      </c>
      <c r="N34" s="5">
        <f>IF(OR('[2]Men''s Epée'!$A$3=1,'50 Men''s Epée'!$R$3=TRUE),IF(OR(M34&gt;=65,ISNUMBER(M34)=FALSE),0,VLOOKUP(M34,PointTable,N$3,TRUE)),0)</f>
        <v>70</v>
      </c>
      <c r="P34">
        <f t="shared" si="7"/>
        <v>75</v>
      </c>
      <c r="Q34">
        <f t="shared" si="8"/>
        <v>74</v>
      </c>
      <c r="R34">
        <f t="shared" si="9"/>
        <v>70</v>
      </c>
      <c r="S34">
        <f>IF('50 Men''s Epée'!P$3=TRUE,H34,0)</f>
        <v>75</v>
      </c>
      <c r="T34">
        <f>IF('50 Men''s Epée'!Q$3=TRUE,K34,0)</f>
        <v>74</v>
      </c>
      <c r="U34">
        <f>IF('50 Men''s Epée'!R$3=TRUE,N34,0)</f>
        <v>70</v>
      </c>
    </row>
    <row r="35" spans="1:21" ht="12.75">
      <c r="A35" s="2" t="str">
        <f>IF(E35=0,"",IF(E35=E34,A34,ROW()-3&amp;IF(E35=E36,"T","")))</f>
        <v>32</v>
      </c>
      <c r="B35" s="2"/>
      <c r="C35" s="38" t="s">
        <v>504</v>
      </c>
      <c r="D35" s="19">
        <v>18754</v>
      </c>
      <c r="E35" s="36">
        <f>LARGE($P35:$R35,1)+LARGE($P35:$R35,2)+IF('[2]Men''s Epée'!$A$3=1,F35,0)</f>
        <v>136</v>
      </c>
      <c r="F35" s="18"/>
      <c r="G35" s="31" t="str">
        <f>IF(ISERROR(I35),"np",I35)</f>
        <v>np</v>
      </c>
      <c r="H35" s="28">
        <f>IF(OR('[2]Men''s Epée'!$A$3=1,'50 Men''s Epée'!$P$3=TRUE),IF(OR(G35&gt;=65,ISNUMBER(G35)=FALSE),0,VLOOKUP(G35,PointTable,H$3,TRUE)),0)</f>
        <v>0</v>
      </c>
      <c r="I35" s="29" t="e">
        <f>VLOOKUP($C35,'Combined Men''s Foil'!$C$4:$I$204,I$1-2,FALSE)</f>
        <v>#N/A</v>
      </c>
      <c r="J35" s="31" t="str">
        <f>IF(ISERROR(L35),"np",L35)</f>
        <v>np</v>
      </c>
      <c r="K35" s="28">
        <f>IF(OR('[2]Men''s Epée'!$A$3=1,'50 Men''s Epée'!$P$3=TRUE),IF(OR(J35&gt;=65,ISNUMBER(J35)=FALSE),0,VLOOKUP(J35,PointTable,K$3,TRUE)),0)</f>
        <v>0</v>
      </c>
      <c r="L35" s="29" t="e">
        <f>VLOOKUP($C35,'Combined Men''s Foil'!$C$4:$I$204,L$1-2,FALSE)</f>
        <v>#N/A</v>
      </c>
      <c r="M35" s="4">
        <v>19</v>
      </c>
      <c r="N35" s="5">
        <f>IF(OR('[2]Men''s Epée'!$A$3=1,'50 Men''s Epée'!$R$3=TRUE),IF(OR(M35&gt;=65,ISNUMBER(M35)=FALSE),0,VLOOKUP(M35,PointTable,N$3,TRUE)),0)</f>
        <v>136</v>
      </c>
      <c r="P35">
        <f t="shared" si="7"/>
        <v>0</v>
      </c>
      <c r="Q35">
        <f t="shared" si="8"/>
        <v>0</v>
      </c>
      <c r="R35">
        <f t="shared" si="9"/>
        <v>136</v>
      </c>
      <c r="S35">
        <f>IF('50 Men''s Epée'!P$3=TRUE,H35,0)</f>
        <v>0</v>
      </c>
      <c r="T35">
        <f>IF('50 Men''s Epée'!Q$3=TRUE,K35,0)</f>
        <v>0</v>
      </c>
      <c r="U35">
        <f>IF('50 Men''s Epée'!R$3=TRUE,N35,0)</f>
        <v>136</v>
      </c>
    </row>
    <row r="36" spans="1:21" ht="12.75">
      <c r="A36" s="2" t="str">
        <f>IF(E36=0,"",IF(E36=E35,A35,ROW()-3&amp;IF(E36=E37,"T","")))</f>
        <v>33</v>
      </c>
      <c r="B36" s="2"/>
      <c r="C36" s="38" t="s">
        <v>457</v>
      </c>
      <c r="D36" s="19">
        <v>19791</v>
      </c>
      <c r="E36" s="36">
        <f>LARGE($P36:$R36,1)+LARGE($P36:$R36,2)+IF('[2]Men''s Epée'!$A$3=1,F36,0)</f>
        <v>133</v>
      </c>
      <c r="F36" s="18"/>
      <c r="G36" s="31" t="str">
        <f t="shared" si="5"/>
        <v>np</v>
      </c>
      <c r="H36" s="28">
        <f>IF(OR('[2]Men''s Epée'!$A$3=1,'50 Men''s Epée'!$P$3=TRUE),IF(OR(G36&gt;=65,ISNUMBER(G36)=FALSE),0,VLOOKUP(G36,PointTable,H$3,TRUE)),0)</f>
        <v>0</v>
      </c>
      <c r="I36" s="29" t="e">
        <f>VLOOKUP($C36,'Combined Men''s Foil'!$C$4:$I$204,I$1-2,FALSE)</f>
        <v>#N/A</v>
      </c>
      <c r="J36" s="31" t="str">
        <f t="shared" si="6"/>
        <v>np</v>
      </c>
      <c r="K36" s="28">
        <f>IF(OR('[2]Men''s Epée'!$A$3=1,'50 Men''s Epée'!$P$3=TRUE),IF(OR(J36&gt;=65,ISNUMBER(J36)=FALSE),0,VLOOKUP(J36,PointTable,K$3,TRUE)),0)</f>
        <v>0</v>
      </c>
      <c r="L36" s="29" t="e">
        <f>VLOOKUP($C36,'Combined Men''s Foil'!$C$4:$I$204,L$1-2,FALSE)</f>
        <v>#N/A</v>
      </c>
      <c r="M36" s="4">
        <v>20.5</v>
      </c>
      <c r="N36" s="5">
        <f>IF(OR('[2]Men''s Epée'!$A$3=1,'50 Men''s Epée'!$R$3=TRUE),IF(OR(M36&gt;=65,ISNUMBER(M36)=FALSE),0,VLOOKUP(M36,PointTable,N$3,TRUE)),0)</f>
        <v>133</v>
      </c>
      <c r="P36">
        <f t="shared" si="7"/>
        <v>0</v>
      </c>
      <c r="Q36">
        <f t="shared" si="8"/>
        <v>0</v>
      </c>
      <c r="R36">
        <f t="shared" si="9"/>
        <v>133</v>
      </c>
      <c r="S36">
        <f>IF('50 Men''s Epée'!P$3=TRUE,H36,0)</f>
        <v>0</v>
      </c>
      <c r="T36">
        <f>IF('50 Men''s Epée'!Q$3=TRUE,K36,0)</f>
        <v>0</v>
      </c>
      <c r="U36">
        <f>IF('50 Men''s Epée'!R$3=TRUE,N36,0)</f>
        <v>133</v>
      </c>
    </row>
    <row r="37" spans="1:21" ht="12.75">
      <c r="A37" s="2" t="str">
        <f>IF(E37=0,"",IF(E37=E36,A36,ROW()-3&amp;IF(E37=E38,"T","")))</f>
        <v>34</v>
      </c>
      <c r="B37" s="2"/>
      <c r="C37" s="38" t="s">
        <v>467</v>
      </c>
      <c r="D37" s="19">
        <v>20235</v>
      </c>
      <c r="E37" s="36">
        <f>LARGE($P37:$R37,1)+LARGE($P37:$R37,2)+IF('[2]Men''s Epée'!$A$3=1,F37,0)</f>
        <v>128</v>
      </c>
      <c r="F37" s="18"/>
      <c r="G37" s="31" t="str">
        <f t="shared" si="5"/>
        <v>np</v>
      </c>
      <c r="H37" s="28">
        <f>IF(OR('[2]Men''s Epée'!$A$3=1,'50 Men''s Epée'!$P$3=TRUE),IF(OR(G37&gt;=65,ISNUMBER(G37)=FALSE),0,VLOOKUP(G37,PointTable,H$3,TRUE)),0)</f>
        <v>0</v>
      </c>
      <c r="I37" s="29" t="e">
        <f>VLOOKUP($C37,'Combined Men''s Foil'!$C$4:$I$204,I$1-2,FALSE)</f>
        <v>#N/A</v>
      </c>
      <c r="J37" s="31" t="str">
        <f t="shared" si="6"/>
        <v>np</v>
      </c>
      <c r="K37" s="28">
        <f>IF(OR('[2]Men''s Epée'!$A$3=1,'50 Men''s Epée'!$P$3=TRUE),IF(OR(J37&gt;=65,ISNUMBER(J37)=FALSE),0,VLOOKUP(J37,PointTable,K$3,TRUE)),0)</f>
        <v>0</v>
      </c>
      <c r="L37" s="29" t="e">
        <f>VLOOKUP($C37,'Combined Men''s Foil'!$C$4:$I$204,L$1-2,FALSE)</f>
        <v>#N/A</v>
      </c>
      <c r="M37" s="4">
        <v>23</v>
      </c>
      <c r="N37" s="5">
        <f>IF(OR('[2]Men''s Epée'!$A$3=1,'50 Men''s Epée'!$R$3=TRUE),IF(OR(M37&gt;=65,ISNUMBER(M37)=FALSE),0,VLOOKUP(M37,PointTable,N$3,TRUE)),0)</f>
        <v>128</v>
      </c>
      <c r="P37">
        <f t="shared" si="7"/>
        <v>0</v>
      </c>
      <c r="Q37">
        <f t="shared" si="8"/>
        <v>0</v>
      </c>
      <c r="R37">
        <f t="shared" si="9"/>
        <v>128</v>
      </c>
      <c r="S37">
        <f>IF('50 Men''s Epée'!P$3=TRUE,H37,0)</f>
        <v>0</v>
      </c>
      <c r="T37">
        <f>IF('50 Men''s Epée'!Q$3=TRUE,K37,0)</f>
        <v>0</v>
      </c>
      <c r="U37">
        <f>IF('50 Men''s Epée'!R$3=TRUE,N37,0)</f>
        <v>128</v>
      </c>
    </row>
    <row r="38" spans="1:21" ht="12.75">
      <c r="A38" s="2" t="str">
        <f>IF(E38=0,"",IF(E38=E37,A37,ROW()-3&amp;IF(E38=E39,"T","")))</f>
        <v>35</v>
      </c>
      <c r="B38" s="2"/>
      <c r="C38" s="38" t="s">
        <v>468</v>
      </c>
      <c r="D38" s="19">
        <v>18111</v>
      </c>
      <c r="E38" s="36">
        <f>LARGE($P38:$R38,1)+LARGE($P38:$R38,2)+IF('[2]Men''s Epée'!$A$3=1,F38,0)</f>
        <v>122</v>
      </c>
      <c r="F38" s="18"/>
      <c r="G38" s="31" t="str">
        <f t="shared" si="5"/>
        <v>np</v>
      </c>
      <c r="H38" s="28">
        <f>IF(OR('[2]Men''s Epée'!$A$3=1,'50 Men''s Epée'!$P$3=TRUE),IF(OR(G38&gt;=65,ISNUMBER(G38)=FALSE),0,VLOOKUP(G38,PointTable,H$3,TRUE)),0)</f>
        <v>0</v>
      </c>
      <c r="I38" s="29" t="e">
        <f>VLOOKUP($C38,'Combined Men''s Foil'!$C$4:$I$204,I$1-2,FALSE)</f>
        <v>#N/A</v>
      </c>
      <c r="J38" s="31" t="str">
        <f t="shared" si="6"/>
        <v>np</v>
      </c>
      <c r="K38" s="28">
        <f>IF(OR('[2]Men''s Epée'!$A$3=1,'50 Men''s Epée'!$P$3=TRUE),IF(OR(J38&gt;=65,ISNUMBER(J38)=FALSE),0,VLOOKUP(J38,PointTable,K$3,TRUE)),0)</f>
        <v>0</v>
      </c>
      <c r="L38" s="29" t="e">
        <f>VLOOKUP($C38,'Combined Men''s Foil'!$C$4:$I$204,L$1-2,FALSE)</f>
        <v>#N/A</v>
      </c>
      <c r="M38" s="4">
        <v>26</v>
      </c>
      <c r="N38" s="5">
        <f>IF(OR('[2]Men''s Epée'!$A$3=1,'50 Men''s Epée'!$R$3=TRUE),IF(OR(M38&gt;=65,ISNUMBER(M38)=FALSE),0,VLOOKUP(M38,PointTable,N$3,TRUE)),0)</f>
        <v>122</v>
      </c>
      <c r="P38">
        <f t="shared" si="7"/>
        <v>0</v>
      </c>
      <c r="Q38">
        <f t="shared" si="8"/>
        <v>0</v>
      </c>
      <c r="R38">
        <f t="shared" si="9"/>
        <v>122</v>
      </c>
      <c r="S38">
        <f>IF('50 Men''s Epée'!P$3=TRUE,H38,0)</f>
        <v>0</v>
      </c>
      <c r="T38">
        <f>IF('50 Men''s Epée'!Q$3=TRUE,K38,0)</f>
        <v>0</v>
      </c>
      <c r="U38">
        <f>IF('50 Men''s Epée'!R$3=TRUE,N38,0)</f>
        <v>122</v>
      </c>
    </row>
    <row r="39" spans="1:21" ht="12.75">
      <c r="A39" s="2" t="str">
        <f>IF(E39=0,"",IF(E39=E38,A38,ROW()-3&amp;IF(E39=E40,"T","")))</f>
        <v>36</v>
      </c>
      <c r="B39" s="2"/>
      <c r="C39" s="38" t="s">
        <v>505</v>
      </c>
      <c r="D39" s="19">
        <v>19868</v>
      </c>
      <c r="E39" s="36">
        <f>LARGE($P39:$R39,1)+LARGE($P39:$R39,2)+IF('[2]Men''s Epée'!$A$3=1,F39,0)</f>
        <v>120</v>
      </c>
      <c r="F39" s="18"/>
      <c r="G39" s="31" t="str">
        <f t="shared" si="5"/>
        <v>np</v>
      </c>
      <c r="H39" s="28">
        <f>IF(OR('[2]Men''s Epée'!$A$3=1,'50 Men''s Epée'!$P$3=TRUE),IF(OR(G39&gt;=65,ISNUMBER(G39)=FALSE),0,VLOOKUP(G39,PointTable,H$3,TRUE)),0)</f>
        <v>0</v>
      </c>
      <c r="I39" s="29" t="e">
        <f>VLOOKUP($C39,'Combined Men''s Foil'!$C$4:$I$204,I$1-2,FALSE)</f>
        <v>#N/A</v>
      </c>
      <c r="J39" s="31" t="str">
        <f t="shared" si="6"/>
        <v>np</v>
      </c>
      <c r="K39" s="28">
        <f>IF(OR('[2]Men''s Epée'!$A$3=1,'50 Men''s Epée'!$P$3=TRUE),IF(OR(J39&gt;=65,ISNUMBER(J39)=FALSE),0,VLOOKUP(J39,PointTable,K$3,TRUE)),0)</f>
        <v>0</v>
      </c>
      <c r="L39" s="29" t="e">
        <f>VLOOKUP($C39,'Combined Men''s Foil'!$C$4:$I$204,L$1-2,FALSE)</f>
        <v>#N/A</v>
      </c>
      <c r="M39" s="4">
        <v>27</v>
      </c>
      <c r="N39" s="5">
        <f>IF(OR('[2]Men''s Epée'!$A$3=1,'50 Men''s Epée'!$R$3=TRUE),IF(OR(M39&gt;=65,ISNUMBER(M39)=FALSE),0,VLOOKUP(M39,PointTable,N$3,TRUE)),0)</f>
        <v>120</v>
      </c>
      <c r="P39">
        <f t="shared" si="7"/>
        <v>0</v>
      </c>
      <c r="Q39">
        <f t="shared" si="8"/>
        <v>0</v>
      </c>
      <c r="R39">
        <f t="shared" si="9"/>
        <v>120</v>
      </c>
      <c r="S39">
        <f>IF('50 Men''s Epée'!P$3=TRUE,H39,0)</f>
        <v>0</v>
      </c>
      <c r="T39">
        <f>IF('50 Men''s Epée'!Q$3=TRUE,K39,0)</f>
        <v>0</v>
      </c>
      <c r="U39">
        <f>IF('50 Men''s Epée'!R$3=TRUE,N39,0)</f>
        <v>120</v>
      </c>
    </row>
    <row r="40" spans="1:21" ht="12.75">
      <c r="A40" s="2" t="str">
        <f>IF(E40=0,"",IF(E40=E39,A39,ROW()-3&amp;IF(E40=E41,"T","")))</f>
        <v>37</v>
      </c>
      <c r="B40" s="2"/>
      <c r="C40" s="38" t="s">
        <v>506</v>
      </c>
      <c r="D40" s="19">
        <v>18673</v>
      </c>
      <c r="E40" s="36">
        <f>LARGE($P40:$R40,1)+LARGE($P40:$R40,2)+IF('[2]Men''s Epée'!$A$3=1,F40,0)</f>
        <v>118</v>
      </c>
      <c r="F40" s="18"/>
      <c r="G40" s="31" t="str">
        <f t="shared" si="5"/>
        <v>np</v>
      </c>
      <c r="H40" s="28">
        <f>IF(OR('[2]Men''s Epée'!$A$3=1,'50 Men''s Epée'!$P$3=TRUE),IF(OR(G40&gt;=65,ISNUMBER(G40)=FALSE),0,VLOOKUP(G40,PointTable,H$3,TRUE)),0)</f>
        <v>0</v>
      </c>
      <c r="I40" s="29" t="e">
        <f>VLOOKUP($C40,'Combined Men''s Foil'!$C$4:$I$204,I$1-2,FALSE)</f>
        <v>#N/A</v>
      </c>
      <c r="J40" s="31" t="str">
        <f t="shared" si="6"/>
        <v>np</v>
      </c>
      <c r="K40" s="28">
        <f>IF(OR('[2]Men''s Epée'!$A$3=1,'50 Men''s Epée'!$P$3=TRUE),IF(OR(J40&gt;=65,ISNUMBER(J40)=FALSE),0,VLOOKUP(J40,PointTable,K$3,TRUE)),0)</f>
        <v>0</v>
      </c>
      <c r="L40" s="29" t="e">
        <f>VLOOKUP($C40,'Combined Men''s Foil'!$C$4:$I$204,L$1-2,FALSE)</f>
        <v>#N/A</v>
      </c>
      <c r="M40" s="4">
        <v>28</v>
      </c>
      <c r="N40" s="5">
        <f>IF(OR('[2]Men''s Epée'!$A$3=1,'50 Men''s Epée'!$R$3=TRUE),IF(OR(M40&gt;=65,ISNUMBER(M40)=FALSE),0,VLOOKUP(M40,PointTable,N$3,TRUE)),0)</f>
        <v>118</v>
      </c>
      <c r="P40">
        <f t="shared" si="7"/>
        <v>0</v>
      </c>
      <c r="Q40">
        <f t="shared" si="8"/>
        <v>0</v>
      </c>
      <c r="R40">
        <f t="shared" si="9"/>
        <v>118</v>
      </c>
      <c r="S40">
        <f>IF('50 Men''s Epée'!P$3=TRUE,H40,0)</f>
        <v>0</v>
      </c>
      <c r="T40">
        <f>IF('50 Men''s Epée'!Q$3=TRUE,K40,0)</f>
        <v>0</v>
      </c>
      <c r="U40">
        <f>IF('50 Men''s Epée'!R$3=TRUE,N40,0)</f>
        <v>118</v>
      </c>
    </row>
    <row r="41" spans="1:21" ht="12.75">
      <c r="A41" s="2" t="str">
        <f>IF(E41=0,"",IF(E41=E40,A40,ROW()-3&amp;IF(E41=E42,"T","")))</f>
        <v>38</v>
      </c>
      <c r="B41" s="2"/>
      <c r="C41" s="38" t="s">
        <v>469</v>
      </c>
      <c r="D41" s="19">
        <v>20019</v>
      </c>
      <c r="E41" s="36">
        <f>LARGE($P41:$R41,1)+LARGE($P41:$R41,2)+IF('[2]Men''s Epée'!$A$3=1,F41,0)</f>
        <v>116</v>
      </c>
      <c r="F41" s="18"/>
      <c r="G41" s="31" t="str">
        <f t="shared" si="5"/>
        <v>np</v>
      </c>
      <c r="H41" s="28">
        <f>IF(OR('[2]Men''s Epée'!$A$3=1,'50 Men''s Epée'!$P$3=TRUE),IF(OR(G41&gt;=65,ISNUMBER(G41)=FALSE),0,VLOOKUP(G41,PointTable,H$3,TRUE)),0)</f>
        <v>0</v>
      </c>
      <c r="I41" s="29" t="e">
        <f>VLOOKUP($C41,'Combined Men''s Foil'!$C$4:$I$204,I$1-2,FALSE)</f>
        <v>#N/A</v>
      </c>
      <c r="J41" s="31" t="str">
        <f t="shared" si="6"/>
        <v>np</v>
      </c>
      <c r="K41" s="28">
        <f>IF(OR('[2]Men''s Epée'!$A$3=1,'50 Men''s Epée'!$P$3=TRUE),IF(OR(J41&gt;=65,ISNUMBER(J41)=FALSE),0,VLOOKUP(J41,PointTable,K$3,TRUE)),0)</f>
        <v>0</v>
      </c>
      <c r="L41" s="29" t="e">
        <f>VLOOKUP($C41,'Combined Men''s Foil'!$C$4:$I$204,L$1-2,FALSE)</f>
        <v>#N/A</v>
      </c>
      <c r="M41" s="4">
        <v>29</v>
      </c>
      <c r="N41" s="5">
        <f>IF(OR('[2]Men''s Epée'!$A$3=1,'50 Men''s Epée'!$R$3=TRUE),IF(OR(M41&gt;=65,ISNUMBER(M41)=FALSE),0,VLOOKUP(M41,PointTable,N$3,TRUE)),0)</f>
        <v>116</v>
      </c>
      <c r="P41">
        <f t="shared" si="7"/>
        <v>0</v>
      </c>
      <c r="Q41">
        <f t="shared" si="8"/>
        <v>0</v>
      </c>
      <c r="R41">
        <f t="shared" si="9"/>
        <v>116</v>
      </c>
      <c r="S41">
        <f>IF('50 Men''s Epée'!P$3=TRUE,H41,0)</f>
        <v>0</v>
      </c>
      <c r="T41">
        <f>IF('50 Men''s Epée'!Q$3=TRUE,K41,0)</f>
        <v>0</v>
      </c>
      <c r="U41">
        <f>IF('50 Men''s Epée'!R$3=TRUE,N41,0)</f>
        <v>116</v>
      </c>
    </row>
    <row r="42" spans="1:21" ht="12.75">
      <c r="A42" s="2" t="str">
        <f>IF(E42=0,"",IF(E42=E41,A41,ROW()-3&amp;IF(E42=E43,"T","")))</f>
        <v>39</v>
      </c>
      <c r="B42" s="2"/>
      <c r="C42" s="38" t="s">
        <v>470</v>
      </c>
      <c r="D42" s="19">
        <v>17597</v>
      </c>
      <c r="E42" s="36">
        <f>LARGE($P42:$R42,1)+LARGE($P42:$R42,2)+IF('[2]Men''s Epée'!$A$3=1,F42,0)</f>
        <v>112</v>
      </c>
      <c r="F42" s="18"/>
      <c r="G42" s="31" t="str">
        <f t="shared" si="5"/>
        <v>np</v>
      </c>
      <c r="H42" s="28">
        <f>IF(OR('[2]Men''s Epée'!$A$3=1,'50 Men''s Epée'!$P$3=TRUE),IF(OR(G42&gt;=65,ISNUMBER(G42)=FALSE),0,VLOOKUP(G42,PointTable,H$3,TRUE)),0)</f>
        <v>0</v>
      </c>
      <c r="I42" s="29" t="e">
        <f>VLOOKUP($C42,'Combined Men''s Foil'!$C$4:$I$204,I$1-2,FALSE)</f>
        <v>#N/A</v>
      </c>
      <c r="J42" s="31" t="str">
        <f t="shared" si="6"/>
        <v>np</v>
      </c>
      <c r="K42" s="28">
        <f>IF(OR('[2]Men''s Epée'!$A$3=1,'50 Men''s Epée'!$P$3=TRUE),IF(OR(J42&gt;=65,ISNUMBER(J42)=FALSE),0,VLOOKUP(J42,PointTable,K$3,TRUE)),0)</f>
        <v>0</v>
      </c>
      <c r="L42" s="29" t="e">
        <f>VLOOKUP($C42,'Combined Men''s Foil'!$C$4:$I$204,L$1-2,FALSE)</f>
        <v>#N/A</v>
      </c>
      <c r="M42" s="4">
        <v>31</v>
      </c>
      <c r="N42" s="5">
        <f>IF(OR('[2]Men''s Epée'!$A$3=1,'50 Men''s Epée'!$R$3=TRUE),IF(OR(M42&gt;=65,ISNUMBER(M42)=FALSE),0,VLOOKUP(M42,PointTable,N$3,TRUE)),0)</f>
        <v>112</v>
      </c>
      <c r="P42">
        <f t="shared" si="7"/>
        <v>0</v>
      </c>
      <c r="Q42">
        <f t="shared" si="8"/>
        <v>0</v>
      </c>
      <c r="R42">
        <f t="shared" si="9"/>
        <v>112</v>
      </c>
      <c r="S42">
        <f>IF('50 Men''s Epée'!P$3=TRUE,H42,0)</f>
        <v>0</v>
      </c>
      <c r="T42">
        <f>IF('50 Men''s Epée'!Q$3=TRUE,K42,0)</f>
        <v>0</v>
      </c>
      <c r="U42">
        <f>IF('50 Men''s Epée'!R$3=TRUE,N42,0)</f>
        <v>112</v>
      </c>
    </row>
    <row r="43" spans="1:21" ht="12.75">
      <c r="A43" s="2" t="str">
        <f>IF(E43=0,"",IF(E43=E42,A42,ROW()-3&amp;IF(E43=E44,"T","")))</f>
        <v>40</v>
      </c>
      <c r="B43" s="2"/>
      <c r="C43" s="20" t="s">
        <v>29</v>
      </c>
      <c r="D43" s="19">
        <v>19333</v>
      </c>
      <c r="E43" s="36">
        <f>LARGE($P43:$R43,1)+LARGE($P43:$R43,2)+IF('[2]Men''s Epée'!$A$3=1,F43,0)</f>
        <v>100</v>
      </c>
      <c r="F43" s="18"/>
      <c r="G43" s="31">
        <f t="shared" si="5"/>
        <v>33</v>
      </c>
      <c r="H43" s="28">
        <f>IF(OR('[2]Men''s Epée'!$A$3=1,'50 Men''s Epée'!$P$3=TRUE),IF(OR(G43&gt;=65,ISNUMBER(G43)=FALSE),0,VLOOKUP(G43,PointTable,H$3,TRUE)),0)</f>
        <v>100</v>
      </c>
      <c r="I43" s="29">
        <f>VLOOKUP($C43,'Combined Men''s Foil'!$C$4:$I$204,I$1-2,FALSE)</f>
        <v>33</v>
      </c>
      <c r="J43" s="31" t="str">
        <f t="shared" si="6"/>
        <v>np</v>
      </c>
      <c r="K43" s="28">
        <f>IF(OR('[2]Men''s Epée'!$A$3=1,'50 Men''s Epée'!$P$3=TRUE),IF(OR(J43&gt;=65,ISNUMBER(J43)=FALSE),0,VLOOKUP(J43,PointTable,K$3,TRUE)),0)</f>
        <v>0</v>
      </c>
      <c r="L43" s="29" t="str">
        <f>VLOOKUP($C43,'Combined Men''s Foil'!$C$4:$I$204,L$1-2,FALSE)</f>
        <v>np</v>
      </c>
      <c r="M43" s="4" t="s">
        <v>3</v>
      </c>
      <c r="N43" s="5">
        <f>IF(OR('[2]Men''s Epée'!$A$3=1,'50 Men''s Epée'!$R$3=TRUE),IF(OR(M43&gt;=65,ISNUMBER(M43)=FALSE),0,VLOOKUP(M43,PointTable,N$3,TRUE)),0)</f>
        <v>0</v>
      </c>
      <c r="P43">
        <f t="shared" si="7"/>
        <v>100</v>
      </c>
      <c r="Q43">
        <f t="shared" si="8"/>
        <v>0</v>
      </c>
      <c r="R43">
        <f t="shared" si="9"/>
        <v>0</v>
      </c>
      <c r="S43">
        <f>IF('50 Men''s Epée'!P$3=TRUE,H43,0)</f>
        <v>100</v>
      </c>
      <c r="T43">
        <f>IF('50 Men''s Epée'!Q$3=TRUE,K43,0)</f>
        <v>0</v>
      </c>
      <c r="U43">
        <f>IF('50 Men''s Epée'!R$3=TRUE,N43,0)</f>
        <v>0</v>
      </c>
    </row>
    <row r="44" spans="1:21" ht="12.75">
      <c r="A44" s="2" t="str">
        <f>IF(E44=0,"",IF(E44=E43,A43,ROW()-3&amp;IF(E44=E45,"T","")))</f>
        <v>41</v>
      </c>
      <c r="B44" s="2"/>
      <c r="C44" s="32" t="s">
        <v>85</v>
      </c>
      <c r="D44" s="19">
        <v>19452</v>
      </c>
      <c r="E44" s="36">
        <f>LARGE($P44:$R44,1)+LARGE($P44:$R44,2)+IF('[2]Men''s Epée'!$A$3=1,F44,0)</f>
        <v>96</v>
      </c>
      <c r="F44" s="18"/>
      <c r="G44" s="31">
        <f aca="true" t="shared" si="10" ref="G44:G54">IF(ISERROR(I44),"np",I44)</f>
        <v>37</v>
      </c>
      <c r="H44" s="28">
        <f>IF(OR('[2]Men''s Epée'!$A$3=1,'50 Men''s Epée'!$P$3=TRUE),IF(OR(G44&gt;=65,ISNUMBER(G44)=FALSE),0,VLOOKUP(G44,PointTable,H$3,TRUE)),0)</f>
        <v>96</v>
      </c>
      <c r="I44" s="29">
        <f>VLOOKUP($C44,'Combined Men''s Foil'!$C$4:$I$204,I$1-2,FALSE)</f>
        <v>37</v>
      </c>
      <c r="J44" s="31" t="str">
        <f aca="true" t="shared" si="11" ref="J44:J54">IF(ISERROR(L44),"np",L44)</f>
        <v>np</v>
      </c>
      <c r="K44" s="28">
        <f>IF(OR('[2]Men''s Epée'!$A$3=1,'50 Men''s Epée'!$P$3=TRUE),IF(OR(J44&gt;=65,ISNUMBER(J44)=FALSE),0,VLOOKUP(J44,PointTable,K$3,TRUE)),0)</f>
        <v>0</v>
      </c>
      <c r="L44" s="29" t="str">
        <f>VLOOKUP($C44,'Combined Men''s Foil'!$C$4:$I$204,L$1-2,FALSE)</f>
        <v>np</v>
      </c>
      <c r="M44" s="4" t="s">
        <v>3</v>
      </c>
      <c r="N44" s="5">
        <f>IF(OR('[2]Men''s Epée'!$A$3=1,'50 Men''s Epée'!$R$3=TRUE),IF(OR(M44&gt;=65,ISNUMBER(M44)=FALSE),0,VLOOKUP(M44,PointTable,N$3,TRUE)),0)</f>
        <v>0</v>
      </c>
      <c r="P44">
        <f t="shared" si="7"/>
        <v>96</v>
      </c>
      <c r="Q44">
        <f t="shared" si="8"/>
        <v>0</v>
      </c>
      <c r="R44">
        <f t="shared" si="9"/>
        <v>0</v>
      </c>
      <c r="S44">
        <f>IF('50 Men''s Epée'!P$3=TRUE,H44,0)</f>
        <v>96</v>
      </c>
      <c r="T44">
        <f>IF('50 Men''s Epée'!Q$3=TRUE,K44,0)</f>
        <v>0</v>
      </c>
      <c r="U44">
        <f>IF('50 Men''s Epée'!R$3=TRUE,N44,0)</f>
        <v>0</v>
      </c>
    </row>
    <row r="45" spans="1:21" ht="12.75">
      <c r="A45" s="2" t="str">
        <f>IF(E45=0,"",IF(E45=E44,A44,ROW()-3&amp;IF(E45=E46,"T","")))</f>
        <v>42</v>
      </c>
      <c r="B45" s="2"/>
      <c r="C45" s="32" t="s">
        <v>28</v>
      </c>
      <c r="D45" s="19">
        <v>19054</v>
      </c>
      <c r="E45" s="36">
        <f>LARGE($P45:$R45,1)+LARGE($P45:$R45,2)+IF('[2]Men''s Epée'!$A$3=1,F45,0)</f>
        <v>94.5</v>
      </c>
      <c r="F45" s="18"/>
      <c r="G45" s="31">
        <f t="shared" si="10"/>
        <v>38.5</v>
      </c>
      <c r="H45" s="28">
        <f>IF(OR('[2]Men''s Epée'!$A$3=1,'50 Men''s Epée'!$P$3=TRUE),IF(OR(G45&gt;=65,ISNUMBER(G45)=FALSE),0,VLOOKUP(G45,PointTable,H$3,TRUE)),0)</f>
        <v>94.5</v>
      </c>
      <c r="I45" s="29">
        <f>VLOOKUP($C45,'Combined Men''s Foil'!$C$4:$I$204,I$1-2,FALSE)</f>
        <v>38.5</v>
      </c>
      <c r="J45" s="31" t="str">
        <f t="shared" si="11"/>
        <v>np</v>
      </c>
      <c r="K45" s="28">
        <f>IF(OR('[2]Men''s Epée'!$A$3=1,'50 Men''s Epée'!$P$3=TRUE),IF(OR(J45&gt;=65,ISNUMBER(J45)=FALSE),0,VLOOKUP(J45,PointTable,K$3,TRUE)),0)</f>
        <v>0</v>
      </c>
      <c r="L45" s="29" t="str">
        <f>VLOOKUP($C45,'Combined Men''s Foil'!$C$4:$I$204,L$1-2,FALSE)</f>
        <v>np</v>
      </c>
      <c r="M45" s="4" t="s">
        <v>3</v>
      </c>
      <c r="N45" s="5">
        <f>IF(OR('[2]Men''s Epée'!$A$3=1,'50 Men''s Epée'!$R$3=TRUE),IF(OR(M45&gt;=65,ISNUMBER(M45)=FALSE),0,VLOOKUP(M45,PointTable,N$3,TRUE)),0)</f>
        <v>0</v>
      </c>
      <c r="P45">
        <f t="shared" si="7"/>
        <v>94.5</v>
      </c>
      <c r="Q45">
        <f t="shared" si="8"/>
        <v>0</v>
      </c>
      <c r="R45">
        <f t="shared" si="9"/>
        <v>0</v>
      </c>
      <c r="S45">
        <f>IF('50 Men''s Epée'!P$3=TRUE,H45,0)</f>
        <v>94.5</v>
      </c>
      <c r="T45">
        <f>IF('50 Men''s Epée'!Q$3=TRUE,K45,0)</f>
        <v>0</v>
      </c>
      <c r="U45">
        <f>IF('50 Men''s Epée'!R$3=TRUE,N45,0)</f>
        <v>0</v>
      </c>
    </row>
    <row r="46" spans="1:21" ht="12.75">
      <c r="A46" s="2" t="str">
        <f>IF(E46=0,"",IF(E46=E45,A45,ROW()-3&amp;IF(E46=E47,"T","")))</f>
        <v>43</v>
      </c>
      <c r="B46" s="2"/>
      <c r="C46" s="32" t="s">
        <v>66</v>
      </c>
      <c r="D46" s="19">
        <v>18728</v>
      </c>
      <c r="E46" s="36">
        <f>LARGE($P46:$R46,1)+LARGE($P46:$R46,2)+IF('[2]Men''s Epée'!$A$3=1,F46,0)</f>
        <v>91</v>
      </c>
      <c r="F46" s="18"/>
      <c r="G46" s="31" t="str">
        <f t="shared" si="10"/>
        <v>np</v>
      </c>
      <c r="H46" s="28">
        <f>IF(OR('[2]Men''s Epée'!$A$3=1,'50 Men''s Epée'!$P$3=TRUE),IF(OR(G46&gt;=65,ISNUMBER(G46)=FALSE),0,VLOOKUP(G46,PointTable,H$3,TRUE)),0)</f>
        <v>0</v>
      </c>
      <c r="I46" s="29" t="str">
        <f>VLOOKUP($C46,'Combined Men''s Foil'!$C$4:$I$204,I$1-2,FALSE)</f>
        <v>np</v>
      </c>
      <c r="J46" s="31">
        <f t="shared" si="11"/>
        <v>42</v>
      </c>
      <c r="K46" s="28">
        <f>IF(OR('[2]Men''s Epée'!$A$3=1,'50 Men''s Epée'!$P$3=TRUE),IF(OR(J46&gt;=65,ISNUMBER(J46)=FALSE),0,VLOOKUP(J46,PointTable,K$3,TRUE)),0)</f>
        <v>91</v>
      </c>
      <c r="L46" s="29">
        <f>VLOOKUP($C46,'Combined Men''s Foil'!$C$4:$I$204,L$1-2,FALSE)</f>
        <v>42</v>
      </c>
      <c r="M46" s="4" t="s">
        <v>3</v>
      </c>
      <c r="N46" s="5">
        <f>IF(OR('[2]Men''s Epée'!$A$3=1,'50 Men''s Epée'!$R$3=TRUE),IF(OR(M46&gt;=65,ISNUMBER(M46)=FALSE),0,VLOOKUP(M46,PointTable,N$3,TRUE)),0)</f>
        <v>0</v>
      </c>
      <c r="P46">
        <f t="shared" si="7"/>
        <v>0</v>
      </c>
      <c r="Q46">
        <f t="shared" si="8"/>
        <v>91</v>
      </c>
      <c r="R46">
        <f t="shared" si="9"/>
        <v>0</v>
      </c>
      <c r="S46">
        <f>IF('50 Men''s Epée'!P$3=TRUE,H46,0)</f>
        <v>0</v>
      </c>
      <c r="T46">
        <f>IF('50 Men''s Epée'!Q$3=TRUE,K46,0)</f>
        <v>91</v>
      </c>
      <c r="U46">
        <f>IF('50 Men''s Epée'!R$3=TRUE,N46,0)</f>
        <v>0</v>
      </c>
    </row>
    <row r="47" spans="1:21" ht="12.75">
      <c r="A47" s="2" t="str">
        <f>IF(E47=0,"",IF(E47=E46,A46,ROW()-3&amp;IF(E47=E48,"T","")))</f>
        <v>44</v>
      </c>
      <c r="B47" s="2"/>
      <c r="C47" s="32" t="s">
        <v>253</v>
      </c>
      <c r="D47" s="19">
        <v>18524</v>
      </c>
      <c r="E47" s="36">
        <f>LARGE($P47:$R47,1)+LARGE($P47:$R47,2)+IF('[2]Men''s Epée'!$A$3=1,F47,0)</f>
        <v>87</v>
      </c>
      <c r="F47" s="18"/>
      <c r="G47" s="31" t="str">
        <f t="shared" si="10"/>
        <v>np</v>
      </c>
      <c r="H47" s="28">
        <f>IF(OR('[2]Men''s Epée'!$A$3=1,'50 Men''s Epée'!$P$3=TRUE),IF(OR(G47&gt;=65,ISNUMBER(G47)=FALSE),0,VLOOKUP(G47,PointTable,H$3,TRUE)),0)</f>
        <v>0</v>
      </c>
      <c r="I47" s="29" t="str">
        <f>VLOOKUP($C47,'Combined Men''s Foil'!$C$4:$I$204,I$1-2,FALSE)</f>
        <v>np</v>
      </c>
      <c r="J47" s="31">
        <f t="shared" si="11"/>
        <v>46</v>
      </c>
      <c r="K47" s="28">
        <f>IF(OR('[2]Men''s Epée'!$A$3=1,'50 Men''s Epée'!$P$3=TRUE),IF(OR(J47&gt;=65,ISNUMBER(J47)=FALSE),0,VLOOKUP(J47,PointTable,K$3,TRUE)),0)</f>
        <v>87</v>
      </c>
      <c r="L47" s="29">
        <f>VLOOKUP($C47,'Combined Men''s Foil'!$C$4:$I$204,L$1-2,FALSE)</f>
        <v>46</v>
      </c>
      <c r="M47" s="4" t="s">
        <v>3</v>
      </c>
      <c r="N47" s="5">
        <f>IF(OR('[2]Men''s Epée'!$A$3=1,'50 Men''s Epée'!$R$3=TRUE),IF(OR(M47&gt;=65,ISNUMBER(M47)=FALSE),0,VLOOKUP(M47,PointTable,N$3,TRUE)),0)</f>
        <v>0</v>
      </c>
      <c r="P47">
        <f t="shared" si="7"/>
        <v>0</v>
      </c>
      <c r="Q47">
        <f t="shared" si="8"/>
        <v>87</v>
      </c>
      <c r="R47">
        <f t="shared" si="9"/>
        <v>0</v>
      </c>
      <c r="S47">
        <f>IF('50 Men''s Epée'!P$3=TRUE,H47,0)</f>
        <v>0</v>
      </c>
      <c r="T47">
        <f>IF('50 Men''s Epée'!Q$3=TRUE,K47,0)</f>
        <v>87</v>
      </c>
      <c r="U47">
        <f>IF('50 Men''s Epée'!R$3=TRUE,N47,0)</f>
        <v>0</v>
      </c>
    </row>
    <row r="48" spans="1:21" ht="12.75">
      <c r="A48" s="2" t="str">
        <f>IF(E48=0,"",IF(E48=E47,A47,ROW()-3&amp;IF(E48=E49,"T","")))</f>
        <v>45</v>
      </c>
      <c r="B48" s="2"/>
      <c r="C48" s="32" t="s">
        <v>216</v>
      </c>
      <c r="D48" s="19">
        <v>18365</v>
      </c>
      <c r="E48" s="36">
        <f>LARGE($P48:$R48,1)+LARGE($P48:$R48,2)+IF('[2]Men''s Epée'!$A$3=1,F48,0)</f>
        <v>86</v>
      </c>
      <c r="F48" s="18"/>
      <c r="G48" s="31" t="str">
        <f t="shared" si="10"/>
        <v>np</v>
      </c>
      <c r="H48" s="28">
        <f>IF(OR('[2]Men''s Epée'!$A$3=1,'50 Men''s Epée'!$P$3=TRUE),IF(OR(G48&gt;=65,ISNUMBER(G48)=FALSE),0,VLOOKUP(G48,PointTable,H$3,TRUE)),0)</f>
        <v>0</v>
      </c>
      <c r="I48" s="29" t="str">
        <f>VLOOKUP($C48,'Combined Men''s Foil'!$C$4:$I$204,I$1-2,FALSE)</f>
        <v>np</v>
      </c>
      <c r="J48" s="31">
        <f t="shared" si="11"/>
        <v>47</v>
      </c>
      <c r="K48" s="28">
        <f>IF(OR('[2]Men''s Epée'!$A$3=1,'50 Men''s Epée'!$P$3=TRUE),IF(OR(J48&gt;=65,ISNUMBER(J48)=FALSE),0,VLOOKUP(J48,PointTable,K$3,TRUE)),0)</f>
        <v>86</v>
      </c>
      <c r="L48" s="29">
        <f>VLOOKUP($C48,'Combined Men''s Foil'!$C$4:$I$204,L$1-2,FALSE)</f>
        <v>47</v>
      </c>
      <c r="M48" s="4" t="s">
        <v>3</v>
      </c>
      <c r="N48" s="5">
        <f>IF(OR('[2]Men''s Epée'!$A$3=1,'50 Men''s Epée'!$R$3=TRUE),IF(OR(M48&gt;=65,ISNUMBER(M48)=FALSE),0,VLOOKUP(M48,PointTable,N$3,TRUE)),0)</f>
        <v>0</v>
      </c>
      <c r="P48">
        <f aca="true" t="shared" si="12" ref="P48:P62">H48</f>
        <v>0</v>
      </c>
      <c r="Q48">
        <f aca="true" t="shared" si="13" ref="Q48:Q62">K48</f>
        <v>86</v>
      </c>
      <c r="R48">
        <f aca="true" t="shared" si="14" ref="R48:R62">N48</f>
        <v>0</v>
      </c>
      <c r="S48">
        <f>IF('50 Men''s Epée'!P$3=TRUE,H48,0)</f>
        <v>0</v>
      </c>
      <c r="T48">
        <f>IF('50 Men''s Epée'!Q$3=TRUE,K48,0)</f>
        <v>86</v>
      </c>
      <c r="U48">
        <f>IF('50 Men''s Epée'!R$3=TRUE,N48,0)</f>
        <v>0</v>
      </c>
    </row>
    <row r="49" spans="1:21" ht="12.75">
      <c r="A49" s="2" t="str">
        <f>IF(E49=0,"",IF(E49=E48,A48,ROW()-3&amp;IF(E49=E50,"T","")))</f>
        <v>46</v>
      </c>
      <c r="B49" s="2"/>
      <c r="C49" s="32" t="s">
        <v>373</v>
      </c>
      <c r="D49" s="19">
        <v>17251</v>
      </c>
      <c r="E49" s="36">
        <f>LARGE($P49:$R49,1)+LARGE($P49:$R49,2)+IF('[2]Men''s Epée'!$A$3=1,F49,0)</f>
        <v>85</v>
      </c>
      <c r="F49" s="18"/>
      <c r="G49" s="31" t="str">
        <f t="shared" si="10"/>
        <v>np</v>
      </c>
      <c r="H49" s="28">
        <f>IF(OR('[2]Men''s Epée'!$A$3=1,'50 Men''s Epée'!$P$3=TRUE),IF(OR(G49&gt;=65,ISNUMBER(G49)=FALSE),0,VLOOKUP(G49,PointTable,H$3,TRUE)),0)</f>
        <v>0</v>
      </c>
      <c r="I49" s="29" t="str">
        <f>VLOOKUP($C49,'Combined Men''s Foil'!$C$4:$I$204,I$1-2,FALSE)</f>
        <v>np</v>
      </c>
      <c r="J49" s="31">
        <f t="shared" si="11"/>
        <v>48</v>
      </c>
      <c r="K49" s="28">
        <f>IF(OR('[2]Men''s Epée'!$A$3=1,'50 Men''s Epée'!$P$3=TRUE),IF(OR(J49&gt;=65,ISNUMBER(J49)=FALSE),0,VLOOKUP(J49,PointTable,K$3,TRUE)),0)</f>
        <v>85</v>
      </c>
      <c r="L49" s="29">
        <f>VLOOKUP($C49,'Combined Men''s Foil'!$C$4:$I$204,L$1-2,FALSE)</f>
        <v>48</v>
      </c>
      <c r="M49" s="4" t="s">
        <v>3</v>
      </c>
      <c r="N49" s="5">
        <f>IF(OR('[2]Men''s Epée'!$A$3=1,'50 Men''s Epée'!$R$3=TRUE),IF(OR(M49&gt;=65,ISNUMBER(M49)=FALSE),0,VLOOKUP(M49,PointTable,N$3,TRUE)),0)</f>
        <v>0</v>
      </c>
      <c r="P49">
        <f t="shared" si="12"/>
        <v>0</v>
      </c>
      <c r="Q49">
        <f t="shared" si="13"/>
        <v>85</v>
      </c>
      <c r="R49">
        <f t="shared" si="14"/>
        <v>0</v>
      </c>
      <c r="S49">
        <f>IF('50 Men''s Epée'!P$3=TRUE,H49,0)</f>
        <v>0</v>
      </c>
      <c r="T49">
        <f>IF('50 Men''s Epée'!Q$3=TRUE,K49,0)</f>
        <v>85</v>
      </c>
      <c r="U49">
        <f>IF('50 Men''s Epée'!R$3=TRUE,N49,0)</f>
        <v>0</v>
      </c>
    </row>
    <row r="50" spans="1:21" ht="12.75">
      <c r="A50" s="2" t="str">
        <f>IF(E50=0,"",IF(E50=E49,A49,ROW()-3&amp;IF(E50=E51,"T","")))</f>
        <v>47</v>
      </c>
      <c r="B50" s="2"/>
      <c r="C50" s="32" t="s">
        <v>381</v>
      </c>
      <c r="D50" s="19">
        <v>19496</v>
      </c>
      <c r="E50" s="36">
        <f>LARGE($P50:$R50,1)+LARGE($P50:$R50,2)+IF('[2]Men''s Epée'!$A$3=1,F50,0)</f>
        <v>82</v>
      </c>
      <c r="F50" s="18"/>
      <c r="G50" s="31" t="str">
        <f t="shared" si="10"/>
        <v>np</v>
      </c>
      <c r="H50" s="28">
        <f>IF(OR('[2]Men''s Epée'!$A$3=1,'50 Men''s Epée'!$P$3=TRUE),IF(OR(G50&gt;=65,ISNUMBER(G50)=FALSE),0,VLOOKUP(G50,PointTable,H$3,TRUE)),0)</f>
        <v>0</v>
      </c>
      <c r="I50" s="29" t="str">
        <f>VLOOKUP($C50,'Combined Men''s Foil'!$C$4:$I$204,I$1-2,FALSE)</f>
        <v>np</v>
      </c>
      <c r="J50" s="31">
        <f t="shared" si="11"/>
        <v>51</v>
      </c>
      <c r="K50" s="28">
        <f>IF(OR('[2]Men''s Epée'!$A$3=1,'50 Men''s Epée'!$P$3=TRUE),IF(OR(J50&gt;=65,ISNUMBER(J50)=FALSE),0,VLOOKUP(J50,PointTable,K$3,TRUE)),0)</f>
        <v>82</v>
      </c>
      <c r="L50" s="29">
        <f>VLOOKUP($C50,'Combined Men''s Foil'!$C$4:$I$204,L$1-2,FALSE)</f>
        <v>51</v>
      </c>
      <c r="M50" s="4" t="s">
        <v>3</v>
      </c>
      <c r="N50" s="5">
        <f>IF(OR('[2]Men''s Epée'!$A$3=1,'50 Men''s Epée'!$R$3=TRUE),IF(OR(M50&gt;=65,ISNUMBER(M50)=FALSE),0,VLOOKUP(M50,PointTable,N$3,TRUE)),0)</f>
        <v>0</v>
      </c>
      <c r="P50">
        <f t="shared" si="12"/>
        <v>0</v>
      </c>
      <c r="Q50">
        <f t="shared" si="13"/>
        <v>82</v>
      </c>
      <c r="R50">
        <f t="shared" si="14"/>
        <v>0</v>
      </c>
      <c r="S50">
        <f>IF('50 Men''s Epée'!P$3=TRUE,H50,0)</f>
        <v>0</v>
      </c>
      <c r="T50">
        <f>IF('50 Men''s Epée'!Q$3=TRUE,K50,0)</f>
        <v>82</v>
      </c>
      <c r="U50">
        <f>IF('50 Men''s Epée'!R$3=TRUE,N50,0)</f>
        <v>0</v>
      </c>
    </row>
    <row r="51" spans="1:21" ht="12.75">
      <c r="A51" s="2" t="str">
        <f>IF(E51=0,"",IF(E51=E50,A50,ROW()-3&amp;IF(E51=E52,"T","")))</f>
        <v>48</v>
      </c>
      <c r="B51" s="2"/>
      <c r="C51" s="32" t="s">
        <v>200</v>
      </c>
      <c r="D51" s="19">
        <v>18546</v>
      </c>
      <c r="E51" s="36">
        <f>LARGE($P51:$R51,1)+LARGE($P51:$R51,2)+IF('[2]Men''s Epée'!$A$3=1,F51,0)</f>
        <v>77.5</v>
      </c>
      <c r="F51" s="18"/>
      <c r="G51" s="31" t="str">
        <f t="shared" si="10"/>
        <v>np</v>
      </c>
      <c r="H51" s="28">
        <f>IF(OR('[2]Men''s Epée'!$A$3=1,'50 Men''s Epée'!$P$3=TRUE),IF(OR(G51&gt;=65,ISNUMBER(G51)=FALSE),0,VLOOKUP(G51,PointTable,H$3,TRUE)),0)</f>
        <v>0</v>
      </c>
      <c r="I51" s="29" t="str">
        <f>VLOOKUP($C51,'Combined Men''s Foil'!$C$4:$I$204,I$1-2,FALSE)</f>
        <v>np</v>
      </c>
      <c r="J51" s="31">
        <f t="shared" si="11"/>
        <v>55.5</v>
      </c>
      <c r="K51" s="28">
        <f>IF(OR('[2]Men''s Epée'!$A$3=1,'50 Men''s Epée'!$P$3=TRUE),IF(OR(J51&gt;=65,ISNUMBER(J51)=FALSE),0,VLOOKUP(J51,PointTable,K$3,TRUE)),0)</f>
        <v>77.5</v>
      </c>
      <c r="L51" s="29">
        <f>VLOOKUP($C51,'Combined Men''s Foil'!$C$4:$I$204,L$1-2,FALSE)</f>
        <v>55.5</v>
      </c>
      <c r="M51" s="4" t="s">
        <v>3</v>
      </c>
      <c r="N51" s="5">
        <f>IF(OR('[2]Men''s Epée'!$A$3=1,'50 Men''s Epée'!$R$3=TRUE),IF(OR(M51&gt;=65,ISNUMBER(M51)=FALSE),0,VLOOKUP(M51,PointTable,N$3,TRUE)),0)</f>
        <v>0</v>
      </c>
      <c r="P51">
        <f t="shared" si="12"/>
        <v>0</v>
      </c>
      <c r="Q51">
        <f t="shared" si="13"/>
        <v>77.5</v>
      </c>
      <c r="R51">
        <f t="shared" si="14"/>
        <v>0</v>
      </c>
      <c r="S51">
        <f>IF('50 Men''s Epée'!P$3=TRUE,H51,0)</f>
        <v>0</v>
      </c>
      <c r="T51">
        <f>IF('50 Men''s Epée'!Q$3=TRUE,K51,0)</f>
        <v>77.5</v>
      </c>
      <c r="U51">
        <f>IF('50 Men''s Epée'!R$3=TRUE,N51,0)</f>
        <v>0</v>
      </c>
    </row>
    <row r="52" spans="1:21" ht="12.75">
      <c r="A52" s="2" t="str">
        <f>IF(E52=0,"",IF(E52=E51,A51,ROW()-3&amp;IF(E52=E53,"T","")))</f>
        <v>49</v>
      </c>
      <c r="B52" s="2"/>
      <c r="C52" s="32" t="s">
        <v>260</v>
      </c>
      <c r="D52" s="19">
        <v>19199</v>
      </c>
      <c r="E52" s="36">
        <f>LARGE($P52:$R52,1)+LARGE($P52:$R52,2)+IF('[2]Men''s Epée'!$A$3=1,F52,0)</f>
        <v>76</v>
      </c>
      <c r="F52" s="18"/>
      <c r="G52" s="31" t="str">
        <f t="shared" si="10"/>
        <v>np</v>
      </c>
      <c r="H52" s="28">
        <f>IF(OR('[2]Men''s Epée'!$A$3=1,'50 Men''s Epée'!$P$3=TRUE),IF(OR(G52&gt;=65,ISNUMBER(G52)=FALSE),0,VLOOKUP(G52,PointTable,H$3,TRUE)),0)</f>
        <v>0</v>
      </c>
      <c r="I52" s="29" t="str">
        <f>VLOOKUP($C52,'Combined Men''s Foil'!$C$4:$I$204,I$1-2,FALSE)</f>
        <v>np</v>
      </c>
      <c r="J52" s="31">
        <f t="shared" si="11"/>
        <v>57</v>
      </c>
      <c r="K52" s="28">
        <f>IF(OR('[2]Men''s Epée'!$A$3=1,'50 Men''s Epée'!$P$3=TRUE),IF(OR(J52&gt;=65,ISNUMBER(J52)=FALSE),0,VLOOKUP(J52,PointTable,K$3,TRUE)),0)</f>
        <v>76</v>
      </c>
      <c r="L52" s="29">
        <f>VLOOKUP($C52,'Combined Men''s Foil'!$C$4:$I$204,L$1-2,FALSE)</f>
        <v>57</v>
      </c>
      <c r="M52" s="4" t="s">
        <v>3</v>
      </c>
      <c r="N52" s="5">
        <f>IF(OR('[2]Men''s Epée'!$A$3=1,'50 Men''s Epée'!$R$3=TRUE),IF(OR(M52&gt;=65,ISNUMBER(M52)=FALSE),0,VLOOKUP(M52,PointTable,N$3,TRUE)),0)</f>
        <v>0</v>
      </c>
      <c r="P52">
        <f t="shared" si="12"/>
        <v>0</v>
      </c>
      <c r="Q52">
        <f t="shared" si="13"/>
        <v>76</v>
      </c>
      <c r="R52">
        <f t="shared" si="14"/>
        <v>0</v>
      </c>
      <c r="S52">
        <f>IF('50 Men''s Epée'!P$3=TRUE,H52,0)</f>
        <v>0</v>
      </c>
      <c r="T52">
        <f>IF('50 Men''s Epée'!Q$3=TRUE,K52,0)</f>
        <v>76</v>
      </c>
      <c r="U52">
        <f>IF('50 Men''s Epée'!R$3=TRUE,N52,0)</f>
        <v>0</v>
      </c>
    </row>
    <row r="53" spans="1:21" ht="12.75">
      <c r="A53" s="2" t="str">
        <f>IF(E53=0,"",IF(E53=E52,A52,ROW()-3&amp;IF(E53=E54,"T","")))</f>
        <v>50</v>
      </c>
      <c r="B53" s="2"/>
      <c r="C53" s="32" t="s">
        <v>102</v>
      </c>
      <c r="D53" s="19">
        <v>17069</v>
      </c>
      <c r="E53" s="36">
        <f>LARGE($P53:$R53,1)+LARGE($P53:$R53,2)+IF('[2]Men''s Epée'!$A$3=1,F53,0)</f>
        <v>73</v>
      </c>
      <c r="F53" s="18"/>
      <c r="G53" s="31">
        <f t="shared" si="10"/>
        <v>60</v>
      </c>
      <c r="H53" s="28">
        <f>IF(OR('[2]Men''s Epée'!$A$3=1,'50 Men''s Epée'!$P$3=TRUE),IF(OR(G53&gt;=65,ISNUMBER(G53)=FALSE),0,VLOOKUP(G53,PointTable,H$3,TRUE)),0)</f>
        <v>73</v>
      </c>
      <c r="I53" s="29">
        <f>VLOOKUP($C53,'Combined Men''s Foil'!$C$4:$I$204,I$1-2,FALSE)</f>
        <v>60</v>
      </c>
      <c r="J53" s="31" t="str">
        <f t="shared" si="11"/>
        <v>np</v>
      </c>
      <c r="K53" s="28">
        <f>IF(OR('[2]Men''s Epée'!$A$3=1,'50 Men''s Epée'!$P$3=TRUE),IF(OR(J53&gt;=65,ISNUMBER(J53)=FALSE),0,VLOOKUP(J53,PointTable,K$3,TRUE)),0)</f>
        <v>0</v>
      </c>
      <c r="L53" s="29" t="str">
        <f>VLOOKUP($C53,'Combined Men''s Foil'!$C$4:$I$204,L$1-2,FALSE)</f>
        <v>np</v>
      </c>
      <c r="M53" s="4" t="s">
        <v>3</v>
      </c>
      <c r="N53" s="5">
        <f>IF(OR('[2]Men''s Epée'!$A$3=1,'50 Men''s Epée'!$R$3=TRUE),IF(OR(M53&gt;=65,ISNUMBER(M53)=FALSE),0,VLOOKUP(M53,PointTable,N$3,TRUE)),0)</f>
        <v>0</v>
      </c>
      <c r="P53">
        <f t="shared" si="12"/>
        <v>73</v>
      </c>
      <c r="Q53">
        <f t="shared" si="13"/>
        <v>0</v>
      </c>
      <c r="R53">
        <f t="shared" si="14"/>
        <v>0</v>
      </c>
      <c r="S53">
        <f>IF('50 Men''s Epée'!P$3=TRUE,H53,0)</f>
        <v>73</v>
      </c>
      <c r="T53">
        <f>IF('50 Men''s Epée'!Q$3=TRUE,K53,0)</f>
        <v>0</v>
      </c>
      <c r="U53">
        <f>IF('50 Men''s Epée'!R$3=TRUE,N53,0)</f>
        <v>0</v>
      </c>
    </row>
    <row r="54" spans="1:21" ht="12.75">
      <c r="A54" s="2" t="str">
        <f>IF(E54=0,"",IF(E54=E53,A53,ROW()-3&amp;IF(E54=E55,"T","")))</f>
        <v>51</v>
      </c>
      <c r="B54" s="2"/>
      <c r="C54" s="20" t="s">
        <v>22</v>
      </c>
      <c r="D54" s="19">
        <v>17217</v>
      </c>
      <c r="E54" s="36">
        <f>LARGE($P54:$R54,1)+LARGE($P54:$R54,2)+IF('[2]Men''s Epée'!$A$3=1,F54,0)</f>
        <v>72</v>
      </c>
      <c r="F54" s="18"/>
      <c r="G54" s="31" t="str">
        <f t="shared" si="10"/>
        <v>np</v>
      </c>
      <c r="H54" s="28">
        <f>IF(OR('[2]Men''s Epée'!$A$3=1,'50 Men''s Epée'!$P$3=TRUE),IF(OR(G54&gt;=65,ISNUMBER(G54)=FALSE),0,VLOOKUP(G54,PointTable,H$3,TRUE)),0)</f>
        <v>0</v>
      </c>
      <c r="I54" s="29" t="str">
        <f>VLOOKUP($C54,'Combined Men''s Foil'!$C$4:$I$204,I$1-2,FALSE)</f>
        <v>np</v>
      </c>
      <c r="J54" s="31">
        <f t="shared" si="11"/>
        <v>61</v>
      </c>
      <c r="K54" s="28">
        <f>IF(OR('[2]Men''s Epée'!$A$3=1,'50 Men''s Epée'!$P$3=TRUE),IF(OR(J54&gt;=65,ISNUMBER(J54)=FALSE),0,VLOOKUP(J54,PointTable,K$3,TRUE)),0)</f>
        <v>72</v>
      </c>
      <c r="L54" s="29">
        <f>VLOOKUP($C54,'Combined Men''s Foil'!$C$4:$I$204,L$1-2,FALSE)</f>
        <v>61</v>
      </c>
      <c r="M54" s="4" t="s">
        <v>3</v>
      </c>
      <c r="N54" s="5">
        <f>IF(OR('[2]Men''s Epée'!$A$3=1,'50 Men''s Epée'!$R$3=TRUE),IF(OR(M54&gt;=65,ISNUMBER(M54)=FALSE),0,VLOOKUP(M54,PointTable,N$3,TRUE)),0)</f>
        <v>0</v>
      </c>
      <c r="P54">
        <f t="shared" si="12"/>
        <v>0</v>
      </c>
      <c r="Q54">
        <f t="shared" si="13"/>
        <v>72</v>
      </c>
      <c r="R54">
        <f t="shared" si="14"/>
        <v>0</v>
      </c>
      <c r="S54">
        <f>IF('50 Men''s Epée'!P$3=TRUE,H54,0)</f>
        <v>0</v>
      </c>
      <c r="T54">
        <f>IF('50 Men''s Epée'!Q$3=TRUE,K54,0)</f>
        <v>72</v>
      </c>
      <c r="U54">
        <f>IF('50 Men''s Epée'!R$3=TRUE,N54,0)</f>
        <v>0</v>
      </c>
    </row>
    <row r="55" spans="1:21" ht="12.75">
      <c r="A55" s="2" t="str">
        <f>IF(E55=0,"",IF(E55=E54,A54,ROW()-3&amp;IF(E55=E56,"T","")))</f>
        <v>52</v>
      </c>
      <c r="B55" s="2"/>
      <c r="C55" s="32" t="s">
        <v>259</v>
      </c>
      <c r="D55" s="19">
        <v>17198</v>
      </c>
      <c r="E55" s="36">
        <f>LARGE($P55:$R55,1)+LARGE($P55:$R55,2)+IF('[2]Men''s Epée'!$A$3=1,F55,0)</f>
        <v>71</v>
      </c>
      <c r="F55" s="18"/>
      <c r="G55" s="31">
        <f t="shared" si="5"/>
        <v>62</v>
      </c>
      <c r="H55" s="28">
        <f>IF(OR('[2]Men''s Epée'!$A$3=1,'50 Men''s Epée'!$P$3=TRUE),IF(OR(G55&gt;=65,ISNUMBER(G55)=FALSE),0,VLOOKUP(G55,PointTable,H$3,TRUE)),0)</f>
        <v>71</v>
      </c>
      <c r="I55" s="29">
        <f>VLOOKUP($C55,'Combined Men''s Foil'!$C$4:$I$204,I$1-2,FALSE)</f>
        <v>62</v>
      </c>
      <c r="J55" s="31" t="str">
        <f t="shared" si="6"/>
        <v>np</v>
      </c>
      <c r="K55" s="28">
        <f>IF(OR('[2]Men''s Epée'!$A$3=1,'50 Men''s Epée'!$P$3=TRUE),IF(OR(J55&gt;=65,ISNUMBER(J55)=FALSE),0,VLOOKUP(J55,PointTable,K$3,TRUE)),0)</f>
        <v>0</v>
      </c>
      <c r="L55" s="29" t="str">
        <f>VLOOKUP($C55,'Combined Men''s Foil'!$C$4:$I$204,L$1-2,FALSE)</f>
        <v>np</v>
      </c>
      <c r="M55" s="4" t="s">
        <v>3</v>
      </c>
      <c r="N55" s="5">
        <f>IF(OR('[2]Men''s Epée'!$A$3=1,'50 Men''s Epée'!$R$3=TRUE),IF(OR(M55&gt;=65,ISNUMBER(M55)=FALSE),0,VLOOKUP(M55,PointTable,N$3,TRUE)),0)</f>
        <v>0</v>
      </c>
      <c r="P55">
        <f t="shared" si="12"/>
        <v>71</v>
      </c>
      <c r="Q55">
        <f t="shared" si="13"/>
        <v>0</v>
      </c>
      <c r="R55">
        <f t="shared" si="14"/>
        <v>0</v>
      </c>
      <c r="S55">
        <f>IF('50 Men''s Epée'!P$3=TRUE,H55,0)</f>
        <v>71</v>
      </c>
      <c r="T55">
        <f>IF('50 Men''s Epée'!Q$3=TRUE,K55,0)</f>
        <v>0</v>
      </c>
      <c r="U55">
        <f>IF('50 Men''s Epée'!R$3=TRUE,N55,0)</f>
        <v>0</v>
      </c>
    </row>
    <row r="56" spans="1:21" ht="12.75">
      <c r="A56" s="2" t="str">
        <f>IF(E56=0,"",IF(E56=E55,A55,ROW()-3&amp;IF(E56=E57,"T","")))</f>
        <v>53</v>
      </c>
      <c r="B56" s="2"/>
      <c r="C56" s="38" t="s">
        <v>183</v>
      </c>
      <c r="D56" s="19">
        <v>19346</v>
      </c>
      <c r="E56" s="36">
        <f>LARGE($P56:$R56,1)+LARGE($P56:$R56,2)+IF('[2]Men''s Epée'!$A$3=1,F56,0)</f>
        <v>69</v>
      </c>
      <c r="F56" s="18"/>
      <c r="G56" s="31" t="str">
        <f aca="true" t="shared" si="15" ref="G56:G62">IF(ISERROR(I56),"np",I56)</f>
        <v>np</v>
      </c>
      <c r="H56" s="28">
        <f>IF(OR('[2]Men''s Epée'!$A$3=1,'50 Men''s Epée'!$P$3=TRUE),IF(OR(G56&gt;=65,ISNUMBER(G56)=FALSE),0,VLOOKUP(G56,PointTable,H$3,TRUE)),0)</f>
        <v>0</v>
      </c>
      <c r="I56" s="29" t="e">
        <f>VLOOKUP($C56,'Combined Men''s Foil'!$C$4:$I$204,I$1-2,FALSE)</f>
        <v>#N/A</v>
      </c>
      <c r="J56" s="31" t="str">
        <f aca="true" t="shared" si="16" ref="J56:J62">IF(ISERROR(L56),"np",L56)</f>
        <v>np</v>
      </c>
      <c r="K56" s="28">
        <f>IF(OR('[2]Men''s Epée'!$A$3=1,'50 Men''s Epée'!$P$3=TRUE),IF(OR(J56&gt;=65,ISNUMBER(J56)=FALSE),0,VLOOKUP(J56,PointTable,K$3,TRUE)),0)</f>
        <v>0</v>
      </c>
      <c r="L56" s="29" t="e">
        <f>VLOOKUP($C56,'Combined Men''s Foil'!$C$4:$I$204,L$1-2,FALSE)</f>
        <v>#N/A</v>
      </c>
      <c r="M56" s="4">
        <v>34</v>
      </c>
      <c r="N56" s="5">
        <f>IF(OR('[2]Men''s Epée'!$A$3=1,'50 Men''s Epée'!$R$3=TRUE),IF(OR(M56&gt;=65,ISNUMBER(M56)=FALSE),0,VLOOKUP(M56,PointTable,N$3,TRUE)),0)</f>
        <v>69</v>
      </c>
      <c r="P56">
        <f t="shared" si="12"/>
        <v>0</v>
      </c>
      <c r="Q56">
        <f t="shared" si="13"/>
        <v>0</v>
      </c>
      <c r="R56">
        <f t="shared" si="14"/>
        <v>69</v>
      </c>
      <c r="S56">
        <f>IF('50 Men''s Epée'!P$3=TRUE,H56,0)</f>
        <v>0</v>
      </c>
      <c r="T56">
        <f>IF('50 Men''s Epée'!Q$3=TRUE,K56,0)</f>
        <v>0</v>
      </c>
      <c r="U56">
        <f>IF('50 Men''s Epée'!R$3=TRUE,N56,0)</f>
        <v>69</v>
      </c>
    </row>
    <row r="57" spans="1:21" ht="12.75">
      <c r="A57" s="2" t="str">
        <f>IF(E57=0,"",IF(E57=E56,A56,ROW()-3&amp;IF(E57=E58,"T","")))</f>
        <v>54</v>
      </c>
      <c r="B57" s="2"/>
      <c r="C57" s="38" t="s">
        <v>507</v>
      </c>
      <c r="D57" s="19">
        <v>19129</v>
      </c>
      <c r="E57" s="36">
        <f>LARGE($P57:$R57,1)+LARGE($P57:$R57,2)+IF('[2]Men''s Epée'!$A$3=1,F57,0)</f>
        <v>68</v>
      </c>
      <c r="F57" s="18"/>
      <c r="G57" s="31" t="str">
        <f t="shared" si="15"/>
        <v>np</v>
      </c>
      <c r="H57" s="28">
        <f>IF(OR('[2]Men''s Epée'!$A$3=1,'50 Men''s Epée'!$P$3=TRUE),IF(OR(G57&gt;=65,ISNUMBER(G57)=FALSE),0,VLOOKUP(G57,PointTable,H$3,TRUE)),0)</f>
        <v>0</v>
      </c>
      <c r="I57" s="29" t="e">
        <f>VLOOKUP($C57,'Combined Men''s Foil'!$C$4:$I$204,I$1-2,FALSE)</f>
        <v>#N/A</v>
      </c>
      <c r="J57" s="31" t="str">
        <f t="shared" si="16"/>
        <v>np</v>
      </c>
      <c r="K57" s="28">
        <f>IF(OR('[2]Men''s Epée'!$A$3=1,'50 Men''s Epée'!$P$3=TRUE),IF(OR(J57&gt;=65,ISNUMBER(J57)=FALSE),0,VLOOKUP(J57,PointTable,K$3,TRUE)),0)</f>
        <v>0</v>
      </c>
      <c r="L57" s="29" t="e">
        <f>VLOOKUP($C57,'Combined Men''s Foil'!$C$4:$I$204,L$1-2,FALSE)</f>
        <v>#N/A</v>
      </c>
      <c r="M57" s="4">
        <v>35</v>
      </c>
      <c r="N57" s="5">
        <f>IF(OR('[2]Men''s Epée'!$A$3=1,'50 Men''s Epée'!$R$3=TRUE),IF(OR(M57&gt;=65,ISNUMBER(M57)=FALSE),0,VLOOKUP(M57,PointTable,N$3,TRUE)),0)</f>
        <v>68</v>
      </c>
      <c r="P57">
        <f t="shared" si="12"/>
        <v>0</v>
      </c>
      <c r="Q57">
        <f t="shared" si="13"/>
        <v>0</v>
      </c>
      <c r="R57">
        <f t="shared" si="14"/>
        <v>68</v>
      </c>
      <c r="S57">
        <f>IF('50 Men''s Epée'!P$3=TRUE,H57,0)</f>
        <v>0</v>
      </c>
      <c r="T57">
        <f>IF('50 Men''s Epée'!Q$3=TRUE,K57,0)</f>
        <v>0</v>
      </c>
      <c r="U57">
        <f>IF('50 Men''s Epée'!R$3=TRUE,N57,0)</f>
        <v>68</v>
      </c>
    </row>
    <row r="58" spans="1:21" ht="12.75">
      <c r="A58" s="2" t="str">
        <f>IF(E58=0,"",IF(E58=E57,A57,ROW()-3&amp;IF(E58=E59,"T","")))</f>
        <v>55</v>
      </c>
      <c r="B58" s="2"/>
      <c r="C58" s="32" t="s">
        <v>283</v>
      </c>
      <c r="D58" s="19">
        <v>17044</v>
      </c>
      <c r="E58" s="36">
        <f>LARGE($P58:$R58,1)+LARGE($P58:$R58,2)+IF('[2]Men''s Epée'!$A$3=1,F58,0)</f>
        <v>67</v>
      </c>
      <c r="F58" s="18"/>
      <c r="G58" s="31" t="str">
        <f t="shared" si="15"/>
        <v>np</v>
      </c>
      <c r="H58" s="28">
        <f>IF(OR('[2]Men''s Epée'!$A$3=1,'50 Men''s Epée'!$P$3=TRUE),IF(OR(G58&gt;=65,ISNUMBER(G58)=FALSE),0,VLOOKUP(G58,PointTable,H$3,TRUE)),0)</f>
        <v>0</v>
      </c>
      <c r="I58" s="29" t="e">
        <f>VLOOKUP($C58,'Combined Men''s Foil'!$C$4:$I$204,I$1-2,FALSE)</f>
        <v>#N/A</v>
      </c>
      <c r="J58" s="31" t="str">
        <f t="shared" si="16"/>
        <v>np</v>
      </c>
      <c r="K58" s="28">
        <f>IF(OR('[2]Men''s Epée'!$A$3=1,'50 Men''s Epée'!$P$3=TRUE),IF(OR(J58&gt;=65,ISNUMBER(J58)=FALSE),0,VLOOKUP(J58,PointTable,K$3,TRUE)),0)</f>
        <v>0</v>
      </c>
      <c r="L58" s="29" t="e">
        <f>VLOOKUP($C58,'Combined Men''s Foil'!$C$4:$I$204,L$1-2,FALSE)</f>
        <v>#N/A</v>
      </c>
      <c r="M58" s="4">
        <v>36</v>
      </c>
      <c r="N58" s="5">
        <f>IF(OR('[2]Men''s Epée'!$A$3=1,'50 Men''s Epée'!$R$3=TRUE),IF(OR(M58&gt;=65,ISNUMBER(M58)=FALSE),0,VLOOKUP(M58,PointTable,N$3,TRUE)),0)</f>
        <v>67</v>
      </c>
      <c r="P58">
        <f t="shared" si="12"/>
        <v>0</v>
      </c>
      <c r="Q58">
        <f t="shared" si="13"/>
        <v>0</v>
      </c>
      <c r="R58">
        <f t="shared" si="14"/>
        <v>67</v>
      </c>
      <c r="S58">
        <f>IF('50 Men''s Epée'!P$3=TRUE,H58,0)</f>
        <v>0</v>
      </c>
      <c r="T58">
        <f>IF('50 Men''s Epée'!Q$3=TRUE,K58,0)</f>
        <v>0</v>
      </c>
      <c r="U58">
        <f>IF('50 Men''s Epée'!R$3=TRUE,N58,0)</f>
        <v>67</v>
      </c>
    </row>
    <row r="59" spans="1:21" ht="12.75">
      <c r="A59" s="2" t="str">
        <f>IF(E59=0,"",IF(E59=E58,A58,ROW()-3&amp;IF(E59=E60,"T","")))</f>
        <v>56</v>
      </c>
      <c r="B59" s="2"/>
      <c r="C59" s="20" t="s">
        <v>61</v>
      </c>
      <c r="D59" s="19">
        <v>17045</v>
      </c>
      <c r="E59" s="36">
        <f>LARGE($P59:$R59,1)+LARGE($P59:$R59,2)+IF('[2]Men''s Epée'!$A$3=1,F59,0)</f>
        <v>66</v>
      </c>
      <c r="F59" s="18"/>
      <c r="G59" s="31" t="str">
        <f t="shared" si="15"/>
        <v>np</v>
      </c>
      <c r="H59" s="28">
        <f>IF(OR('[2]Men''s Epée'!$A$3=1,'50 Men''s Epée'!$P$3=TRUE),IF(OR(G59&gt;=65,ISNUMBER(G59)=FALSE),0,VLOOKUP(G59,PointTable,H$3,TRUE)),0)</f>
        <v>0</v>
      </c>
      <c r="I59" s="29" t="e">
        <f>VLOOKUP($C59,'Combined Men''s Foil'!$C$4:$I$204,I$1-2,FALSE)</f>
        <v>#N/A</v>
      </c>
      <c r="J59" s="31" t="str">
        <f t="shared" si="16"/>
        <v>np</v>
      </c>
      <c r="K59" s="28">
        <f>IF(OR('[2]Men''s Epée'!$A$3=1,'50 Men''s Epée'!$P$3=TRUE),IF(OR(J59&gt;=65,ISNUMBER(J59)=FALSE),0,VLOOKUP(J59,PointTable,K$3,TRUE)),0)</f>
        <v>0</v>
      </c>
      <c r="L59" s="29" t="e">
        <f>VLOOKUP($C59,'Combined Men''s Foil'!$C$4:$I$204,L$1-2,FALSE)</f>
        <v>#N/A</v>
      </c>
      <c r="M59" s="4">
        <v>37</v>
      </c>
      <c r="N59" s="5">
        <f>IF(OR('[2]Men''s Epée'!$A$3=1,'50 Men''s Epée'!$R$3=TRUE),IF(OR(M59&gt;=65,ISNUMBER(M59)=FALSE),0,VLOOKUP(M59,PointTable,N$3,TRUE)),0)</f>
        <v>66</v>
      </c>
      <c r="P59">
        <f t="shared" si="12"/>
        <v>0</v>
      </c>
      <c r="Q59">
        <f t="shared" si="13"/>
        <v>0</v>
      </c>
      <c r="R59">
        <f t="shared" si="14"/>
        <v>66</v>
      </c>
      <c r="S59">
        <f>IF('50 Men''s Epée'!P$3=TRUE,H59,0)</f>
        <v>0</v>
      </c>
      <c r="T59">
        <f>IF('50 Men''s Epée'!Q$3=TRUE,K59,0)</f>
        <v>0</v>
      </c>
      <c r="U59">
        <f>IF('50 Men''s Epée'!R$3=TRUE,N59,0)</f>
        <v>66</v>
      </c>
    </row>
    <row r="60" spans="1:21" ht="12.75">
      <c r="A60" s="2" t="str">
        <f>IF(E60=0,"",IF(E60=E59,A59,ROW()-3&amp;IF(E60=E61,"T","")))</f>
        <v>57</v>
      </c>
      <c r="B60" s="2"/>
      <c r="C60" s="38" t="s">
        <v>508</v>
      </c>
      <c r="D60" s="19">
        <v>18826</v>
      </c>
      <c r="E60" s="36">
        <f>LARGE($P60:$R60,1)+LARGE($P60:$R60,2)+IF('[2]Men''s Epée'!$A$3=1,F60,0)</f>
        <v>65</v>
      </c>
      <c r="F60" s="18"/>
      <c r="G60" s="31" t="str">
        <f t="shared" si="15"/>
        <v>np</v>
      </c>
      <c r="H60" s="28">
        <f>IF(OR('[2]Men''s Epée'!$A$3=1,'50 Men''s Epée'!$P$3=TRUE),IF(OR(G60&gt;=65,ISNUMBER(G60)=FALSE),0,VLOOKUP(G60,PointTable,H$3,TRUE)),0)</f>
        <v>0</v>
      </c>
      <c r="I60" s="29" t="e">
        <f>VLOOKUP($C60,'Combined Men''s Foil'!$C$4:$I$204,I$1-2,FALSE)</f>
        <v>#N/A</v>
      </c>
      <c r="J60" s="31" t="str">
        <f t="shared" si="16"/>
        <v>np</v>
      </c>
      <c r="K60" s="28">
        <f>IF(OR('[2]Men''s Epée'!$A$3=1,'50 Men''s Epée'!$P$3=TRUE),IF(OR(J60&gt;=65,ISNUMBER(J60)=FALSE),0,VLOOKUP(J60,PointTable,K$3,TRUE)),0)</f>
        <v>0</v>
      </c>
      <c r="L60" s="29" t="e">
        <f>VLOOKUP($C60,'Combined Men''s Foil'!$C$4:$I$204,L$1-2,FALSE)</f>
        <v>#N/A</v>
      </c>
      <c r="M60" s="4">
        <v>38</v>
      </c>
      <c r="N60" s="5">
        <f>IF(OR('[2]Men''s Epée'!$A$3=1,'50 Men''s Epée'!$R$3=TRUE),IF(OR(M60&gt;=65,ISNUMBER(M60)=FALSE),0,VLOOKUP(M60,PointTable,N$3,TRUE)),0)</f>
        <v>65</v>
      </c>
      <c r="P60">
        <f t="shared" si="12"/>
        <v>0</v>
      </c>
      <c r="Q60">
        <f t="shared" si="13"/>
        <v>0</v>
      </c>
      <c r="R60">
        <f t="shared" si="14"/>
        <v>65</v>
      </c>
      <c r="S60">
        <f>IF('50 Men''s Epée'!P$3=TRUE,H60,0)</f>
        <v>0</v>
      </c>
      <c r="T60">
        <f>IF('50 Men''s Epée'!Q$3=TRUE,K60,0)</f>
        <v>0</v>
      </c>
      <c r="U60">
        <f>IF('50 Men''s Epée'!R$3=TRUE,N60,0)</f>
        <v>65</v>
      </c>
    </row>
    <row r="61" spans="1:21" ht="12.75">
      <c r="A61" s="2" t="str">
        <f>IF(E61=0,"",IF(E61=E60,A60,ROW()-3&amp;IF(E61=E62,"T","")))</f>
        <v>58T</v>
      </c>
      <c r="B61" s="2"/>
      <c r="C61" s="38" t="s">
        <v>509</v>
      </c>
      <c r="D61" s="19">
        <v>19539</v>
      </c>
      <c r="E61" s="36">
        <f>LARGE($P61:$R61,1)+LARGE($P61:$R61,2)+IF('[2]Men''s Epée'!$A$3=1,F61,0)</f>
        <v>63.5</v>
      </c>
      <c r="F61" s="18"/>
      <c r="G61" s="31" t="str">
        <f t="shared" si="15"/>
        <v>np</v>
      </c>
      <c r="H61" s="28">
        <f>IF(OR('[2]Men''s Epée'!$A$3=1,'50 Men''s Epée'!$P$3=TRUE),IF(OR(G61&gt;=65,ISNUMBER(G61)=FALSE),0,VLOOKUP(G61,PointTable,H$3,TRUE)),0)</f>
        <v>0</v>
      </c>
      <c r="I61" s="29" t="e">
        <f>VLOOKUP($C61,'Combined Men''s Foil'!$C$4:$I$204,I$1-2,FALSE)</f>
        <v>#N/A</v>
      </c>
      <c r="J61" s="31" t="str">
        <f t="shared" si="16"/>
        <v>np</v>
      </c>
      <c r="K61" s="28">
        <f>IF(OR('[2]Men''s Epée'!$A$3=1,'50 Men''s Epée'!$P$3=TRUE),IF(OR(J61&gt;=65,ISNUMBER(J61)=FALSE),0,VLOOKUP(J61,PointTable,K$3,TRUE)),0)</f>
        <v>0</v>
      </c>
      <c r="L61" s="29" t="e">
        <f>VLOOKUP($C61,'Combined Men''s Foil'!$C$4:$I$204,L$1-2,FALSE)</f>
        <v>#N/A</v>
      </c>
      <c r="M61" s="4">
        <v>39.5</v>
      </c>
      <c r="N61" s="5">
        <f>IF(OR('[2]Men''s Epée'!$A$3=1,'50 Men''s Epée'!$R$3=TRUE),IF(OR(M61&gt;=65,ISNUMBER(M61)=FALSE),0,VLOOKUP(M61,PointTable,N$3,TRUE)),0)</f>
        <v>63.5</v>
      </c>
      <c r="P61">
        <f t="shared" si="12"/>
        <v>0</v>
      </c>
      <c r="Q61">
        <f t="shared" si="13"/>
        <v>0</v>
      </c>
      <c r="R61">
        <f t="shared" si="14"/>
        <v>63.5</v>
      </c>
      <c r="S61">
        <f>IF('50 Men''s Epée'!P$3=TRUE,H61,0)</f>
        <v>0</v>
      </c>
      <c r="T61">
        <f>IF('50 Men''s Epée'!Q$3=TRUE,K61,0)</f>
        <v>0</v>
      </c>
      <c r="U61">
        <f>IF('50 Men''s Epée'!R$3=TRUE,N61,0)</f>
        <v>63.5</v>
      </c>
    </row>
    <row r="62" spans="1:21" ht="12.75">
      <c r="A62" s="2" t="str">
        <f>IF(E62=0,"",IF(E62=E61,A61,ROW()-3&amp;IF(E62=E63,"T","")))</f>
        <v>58T</v>
      </c>
      <c r="B62" s="2"/>
      <c r="C62" s="38" t="s">
        <v>510</v>
      </c>
      <c r="D62" s="19">
        <v>19173</v>
      </c>
      <c r="E62" s="36">
        <f>LARGE($P62:$R62,1)+LARGE($P62:$R62,2)+IF('[2]Men''s Epée'!$A$3=1,F62,0)</f>
        <v>63.5</v>
      </c>
      <c r="F62" s="18"/>
      <c r="G62" s="31" t="str">
        <f t="shared" si="15"/>
        <v>np</v>
      </c>
      <c r="H62" s="28">
        <f>IF(OR('[2]Men''s Epée'!$A$3=1,'50 Men''s Epée'!$P$3=TRUE),IF(OR(G62&gt;=65,ISNUMBER(G62)=FALSE),0,VLOOKUP(G62,PointTable,H$3,TRUE)),0)</f>
        <v>0</v>
      </c>
      <c r="I62" s="29" t="e">
        <f>VLOOKUP($C62,'Combined Men''s Foil'!$C$4:$I$204,I$1-2,FALSE)</f>
        <v>#N/A</v>
      </c>
      <c r="J62" s="31" t="str">
        <f t="shared" si="16"/>
        <v>np</v>
      </c>
      <c r="K62" s="28">
        <f>IF(OR('[2]Men''s Epée'!$A$3=1,'50 Men''s Epée'!$P$3=TRUE),IF(OR(J62&gt;=65,ISNUMBER(J62)=FALSE),0,VLOOKUP(J62,PointTable,K$3,TRUE)),0)</f>
        <v>0</v>
      </c>
      <c r="L62" s="29" t="e">
        <f>VLOOKUP($C62,'Combined Men''s Foil'!$C$4:$I$204,L$1-2,FALSE)</f>
        <v>#N/A</v>
      </c>
      <c r="M62" s="4">
        <v>39.5</v>
      </c>
      <c r="N62" s="5">
        <f>IF(OR('[2]Men''s Epée'!$A$3=1,'50 Men''s Epée'!$R$3=TRUE),IF(OR(M62&gt;=65,ISNUMBER(M62)=FALSE),0,VLOOKUP(M62,PointTable,N$3,TRUE)),0)</f>
        <v>63.5</v>
      </c>
      <c r="P62">
        <f t="shared" si="12"/>
        <v>0</v>
      </c>
      <c r="Q62">
        <f t="shared" si="13"/>
        <v>0</v>
      </c>
      <c r="R62">
        <f t="shared" si="14"/>
        <v>63.5</v>
      </c>
      <c r="S62">
        <f>IF('50 Men''s Epée'!P$3=TRUE,H62,0)</f>
        <v>0</v>
      </c>
      <c r="T62">
        <f>IF('50 Men''s Epée'!Q$3=TRUE,K62,0)</f>
        <v>0</v>
      </c>
      <c r="U62">
        <f>IF('50 Men''s Epée'!R$3=TRUE,N62,0)</f>
        <v>63.5</v>
      </c>
    </row>
  </sheetData>
  <conditionalFormatting sqref="D4:D62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Saber'!$G$1:$J$3,3,FALSE)</f>
        <v>7</v>
      </c>
      <c r="J1" s="22" t="s">
        <v>360</v>
      </c>
      <c r="K1" s="10"/>
      <c r="L1" s="24">
        <f>HLOOKUP(J1,'Combined Men''s Saber'!$G$1:$J$3,3,FALSE)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Saber'!R2C"&amp;I1,FALSE)</f>
        <v>V</v>
      </c>
      <c r="H2" s="24" t="str">
        <f ca="1">INDIRECT("'Combined Men''s Saber'!R2C"&amp;I1+1,FALSE)</f>
        <v>Dec 2004&lt;BR&gt;VET</v>
      </c>
      <c r="I2" s="21"/>
      <c r="J2" s="22" t="str">
        <f ca="1">INDIRECT("'Combined Men''s Saber'!R2C"&amp;L1,FALSE)</f>
        <v>V</v>
      </c>
      <c r="K2" s="24" t="str">
        <f ca="1">INDIRECT("'Combined Men''s Saber'!R2C"&amp;L1+1,FALSE)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32" t="s">
        <v>204</v>
      </c>
      <c r="D4" s="19">
        <v>20315</v>
      </c>
      <c r="E4" s="36">
        <f>LARGE($P4:$R4,1)+LARGE($P4:$R4,2)+IF('[2]Men''s Epée'!$A$3=1,F4,0)</f>
        <v>1110</v>
      </c>
      <c r="F4" s="5"/>
      <c r="G4" s="31">
        <f aca="true" t="shared" si="0" ref="G4:G34">IF(ISERROR(I4),"np",I4)</f>
        <v>3</v>
      </c>
      <c r="H4" s="28">
        <f>IF(OR('[2]Men''s Epée'!$A$3=1,'50 Men''s Epée'!$P$3=TRUE),IF(OR(G4&gt;=65,ISNUMBER(G4)=FALSE),0,VLOOKUP(G4,PointTable,H$3,TRUE)),0)</f>
        <v>510</v>
      </c>
      <c r="I4" s="29">
        <f>VLOOKUP($C4,'Combined Men''s Saber'!$C$4:$I$218,I$1-2,FALSE)</f>
        <v>3</v>
      </c>
      <c r="J4" s="31">
        <f aca="true" t="shared" si="1" ref="J4:J34">IF(ISERROR(L4),"np",L4)</f>
        <v>1</v>
      </c>
      <c r="K4" s="28">
        <f>IF(OR('[2]Men''s Epée'!$A$3=1,'50 Men''s Epée'!$P$3=TRUE),IF(OR(J4&gt;=65,ISNUMBER(J4)=FALSE),0,VLOOKUP(J4,PointTable,K$3,TRUE)),0)</f>
        <v>600</v>
      </c>
      <c r="L4" s="29">
        <f>VLOOKUP($C4,'Combined Men''s Saber'!$C$4:$I$218,L$1-2,FALSE)</f>
        <v>1</v>
      </c>
      <c r="M4" s="4" t="s">
        <v>3</v>
      </c>
      <c r="N4" s="5">
        <f>IF(OR('[2]Men''s Epée'!$A$3=1,'50 Men''s Epée'!$R$3=TRUE),IF(OR(M4&gt;=65,ISNUMBER(M4)=FALSE),0,VLOOKUP(M4,PointTable,N$3,TRUE)),0)</f>
        <v>0</v>
      </c>
      <c r="P4">
        <f aca="true" t="shared" si="2" ref="P4:P30">H4</f>
        <v>510</v>
      </c>
      <c r="Q4">
        <f aca="true" t="shared" si="3" ref="Q4:Q30">K4</f>
        <v>600</v>
      </c>
      <c r="R4">
        <f aca="true" t="shared" si="4" ref="R4:R30">N4</f>
        <v>0</v>
      </c>
      <c r="S4">
        <f>IF('50 Men''s Epée'!P$3=TRUE,H4,0)</f>
        <v>510</v>
      </c>
      <c r="T4">
        <f>IF('50 Men''s Epée'!Q$3=TRUE,K4,0)</f>
        <v>600</v>
      </c>
      <c r="U4">
        <f>IF('50 Men''s Epée'!R$3=TRUE,N4,0)</f>
        <v>0</v>
      </c>
    </row>
    <row r="5" spans="1:21" ht="12.75">
      <c r="A5" s="2" t="str">
        <f>IF(E5=0,"",IF(E5=E4,A4,ROW()-3&amp;IF(E5=E6,"T","")))</f>
        <v>2</v>
      </c>
      <c r="B5" s="2"/>
      <c r="C5" s="32" t="s">
        <v>111</v>
      </c>
      <c r="D5" s="19">
        <v>19040</v>
      </c>
      <c r="E5" s="36">
        <f>LARGE($P5:$R5,1)+LARGE($P5:$R5,2)+IF('[2]Men''s Epée'!$A$3=1,F5,0)</f>
        <v>1104</v>
      </c>
      <c r="F5" s="18"/>
      <c r="G5" s="31">
        <f t="shared" si="0"/>
        <v>2</v>
      </c>
      <c r="H5" s="28">
        <f>IF(OR('[2]Men''s Epée'!$A$3=1,'50 Men''s Epée'!$P$3=TRUE),IF(OR(G5&gt;=65,ISNUMBER(G5)=FALSE),0,VLOOKUP(G5,PointTable,H$3,TRUE)),0)</f>
        <v>552</v>
      </c>
      <c r="I5" s="29">
        <f>VLOOKUP($C5,'Combined Men''s Saber'!$C$4:$I$218,I$1-2,FALSE)</f>
        <v>2</v>
      </c>
      <c r="J5" s="31">
        <f t="shared" si="1"/>
        <v>2</v>
      </c>
      <c r="K5" s="28">
        <f>IF(OR('[2]Men''s Epée'!$A$3=1,'50 Men''s Epée'!$P$3=TRUE),IF(OR(J5&gt;=65,ISNUMBER(J5)=FALSE),0,VLOOKUP(J5,PointTable,K$3,TRUE)),0)</f>
        <v>552</v>
      </c>
      <c r="L5" s="29">
        <f>VLOOKUP($C5,'Combined Men''s Saber'!$C$4:$I$218,L$1-2,FALSE)</f>
        <v>2</v>
      </c>
      <c r="M5" s="4" t="s">
        <v>3</v>
      </c>
      <c r="N5" s="5">
        <f>IF(OR('[2]Men''s Epée'!$A$3=1,'50 Men''s Epée'!$R$3=TRUE),IF(OR(M5&gt;=65,ISNUMBER(M5)=FALSE),0,VLOOKUP(M5,PointTable,N$3,TRUE)),0)</f>
        <v>0</v>
      </c>
      <c r="P5">
        <f t="shared" si="2"/>
        <v>552</v>
      </c>
      <c r="Q5">
        <f t="shared" si="3"/>
        <v>552</v>
      </c>
      <c r="R5">
        <f t="shared" si="4"/>
        <v>0</v>
      </c>
      <c r="S5">
        <f>IF('50 Men''s Epée'!P$3=TRUE,H5,0)</f>
        <v>552</v>
      </c>
      <c r="T5">
        <f>IF('50 Men''s Epée'!Q$3=TRUE,K5,0)</f>
        <v>552</v>
      </c>
      <c r="U5">
        <f>IF('50 Men''s Epée'!R$3=TRUE,N5,0)</f>
        <v>0</v>
      </c>
    </row>
    <row r="6" spans="1:21" ht="12.75">
      <c r="A6" s="2" t="str">
        <f>IF(E6=0,"",IF(E6=E5,A5,ROW()-3&amp;IF(E6=E7,"T","")))</f>
        <v>3</v>
      </c>
      <c r="B6" s="2"/>
      <c r="C6" s="20" t="s">
        <v>31</v>
      </c>
      <c r="D6" s="19">
        <v>17250</v>
      </c>
      <c r="E6" s="36">
        <f>LARGE($P6:$R6,1)+LARGE($P6:$R6,2)+IF('[2]Men''s Epée'!$A$3=1,F6,0)</f>
        <v>924</v>
      </c>
      <c r="F6" s="18"/>
      <c r="G6" s="31">
        <f t="shared" si="0"/>
        <v>3</v>
      </c>
      <c r="H6" s="28">
        <f>IF(OR('[2]Men''s Epée'!$A$3=1,'50 Men''s Epée'!$P$3=TRUE),IF(OR(G6&gt;=65,ISNUMBER(G6)=FALSE),0,VLOOKUP(G6,PointTable,H$3,TRUE)),0)</f>
        <v>510</v>
      </c>
      <c r="I6" s="29">
        <f>VLOOKUP($C6,'Combined Men''s Saber'!$C$4:$I$218,I$1-2,FALSE)</f>
        <v>3</v>
      </c>
      <c r="J6" s="31">
        <f t="shared" si="1"/>
        <v>7</v>
      </c>
      <c r="K6" s="28">
        <f>IF(OR('[2]Men''s Epée'!$A$3=1,'50 Men''s Epée'!$P$3=TRUE),IF(OR(J6&gt;=65,ISNUMBER(J6)=FALSE),0,VLOOKUP(J6,PointTable,K$3,TRUE)),0)</f>
        <v>414</v>
      </c>
      <c r="L6" s="29">
        <f>VLOOKUP($C6,'Combined Men''s Saber'!$C$4:$I$218,L$1-2,FALSE)</f>
        <v>7</v>
      </c>
      <c r="M6" s="4" t="s">
        <v>3</v>
      </c>
      <c r="N6" s="5">
        <f>IF(OR('[2]Men''s Epée'!$A$3=1,'50 Men''s Epée'!$R$3=TRUE),IF(OR(M6&gt;=65,ISNUMBER(M6)=FALSE),0,VLOOKUP(M6,PointTable,N$3,TRUE)),0)</f>
        <v>0</v>
      </c>
      <c r="P6">
        <f t="shared" si="2"/>
        <v>510</v>
      </c>
      <c r="Q6">
        <f t="shared" si="3"/>
        <v>414</v>
      </c>
      <c r="R6">
        <f t="shared" si="4"/>
        <v>0</v>
      </c>
      <c r="S6">
        <f>IF('50 Men''s Epée'!P$3=TRUE,H6,0)</f>
        <v>510</v>
      </c>
      <c r="T6">
        <f>IF('50 Men''s Epée'!Q$3=TRUE,K6,0)</f>
        <v>414</v>
      </c>
      <c r="U6">
        <f>IF('50 Men''s Epée'!R$3=TRUE,N6,0)</f>
        <v>0</v>
      </c>
    </row>
    <row r="7" spans="1:21" ht="12.75">
      <c r="A7" s="2" t="str">
        <f>IF(E7=0,"",IF(E7=E6,A6,ROW()-3&amp;IF(E7=E8,"T","")))</f>
        <v>4</v>
      </c>
      <c r="B7" s="2"/>
      <c r="C7" s="32" t="s">
        <v>27</v>
      </c>
      <c r="D7" s="19">
        <v>19109</v>
      </c>
      <c r="E7" s="36">
        <f>LARGE($P7:$R7,1)+LARGE($P7:$R7,2)+IF('[2]Men''s Epée'!$A$3=1,F7,0)</f>
        <v>760</v>
      </c>
      <c r="F7" s="18"/>
      <c r="G7" s="31">
        <f t="shared" si="0"/>
        <v>9</v>
      </c>
      <c r="H7" s="28">
        <f>IF(OR('[2]Men''s Epée'!$A$3=1,'50 Men''s Epée'!$P$3=TRUE),IF(OR(G7&gt;=65,ISNUMBER(G7)=FALSE),0,VLOOKUP(G7,PointTable,H$3,TRUE)),0)</f>
        <v>321</v>
      </c>
      <c r="I7" s="29">
        <f>VLOOKUP($C7,'Combined Men''s Saber'!$C$4:$I$218,I$1-2,FALSE)</f>
        <v>9</v>
      </c>
      <c r="J7" s="31">
        <f t="shared" si="1"/>
        <v>5</v>
      </c>
      <c r="K7" s="28">
        <f>IF(OR('[2]Men''s Epée'!$A$3=1,'50 Men''s Epée'!$P$3=TRUE),IF(OR(J7&gt;=65,ISNUMBER(J7)=FALSE),0,VLOOKUP(J7,PointTable,K$3,TRUE)),0)</f>
        <v>420</v>
      </c>
      <c r="L7" s="29">
        <f>VLOOKUP($C7,'Combined Men''s Saber'!$C$4:$I$218,L$1-2,FALSE)</f>
        <v>5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 t="shared" si="2"/>
        <v>321</v>
      </c>
      <c r="Q7">
        <f t="shared" si="3"/>
        <v>420</v>
      </c>
      <c r="R7">
        <f t="shared" si="4"/>
        <v>340</v>
      </c>
      <c r="S7">
        <f>IF('50 Men''s Epée'!P$3=TRUE,H7,0)</f>
        <v>321</v>
      </c>
      <c r="T7">
        <f>IF('50 Men''s Epée'!Q$3=TRUE,K7,0)</f>
        <v>420</v>
      </c>
      <c r="U7">
        <f>IF('50 Men''s Epée'!R$3=TRUE,N7,0)</f>
        <v>340</v>
      </c>
    </row>
    <row r="8" spans="1:21" ht="12.75">
      <c r="A8" s="2" t="str">
        <f>IF(E8=0,"",IF(E8=E7,A7,ROW()-3&amp;IF(E8=E9,"T","")))</f>
        <v>5</v>
      </c>
      <c r="B8" s="2"/>
      <c r="C8" s="32" t="s">
        <v>314</v>
      </c>
      <c r="D8" s="19">
        <v>19684</v>
      </c>
      <c r="E8" s="36">
        <f>LARGE($P8:$R8,1)+LARGE($P8:$R8,2)+IF('[2]Men''s Epée'!$A$3=1,F8,0)</f>
        <v>754</v>
      </c>
      <c r="F8" s="18"/>
      <c r="G8" s="31">
        <f t="shared" si="0"/>
        <v>7</v>
      </c>
      <c r="H8" s="28">
        <f>IF(OR('[2]Men''s Epée'!$A$3=1,'50 Men''s Epée'!$P$3=TRUE),IF(OR(G8&gt;=65,ISNUMBER(G8)=FALSE),0,VLOOKUP(G8,PointTable,H$3,TRUE)),0)</f>
        <v>414</v>
      </c>
      <c r="I8" s="29">
        <f>VLOOKUP($C8,'Combined Men''s Saber'!$C$4:$I$218,I$1-2,FALSE)</f>
        <v>7</v>
      </c>
      <c r="J8" s="31">
        <f t="shared" si="1"/>
        <v>14</v>
      </c>
      <c r="K8" s="28">
        <f>IF(OR('[2]Men''s Epée'!$A$3=1,'50 Men''s Epée'!$P$3=TRUE),IF(OR(J8&gt;=65,ISNUMBER(J8)=FALSE),0,VLOOKUP(J8,PointTable,K$3,TRUE)),0)</f>
        <v>306</v>
      </c>
      <c r="L8" s="29">
        <f>VLOOKUP($C8,'Combined Men''s Saber'!$C$4:$I$218,L$1-2,FALSE)</f>
        <v>14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2"/>
        <v>414</v>
      </c>
      <c r="Q8">
        <f t="shared" si="3"/>
        <v>306</v>
      </c>
      <c r="R8">
        <f t="shared" si="4"/>
        <v>340</v>
      </c>
      <c r="S8">
        <f>IF('50 Men''s Epée'!P$3=TRUE,H8,0)</f>
        <v>414</v>
      </c>
      <c r="T8">
        <f>IF('50 Men''s Epée'!Q$3=TRUE,K8,0)</f>
        <v>306</v>
      </c>
      <c r="U8">
        <f>IF('50 Men''s Epée'!R$3=TRUE,N8,0)</f>
        <v>340</v>
      </c>
    </row>
    <row r="9" spans="1:21" ht="12.75">
      <c r="A9" s="2" t="str">
        <f>IF(E9=0,"",IF(E9=E8,A8,ROW()-3&amp;IF(E9=E10,"T","")))</f>
        <v>6</v>
      </c>
      <c r="B9" s="2"/>
      <c r="C9" s="32" t="s">
        <v>106</v>
      </c>
      <c r="D9" s="19">
        <v>19046</v>
      </c>
      <c r="E9" s="36">
        <f>LARGE($P9:$R9,1)+LARGE($P9:$R9,2)+IF('[2]Men''s Epée'!$A$3=1,F9,0)</f>
        <v>715</v>
      </c>
      <c r="F9" s="18"/>
      <c r="G9" s="31">
        <f t="shared" si="0"/>
        <v>11</v>
      </c>
      <c r="H9" s="28">
        <f>IF(OR('[2]Men''s Epée'!$A$3=1,'50 Men''s Epée'!$P$3=TRUE),IF(OR(G9&gt;=65,ISNUMBER(G9)=FALSE),0,VLOOKUP(G9,PointTable,H$3,TRUE)),0)</f>
        <v>315</v>
      </c>
      <c r="I9" s="29">
        <f>VLOOKUP($C9,'Combined Men''s Saber'!$C$4:$I$218,I$1-2,FALSE)</f>
        <v>11</v>
      </c>
      <c r="J9" s="31" t="str">
        <f t="shared" si="1"/>
        <v>np</v>
      </c>
      <c r="K9" s="28">
        <f>IF(OR('[2]Men''s Epée'!$A$3=1,'50 Men''s Epée'!$P$3=TRUE),IF(OR(J9&gt;=65,ISNUMBER(J9)=FALSE),0,VLOOKUP(J9,PointTable,K$3,TRUE)),0)</f>
        <v>0</v>
      </c>
      <c r="L9" s="29" t="str">
        <f>VLOOKUP($C9,'Combined Men''s Saber'!$C$4:$I$218,L$1-2,FALSE)</f>
        <v>np</v>
      </c>
      <c r="M9" s="4">
        <v>1</v>
      </c>
      <c r="N9" s="5">
        <f>IF(OR('[2]Men''s Epée'!$A$3=1,'50 Men''s Epée'!$R$3=TRUE),IF(OR(M9&gt;=65,ISNUMBER(M9)=FALSE),0,VLOOKUP(M9,PointTable,N$3,TRUE)),0)</f>
        <v>400</v>
      </c>
      <c r="P9">
        <f t="shared" si="2"/>
        <v>315</v>
      </c>
      <c r="Q9">
        <f t="shared" si="3"/>
        <v>0</v>
      </c>
      <c r="R9">
        <f t="shared" si="4"/>
        <v>400</v>
      </c>
      <c r="S9">
        <f>IF('50 Men''s Epée'!P$3=TRUE,H9,0)</f>
        <v>315</v>
      </c>
      <c r="T9">
        <f>IF('50 Men''s Epée'!Q$3=TRUE,K9,0)</f>
        <v>0</v>
      </c>
      <c r="U9">
        <f>IF('50 Men''s Epée'!R$3=TRUE,N9,0)</f>
        <v>400</v>
      </c>
    </row>
    <row r="10" spans="1:21" ht="12.75">
      <c r="A10" s="2" t="str">
        <f>IF(E10=0,"",IF(E10=E9,A9,ROW()-3&amp;IF(E10=E11,"T","")))</f>
        <v>7</v>
      </c>
      <c r="B10" s="2"/>
      <c r="C10" s="32" t="s">
        <v>284</v>
      </c>
      <c r="D10" s="19">
        <v>16733</v>
      </c>
      <c r="E10" s="36">
        <f>LARGE($P10:$R10,1)+LARGE($P10:$R10,2)+IF('[2]Men''s Epée'!$A$3=1,F10,0)</f>
        <v>697</v>
      </c>
      <c r="F10" s="18"/>
      <c r="G10" s="31">
        <f t="shared" si="0"/>
        <v>24</v>
      </c>
      <c r="H10" s="28">
        <f>IF(OR('[2]Men''s Epée'!$A$3=1,'50 Men''s Epée'!$P$3=TRUE),IF(OR(G10&gt;=65,ISNUMBER(G10)=FALSE),0,VLOOKUP(G10,PointTable,H$3,TRUE)),0)</f>
        <v>189</v>
      </c>
      <c r="I10" s="29">
        <f>VLOOKUP($C10,'Combined Men''s Saber'!$C$4:$I$218,I$1-2,FALSE)</f>
        <v>24</v>
      </c>
      <c r="J10" s="31">
        <f t="shared" si="1"/>
        <v>6</v>
      </c>
      <c r="K10" s="28">
        <f>IF(OR('[2]Men''s Epée'!$A$3=1,'50 Men''s Epée'!$P$3=TRUE),IF(OR(J10&gt;=65,ISNUMBER(J10)=FALSE),0,VLOOKUP(J10,PointTable,K$3,TRUE)),0)</f>
        <v>417</v>
      </c>
      <c r="L10" s="29">
        <f>VLOOKUP($C10,'Combined Men''s Saber'!$C$4:$I$218,L$1-2,FALSE)</f>
        <v>6</v>
      </c>
      <c r="M10" s="4">
        <v>5</v>
      </c>
      <c r="N10" s="5">
        <f>IF(OR('[2]Men''s Epée'!$A$3=1,'50 Men''s Epée'!$R$3=TRUE),IF(OR(M10&gt;=65,ISNUMBER(M10)=FALSE),0,VLOOKUP(M10,PointTable,N$3,TRUE)),0)</f>
        <v>280</v>
      </c>
      <c r="P10">
        <f t="shared" si="2"/>
        <v>189</v>
      </c>
      <c r="Q10">
        <f t="shared" si="3"/>
        <v>417</v>
      </c>
      <c r="R10">
        <f t="shared" si="4"/>
        <v>280</v>
      </c>
      <c r="S10">
        <f>IF('50 Men''s Epée'!P$3=TRUE,H10,0)</f>
        <v>189</v>
      </c>
      <c r="T10">
        <f>IF('50 Men''s Epée'!Q$3=TRUE,K10,0)</f>
        <v>417</v>
      </c>
      <c r="U10">
        <f>IF('50 Men''s Epée'!R$3=TRUE,N10,0)</f>
        <v>280</v>
      </c>
    </row>
    <row r="11" spans="1:21" ht="12.75">
      <c r="A11" s="2" t="str">
        <f>IF(E11=0,"",IF(E11=E10,A10,ROW()-3&amp;IF(E11=E12,"T","")))</f>
        <v>8</v>
      </c>
      <c r="B11" s="2"/>
      <c r="C11" s="32" t="s">
        <v>168</v>
      </c>
      <c r="D11" s="19">
        <v>19759</v>
      </c>
      <c r="E11" s="36">
        <f>LARGE($P11:$R11,1)+LARGE($P11:$R11,2)+IF('[2]Men''s Epée'!$A$3=1,F11,0)</f>
        <v>686</v>
      </c>
      <c r="F11" s="18"/>
      <c r="G11" s="31">
        <f t="shared" si="0"/>
        <v>12</v>
      </c>
      <c r="H11" s="28">
        <f>IF(OR('[2]Men''s Epée'!$A$3=1,'50 Men''s Epée'!$P$3=TRUE),IF(OR(G11&gt;=65,ISNUMBER(G11)=FALSE),0,VLOOKUP(G11,PointTable,H$3,TRUE)),0)</f>
        <v>312</v>
      </c>
      <c r="I11" s="29">
        <f>VLOOKUP($C11,'Combined Men''s Saber'!$C$4:$I$218,I$1-2,FALSE)</f>
        <v>12</v>
      </c>
      <c r="J11" s="31">
        <f t="shared" si="1"/>
        <v>10</v>
      </c>
      <c r="K11" s="28">
        <f>IF(OR('[2]Men''s Epée'!$A$3=1,'50 Men''s Epée'!$P$3=TRUE),IF(OR(J11&gt;=65,ISNUMBER(J11)=FALSE),0,VLOOKUP(J11,PointTable,K$3,TRUE)),0)</f>
        <v>318</v>
      </c>
      <c r="L11" s="29">
        <f>VLOOKUP($C11,'Combined Men''s Saber'!$C$4:$I$218,L$1-2,FALSE)</f>
        <v>10</v>
      </c>
      <c r="M11" s="4">
        <v>2</v>
      </c>
      <c r="N11" s="5">
        <f>IF(OR('[2]Men''s Epée'!$A$3=1,'50 Men''s Epée'!$R$3=TRUE),IF(OR(M11&gt;=65,ISNUMBER(M11)=FALSE),0,VLOOKUP(M11,PointTable,N$3,TRUE)),0)</f>
        <v>368</v>
      </c>
      <c r="P11">
        <f t="shared" si="2"/>
        <v>312</v>
      </c>
      <c r="Q11">
        <f t="shared" si="3"/>
        <v>318</v>
      </c>
      <c r="R11">
        <f t="shared" si="4"/>
        <v>368</v>
      </c>
      <c r="S11">
        <f>IF('50 Men''s Epée'!P$3=TRUE,H11,0)</f>
        <v>312</v>
      </c>
      <c r="T11">
        <f>IF('50 Men''s Epée'!Q$3=TRUE,K11,0)</f>
        <v>318</v>
      </c>
      <c r="U11">
        <f>IF('50 Men''s Epée'!R$3=TRUE,N11,0)</f>
        <v>368</v>
      </c>
    </row>
    <row r="12" spans="1:21" ht="12.75">
      <c r="A12" s="2" t="str">
        <f>IF(E12=0,"",IF(E12=E11,A11,ROW()-3&amp;IF(E12=E13,"T","")))</f>
        <v>9</v>
      </c>
      <c r="B12" s="2"/>
      <c r="C12" s="20" t="s">
        <v>59</v>
      </c>
      <c r="D12" s="19">
        <v>18464</v>
      </c>
      <c r="E12" s="36">
        <f>LARGE($P12:$R12,1)+LARGE($P12:$R12,2)+IF('[2]Men''s Epée'!$A$3=1,F12,0)</f>
        <v>630</v>
      </c>
      <c r="F12" s="18"/>
      <c r="G12" s="31">
        <f t="shared" si="0"/>
        <v>13</v>
      </c>
      <c r="H12" s="28">
        <f>IF(OR('[2]Men''s Epée'!$A$3=1,'50 Men''s Epée'!$P$3=TRUE),IF(OR(G12&gt;=65,ISNUMBER(G12)=FALSE),0,VLOOKUP(G12,PointTable,H$3,TRUE)),0)</f>
        <v>309</v>
      </c>
      <c r="I12" s="29">
        <f>VLOOKUP($C12,'Combined Men''s Saber'!$C$4:$I$218,I$1-2,FALSE)</f>
        <v>13</v>
      </c>
      <c r="J12" s="31">
        <f t="shared" si="1"/>
        <v>9</v>
      </c>
      <c r="K12" s="28">
        <f>IF(OR('[2]Men''s Epée'!$A$3=1,'50 Men''s Epée'!$P$3=TRUE),IF(OR(J12&gt;=65,ISNUMBER(J12)=FALSE),0,VLOOKUP(J12,PointTable,K$3,TRUE)),0)</f>
        <v>321</v>
      </c>
      <c r="L12" s="29">
        <f>VLOOKUP($C12,'Combined Men''s Saber'!$C$4:$I$218,L$1-2,FALSE)</f>
        <v>9</v>
      </c>
      <c r="M12" s="4" t="s">
        <v>3</v>
      </c>
      <c r="N12" s="5">
        <f>IF(OR('[2]Men''s Epée'!$A$3=1,'50 Men''s Epée'!$R$3=TRUE),IF(OR(M12&gt;=65,ISNUMBER(M12)=FALSE),0,VLOOKUP(M12,PointTable,N$3,TRUE)),0)</f>
        <v>0</v>
      </c>
      <c r="P12">
        <f t="shared" si="2"/>
        <v>309</v>
      </c>
      <c r="Q12">
        <f t="shared" si="3"/>
        <v>321</v>
      </c>
      <c r="R12">
        <f t="shared" si="4"/>
        <v>0</v>
      </c>
      <c r="S12">
        <f>IF('50 Men''s Epée'!P$3=TRUE,H12,0)</f>
        <v>309</v>
      </c>
      <c r="T12">
        <f>IF('50 Men''s Epée'!Q$3=TRUE,K12,0)</f>
        <v>321</v>
      </c>
      <c r="U12">
        <f>IF('50 Men''s Epée'!R$3=TRUE,N12,0)</f>
        <v>0</v>
      </c>
    </row>
    <row r="13" spans="1:21" ht="12.75">
      <c r="A13" s="2" t="str">
        <f>IF(E13=0,"",IF(E13=E12,A12,ROW()-3&amp;IF(E13=E14,"T","")))</f>
        <v>10</v>
      </c>
      <c r="B13" s="2"/>
      <c r="C13" s="32" t="s">
        <v>74</v>
      </c>
      <c r="D13" s="19">
        <v>19101</v>
      </c>
      <c r="E13" s="36">
        <f>LARGE($P13:$R13,1)+LARGE($P13:$R13,2)+IF('[2]Men''s Epée'!$A$3=1,F13,0)</f>
        <v>578</v>
      </c>
      <c r="F13" s="18"/>
      <c r="G13" s="31">
        <f t="shared" si="0"/>
        <v>33</v>
      </c>
      <c r="H13" s="28">
        <f>IF(OR('[2]Men''s Epée'!$A$3=1,'50 Men''s Epée'!$P$3=TRUE),IF(OR(G13&gt;=65,ISNUMBER(G13)=FALSE),0,VLOOKUP(G13,PointTable,H$3,TRUE)),0)</f>
        <v>100</v>
      </c>
      <c r="I13" s="29">
        <f>VLOOKUP($C13,'Combined Men''s Saber'!$C$4:$I$218,I$1-2,FALSE)</f>
        <v>33</v>
      </c>
      <c r="J13" s="31">
        <f t="shared" si="1"/>
        <v>16</v>
      </c>
      <c r="K13" s="28">
        <f>IF(OR('[2]Men''s Epée'!$A$3=1,'50 Men''s Epée'!$P$3=TRUE),IF(OR(J13&gt;=65,ISNUMBER(J13)=FALSE),0,VLOOKUP(J13,PointTable,K$3,TRUE)),0)</f>
        <v>300</v>
      </c>
      <c r="L13" s="29">
        <f>VLOOKUP($C13,'Combined Men''s Saber'!$C$4:$I$218,L$1-2,FALSE)</f>
        <v>16</v>
      </c>
      <c r="M13" s="4">
        <v>6</v>
      </c>
      <c r="N13" s="5">
        <f>IF(OR('[2]Men''s Epée'!$A$3=1,'50 Men''s Epée'!$R$3=TRUE),IF(OR(M13&gt;=65,ISNUMBER(M13)=FALSE),0,VLOOKUP(M13,PointTable,N$3,TRUE)),0)</f>
        <v>278</v>
      </c>
      <c r="P13">
        <f t="shared" si="2"/>
        <v>100</v>
      </c>
      <c r="Q13">
        <f t="shared" si="3"/>
        <v>300</v>
      </c>
      <c r="R13">
        <f t="shared" si="4"/>
        <v>278</v>
      </c>
      <c r="S13">
        <f>IF('50 Men''s Epée'!P$3=TRUE,H13,0)</f>
        <v>100</v>
      </c>
      <c r="T13">
        <f>IF('50 Men''s Epée'!Q$3=TRUE,K13,0)</f>
        <v>300</v>
      </c>
      <c r="U13">
        <f>IF('50 Men''s Epée'!R$3=TRUE,N13,0)</f>
        <v>278</v>
      </c>
    </row>
    <row r="14" spans="1:21" ht="12.75">
      <c r="A14" s="2" t="str">
        <f>IF(E14=0,"",IF(E14=E13,A13,ROW()-3&amp;IF(E14=E15,"T","")))</f>
        <v>11</v>
      </c>
      <c r="B14" s="2"/>
      <c r="C14" s="32" t="s">
        <v>116</v>
      </c>
      <c r="D14" s="19">
        <v>19045</v>
      </c>
      <c r="E14" s="36">
        <f>LARGE($P14:$R14,1)+LARGE($P14:$R14,2)+IF('[2]Men''s Epée'!$A$3=1,F14,0)</f>
        <v>576</v>
      </c>
      <c r="F14" s="18"/>
      <c r="G14" s="31">
        <f t="shared" si="0"/>
        <v>16</v>
      </c>
      <c r="H14" s="28">
        <f>IF(OR('[2]Men''s Epée'!$A$3=1,'50 Men''s Epée'!$P$3=TRUE),IF(OR(G14&gt;=65,ISNUMBER(G14)=FALSE),0,VLOOKUP(G14,PointTable,H$3,TRUE)),0)</f>
        <v>300</v>
      </c>
      <c r="I14" s="29">
        <f>VLOOKUP($C14,'Combined Men''s Saber'!$C$4:$I$218,I$1-2,FALSE)</f>
        <v>16</v>
      </c>
      <c r="J14" s="31" t="str">
        <f t="shared" si="1"/>
        <v>np</v>
      </c>
      <c r="K14" s="28">
        <f>IF(OR('[2]Men''s Epée'!$A$3=1,'50 Men''s Epée'!$P$3=TRUE),IF(OR(J14&gt;=65,ISNUMBER(J14)=FALSE),0,VLOOKUP(J14,PointTable,K$3,TRUE)),0)</f>
        <v>0</v>
      </c>
      <c r="L14" s="29" t="str">
        <f>VLOOKUP($C14,'Combined Men''s Saber'!$C$4:$I$218,L$1-2,FALSE)</f>
        <v>np</v>
      </c>
      <c r="M14" s="4">
        <v>7</v>
      </c>
      <c r="N14" s="5">
        <f>IF(OR('[2]Men''s Epée'!$A$3=1,'50 Men''s Epée'!$R$3=TRUE),IF(OR(M14&gt;=65,ISNUMBER(M14)=FALSE),0,VLOOKUP(M14,PointTable,N$3,TRUE)),0)</f>
        <v>276</v>
      </c>
      <c r="P14">
        <f t="shared" si="2"/>
        <v>300</v>
      </c>
      <c r="Q14">
        <f t="shared" si="3"/>
        <v>0</v>
      </c>
      <c r="R14">
        <f t="shared" si="4"/>
        <v>276</v>
      </c>
      <c r="S14">
        <f>IF('50 Men''s Epée'!P$3=TRUE,H14,0)</f>
        <v>300</v>
      </c>
      <c r="T14">
        <f>IF('50 Men''s Epée'!Q$3=TRUE,K14,0)</f>
        <v>0</v>
      </c>
      <c r="U14">
        <f>IF('50 Men''s Epée'!R$3=TRUE,N14,0)</f>
        <v>276</v>
      </c>
    </row>
    <row r="15" spans="1:21" ht="12.75">
      <c r="A15" s="2" t="str">
        <f>IF(E15=0,"",IF(E15=E14,A14,ROW()-3&amp;IF(E15=E16,"T","")))</f>
        <v>12</v>
      </c>
      <c r="B15" s="2"/>
      <c r="C15" s="20" t="s">
        <v>34</v>
      </c>
      <c r="D15" s="19">
        <v>18244</v>
      </c>
      <c r="E15" s="36">
        <f>LARGE($P15:$R15,1)+LARGE($P15:$R15,2)+IF('[2]Men''s Epée'!$A$3=1,F15,0)</f>
        <v>466</v>
      </c>
      <c r="F15" s="18"/>
      <c r="G15" s="31">
        <f t="shared" si="0"/>
        <v>23</v>
      </c>
      <c r="H15" s="28">
        <f>IF(OR('[2]Men''s Epée'!$A$3=1,'50 Men''s Epée'!$P$3=TRUE),IF(OR(G15&gt;=65,ISNUMBER(G15)=FALSE),0,VLOOKUP(G15,PointTable,H$3,TRUE)),0)</f>
        <v>192</v>
      </c>
      <c r="I15" s="29">
        <f>VLOOKUP($C15,'Combined Men''s Saber'!$C$4:$I$218,I$1-2,FALSE)</f>
        <v>23</v>
      </c>
      <c r="J15" s="31" t="str">
        <f t="shared" si="1"/>
        <v>np</v>
      </c>
      <c r="K15" s="28">
        <f>IF(OR('[2]Men''s Epée'!$A$3=1,'50 Men''s Epée'!$P$3=TRUE),IF(OR(J15&gt;=65,ISNUMBER(J15)=FALSE),0,VLOOKUP(J15,PointTable,K$3,TRUE)),0)</f>
        <v>0</v>
      </c>
      <c r="L15" s="29" t="str">
        <f>VLOOKUP($C15,'Combined Men''s Saber'!$C$4:$I$218,L$1-2,FALSE)</f>
        <v>np</v>
      </c>
      <c r="M15" s="4">
        <v>8</v>
      </c>
      <c r="N15" s="5">
        <f>IF(OR('[2]Men''s Epée'!$A$3=1,'50 Men''s Epée'!$R$3=TRUE),IF(OR(M15&gt;=65,ISNUMBER(M15)=FALSE),0,VLOOKUP(M15,PointTable,N$3,TRUE)),0)</f>
        <v>274</v>
      </c>
      <c r="P15">
        <f t="shared" si="2"/>
        <v>192</v>
      </c>
      <c r="Q15">
        <f t="shared" si="3"/>
        <v>0</v>
      </c>
      <c r="R15">
        <f t="shared" si="4"/>
        <v>274</v>
      </c>
      <c r="S15">
        <f>IF('50 Men''s Epée'!P$3=TRUE,H15,0)</f>
        <v>192</v>
      </c>
      <c r="T15">
        <f>IF('50 Men''s Epée'!Q$3=TRUE,K15,0)</f>
        <v>0</v>
      </c>
      <c r="U15">
        <f>IF('50 Men''s Epée'!R$3=TRUE,N15,0)</f>
        <v>274</v>
      </c>
    </row>
    <row r="16" spans="1:21" ht="12.75">
      <c r="A16" s="2" t="str">
        <f>IF(E16=0,"",IF(E16=E15,A15,ROW()-3&amp;IF(E16=E17,"T","")))</f>
        <v>13</v>
      </c>
      <c r="B16" s="2"/>
      <c r="C16" s="32" t="s">
        <v>220</v>
      </c>
      <c r="D16" s="19">
        <v>18181</v>
      </c>
      <c r="E16" s="36">
        <f>LARGE($P16:$R16,1)+LARGE($P16:$R16,2)+IF('[2]Men''s Epée'!$A$3=1,F16,0)</f>
        <v>411</v>
      </c>
      <c r="F16" s="18"/>
      <c r="G16" s="31">
        <f t="shared" si="0"/>
        <v>35</v>
      </c>
      <c r="H16" s="28">
        <f>IF(OR('[2]Men''s Epée'!$A$3=1,'50 Men''s Epée'!$P$3=TRUE),IF(OR(G16&gt;=65,ISNUMBER(G16)=FALSE),0,VLOOKUP(G16,PointTable,H$3,TRUE)),0)</f>
        <v>98</v>
      </c>
      <c r="I16" s="29">
        <f>VLOOKUP($C16,'Combined Men''s Saber'!$C$4:$I$218,I$1-2,FALSE)</f>
        <v>35</v>
      </c>
      <c r="J16" s="31">
        <f t="shared" si="1"/>
        <v>20</v>
      </c>
      <c r="K16" s="28">
        <f>IF(OR('[2]Men''s Epée'!$A$3=1,'50 Men''s Epée'!$P$3=TRUE),IF(OR(J16&gt;=65,ISNUMBER(J16)=FALSE),0,VLOOKUP(J16,PointTable,K$3,TRUE)),0)</f>
        <v>201</v>
      </c>
      <c r="L16" s="29">
        <f>VLOOKUP($C16,'Combined Men''s Saber'!$C$4:$I$218,L$1-2,FALSE)</f>
        <v>20</v>
      </c>
      <c r="M16" s="4">
        <v>11</v>
      </c>
      <c r="N16" s="5">
        <f>IF(OR('[2]Men''s Epée'!$A$3=1,'50 Men''s Epée'!$R$3=TRUE),IF(OR(M16&gt;=65,ISNUMBER(M16)=FALSE),0,VLOOKUP(M16,PointTable,N$3,TRUE)),0)</f>
        <v>210</v>
      </c>
      <c r="P16">
        <f t="shared" si="2"/>
        <v>98</v>
      </c>
      <c r="Q16">
        <f t="shared" si="3"/>
        <v>201</v>
      </c>
      <c r="R16">
        <f t="shared" si="4"/>
        <v>210</v>
      </c>
      <c r="S16">
        <f>IF('50 Men''s Epée'!P$3=TRUE,H16,0)</f>
        <v>98</v>
      </c>
      <c r="T16">
        <f>IF('50 Men''s Epée'!Q$3=TRUE,K16,0)</f>
        <v>201</v>
      </c>
      <c r="U16">
        <f>IF('50 Men''s Epée'!R$3=TRUE,N16,0)</f>
        <v>210</v>
      </c>
    </row>
    <row r="17" spans="1:21" ht="12.75">
      <c r="A17" s="2" t="str">
        <f>IF(E17=0,"",IF(E17=E16,A16,ROW()-3&amp;IF(E17=E18,"T","")))</f>
        <v>14</v>
      </c>
      <c r="B17" s="2"/>
      <c r="C17" s="32" t="s">
        <v>139</v>
      </c>
      <c r="D17" s="19">
        <v>18992</v>
      </c>
      <c r="E17" s="36">
        <f>LARGE($P17:$R17,1)+LARGE($P17:$R17,2)+IF('[2]Men''s Epée'!$A$3=1,F17,0)</f>
        <v>390.5</v>
      </c>
      <c r="F17" s="18"/>
      <c r="G17" s="31">
        <f t="shared" si="0"/>
        <v>30</v>
      </c>
      <c r="H17" s="28">
        <f>IF(OR('[2]Men''s Epée'!$A$3=1,'50 Men''s Epée'!$P$3=TRUE),IF(OR(G17&gt;=65,ISNUMBER(G17)=FALSE),0,VLOOKUP(G17,PointTable,H$3,TRUE)),0)</f>
        <v>171</v>
      </c>
      <c r="I17" s="29">
        <f>VLOOKUP($C17,'Combined Men''s Saber'!$C$4:$I$218,I$1-2,FALSE)</f>
        <v>30</v>
      </c>
      <c r="J17" s="31">
        <f t="shared" si="1"/>
        <v>23.5</v>
      </c>
      <c r="K17" s="28">
        <f>IF(OR('[2]Men''s Epée'!$A$3=1,'50 Men''s Epée'!$P$3=TRUE),IF(OR(J17&gt;=65,ISNUMBER(J17)=FALSE),0,VLOOKUP(J17,PointTable,K$3,TRUE)),0)</f>
        <v>190.5</v>
      </c>
      <c r="L17" s="29">
        <f>VLOOKUP($C17,'Combined Men''s Saber'!$C$4:$I$218,L$1-2,FALSE)</f>
        <v>23.5</v>
      </c>
      <c r="M17" s="4">
        <v>16</v>
      </c>
      <c r="N17" s="5">
        <f>IF(OR('[2]Men''s Epée'!$A$3=1,'50 Men''s Epée'!$R$3=TRUE),IF(OR(M17&gt;=65,ISNUMBER(M17)=FALSE),0,VLOOKUP(M17,PointTable,N$3,TRUE)),0)</f>
        <v>200</v>
      </c>
      <c r="P17">
        <f t="shared" si="2"/>
        <v>171</v>
      </c>
      <c r="Q17">
        <f t="shared" si="3"/>
        <v>190.5</v>
      </c>
      <c r="R17">
        <f t="shared" si="4"/>
        <v>200</v>
      </c>
      <c r="S17">
        <f>IF('50 Men''s Epée'!P$3=TRUE,H17,0)</f>
        <v>171</v>
      </c>
      <c r="T17">
        <f>IF('50 Men''s Epée'!Q$3=TRUE,K17,0)</f>
        <v>190.5</v>
      </c>
      <c r="U17">
        <f>IF('50 Men''s Epée'!R$3=TRUE,N17,0)</f>
        <v>200</v>
      </c>
    </row>
    <row r="18" spans="1:21" ht="12.75">
      <c r="A18" s="2" t="str">
        <f>IF(E18=0,"",IF(E18=E17,A17,ROW()-3&amp;IF(E18=E19,"T","")))</f>
        <v>15</v>
      </c>
      <c r="B18" s="2"/>
      <c r="C18" s="32" t="s">
        <v>397</v>
      </c>
      <c r="D18" s="19">
        <v>19993</v>
      </c>
      <c r="E18" s="36">
        <f>LARGE($P18:$R18,1)+LARGE($P18:$R18,2)+IF('[2]Men''s Epée'!$A$3=1,F18,0)</f>
        <v>376</v>
      </c>
      <c r="F18" s="18"/>
      <c r="G18" s="31" t="str">
        <f t="shared" si="0"/>
        <v>np</v>
      </c>
      <c r="H18" s="28">
        <f>IF(OR('[2]Men''s Epée'!$A$3=1,'50 Men''s Epée'!$P$3=TRUE),IF(OR(G18&gt;=65,ISNUMBER(G18)=FALSE),0,VLOOKUP(G18,PointTable,H$3,TRUE)),0)</f>
        <v>0</v>
      </c>
      <c r="I18" s="29" t="str">
        <f>VLOOKUP($C18,'Combined Men''s Saber'!$C$4:$I$218,I$1-2,FALSE)</f>
        <v>np</v>
      </c>
      <c r="J18" s="31">
        <f t="shared" si="1"/>
        <v>29</v>
      </c>
      <c r="K18" s="28">
        <f>IF(OR('[2]Men''s Epée'!$A$3=1,'50 Men''s Epée'!$P$3=TRUE),IF(OR(J18&gt;=65,ISNUMBER(J18)=FALSE),0,VLOOKUP(J18,PointTable,K$3,TRUE)),0)</f>
        <v>174</v>
      </c>
      <c r="L18" s="29">
        <f>VLOOKUP($C18,'Combined Men''s Saber'!$C$4:$I$218,L$1-2,FALSE)</f>
        <v>29</v>
      </c>
      <c r="M18" s="4">
        <v>15</v>
      </c>
      <c r="N18" s="5">
        <f>IF(OR('[2]Men''s Epée'!$A$3=1,'50 Men''s Epée'!$R$3=TRUE),IF(OR(M18&gt;=65,ISNUMBER(M18)=FALSE),0,VLOOKUP(M18,PointTable,N$3,TRUE)),0)</f>
        <v>202</v>
      </c>
      <c r="P18">
        <f t="shared" si="2"/>
        <v>0</v>
      </c>
      <c r="Q18">
        <f t="shared" si="3"/>
        <v>174</v>
      </c>
      <c r="R18">
        <f t="shared" si="4"/>
        <v>202</v>
      </c>
      <c r="S18">
        <f>IF('50 Men''s Epée'!P$3=TRUE,H18,0)</f>
        <v>0</v>
      </c>
      <c r="T18">
        <f>IF('50 Men''s Epée'!Q$3=TRUE,K18,0)</f>
        <v>174</v>
      </c>
      <c r="U18">
        <f>IF('50 Men''s Epée'!R$3=TRUE,N18,0)</f>
        <v>202</v>
      </c>
    </row>
    <row r="19" spans="1:21" ht="12.75">
      <c r="A19" s="2" t="str">
        <f>IF(E19=0,"",IF(E19=E18,A18,ROW()-3&amp;IF(E19=E20,"T","")))</f>
        <v>16</v>
      </c>
      <c r="B19" s="2"/>
      <c r="C19" s="32" t="s">
        <v>385</v>
      </c>
      <c r="D19" s="19">
        <v>17194</v>
      </c>
      <c r="E19" s="36">
        <f>LARGE($P19:$R19,1)+LARGE($P19:$R19,2)+IF('[2]Men''s Epée'!$A$3=1,F19,0)</f>
        <v>372</v>
      </c>
      <c r="F19" s="18"/>
      <c r="G19" s="31" t="str">
        <f t="shared" si="0"/>
        <v>np</v>
      </c>
      <c r="H19" s="28">
        <f>IF(OR('[2]Men''s Epée'!$A$3=1,'50 Men''s Epée'!$P$3=TRUE),IF(OR(G19&gt;=65,ISNUMBER(G19)=FALSE),0,VLOOKUP(G19,PointTable,H$3,TRUE)),0)</f>
        <v>0</v>
      </c>
      <c r="I19" s="29" t="str">
        <f>VLOOKUP($C19,'Combined Men''s Saber'!$C$4:$I$218,I$1-2,FALSE)</f>
        <v>np</v>
      </c>
      <c r="J19" s="31">
        <f t="shared" si="1"/>
        <v>31</v>
      </c>
      <c r="K19" s="28">
        <f>IF(OR('[2]Men''s Epée'!$A$3=1,'50 Men''s Epée'!$P$3=TRUE),IF(OR(J19&gt;=65,ISNUMBER(J19)=FALSE),0,VLOOKUP(J19,PointTable,K$3,TRUE)),0)</f>
        <v>168</v>
      </c>
      <c r="L19" s="29">
        <f>VLOOKUP($C19,'Combined Men''s Saber'!$C$4:$I$218,L$1-2,FALSE)</f>
        <v>31</v>
      </c>
      <c r="M19" s="4">
        <v>14</v>
      </c>
      <c r="N19" s="5">
        <f>IF(OR('[2]Men''s Epée'!$A$3=1,'50 Men''s Epée'!$R$3=TRUE),IF(OR(M19&gt;=65,ISNUMBER(M19)=FALSE),0,VLOOKUP(M19,PointTable,N$3,TRUE)),0)</f>
        <v>204</v>
      </c>
      <c r="P19">
        <f t="shared" si="2"/>
        <v>0</v>
      </c>
      <c r="Q19">
        <f t="shared" si="3"/>
        <v>168</v>
      </c>
      <c r="R19">
        <f t="shared" si="4"/>
        <v>204</v>
      </c>
      <c r="S19">
        <f>IF('50 Men''s Epée'!P$3=TRUE,H19,0)</f>
        <v>0</v>
      </c>
      <c r="T19">
        <f>IF('50 Men''s Epée'!Q$3=TRUE,K19,0)</f>
        <v>168</v>
      </c>
      <c r="U19">
        <f>IF('50 Men''s Epée'!R$3=TRUE,N19,0)</f>
        <v>204</v>
      </c>
    </row>
    <row r="20" spans="1:21" ht="12.75">
      <c r="A20" s="2" t="str">
        <f>IF(E20=0,"",IF(E20=E19,A19,ROW()-3&amp;IF(E20=E21,"T","")))</f>
        <v>17</v>
      </c>
      <c r="B20" s="2"/>
      <c r="C20" s="32" t="s">
        <v>384</v>
      </c>
      <c r="D20" s="19">
        <v>18907</v>
      </c>
      <c r="E20" s="36">
        <f>LARGE($P20:$R20,1)+LARGE($P20:$R20,2)+IF('[2]Men''s Epée'!$A$3=1,F20,0)</f>
        <v>337</v>
      </c>
      <c r="F20" s="18"/>
      <c r="G20" s="31" t="str">
        <f t="shared" si="0"/>
        <v>np</v>
      </c>
      <c r="H20" s="28">
        <f>IF(OR('[2]Men''s Epée'!$A$3=1,'50 Men''s Epée'!$P$3=TRUE),IF(OR(G20&gt;=65,ISNUMBER(G20)=FALSE),0,VLOOKUP(G20,PointTable,H$3,TRUE)),0)</f>
        <v>0</v>
      </c>
      <c r="I20" s="29" t="str">
        <f>VLOOKUP($C20,'Combined Men''s Saber'!$C$4:$I$218,I$1-2,FALSE)</f>
        <v>np</v>
      </c>
      <c r="J20" s="31">
        <f t="shared" si="1"/>
        <v>18</v>
      </c>
      <c r="K20" s="28">
        <f>IF(OR('[2]Men''s Epée'!$A$3=1,'50 Men''s Epée'!$P$3=TRUE),IF(OR(J20&gt;=65,ISNUMBER(J20)=FALSE),0,VLOOKUP(J20,PointTable,K$3,TRUE)),0)</f>
        <v>207</v>
      </c>
      <c r="L20" s="29">
        <f>VLOOKUP($C20,'Combined Men''s Saber'!$C$4:$I$218,L$1-2,FALSE)</f>
        <v>18</v>
      </c>
      <c r="M20" s="4">
        <v>22</v>
      </c>
      <c r="N20" s="5">
        <f>IF(OR('[2]Men''s Epée'!$A$3=1,'50 Men''s Epée'!$R$3=TRUE),IF(OR(M20&gt;=65,ISNUMBER(M20)=FALSE),0,VLOOKUP(M20,PointTable,N$3,TRUE)),0)</f>
        <v>130</v>
      </c>
      <c r="P20">
        <f t="shared" si="2"/>
        <v>0</v>
      </c>
      <c r="Q20">
        <f t="shared" si="3"/>
        <v>207</v>
      </c>
      <c r="R20">
        <f t="shared" si="4"/>
        <v>130</v>
      </c>
      <c r="S20">
        <f>IF('50 Men''s Epée'!P$3=TRUE,H20,0)</f>
        <v>0</v>
      </c>
      <c r="T20">
        <f>IF('50 Men''s Epée'!Q$3=TRUE,K20,0)</f>
        <v>207</v>
      </c>
      <c r="U20">
        <f>IF('50 Men''s Epée'!R$3=TRUE,N20,0)</f>
        <v>130</v>
      </c>
    </row>
    <row r="21" spans="1:21" ht="12.75">
      <c r="A21" s="2" t="str">
        <f>IF(E21=0,"",IF(E21=E20,A20,ROW()-3&amp;IF(E21=E22,"T","")))</f>
        <v>18</v>
      </c>
      <c r="B21" s="2"/>
      <c r="C21" s="32" t="s">
        <v>28</v>
      </c>
      <c r="D21" s="19">
        <v>19054</v>
      </c>
      <c r="E21" s="36">
        <f>LARGE($P21:$R21,1)+LARGE($P21:$R21,2)+IF('[2]Men''s Epée'!$A$3=1,F21,0)</f>
        <v>318</v>
      </c>
      <c r="F21" s="18"/>
      <c r="G21" s="31">
        <f t="shared" si="0"/>
        <v>10</v>
      </c>
      <c r="H21" s="28">
        <f>IF(OR('[2]Men''s Epée'!$A$3=1,'50 Men''s Epée'!$P$3=TRUE),IF(OR(G21&gt;=65,ISNUMBER(G21)=FALSE),0,VLOOKUP(G21,PointTable,H$3,TRUE)),0)</f>
        <v>318</v>
      </c>
      <c r="I21" s="29">
        <f>VLOOKUP($C21,'Combined Men''s Saber'!$C$4:$I$218,I$1-2,FALSE)</f>
        <v>10</v>
      </c>
      <c r="J21" s="31" t="str">
        <f t="shared" si="1"/>
        <v>np</v>
      </c>
      <c r="K21" s="28">
        <f>IF(OR('[2]Men''s Epée'!$A$3=1,'50 Men''s Epée'!$P$3=TRUE),IF(OR(J21&gt;=65,ISNUMBER(J21)=FALSE),0,VLOOKUP(J21,PointTable,K$3,TRUE)),0)</f>
        <v>0</v>
      </c>
      <c r="L21" s="29" t="str">
        <f>VLOOKUP($C21,'Combined Men''s Saber'!$C$4:$I$218,L$1-2,FALSE)</f>
        <v>np</v>
      </c>
      <c r="M21" s="4" t="s">
        <v>3</v>
      </c>
      <c r="N21" s="5">
        <f>IF(OR('[2]Men''s Epée'!$A$3=1,'50 Men''s Epée'!$R$3=TRUE),IF(OR(M21&gt;=65,ISNUMBER(M21)=FALSE),0,VLOOKUP(M21,PointTable,N$3,TRUE)),0)</f>
        <v>0</v>
      </c>
      <c r="P21">
        <f t="shared" si="2"/>
        <v>318</v>
      </c>
      <c r="Q21">
        <f t="shared" si="3"/>
        <v>0</v>
      </c>
      <c r="R21">
        <f t="shared" si="4"/>
        <v>0</v>
      </c>
      <c r="S21">
        <f>IF('50 Men''s Epée'!P$3=TRUE,H21,0)</f>
        <v>318</v>
      </c>
      <c r="T21">
        <f>IF('50 Men''s Epée'!Q$3=TRUE,K21,0)</f>
        <v>0</v>
      </c>
      <c r="U21">
        <f>IF('50 Men''s Epée'!R$3=TRUE,N21,0)</f>
        <v>0</v>
      </c>
    </row>
    <row r="22" spans="1:21" ht="12.75">
      <c r="A22" s="2" t="str">
        <f>IF(E22=0,"",IF(E22=E21,A21,ROW()-3&amp;IF(E22=E23,"T","")))</f>
        <v>19</v>
      </c>
      <c r="B22" s="2"/>
      <c r="C22" s="20" t="s">
        <v>85</v>
      </c>
      <c r="D22" s="19">
        <v>19452</v>
      </c>
      <c r="E22" s="36">
        <f>LARGE($P22:$R22,1)+LARGE($P22:$R22,2)+IF('[2]Men''s Epée'!$A$3=1,F22,0)</f>
        <v>306</v>
      </c>
      <c r="F22" s="18"/>
      <c r="G22" s="31">
        <f t="shared" si="0"/>
        <v>14</v>
      </c>
      <c r="H22" s="28">
        <f>IF(OR('[2]Men''s Epée'!$A$3=1,'50 Men''s Epée'!$P$3=TRUE),IF(OR(G22&gt;=65,ISNUMBER(G22)=FALSE),0,VLOOKUP(G22,PointTable,H$3,TRUE)),0)</f>
        <v>306</v>
      </c>
      <c r="I22" s="29">
        <f>VLOOKUP($C22,'Combined Men''s Saber'!$C$4:$I$218,I$1-2,FALSE)</f>
        <v>14</v>
      </c>
      <c r="J22" s="31" t="str">
        <f t="shared" si="1"/>
        <v>np</v>
      </c>
      <c r="K22" s="28">
        <f>IF(OR('[2]Men''s Epée'!$A$3=1,'50 Men''s Epée'!$P$3=TRUE),IF(OR(J22&gt;=65,ISNUMBER(J22)=FALSE),0,VLOOKUP(J22,PointTable,K$3,TRUE)),0)</f>
        <v>0</v>
      </c>
      <c r="L22" s="29" t="str">
        <f>VLOOKUP($C22,'Combined Men''s Saber'!$C$4:$I$218,L$1-2,FALSE)</f>
        <v>np</v>
      </c>
      <c r="M22" s="4" t="s">
        <v>3</v>
      </c>
      <c r="N22" s="5">
        <f>IF(OR('[2]Men''s Epée'!$A$3=1,'50 Men''s Epée'!$R$3=TRUE),IF(OR(M22&gt;=65,ISNUMBER(M22)=FALSE),0,VLOOKUP(M22,PointTable,N$3,TRUE)),0)</f>
        <v>0</v>
      </c>
      <c r="P22">
        <f t="shared" si="2"/>
        <v>306</v>
      </c>
      <c r="Q22">
        <f t="shared" si="3"/>
        <v>0</v>
      </c>
      <c r="R22">
        <f t="shared" si="4"/>
        <v>0</v>
      </c>
      <c r="S22">
        <f>IF('50 Men''s Epée'!P$3=TRUE,H22,0)</f>
        <v>306</v>
      </c>
      <c r="T22">
        <f>IF('50 Men''s Epée'!Q$3=TRUE,K22,0)</f>
        <v>0</v>
      </c>
      <c r="U22">
        <f>IF('50 Men''s Epée'!R$3=TRUE,N22,0)</f>
        <v>0</v>
      </c>
    </row>
    <row r="23" spans="1:21" ht="12.75">
      <c r="A23" s="2" t="str">
        <f>IF(E23=0,"",IF(E23=E22,A22,ROW()-3&amp;IF(E23=E24,"T","")))</f>
        <v>20T</v>
      </c>
      <c r="B23" s="2"/>
      <c r="C23" s="32" t="s">
        <v>13</v>
      </c>
      <c r="D23" s="19">
        <v>18375</v>
      </c>
      <c r="E23" s="36">
        <f>LARGE($P23:$R23,1)+LARGE($P23:$R23,2)+IF('[2]Men''s Epée'!$A$3=1,F23,0)</f>
        <v>303</v>
      </c>
      <c r="F23" s="18"/>
      <c r="G23" s="31" t="str">
        <f t="shared" si="0"/>
        <v>np</v>
      </c>
      <c r="H23" s="28">
        <f>IF(OR('[2]Men''s Epée'!$A$3=1,'50 Men''s Epée'!$P$3=TRUE),IF(OR(G23&gt;=65,ISNUMBER(G23)=FALSE),0,VLOOKUP(G23,PointTable,H$3,TRUE)),0)</f>
        <v>0</v>
      </c>
      <c r="I23" s="29" t="str">
        <f>VLOOKUP($C23,'Combined Men''s Saber'!$C$4:$I$218,I$1-2,FALSE)</f>
        <v>np</v>
      </c>
      <c r="J23" s="31">
        <f t="shared" si="1"/>
        <v>15</v>
      </c>
      <c r="K23" s="28">
        <f>IF(OR('[2]Men''s Epée'!$A$3=1,'50 Men''s Epée'!$P$3=TRUE),IF(OR(J23&gt;=65,ISNUMBER(J23)=FALSE),0,VLOOKUP(J23,PointTable,K$3,TRUE)),0)</f>
        <v>303</v>
      </c>
      <c r="L23" s="29">
        <f>VLOOKUP($C23,'Combined Men''s Saber'!$C$4:$I$218,L$1-2,FALSE)</f>
        <v>15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 t="shared" si="2"/>
        <v>0</v>
      </c>
      <c r="Q23">
        <f t="shared" si="3"/>
        <v>303</v>
      </c>
      <c r="R23">
        <f t="shared" si="4"/>
        <v>0</v>
      </c>
      <c r="S23">
        <f>IF('50 Men''s Epée'!P$3=TRUE,H23,0)</f>
        <v>0</v>
      </c>
      <c r="T23">
        <f>IF('50 Men''s Epée'!Q$3=TRUE,K23,0)</f>
        <v>303</v>
      </c>
      <c r="U23">
        <f>IF('50 Men''s Epée'!R$3=TRUE,N23,0)</f>
        <v>0</v>
      </c>
    </row>
    <row r="24" spans="1:21" ht="12.75">
      <c r="A24" s="2" t="str">
        <f>IF(E24=0,"",IF(E24=E23,A23,ROW()-3&amp;IF(E24=E25,"T","")))</f>
        <v>20T</v>
      </c>
      <c r="B24" s="2"/>
      <c r="C24" s="32" t="s">
        <v>317</v>
      </c>
      <c r="D24" s="19">
        <v>19624</v>
      </c>
      <c r="E24" s="36">
        <f>LARGE($P24:$R24,1)+LARGE($P24:$R24,2)+IF('[2]Men''s Epée'!$A$3=1,F24,0)</f>
        <v>303</v>
      </c>
      <c r="F24" s="18"/>
      <c r="G24" s="31">
        <f t="shared" si="0"/>
        <v>15</v>
      </c>
      <c r="H24" s="28">
        <f>IF(OR('[2]Men''s Epée'!$A$3=1,'50 Men''s Epée'!$P$3=TRUE),IF(OR(G24&gt;=65,ISNUMBER(G24)=FALSE),0,VLOOKUP(G24,PointTable,H$3,TRUE)),0)</f>
        <v>303</v>
      </c>
      <c r="I24" s="29">
        <f>VLOOKUP($C24,'Combined Men''s Saber'!$C$4:$I$218,I$1-2,FALSE)</f>
        <v>15</v>
      </c>
      <c r="J24" s="31" t="str">
        <f t="shared" si="1"/>
        <v>np</v>
      </c>
      <c r="K24" s="28">
        <f>IF(OR('[2]Men''s Epée'!$A$3=1,'50 Men''s Epée'!$P$3=TRUE),IF(OR(J24&gt;=65,ISNUMBER(J24)=FALSE),0,VLOOKUP(J24,PointTable,K$3,TRUE)),0)</f>
        <v>0</v>
      </c>
      <c r="L24" s="29" t="str">
        <f>VLOOKUP($C24,'Combined Men''s Saber'!$C$4:$I$218,L$1-2,FALSE)</f>
        <v>np</v>
      </c>
      <c r="M24" s="4" t="s">
        <v>3</v>
      </c>
      <c r="N24" s="5">
        <f>IF(OR('[2]Men''s Epée'!$A$3=1,'50 Men''s Epée'!$R$3=TRUE),IF(OR(M24&gt;=65,ISNUMBER(M24)=FALSE),0,VLOOKUP(M24,PointTable,N$3,TRUE)),0)</f>
        <v>0</v>
      </c>
      <c r="P24">
        <f t="shared" si="2"/>
        <v>303</v>
      </c>
      <c r="Q24">
        <f t="shared" si="3"/>
        <v>0</v>
      </c>
      <c r="R24">
        <f t="shared" si="4"/>
        <v>0</v>
      </c>
      <c r="S24">
        <f>IF('50 Men''s Epée'!P$3=TRUE,H24,0)</f>
        <v>303</v>
      </c>
      <c r="T24">
        <f>IF('50 Men''s Epée'!Q$3=TRUE,K24,0)</f>
        <v>0</v>
      </c>
      <c r="U24">
        <f>IF('50 Men''s Epée'!R$3=TRUE,N24,0)</f>
        <v>0</v>
      </c>
    </row>
    <row r="25" spans="1:21" ht="12.75">
      <c r="A25" s="2" t="str">
        <f>IF(E25=0,"",IF(E25=E24,A24,ROW()-3&amp;IF(E25=E26,"T","")))</f>
        <v>22</v>
      </c>
      <c r="B25" s="2"/>
      <c r="C25" s="32" t="s">
        <v>475</v>
      </c>
      <c r="D25" s="19">
        <v>18447</v>
      </c>
      <c r="E25" s="36">
        <f>LARGE($P25:$R25,1)+LARGE($P25:$R25,2)+IF('[2]Men''s Epée'!$A$3=1,F25,0)</f>
        <v>300</v>
      </c>
      <c r="F25" s="18"/>
      <c r="G25" s="31">
        <f t="shared" si="0"/>
        <v>41</v>
      </c>
      <c r="H25" s="28">
        <f>IF(OR('[2]Men''s Epée'!$A$3=1,'50 Men''s Epée'!$P$3=TRUE),IF(OR(G25&gt;=65,ISNUMBER(G25)=FALSE),0,VLOOKUP(G25,PointTable,H$3,TRUE)),0)</f>
        <v>92</v>
      </c>
      <c r="I25" s="29">
        <f>VLOOKUP($C25,'Combined Men''s Saber'!$C$4:$I$218,I$1-2,FALSE)</f>
        <v>41</v>
      </c>
      <c r="J25" s="31" t="str">
        <f t="shared" si="1"/>
        <v>np</v>
      </c>
      <c r="K25" s="28">
        <f>IF(OR('[2]Men''s Epée'!$A$3=1,'50 Men''s Epée'!$P$3=TRUE),IF(OR(J25&gt;=65,ISNUMBER(J25)=FALSE),0,VLOOKUP(J25,PointTable,K$3,TRUE)),0)</f>
        <v>0</v>
      </c>
      <c r="L25" s="29" t="str">
        <f>VLOOKUP($C25,'Combined Men''s Saber'!$C$4:$I$218,L$1-2,FALSE)</f>
        <v>np</v>
      </c>
      <c r="M25" s="4">
        <v>12</v>
      </c>
      <c r="N25" s="5">
        <f>IF(OR('[2]Men''s Epée'!$A$3=1,'50 Men''s Epée'!$R$3=TRUE),IF(OR(M25&gt;=65,ISNUMBER(M25)=FALSE),0,VLOOKUP(M25,PointTable,N$3,TRUE)),0)</f>
        <v>208</v>
      </c>
      <c r="P25">
        <f t="shared" si="2"/>
        <v>92</v>
      </c>
      <c r="Q25">
        <f t="shared" si="3"/>
        <v>0</v>
      </c>
      <c r="R25">
        <f t="shared" si="4"/>
        <v>208</v>
      </c>
      <c r="S25">
        <f>IF('50 Men''s Epée'!P$3=TRUE,H25,0)</f>
        <v>92</v>
      </c>
      <c r="T25">
        <f>IF('50 Men''s Epée'!Q$3=TRUE,K25,0)</f>
        <v>0</v>
      </c>
      <c r="U25">
        <f>IF('50 Men''s Epée'!R$3=TRUE,N25,0)</f>
        <v>208</v>
      </c>
    </row>
    <row r="26" spans="1:21" ht="12.75">
      <c r="A26" s="2" t="str">
        <f>IF(E26=0,"",IF(E26=E25,A25,ROW()-3&amp;IF(E26=E27,"T","")))</f>
        <v>23</v>
      </c>
      <c r="B26" s="2"/>
      <c r="C26" s="32" t="s">
        <v>102</v>
      </c>
      <c r="D26" s="19">
        <v>17069</v>
      </c>
      <c r="E26" s="36">
        <f>LARGE($P26:$R26,1)+LARGE($P26:$R26,2)+IF('[2]Men''s Epée'!$A$3=1,F26,0)</f>
        <v>233</v>
      </c>
      <c r="F26" s="18"/>
      <c r="G26" s="31">
        <f t="shared" si="0"/>
        <v>46.5</v>
      </c>
      <c r="H26" s="28">
        <f>IF(OR('[2]Men''s Epée'!$A$3=1,'50 Men''s Epée'!$P$3=TRUE),IF(OR(G26&gt;=65,ISNUMBER(G26)=FALSE),0,VLOOKUP(G26,PointTable,H$3,TRUE)),0)</f>
        <v>86.5</v>
      </c>
      <c r="I26" s="29">
        <f>VLOOKUP($C26,'Combined Men''s Saber'!$C$4:$I$218,I$1-2,FALSE)</f>
        <v>46.5</v>
      </c>
      <c r="J26" s="31">
        <f t="shared" si="1"/>
        <v>40</v>
      </c>
      <c r="K26" s="28">
        <f>IF(OR('[2]Men''s Epée'!$A$3=1,'50 Men''s Epée'!$P$3=TRUE),IF(OR(J26&gt;=65,ISNUMBER(J26)=FALSE),0,VLOOKUP(J26,PointTable,K$3,TRUE)),0)</f>
        <v>93</v>
      </c>
      <c r="L26" s="29">
        <f>VLOOKUP($C26,'Combined Men''s Saber'!$C$4:$I$218,L$1-2,FALSE)</f>
        <v>40</v>
      </c>
      <c r="M26" s="4">
        <v>17</v>
      </c>
      <c r="N26" s="5">
        <f>IF(OR('[2]Men''s Epée'!$A$3=1,'50 Men''s Epée'!$R$3=TRUE),IF(OR(M26&gt;=65,ISNUMBER(M26)=FALSE),0,VLOOKUP(M26,PointTable,N$3,TRUE)),0)</f>
        <v>140</v>
      </c>
      <c r="P26">
        <f t="shared" si="2"/>
        <v>86.5</v>
      </c>
      <c r="Q26">
        <f t="shared" si="3"/>
        <v>93</v>
      </c>
      <c r="R26">
        <f t="shared" si="4"/>
        <v>140</v>
      </c>
      <c r="S26">
        <f>IF('50 Men''s Epée'!P$3=TRUE,H26,0)</f>
        <v>86.5</v>
      </c>
      <c r="T26">
        <f>IF('50 Men''s Epée'!Q$3=TRUE,K26,0)</f>
        <v>93</v>
      </c>
      <c r="U26">
        <f>IF('50 Men''s Epée'!R$3=TRUE,N26,0)</f>
        <v>140</v>
      </c>
    </row>
    <row r="27" spans="1:21" ht="12.75">
      <c r="A27" s="2" t="str">
        <f>IF(E27=0,"",IF(E27=E26,A26,ROW()-3&amp;IF(E27=E28,"T","")))</f>
        <v>24</v>
      </c>
      <c r="B27" s="2"/>
      <c r="C27" s="38" t="s">
        <v>471</v>
      </c>
      <c r="D27" s="19">
        <v>19301</v>
      </c>
      <c r="E27" s="36">
        <f>LARGE($P27:$R27,1)+LARGE($P27:$R27,2)+IF('[2]Men''s Epée'!$A$3=1,F27,0)</f>
        <v>214</v>
      </c>
      <c r="F27" s="18"/>
      <c r="G27" s="31" t="str">
        <f t="shared" si="0"/>
        <v>np</v>
      </c>
      <c r="H27" s="28">
        <f>IF(OR('[2]Men''s Epée'!$A$3=1,'50 Men''s Epée'!$P$3=TRUE),IF(OR(G27&gt;=65,ISNUMBER(G27)=FALSE),0,VLOOKUP(G27,PointTable,H$3,TRUE)),0)</f>
        <v>0</v>
      </c>
      <c r="I27" s="29" t="e">
        <f>VLOOKUP($C27,'Combined Men''s Saber'!$C$4:$I$218,I$1-2,FALSE)</f>
        <v>#N/A</v>
      </c>
      <c r="J27" s="31" t="str">
        <f t="shared" si="1"/>
        <v>np</v>
      </c>
      <c r="K27" s="28">
        <f>IF(OR('[2]Men''s Epée'!$A$3=1,'50 Men''s Epée'!$P$3=TRUE),IF(OR(J27&gt;=65,ISNUMBER(J27)=FALSE),0,VLOOKUP(J27,PointTable,K$3,TRUE)),0)</f>
        <v>0</v>
      </c>
      <c r="L27" s="29" t="e">
        <f>VLOOKUP($C27,'Combined Men''s Saber'!$C$4:$I$218,L$1-2,FALSE)</f>
        <v>#N/A</v>
      </c>
      <c r="M27" s="4">
        <v>9</v>
      </c>
      <c r="N27" s="5">
        <f>IF(OR('[2]Men''s Epée'!$A$3=1,'50 Men''s Epée'!$R$3=TRUE),IF(OR(M27&gt;=65,ISNUMBER(M27)=FALSE),0,VLOOKUP(M27,PointTable,N$3,TRUE)),0)</f>
        <v>214</v>
      </c>
      <c r="P27">
        <f t="shared" si="2"/>
        <v>0</v>
      </c>
      <c r="Q27">
        <f t="shared" si="3"/>
        <v>0</v>
      </c>
      <c r="R27">
        <f t="shared" si="4"/>
        <v>214</v>
      </c>
      <c r="S27">
        <f>IF('50 Men''s Epée'!P$3=TRUE,H27,0)</f>
        <v>0</v>
      </c>
      <c r="T27">
        <f>IF('50 Men''s Epée'!Q$3=TRUE,K27,0)</f>
        <v>0</v>
      </c>
      <c r="U27">
        <f>IF('50 Men''s Epée'!R$3=TRUE,N27,0)</f>
        <v>214</v>
      </c>
    </row>
    <row r="28" spans="1:21" ht="12.75">
      <c r="A28" s="2" t="str">
        <f>IF(E28=0,"",IF(E28=E27,A27,ROW()-3&amp;IF(E28=E29,"T","")))</f>
        <v>25</v>
      </c>
      <c r="B28" s="2"/>
      <c r="C28" s="38" t="s">
        <v>472</v>
      </c>
      <c r="D28" s="19">
        <v>19995</v>
      </c>
      <c r="E28" s="36">
        <f>LARGE($P28:$R28,1)+LARGE($P28:$R28,2)+IF('[2]Men''s Epée'!$A$3=1,F28,0)</f>
        <v>212</v>
      </c>
      <c r="F28" s="18"/>
      <c r="G28" s="31" t="str">
        <f t="shared" si="0"/>
        <v>np</v>
      </c>
      <c r="H28" s="28">
        <f>IF(OR('[2]Men''s Epée'!$A$3=1,'50 Men''s Epée'!$P$3=TRUE),IF(OR(G28&gt;=65,ISNUMBER(G28)=FALSE),0,VLOOKUP(G28,PointTable,H$3,TRUE)),0)</f>
        <v>0</v>
      </c>
      <c r="I28" s="29" t="e">
        <f>VLOOKUP($C28,'Combined Men''s Saber'!$C$4:$I$218,I$1-2,FALSE)</f>
        <v>#N/A</v>
      </c>
      <c r="J28" s="31" t="str">
        <f t="shared" si="1"/>
        <v>np</v>
      </c>
      <c r="K28" s="28">
        <f>IF(OR('[2]Men''s Epée'!$A$3=1,'50 Men''s Epée'!$P$3=TRUE),IF(OR(J28&gt;=65,ISNUMBER(J28)=FALSE),0,VLOOKUP(J28,PointTable,K$3,TRUE)),0)</f>
        <v>0</v>
      </c>
      <c r="L28" s="29" t="e">
        <f>VLOOKUP($C28,'Combined Men''s Saber'!$C$4:$I$218,L$1-2,FALSE)</f>
        <v>#N/A</v>
      </c>
      <c r="M28" s="4">
        <v>10</v>
      </c>
      <c r="N28" s="5">
        <f>IF(OR('[2]Men''s Epée'!$A$3=1,'50 Men''s Epée'!$R$3=TRUE),IF(OR(M28&gt;=65,ISNUMBER(M28)=FALSE),0,VLOOKUP(M28,PointTable,N$3,TRUE)),0)</f>
        <v>212</v>
      </c>
      <c r="P28">
        <f t="shared" si="2"/>
        <v>0</v>
      </c>
      <c r="Q28">
        <f t="shared" si="3"/>
        <v>0</v>
      </c>
      <c r="R28">
        <f t="shared" si="4"/>
        <v>212</v>
      </c>
      <c r="S28">
        <f>IF('50 Men''s Epée'!P$3=TRUE,H28,0)</f>
        <v>0</v>
      </c>
      <c r="T28">
        <f>IF('50 Men''s Epée'!Q$3=TRUE,K28,0)</f>
        <v>0</v>
      </c>
      <c r="U28">
        <f>IF('50 Men''s Epée'!R$3=TRUE,N28,0)</f>
        <v>212</v>
      </c>
    </row>
    <row r="29" spans="1:21" ht="12.75">
      <c r="A29" s="2" t="str">
        <f>IF(E29=0,"",IF(E29=E28,A28,ROW()-3&amp;IF(E29=E30,"T","")))</f>
        <v>26</v>
      </c>
      <c r="B29" s="2"/>
      <c r="C29" s="38" t="s">
        <v>473</v>
      </c>
      <c r="D29" s="19">
        <v>19088</v>
      </c>
      <c r="E29" s="36">
        <f>LARGE($P29:$R29,1)+LARGE($P29:$R29,2)+IF('[2]Men''s Epée'!$A$3=1,F29,0)</f>
        <v>206</v>
      </c>
      <c r="F29" s="18"/>
      <c r="G29" s="31" t="str">
        <f t="shared" si="0"/>
        <v>np</v>
      </c>
      <c r="H29" s="28">
        <f>IF(OR('[2]Men''s Epée'!$A$3=1,'50 Men''s Epée'!$P$3=TRUE),IF(OR(G29&gt;=65,ISNUMBER(G29)=FALSE),0,VLOOKUP(G29,PointTable,H$3,TRUE)),0)</f>
        <v>0</v>
      </c>
      <c r="I29" s="29" t="e">
        <f>VLOOKUP($C29,'Combined Men''s Saber'!$C$4:$I$218,I$1-2,FALSE)</f>
        <v>#N/A</v>
      </c>
      <c r="J29" s="31" t="str">
        <f t="shared" si="1"/>
        <v>np</v>
      </c>
      <c r="K29" s="28">
        <f>IF(OR('[2]Men''s Epée'!$A$3=1,'50 Men''s Epée'!$P$3=TRUE),IF(OR(J29&gt;=65,ISNUMBER(J29)=FALSE),0,VLOOKUP(J29,PointTable,K$3,TRUE)),0)</f>
        <v>0</v>
      </c>
      <c r="L29" s="29" t="e">
        <f>VLOOKUP($C29,'Combined Men''s Saber'!$C$4:$I$218,L$1-2,FALSE)</f>
        <v>#N/A</v>
      </c>
      <c r="M29" s="4">
        <v>13</v>
      </c>
      <c r="N29" s="5">
        <f>IF(OR('[2]Men''s Epée'!$A$3=1,'50 Men''s Epée'!$R$3=TRUE),IF(OR(M29&gt;=65,ISNUMBER(M29)=FALSE),0,VLOOKUP(M29,PointTable,N$3,TRUE)),0)</f>
        <v>206</v>
      </c>
      <c r="P29">
        <f t="shared" si="2"/>
        <v>0</v>
      </c>
      <c r="Q29">
        <f t="shared" si="3"/>
        <v>0</v>
      </c>
      <c r="R29">
        <f t="shared" si="4"/>
        <v>206</v>
      </c>
      <c r="S29">
        <f>IF('50 Men''s Epée'!P$3=TRUE,H29,0)</f>
        <v>0</v>
      </c>
      <c r="T29">
        <f>IF('50 Men''s Epée'!Q$3=TRUE,K29,0)</f>
        <v>0</v>
      </c>
      <c r="U29">
        <f>IF('50 Men''s Epée'!R$3=TRUE,N29,0)</f>
        <v>206</v>
      </c>
    </row>
    <row r="30" spans="1:21" ht="12.75">
      <c r="A30" s="2" t="str">
        <f>IF(E30=0,"",IF(E30=E29,A29,ROW()-3&amp;IF(E30=E31,"T","")))</f>
        <v>27</v>
      </c>
      <c r="B30" s="2"/>
      <c r="C30" s="32" t="s">
        <v>140</v>
      </c>
      <c r="D30" s="19">
        <v>19626</v>
      </c>
      <c r="E30" s="36">
        <f>LARGE($P30:$R30,1)+LARGE($P30:$R30,2)+IF('[2]Men''s Epée'!$A$3=1,F30,0)</f>
        <v>196.5</v>
      </c>
      <c r="F30" s="18"/>
      <c r="G30" s="31">
        <f t="shared" si="0"/>
        <v>21.5</v>
      </c>
      <c r="H30" s="28">
        <f>IF(OR('[2]Men''s Epée'!$A$3=1,'50 Men''s Epée'!$P$3=TRUE),IF(OR(G30&gt;=65,ISNUMBER(G30)=FALSE),0,VLOOKUP(G30,PointTable,H$3,TRUE)),0)</f>
        <v>196.5</v>
      </c>
      <c r="I30" s="29">
        <f>VLOOKUP($C30,'Combined Men''s Saber'!$C$4:$I$218,I$1-2,FALSE)</f>
        <v>21.5</v>
      </c>
      <c r="J30" s="31" t="str">
        <f t="shared" si="1"/>
        <v>np</v>
      </c>
      <c r="K30" s="28">
        <f>IF(OR('[2]Men''s Epée'!$A$3=1,'50 Men''s Epée'!$P$3=TRUE),IF(OR(J30&gt;=65,ISNUMBER(J30)=FALSE),0,VLOOKUP(J30,PointTable,K$3,TRUE)),0)</f>
        <v>0</v>
      </c>
      <c r="L30" s="29" t="str">
        <f>VLOOKUP($C30,'Combined Men''s Saber'!$C$4:$I$218,L$1-2,FALSE)</f>
        <v>np</v>
      </c>
      <c r="M30" s="4" t="s">
        <v>3</v>
      </c>
      <c r="N30" s="5">
        <f>IF(OR('[2]Men''s Epée'!$A$3=1,'50 Men''s Epée'!$R$3=TRUE),IF(OR(M30&gt;=65,ISNUMBER(M30)=FALSE),0,VLOOKUP(M30,PointTable,N$3,TRUE)),0)</f>
        <v>0</v>
      </c>
      <c r="P30">
        <f t="shared" si="2"/>
        <v>196.5</v>
      </c>
      <c r="Q30">
        <f t="shared" si="3"/>
        <v>0</v>
      </c>
      <c r="R30">
        <f t="shared" si="4"/>
        <v>0</v>
      </c>
      <c r="S30">
        <f>IF('50 Men''s Epée'!P$3=TRUE,H30,0)</f>
        <v>196.5</v>
      </c>
      <c r="T30">
        <f>IF('50 Men''s Epée'!Q$3=TRUE,K30,0)</f>
        <v>0</v>
      </c>
      <c r="U30">
        <f>IF('50 Men''s Epée'!R$3=TRUE,N30,0)</f>
        <v>0</v>
      </c>
    </row>
    <row r="31" spans="1:21" ht="12.75">
      <c r="A31" s="2" t="str">
        <f>IF(E31=0,"",IF(E31=E30,A30,ROW()-3&amp;IF(E31=E32,"T","")))</f>
        <v>28</v>
      </c>
      <c r="B31" s="2"/>
      <c r="C31" s="32" t="s">
        <v>117</v>
      </c>
      <c r="D31" s="19">
        <v>19346</v>
      </c>
      <c r="E31" s="36">
        <f>LARGE($P31:$R31,1)+LARGE($P31:$R31,2)+IF('[2]Men''s Epée'!$A$3=1,F31,0)</f>
        <v>174</v>
      </c>
      <c r="F31" s="18"/>
      <c r="G31" s="31">
        <f t="shared" si="0"/>
        <v>29</v>
      </c>
      <c r="H31" s="28">
        <f>IF(OR('[2]Men''s Epée'!$A$3=1,'50 Men''s Epée'!$P$3=TRUE),IF(OR(G31&gt;=65,ISNUMBER(G31)=FALSE),0,VLOOKUP(G31,PointTable,H$3,TRUE)),0)</f>
        <v>174</v>
      </c>
      <c r="I31" s="29">
        <f>VLOOKUP($C31,'Combined Men''s Saber'!$C$4:$I$218,I$1-2,FALSE)</f>
        <v>29</v>
      </c>
      <c r="J31" s="31" t="str">
        <f t="shared" si="1"/>
        <v>np</v>
      </c>
      <c r="K31" s="28">
        <f>IF(OR('[2]Men''s Epée'!$A$3=1,'50 Men''s Epée'!$P$3=TRUE),IF(OR(J31&gt;=65,ISNUMBER(J31)=FALSE),0,VLOOKUP(J31,PointTable,K$3,TRUE)),0)</f>
        <v>0</v>
      </c>
      <c r="L31" s="29" t="str">
        <f>VLOOKUP($C31,'Combined Men''s Saber'!$C$4:$I$218,L$1-2,FALSE)</f>
        <v>np</v>
      </c>
      <c r="M31" s="4" t="s">
        <v>3</v>
      </c>
      <c r="N31" s="5">
        <f>IF(OR('[2]Men''s Epée'!$A$3=1,'50 Men''s Epée'!$R$3=TRUE),IF(OR(M31&gt;=65,ISNUMBER(M31)=FALSE),0,VLOOKUP(M31,PointTable,N$3,TRUE)),0)</f>
        <v>0</v>
      </c>
      <c r="P31">
        <f aca="true" t="shared" si="5" ref="P31:P46">H31</f>
        <v>174</v>
      </c>
      <c r="Q31">
        <f aca="true" t="shared" si="6" ref="Q31:Q46">K31</f>
        <v>0</v>
      </c>
      <c r="R31">
        <f aca="true" t="shared" si="7" ref="R31:R46">N31</f>
        <v>0</v>
      </c>
      <c r="S31">
        <f>IF('50 Men''s Epée'!P$3=TRUE,H31,0)</f>
        <v>174</v>
      </c>
      <c r="T31">
        <f>IF('50 Men''s Epée'!Q$3=TRUE,K31,0)</f>
        <v>0</v>
      </c>
      <c r="U31">
        <f>IF('50 Men''s Epée'!R$3=TRUE,N31,0)</f>
        <v>0</v>
      </c>
    </row>
    <row r="32" spans="1:21" ht="12.75">
      <c r="A32" s="2" t="str">
        <f>IF(E32=0,"",IF(E32=E31,A31,ROW()-3&amp;IF(E32=E33,"T","")))</f>
        <v>29</v>
      </c>
      <c r="B32" s="2"/>
      <c r="C32" s="38" t="s">
        <v>84</v>
      </c>
      <c r="D32" s="19">
        <v>16882</v>
      </c>
      <c r="E32" s="36">
        <f>LARGE($P32:$R32,1)+LARGE($P32:$R32,2)+IF('[2]Men''s Epée'!$A$3=1,F32,0)</f>
        <v>138</v>
      </c>
      <c r="F32" s="18"/>
      <c r="G32" s="31" t="str">
        <f t="shared" si="0"/>
        <v>np</v>
      </c>
      <c r="H32" s="28">
        <f>IF(OR('[2]Men''s Epée'!$A$3=1,'50 Men''s Epée'!$P$3=TRUE),IF(OR(G32&gt;=65,ISNUMBER(G32)=FALSE),0,VLOOKUP(G32,PointTable,H$3,TRUE)),0)</f>
        <v>0</v>
      </c>
      <c r="I32" s="29" t="e">
        <f>VLOOKUP($C32,'Combined Men''s Saber'!$C$4:$I$218,I$1-2,FALSE)</f>
        <v>#N/A</v>
      </c>
      <c r="J32" s="31" t="str">
        <f t="shared" si="1"/>
        <v>np</v>
      </c>
      <c r="K32" s="28">
        <f>IF(OR('[2]Men''s Epée'!$A$3=1,'50 Men''s Epée'!$P$3=TRUE),IF(OR(J32&gt;=65,ISNUMBER(J32)=FALSE),0,VLOOKUP(J32,PointTable,K$3,TRUE)),0)</f>
        <v>0</v>
      </c>
      <c r="L32" s="29" t="e">
        <f>VLOOKUP($C32,'Combined Men''s Saber'!$C$4:$I$218,L$1-2,FALSE)</f>
        <v>#N/A</v>
      </c>
      <c r="M32" s="4">
        <v>18</v>
      </c>
      <c r="N32" s="5">
        <f>IF(OR('[2]Men''s Epée'!$A$3=1,'50 Men''s Epée'!$R$3=TRUE),IF(OR(M32&gt;=65,ISNUMBER(M32)=FALSE),0,VLOOKUP(M32,PointTable,N$3,TRUE)),0)</f>
        <v>138</v>
      </c>
      <c r="P32">
        <f t="shared" si="5"/>
        <v>0</v>
      </c>
      <c r="Q32">
        <f t="shared" si="6"/>
        <v>0</v>
      </c>
      <c r="R32">
        <f t="shared" si="7"/>
        <v>138</v>
      </c>
      <c r="S32">
        <f>IF('50 Men''s Epée'!P$3=TRUE,H32,0)</f>
        <v>0</v>
      </c>
      <c r="T32">
        <f>IF('50 Men''s Epée'!Q$3=TRUE,K32,0)</f>
        <v>0</v>
      </c>
      <c r="U32">
        <f>IF('50 Men''s Epée'!R$3=TRUE,N32,0)</f>
        <v>138</v>
      </c>
    </row>
    <row r="33" spans="1:21" ht="12.75">
      <c r="A33" s="2" t="str">
        <f>IF(E33=0,"",IF(E33=E32,A32,ROW()-3&amp;IF(E33=E34,"T","")))</f>
        <v>30</v>
      </c>
      <c r="B33" s="2"/>
      <c r="C33" s="32" t="s">
        <v>263</v>
      </c>
      <c r="D33" s="19">
        <v>17441</v>
      </c>
      <c r="E33" s="36">
        <f>LARGE($P33:$R33,1)+LARGE($P33:$R33,2)+IF('[2]Men''s Epée'!$A$3=1,F33,0)</f>
        <v>136</v>
      </c>
      <c r="F33" s="18"/>
      <c r="G33" s="31" t="str">
        <f t="shared" si="0"/>
        <v>np</v>
      </c>
      <c r="H33" s="28">
        <f>IF(OR('[2]Men''s Epée'!$A$3=1,'50 Men''s Epée'!$P$3=TRUE),IF(OR(G33&gt;=65,ISNUMBER(G33)=FALSE),0,VLOOKUP(G33,PointTable,H$3,TRUE)),0)</f>
        <v>0</v>
      </c>
      <c r="I33" s="29" t="e">
        <f>VLOOKUP($C33,'Combined Men''s Saber'!$C$4:$I$218,I$1-2,FALSE)</f>
        <v>#N/A</v>
      </c>
      <c r="J33" s="31" t="str">
        <f t="shared" si="1"/>
        <v>np</v>
      </c>
      <c r="K33" s="28">
        <f>IF(OR('[2]Men''s Epée'!$A$3=1,'50 Men''s Epée'!$P$3=TRUE),IF(OR(J33&gt;=65,ISNUMBER(J33)=FALSE),0,VLOOKUP(J33,PointTable,K$3,TRUE)),0)</f>
        <v>0</v>
      </c>
      <c r="L33" s="29" t="e">
        <f>VLOOKUP($C33,'Combined Men''s Saber'!$C$4:$I$218,L$1-2,FALSE)</f>
        <v>#N/A</v>
      </c>
      <c r="M33" s="4">
        <v>19</v>
      </c>
      <c r="N33" s="5">
        <f>IF(OR('[2]Men''s Epée'!$A$3=1,'50 Men''s Epée'!$R$3=TRUE),IF(OR(M33&gt;=65,ISNUMBER(M33)=FALSE),0,VLOOKUP(M33,PointTable,N$3,TRUE)),0)</f>
        <v>136</v>
      </c>
      <c r="P33">
        <f t="shared" si="5"/>
        <v>0</v>
      </c>
      <c r="Q33">
        <f t="shared" si="6"/>
        <v>0</v>
      </c>
      <c r="R33">
        <f t="shared" si="7"/>
        <v>136</v>
      </c>
      <c r="S33">
        <f>IF('50 Men''s Epée'!P$3=TRUE,H33,0)</f>
        <v>0</v>
      </c>
      <c r="T33">
        <f>IF('50 Men''s Epée'!Q$3=TRUE,K33,0)</f>
        <v>0</v>
      </c>
      <c r="U33">
        <f>IF('50 Men''s Epée'!R$3=TRUE,N33,0)</f>
        <v>136</v>
      </c>
    </row>
    <row r="34" spans="1:21" ht="12.75">
      <c r="A34" s="2" t="str">
        <f>IF(E34=0,"",IF(E34=E33,A33,ROW()-3&amp;IF(E34=E35,"T","")))</f>
        <v>31</v>
      </c>
      <c r="B34" s="2"/>
      <c r="C34" s="38" t="s">
        <v>474</v>
      </c>
      <c r="D34" s="19">
        <v>20171</v>
      </c>
      <c r="E34" s="36">
        <f>LARGE($P34:$R34,1)+LARGE($P34:$R34,2)+IF('[2]Men''s Epée'!$A$3=1,F34,0)</f>
        <v>134</v>
      </c>
      <c r="F34" s="18"/>
      <c r="G34" s="31" t="str">
        <f t="shared" si="0"/>
        <v>np</v>
      </c>
      <c r="H34" s="28">
        <f>IF(OR('[2]Men''s Epée'!$A$3=1,'50 Men''s Epée'!$P$3=TRUE),IF(OR(G34&gt;=65,ISNUMBER(G34)=FALSE),0,VLOOKUP(G34,PointTable,H$3,TRUE)),0)</f>
        <v>0</v>
      </c>
      <c r="I34" s="29" t="e">
        <f>VLOOKUP($C34,'Combined Men''s Saber'!$C$4:$I$218,I$1-2,FALSE)</f>
        <v>#N/A</v>
      </c>
      <c r="J34" s="31" t="str">
        <f t="shared" si="1"/>
        <v>np</v>
      </c>
      <c r="K34" s="28">
        <f>IF(OR('[2]Men''s Epée'!$A$3=1,'50 Men''s Epée'!$P$3=TRUE),IF(OR(J34&gt;=65,ISNUMBER(J34)=FALSE),0,VLOOKUP(J34,PointTable,K$3,TRUE)),0)</f>
        <v>0</v>
      </c>
      <c r="L34" s="29" t="e">
        <f>VLOOKUP($C34,'Combined Men''s Saber'!$C$4:$I$218,L$1-2,FALSE)</f>
        <v>#N/A</v>
      </c>
      <c r="M34" s="4">
        <v>20</v>
      </c>
      <c r="N34" s="5">
        <f>IF(OR('[2]Men''s Epée'!$A$3=1,'50 Men''s Epée'!$R$3=TRUE),IF(OR(M34&gt;=65,ISNUMBER(M34)=FALSE),0,VLOOKUP(M34,PointTable,N$3,TRUE)),0)</f>
        <v>134</v>
      </c>
      <c r="P34">
        <f t="shared" si="5"/>
        <v>0</v>
      </c>
      <c r="Q34">
        <f t="shared" si="6"/>
        <v>0</v>
      </c>
      <c r="R34">
        <f t="shared" si="7"/>
        <v>134</v>
      </c>
      <c r="S34">
        <f>IF('50 Men''s Epée'!P$3=TRUE,H34,0)</f>
        <v>0</v>
      </c>
      <c r="T34">
        <f>IF('50 Men''s Epée'!Q$3=TRUE,K34,0)</f>
        <v>0</v>
      </c>
      <c r="U34">
        <f>IF('50 Men''s Epée'!R$3=TRUE,N34,0)</f>
        <v>134</v>
      </c>
    </row>
    <row r="35" spans="1:21" ht="12.75">
      <c r="A35" s="2" t="str">
        <f>IF(E35=0,"",IF(E35=E34,A34,ROW()-3&amp;IF(E35=E36,"T","")))</f>
        <v>32</v>
      </c>
      <c r="B35" s="2"/>
      <c r="C35" s="38" t="s">
        <v>500</v>
      </c>
      <c r="D35" s="19">
        <v>18871</v>
      </c>
      <c r="E35" s="36">
        <f>LARGE($P35:$R35,1)+LARGE($P35:$R35,2)+IF('[2]Men''s Epée'!$A$3=1,F35,0)</f>
        <v>132</v>
      </c>
      <c r="F35" s="18"/>
      <c r="G35" s="31" t="str">
        <f aca="true" t="shared" si="8" ref="G35:G46">IF(ISERROR(I35),"np",I35)</f>
        <v>np</v>
      </c>
      <c r="H35" s="28">
        <f>IF(OR('[2]Men''s Epée'!$A$3=1,'50 Men''s Epée'!$P$3=TRUE),IF(OR(G35&gt;=65,ISNUMBER(G35)=FALSE),0,VLOOKUP(G35,PointTable,H$3,TRUE)),0)</f>
        <v>0</v>
      </c>
      <c r="I35" s="29" t="e">
        <f>VLOOKUP($C35,'Combined Men''s Saber'!$C$4:$I$218,I$1-2,FALSE)</f>
        <v>#N/A</v>
      </c>
      <c r="J35" s="31" t="str">
        <f aca="true" t="shared" si="9" ref="J35:J46">IF(ISERROR(L35),"np",L35)</f>
        <v>np</v>
      </c>
      <c r="K35" s="28">
        <f>IF(OR('[2]Men''s Epée'!$A$3=1,'50 Men''s Epée'!$P$3=TRUE),IF(OR(J35&gt;=65,ISNUMBER(J35)=FALSE),0,VLOOKUP(J35,PointTable,K$3,TRUE)),0)</f>
        <v>0</v>
      </c>
      <c r="L35" s="29" t="e">
        <f>VLOOKUP($C35,'Combined Men''s Saber'!$C$4:$I$218,L$1-2,FALSE)</f>
        <v>#N/A</v>
      </c>
      <c r="M35" s="4">
        <v>21</v>
      </c>
      <c r="N35" s="5">
        <f>IF(OR('[2]Men''s Epée'!$A$3=1,'50 Men''s Epée'!$R$3=TRUE),IF(OR(M35&gt;=65,ISNUMBER(M35)=FALSE),0,VLOOKUP(M35,PointTable,N$3,TRUE)),0)</f>
        <v>132</v>
      </c>
      <c r="P35">
        <f t="shared" si="5"/>
        <v>0</v>
      </c>
      <c r="Q35">
        <f t="shared" si="6"/>
        <v>0</v>
      </c>
      <c r="R35">
        <f t="shared" si="7"/>
        <v>132</v>
      </c>
      <c r="S35">
        <f>IF('50 Men''s Epée'!P$3=TRUE,H35,0)</f>
        <v>0</v>
      </c>
      <c r="T35">
        <f>IF('50 Men''s Epée'!Q$3=TRUE,K35,0)</f>
        <v>0</v>
      </c>
      <c r="U35">
        <f>IF('50 Men''s Epée'!R$3=TRUE,N35,0)</f>
        <v>132</v>
      </c>
    </row>
    <row r="36" spans="1:21" ht="12.75">
      <c r="A36" s="2" t="str">
        <f>IF(E36=0,"",IF(E36=E35,A35,ROW()-3&amp;IF(E36=E37,"T","")))</f>
        <v>33</v>
      </c>
      <c r="B36" s="2"/>
      <c r="C36" s="38" t="s">
        <v>501</v>
      </c>
      <c r="D36" s="19">
        <v>17971</v>
      </c>
      <c r="E36" s="36">
        <f>LARGE($P36:$R36,1)+LARGE($P36:$R36,2)+IF('[2]Men''s Epée'!$A$3=1,F36,0)</f>
        <v>128</v>
      </c>
      <c r="F36" s="18"/>
      <c r="G36" s="31" t="str">
        <f t="shared" si="8"/>
        <v>np</v>
      </c>
      <c r="H36" s="28">
        <f>IF(OR('[2]Men''s Epée'!$A$3=1,'50 Men''s Epée'!$P$3=TRUE),IF(OR(G36&gt;=65,ISNUMBER(G36)=FALSE),0,VLOOKUP(G36,PointTable,H$3,TRUE)),0)</f>
        <v>0</v>
      </c>
      <c r="I36" s="29" t="e">
        <f>VLOOKUP($C36,'Combined Men''s Saber'!$C$4:$I$218,I$1-2,FALSE)</f>
        <v>#N/A</v>
      </c>
      <c r="J36" s="31" t="str">
        <f t="shared" si="9"/>
        <v>np</v>
      </c>
      <c r="K36" s="28">
        <f>IF(OR('[2]Men''s Epée'!$A$3=1,'50 Men''s Epée'!$P$3=TRUE),IF(OR(J36&gt;=65,ISNUMBER(J36)=FALSE),0,VLOOKUP(J36,PointTable,K$3,TRUE)),0)</f>
        <v>0</v>
      </c>
      <c r="L36" s="29" t="e">
        <f>VLOOKUP($C36,'Combined Men''s Saber'!$C$4:$I$218,L$1-2,FALSE)</f>
        <v>#N/A</v>
      </c>
      <c r="M36" s="4">
        <v>23</v>
      </c>
      <c r="N36" s="5">
        <f>IF(OR('[2]Men''s Epée'!$A$3=1,'50 Men''s Epée'!$R$3=TRUE),IF(OR(M36&gt;=65,ISNUMBER(M36)=FALSE),0,VLOOKUP(M36,PointTable,N$3,TRUE)),0)</f>
        <v>128</v>
      </c>
      <c r="P36">
        <f>H36</f>
        <v>0</v>
      </c>
      <c r="Q36">
        <f>K36</f>
        <v>0</v>
      </c>
      <c r="R36">
        <f>N36</f>
        <v>128</v>
      </c>
      <c r="S36">
        <f>IF('50 Men''s Epée'!P$3=TRUE,H36,0)</f>
        <v>0</v>
      </c>
      <c r="T36">
        <f>IF('50 Men''s Epée'!Q$3=TRUE,K36,0)</f>
        <v>0</v>
      </c>
      <c r="U36">
        <f>IF('50 Men''s Epée'!R$3=TRUE,N36,0)</f>
        <v>128</v>
      </c>
    </row>
    <row r="37" spans="1:21" ht="12.75">
      <c r="A37" s="2" t="str">
        <f>IF(E37=0,"",IF(E37=E36,A36,ROW()-3&amp;IF(E37=E38,"T","")))</f>
        <v>34</v>
      </c>
      <c r="B37" s="2"/>
      <c r="C37" s="38" t="s">
        <v>502</v>
      </c>
      <c r="D37" s="19">
        <v>19168</v>
      </c>
      <c r="E37" s="36">
        <f>LARGE($P37:$R37,1)+LARGE($P37:$R37,2)+IF('[2]Men''s Epée'!$A$3=1,F37,0)</f>
        <v>126</v>
      </c>
      <c r="F37" s="18"/>
      <c r="G37" s="31" t="str">
        <f t="shared" si="8"/>
        <v>np</v>
      </c>
      <c r="H37" s="28">
        <f>IF(OR('[2]Men''s Epée'!$A$3=1,'50 Men''s Epée'!$P$3=TRUE),IF(OR(G37&gt;=65,ISNUMBER(G37)=FALSE),0,VLOOKUP(G37,PointTable,H$3,TRUE)),0)</f>
        <v>0</v>
      </c>
      <c r="I37" s="29" t="e">
        <f>VLOOKUP($C37,'Combined Men''s Saber'!$C$4:$I$218,I$1-2,FALSE)</f>
        <v>#N/A</v>
      </c>
      <c r="J37" s="31" t="str">
        <f t="shared" si="9"/>
        <v>np</v>
      </c>
      <c r="K37" s="28">
        <f>IF(OR('[2]Men''s Epée'!$A$3=1,'50 Men''s Epée'!$P$3=TRUE),IF(OR(J37&gt;=65,ISNUMBER(J37)=FALSE),0,VLOOKUP(J37,PointTable,K$3,TRUE)),0)</f>
        <v>0</v>
      </c>
      <c r="L37" s="29" t="e">
        <f>VLOOKUP($C37,'Combined Men''s Saber'!$C$4:$I$218,L$1-2,FALSE)</f>
        <v>#N/A</v>
      </c>
      <c r="M37" s="4">
        <v>24</v>
      </c>
      <c r="N37" s="5">
        <f>IF(OR('[2]Men''s Epée'!$A$3=1,'50 Men''s Epée'!$R$3=TRUE),IF(OR(M37&gt;=65,ISNUMBER(M37)=FALSE),0,VLOOKUP(M37,PointTable,N$3,TRUE)),0)</f>
        <v>126</v>
      </c>
      <c r="P37">
        <f t="shared" si="5"/>
        <v>0</v>
      </c>
      <c r="Q37">
        <f t="shared" si="6"/>
        <v>0</v>
      </c>
      <c r="R37">
        <f t="shared" si="7"/>
        <v>126</v>
      </c>
      <c r="S37">
        <f>IF('50 Men''s Epée'!P$3=TRUE,H37,0)</f>
        <v>0</v>
      </c>
      <c r="T37">
        <f>IF('50 Men''s Epée'!Q$3=TRUE,K37,0)</f>
        <v>0</v>
      </c>
      <c r="U37">
        <f>IF('50 Men''s Epée'!R$3=TRUE,N37,0)</f>
        <v>126</v>
      </c>
    </row>
    <row r="38" spans="1:21" ht="12.75">
      <c r="A38" s="2" t="str">
        <f>IF(E38=0,"",IF(E38=E37,A37,ROW()-3&amp;IF(E38=E39,"T","")))</f>
        <v>35</v>
      </c>
      <c r="B38" s="2"/>
      <c r="C38" s="20" t="s">
        <v>32</v>
      </c>
      <c r="D38" s="19">
        <v>18285</v>
      </c>
      <c r="E38" s="36">
        <f>LARGE($P38:$R38,1)+LARGE($P38:$R38,2)+IF('[2]Men''s Epée'!$A$3=1,F38,0)</f>
        <v>95</v>
      </c>
      <c r="F38" s="18"/>
      <c r="G38" s="31">
        <f t="shared" si="8"/>
        <v>38</v>
      </c>
      <c r="H38" s="28">
        <f>IF(OR('[2]Men''s Epée'!$A$3=1,'50 Men''s Epée'!$P$3=TRUE),IF(OR(G38&gt;=65,ISNUMBER(G38)=FALSE),0,VLOOKUP(G38,PointTable,H$3,TRUE)),0)</f>
        <v>95</v>
      </c>
      <c r="I38" s="29">
        <f>VLOOKUP($C38,'Combined Men''s Saber'!$C$4:$I$218,I$1-2,FALSE)</f>
        <v>38</v>
      </c>
      <c r="J38" s="31" t="str">
        <f t="shared" si="9"/>
        <v>np</v>
      </c>
      <c r="K38" s="28">
        <f>IF(OR('[2]Men''s Epée'!$A$3=1,'50 Men''s Epée'!$P$3=TRUE),IF(OR(J38&gt;=65,ISNUMBER(J38)=FALSE),0,VLOOKUP(J38,PointTable,K$3,TRUE)),0)</f>
        <v>0</v>
      </c>
      <c r="L38" s="29" t="str">
        <f>VLOOKUP($C38,'Combined Men''s Saber'!$C$4:$I$218,L$1-2,FALSE)</f>
        <v>np</v>
      </c>
      <c r="M38" s="4" t="s">
        <v>3</v>
      </c>
      <c r="N38" s="5">
        <f>IF(OR('[2]Men''s Epée'!$A$3=1,'50 Men''s Epée'!$R$3=TRUE),IF(OR(M38&gt;=65,ISNUMBER(M38)=FALSE),0,VLOOKUP(M38,PointTable,N$3,TRUE)),0)</f>
        <v>0</v>
      </c>
      <c r="P38">
        <f t="shared" si="5"/>
        <v>95</v>
      </c>
      <c r="Q38">
        <f t="shared" si="6"/>
        <v>0</v>
      </c>
      <c r="R38">
        <f t="shared" si="7"/>
        <v>0</v>
      </c>
      <c r="S38">
        <f>IF('50 Men''s Epée'!P$3=TRUE,H38,0)</f>
        <v>95</v>
      </c>
      <c r="T38">
        <f>IF('50 Men''s Epée'!Q$3=TRUE,K38,0)</f>
        <v>0</v>
      </c>
      <c r="U38">
        <f>IF('50 Men''s Epée'!R$3=TRUE,N38,0)</f>
        <v>0</v>
      </c>
    </row>
    <row r="39" spans="1:21" ht="12.75">
      <c r="A39" s="2" t="str">
        <f>IF(E39=0,"",IF(E39=E38,A38,ROW()-3&amp;IF(E39=E40,"T","")))</f>
        <v>36T</v>
      </c>
      <c r="B39" s="2"/>
      <c r="C39" s="32" t="s">
        <v>254</v>
      </c>
      <c r="D39" s="19">
        <v>18863</v>
      </c>
      <c r="E39" s="36">
        <f>LARGE($P39:$R39,1)+LARGE($P39:$R39,2)+IF('[2]Men''s Epée'!$A$3=1,F39,0)</f>
        <v>91</v>
      </c>
      <c r="F39" s="18"/>
      <c r="G39" s="31" t="str">
        <f t="shared" si="8"/>
        <v>np</v>
      </c>
      <c r="H39" s="28">
        <f>IF(OR('[2]Men''s Epée'!$A$3=1,'50 Men''s Epée'!$P$3=TRUE),IF(OR(G39&gt;=65,ISNUMBER(G39)=FALSE),0,VLOOKUP(G39,PointTable,H$3,TRUE)),0)</f>
        <v>0</v>
      </c>
      <c r="I39" s="29" t="str">
        <f>VLOOKUP($C39,'Combined Men''s Saber'!$C$4:$I$218,I$1-2,FALSE)</f>
        <v>np</v>
      </c>
      <c r="J39" s="31">
        <f t="shared" si="9"/>
        <v>42</v>
      </c>
      <c r="K39" s="28">
        <f>IF(OR('[2]Men''s Epée'!$A$3=1,'50 Men''s Epée'!$P$3=TRUE),IF(OR(J39&gt;=65,ISNUMBER(J39)=FALSE),0,VLOOKUP(J39,PointTable,K$3,TRUE)),0)</f>
        <v>91</v>
      </c>
      <c r="L39" s="29">
        <f>VLOOKUP($C39,'Combined Men''s Saber'!$C$4:$I$218,L$1-2,FALSE)</f>
        <v>42</v>
      </c>
      <c r="M39" s="4" t="s">
        <v>3</v>
      </c>
      <c r="N39" s="5">
        <f>IF(OR('[2]Men''s Epée'!$A$3=1,'50 Men''s Epée'!$R$3=TRUE),IF(OR(M39&gt;=65,ISNUMBER(M39)=FALSE),0,VLOOKUP(M39,PointTable,N$3,TRUE)),0)</f>
        <v>0</v>
      </c>
      <c r="P39">
        <f t="shared" si="5"/>
        <v>0</v>
      </c>
      <c r="Q39">
        <f t="shared" si="6"/>
        <v>91</v>
      </c>
      <c r="R39">
        <f t="shared" si="7"/>
        <v>0</v>
      </c>
      <c r="S39">
        <f>IF('50 Men''s Epée'!P$3=TRUE,H39,0)</f>
        <v>0</v>
      </c>
      <c r="T39">
        <f>IF('50 Men''s Epée'!Q$3=TRUE,K39,0)</f>
        <v>91</v>
      </c>
      <c r="U39">
        <f>IF('50 Men''s Epée'!R$3=TRUE,N39,0)</f>
        <v>0</v>
      </c>
    </row>
    <row r="40" spans="1:21" ht="12.75">
      <c r="A40" s="2" t="str">
        <f>IF(E40=0,"",IF(E40=E39,A39,ROW()-3&amp;IF(E40=E41,"T","")))</f>
        <v>36T</v>
      </c>
      <c r="B40" s="2"/>
      <c r="C40" s="32" t="s">
        <v>322</v>
      </c>
      <c r="D40" s="19">
        <v>19964</v>
      </c>
      <c r="E40" s="36">
        <f>LARGE($P40:$R40,1)+LARGE($P40:$R40,2)+IF('[2]Men''s Epée'!$A$3=1,F40,0)</f>
        <v>91</v>
      </c>
      <c r="F40" s="18"/>
      <c r="G40" s="31">
        <f t="shared" si="8"/>
        <v>42</v>
      </c>
      <c r="H40" s="28">
        <f>IF(OR('[2]Men''s Epée'!$A$3=1,'50 Men''s Epée'!$P$3=TRUE),IF(OR(G40&gt;=65,ISNUMBER(G40)=FALSE),0,VLOOKUP(G40,PointTable,H$3,TRUE)),0)</f>
        <v>91</v>
      </c>
      <c r="I40" s="29">
        <f>VLOOKUP($C40,'Combined Men''s Saber'!$C$4:$I$218,I$1-2,FALSE)</f>
        <v>42</v>
      </c>
      <c r="J40" s="31" t="str">
        <f t="shared" si="9"/>
        <v>np</v>
      </c>
      <c r="K40" s="28">
        <f>IF(OR('[2]Men''s Epée'!$A$3=1,'50 Men''s Epée'!$P$3=TRUE),IF(OR(J40&gt;=65,ISNUMBER(J40)=FALSE),0,VLOOKUP(J40,PointTable,K$3,TRUE)),0)</f>
        <v>0</v>
      </c>
      <c r="L40" s="29" t="str">
        <f>VLOOKUP($C40,'Combined Men''s Saber'!$C$4:$I$218,L$1-2,FALSE)</f>
        <v>np</v>
      </c>
      <c r="M40" s="4" t="s">
        <v>3</v>
      </c>
      <c r="N40" s="5">
        <f>IF(OR('[2]Men''s Epée'!$A$3=1,'50 Men''s Epée'!$R$3=TRUE),IF(OR(M40&gt;=65,ISNUMBER(M40)=FALSE),0,VLOOKUP(M40,PointTable,N$3,TRUE)),0)</f>
        <v>0</v>
      </c>
      <c r="P40">
        <f t="shared" si="5"/>
        <v>91</v>
      </c>
      <c r="Q40">
        <f t="shared" si="6"/>
        <v>0</v>
      </c>
      <c r="R40">
        <f t="shared" si="7"/>
        <v>0</v>
      </c>
      <c r="S40">
        <f>IF('50 Men''s Epée'!P$3=TRUE,H40,0)</f>
        <v>91</v>
      </c>
      <c r="T40">
        <f>IF('50 Men''s Epée'!Q$3=TRUE,K40,0)</f>
        <v>0</v>
      </c>
      <c r="U40">
        <f>IF('50 Men''s Epée'!R$3=TRUE,N40,0)</f>
        <v>0</v>
      </c>
    </row>
    <row r="41" spans="1:21" ht="12.75">
      <c r="A41" s="2" t="str">
        <f>IF(E41=0,"",IF(E41=E40,A40,ROW()-3&amp;IF(E41=E42,"T","")))</f>
        <v>38</v>
      </c>
      <c r="B41" s="2"/>
      <c r="C41" s="32" t="s">
        <v>285</v>
      </c>
      <c r="D41" s="19">
        <v>18491</v>
      </c>
      <c r="E41" s="36">
        <f>LARGE($P41:$R41,1)+LARGE($P41:$R41,2)+IF('[2]Men''s Epée'!$A$3=1,F41,0)</f>
        <v>89</v>
      </c>
      <c r="F41" s="18"/>
      <c r="G41" s="31" t="str">
        <f t="shared" si="8"/>
        <v>np</v>
      </c>
      <c r="H41" s="28">
        <f>IF(OR('[2]Men''s Epée'!$A$3=1,'50 Men''s Epée'!$P$3=TRUE),IF(OR(G41&gt;=65,ISNUMBER(G41)=FALSE),0,VLOOKUP(G41,PointTable,H$3,TRUE)),0)</f>
        <v>0</v>
      </c>
      <c r="I41" s="29" t="str">
        <f>VLOOKUP($C41,'Combined Men''s Saber'!$C$4:$I$218,I$1-2,FALSE)</f>
        <v>np</v>
      </c>
      <c r="J41" s="31">
        <f t="shared" si="9"/>
        <v>44</v>
      </c>
      <c r="K41" s="28">
        <f>IF(OR('[2]Men''s Epée'!$A$3=1,'50 Men''s Epée'!$P$3=TRUE),IF(OR(J41&gt;=65,ISNUMBER(J41)=FALSE),0,VLOOKUP(J41,PointTable,K$3,TRUE)),0)</f>
        <v>89</v>
      </c>
      <c r="L41" s="29">
        <f>VLOOKUP($C41,'Combined Men''s Saber'!$C$4:$I$218,L$1-2,FALSE)</f>
        <v>44</v>
      </c>
      <c r="M41" s="4" t="s">
        <v>3</v>
      </c>
      <c r="N41" s="5">
        <f>IF(OR('[2]Men''s Epée'!$A$3=1,'50 Men''s Epée'!$R$3=TRUE),IF(OR(M41&gt;=65,ISNUMBER(M41)=FALSE),0,VLOOKUP(M41,PointTable,N$3,TRUE)),0)</f>
        <v>0</v>
      </c>
      <c r="P41">
        <f t="shared" si="5"/>
        <v>0</v>
      </c>
      <c r="Q41">
        <f t="shared" si="6"/>
        <v>89</v>
      </c>
      <c r="R41">
        <f t="shared" si="7"/>
        <v>0</v>
      </c>
      <c r="S41">
        <f>IF('50 Men''s Epée'!P$3=TRUE,H41,0)</f>
        <v>0</v>
      </c>
      <c r="T41">
        <f>IF('50 Men''s Epée'!Q$3=TRUE,K41,0)</f>
        <v>89</v>
      </c>
      <c r="U41">
        <f>IF('50 Men''s Epée'!R$3=TRUE,N41,0)</f>
        <v>0</v>
      </c>
    </row>
    <row r="42" spans="1:21" ht="12.75">
      <c r="A42" s="2" t="str">
        <f>IF(E42=0,"",IF(E42=E41,A41,ROW()-3&amp;IF(E42=E43,"T","")))</f>
        <v>39</v>
      </c>
      <c r="B42" s="2"/>
      <c r="C42" s="32" t="s">
        <v>262</v>
      </c>
      <c r="D42" s="19">
        <v>18133</v>
      </c>
      <c r="E42" s="36">
        <f>LARGE($P42:$R42,1)+LARGE($P42:$R42,2)+IF('[2]Men''s Epée'!$A$3=1,F42,0)</f>
        <v>88</v>
      </c>
      <c r="F42" s="18"/>
      <c r="G42" s="31">
        <f t="shared" si="8"/>
        <v>45</v>
      </c>
      <c r="H42" s="28">
        <f>IF(OR('[2]Men''s Epée'!$A$3=1,'50 Men''s Epée'!$P$3=TRUE),IF(OR(G42&gt;=65,ISNUMBER(G42)=FALSE),0,VLOOKUP(G42,PointTable,H$3,TRUE)),0)</f>
        <v>88</v>
      </c>
      <c r="I42" s="29">
        <f>VLOOKUP($C42,'Combined Men''s Saber'!$C$4:$I$218,I$1-2,FALSE)</f>
        <v>45</v>
      </c>
      <c r="J42" s="31" t="str">
        <f t="shared" si="9"/>
        <v>np</v>
      </c>
      <c r="K42" s="28">
        <f>IF(OR('[2]Men''s Epée'!$A$3=1,'50 Men''s Epée'!$P$3=TRUE),IF(OR(J42&gt;=65,ISNUMBER(J42)=FALSE),0,VLOOKUP(J42,PointTable,K$3,TRUE)),0)</f>
        <v>0</v>
      </c>
      <c r="L42" s="29" t="str">
        <f>VLOOKUP($C42,'Combined Men''s Saber'!$C$4:$I$218,L$1-2,FALSE)</f>
        <v>np</v>
      </c>
      <c r="M42" s="4" t="s">
        <v>3</v>
      </c>
      <c r="N42" s="5">
        <f>IF(OR('[2]Men''s Epée'!$A$3=1,'50 Men''s Epée'!$R$3=TRUE),IF(OR(M42&gt;=65,ISNUMBER(M42)=FALSE),0,VLOOKUP(M42,PointTable,N$3,TRUE)),0)</f>
        <v>0</v>
      </c>
      <c r="P42">
        <f t="shared" si="5"/>
        <v>88</v>
      </c>
      <c r="Q42">
        <f t="shared" si="6"/>
        <v>0</v>
      </c>
      <c r="R42">
        <f t="shared" si="7"/>
        <v>0</v>
      </c>
      <c r="S42">
        <f>IF('50 Men''s Epée'!P$3=TRUE,H42,0)</f>
        <v>88</v>
      </c>
      <c r="T42">
        <f>IF('50 Men''s Epée'!Q$3=TRUE,K42,0)</f>
        <v>0</v>
      </c>
      <c r="U42">
        <f>IF('50 Men''s Epée'!R$3=TRUE,N42,0)</f>
        <v>0</v>
      </c>
    </row>
    <row r="43" spans="1:21" ht="12.75">
      <c r="A43" s="2" t="str">
        <f>IF(E43=0,"",IF(E43=E42,A42,ROW()-3&amp;IF(E43=E44,"T","")))</f>
        <v>40</v>
      </c>
      <c r="B43" s="2"/>
      <c r="C43" s="32" t="s">
        <v>222</v>
      </c>
      <c r="D43" s="19">
        <v>16725</v>
      </c>
      <c r="E43" s="36">
        <f>LARGE($P43:$R43,1)+LARGE($P43:$R43,2)+IF('[2]Men''s Epée'!$A$3=1,F43,0)</f>
        <v>86.5</v>
      </c>
      <c r="F43" s="18"/>
      <c r="G43" s="31">
        <f t="shared" si="8"/>
        <v>46.5</v>
      </c>
      <c r="H43" s="28">
        <f>IF(OR('[2]Men''s Epée'!$A$3=1,'50 Men''s Epée'!$P$3=TRUE),IF(OR(G43&gt;=65,ISNUMBER(G43)=FALSE),0,VLOOKUP(G43,PointTable,H$3,TRUE)),0)</f>
        <v>86.5</v>
      </c>
      <c r="I43" s="29">
        <f>VLOOKUP($C43,'Combined Men''s Saber'!$C$4:$I$218,I$1-2,FALSE)</f>
        <v>46.5</v>
      </c>
      <c r="J43" s="31" t="str">
        <f t="shared" si="9"/>
        <v>np</v>
      </c>
      <c r="K43" s="28">
        <f>IF(OR('[2]Men''s Epée'!$A$3=1,'50 Men''s Epée'!$P$3=TRUE),IF(OR(J43&gt;=65,ISNUMBER(J43)=FALSE),0,VLOOKUP(J43,PointTable,K$3,TRUE)),0)</f>
        <v>0</v>
      </c>
      <c r="L43" s="29" t="str">
        <f>VLOOKUP($C43,'Combined Men''s Saber'!$C$4:$I$218,L$1-2,FALSE)</f>
        <v>np</v>
      </c>
      <c r="M43" s="4" t="s">
        <v>3</v>
      </c>
      <c r="N43" s="5">
        <f>IF(OR('[2]Men''s Epée'!$A$3=1,'50 Men''s Epée'!$R$3=TRUE),IF(OR(M43&gt;=65,ISNUMBER(M43)=FALSE),0,VLOOKUP(M43,PointTable,N$3,TRUE)),0)</f>
        <v>0</v>
      </c>
      <c r="P43">
        <f t="shared" si="5"/>
        <v>86.5</v>
      </c>
      <c r="Q43">
        <f t="shared" si="6"/>
        <v>0</v>
      </c>
      <c r="R43">
        <f t="shared" si="7"/>
        <v>0</v>
      </c>
      <c r="S43">
        <f>IF('50 Men''s Epée'!P$3=TRUE,H43,0)</f>
        <v>86.5</v>
      </c>
      <c r="T43">
        <f>IF('50 Men''s Epée'!Q$3=TRUE,K43,0)</f>
        <v>0</v>
      </c>
      <c r="U43">
        <f>IF('50 Men''s Epée'!R$3=TRUE,N43,0)</f>
        <v>0</v>
      </c>
    </row>
    <row r="44" spans="1:21" ht="12.75">
      <c r="A44" s="2" t="str">
        <f>IF(E44=0,"",IF(E44=E43,A43,ROW()-3&amp;IF(E44=E45,"T","")))</f>
        <v>41</v>
      </c>
      <c r="B44" s="2"/>
      <c r="C44" s="32" t="s">
        <v>324</v>
      </c>
      <c r="D44" s="19">
        <v>19287</v>
      </c>
      <c r="E44" s="36">
        <f>LARGE($P44:$R44,1)+LARGE($P44:$R44,2)+IF('[2]Men''s Epée'!$A$3=1,F44,0)</f>
        <v>85</v>
      </c>
      <c r="F44" s="18"/>
      <c r="G44" s="31">
        <f t="shared" si="8"/>
        <v>48</v>
      </c>
      <c r="H44" s="28">
        <f>IF(OR('[2]Men''s Epée'!$A$3=1,'50 Men''s Epée'!$P$3=TRUE),IF(OR(G44&gt;=65,ISNUMBER(G44)=FALSE),0,VLOOKUP(G44,PointTable,H$3,TRUE)),0)</f>
        <v>85</v>
      </c>
      <c r="I44" s="29">
        <f>VLOOKUP($C44,'Combined Men''s Saber'!$C$4:$I$218,I$1-2,FALSE)</f>
        <v>48</v>
      </c>
      <c r="J44" s="31" t="str">
        <f t="shared" si="9"/>
        <v>np</v>
      </c>
      <c r="K44" s="28">
        <f>IF(OR('[2]Men''s Epée'!$A$3=1,'50 Men''s Epée'!$P$3=TRUE),IF(OR(J44&gt;=65,ISNUMBER(J44)=FALSE),0,VLOOKUP(J44,PointTable,K$3,TRUE)),0)</f>
        <v>0</v>
      </c>
      <c r="L44" s="29" t="str">
        <f>VLOOKUP($C44,'Combined Men''s Saber'!$C$4:$I$218,L$1-2,FALSE)</f>
        <v>np</v>
      </c>
      <c r="M44" s="4" t="s">
        <v>3</v>
      </c>
      <c r="N44" s="5">
        <f>IF(OR('[2]Men''s Epée'!$A$3=1,'50 Men''s Epée'!$R$3=TRUE),IF(OR(M44&gt;=65,ISNUMBER(M44)=FALSE),0,VLOOKUP(M44,PointTable,N$3,TRUE)),0)</f>
        <v>0</v>
      </c>
      <c r="P44">
        <f t="shared" si="5"/>
        <v>85</v>
      </c>
      <c r="Q44">
        <f t="shared" si="6"/>
        <v>0</v>
      </c>
      <c r="R44">
        <f t="shared" si="7"/>
        <v>0</v>
      </c>
      <c r="S44">
        <f>IF('50 Men''s Epée'!P$3=TRUE,H44,0)</f>
        <v>85</v>
      </c>
      <c r="T44">
        <f>IF('50 Men''s Epée'!Q$3=TRUE,K44,0)</f>
        <v>0</v>
      </c>
      <c r="U44">
        <f>IF('50 Men''s Epée'!R$3=TRUE,N44,0)</f>
        <v>0</v>
      </c>
    </row>
    <row r="45" spans="1:21" ht="12.75">
      <c r="A45" s="2" t="str">
        <f>IF(E45=0,"",IF(E45=E44,A44,ROW()-3&amp;IF(E45=E46,"T","")))</f>
        <v>42</v>
      </c>
      <c r="B45" s="2"/>
      <c r="C45" s="32" t="s">
        <v>325</v>
      </c>
      <c r="D45" s="19">
        <v>18052</v>
      </c>
      <c r="E45" s="36">
        <f>LARGE($P45:$R45,1)+LARGE($P45:$R45,2)+IF('[2]Men''s Epée'!$A$3=1,F45,0)</f>
        <v>81</v>
      </c>
      <c r="F45" s="18"/>
      <c r="G45" s="31">
        <f t="shared" si="8"/>
        <v>52</v>
      </c>
      <c r="H45" s="28">
        <f>IF(OR('[2]Men''s Epée'!$A$3=1,'50 Men''s Epée'!$P$3=TRUE),IF(OR(G45&gt;=65,ISNUMBER(G45)=FALSE),0,VLOOKUP(G45,PointTable,H$3,TRUE)),0)</f>
        <v>81</v>
      </c>
      <c r="I45" s="29">
        <f>VLOOKUP($C45,'Combined Men''s Saber'!$C$4:$I$218,I$1-2,FALSE)</f>
        <v>52</v>
      </c>
      <c r="J45" s="31" t="str">
        <f t="shared" si="9"/>
        <v>np</v>
      </c>
      <c r="K45" s="28">
        <f>IF(OR('[2]Men''s Epée'!$A$3=1,'50 Men''s Epée'!$P$3=TRUE),IF(OR(J45&gt;=65,ISNUMBER(J45)=FALSE),0,VLOOKUP(J45,PointTable,K$3,TRUE)),0)</f>
        <v>0</v>
      </c>
      <c r="L45" s="29" t="str">
        <f>VLOOKUP($C45,'Combined Men''s Saber'!$C$4:$I$218,L$1-2,FALSE)</f>
        <v>np</v>
      </c>
      <c r="M45" s="4" t="s">
        <v>3</v>
      </c>
      <c r="N45" s="5">
        <f>IF(OR('[2]Men''s Epée'!$A$3=1,'50 Men''s Epée'!$R$3=TRUE),IF(OR(M45&gt;=65,ISNUMBER(M45)=FALSE),0,VLOOKUP(M45,PointTable,N$3,TRUE)),0)</f>
        <v>0</v>
      </c>
      <c r="P45">
        <f t="shared" si="5"/>
        <v>81</v>
      </c>
      <c r="Q45">
        <f t="shared" si="6"/>
        <v>0</v>
      </c>
      <c r="R45">
        <f t="shared" si="7"/>
        <v>0</v>
      </c>
      <c r="S45">
        <f>IF('50 Men''s Epée'!P$3=TRUE,H45,0)</f>
        <v>81</v>
      </c>
      <c r="T45">
        <f>IF('50 Men''s Epée'!Q$3=TRUE,K45,0)</f>
        <v>0</v>
      </c>
      <c r="U45">
        <f>IF('50 Men''s Epée'!R$3=TRUE,N45,0)</f>
        <v>0</v>
      </c>
    </row>
    <row r="46" spans="1:21" ht="12.75">
      <c r="A46" s="2" t="str">
        <f>IF(E46=0,"",IF(E46=E45,A45,ROW()-3&amp;IF(E46=E47,"T","")))</f>
        <v>43</v>
      </c>
      <c r="B46" s="2"/>
      <c r="C46" s="32" t="s">
        <v>261</v>
      </c>
      <c r="D46" s="19">
        <v>19696</v>
      </c>
      <c r="E46" s="36">
        <f>LARGE($P46:$R46,1)+LARGE($P46:$R46,2)+IF('[2]Men''s Epée'!$A$3=1,F46,0)</f>
        <v>80</v>
      </c>
      <c r="F46" s="18"/>
      <c r="G46" s="31">
        <f t="shared" si="8"/>
        <v>53</v>
      </c>
      <c r="H46" s="28">
        <f>IF(OR('[2]Men''s Epée'!$A$3=1,'50 Men''s Epée'!$P$3=TRUE),IF(OR(G46&gt;=65,ISNUMBER(G46)=FALSE),0,VLOOKUP(G46,PointTable,H$3,TRUE)),0)</f>
        <v>80</v>
      </c>
      <c r="I46" s="29">
        <f>VLOOKUP($C46,'Combined Men''s Saber'!$C$4:$I$218,I$1-2,FALSE)</f>
        <v>53</v>
      </c>
      <c r="J46" s="31" t="str">
        <f t="shared" si="9"/>
        <v>np</v>
      </c>
      <c r="K46" s="28">
        <f>IF(OR('[2]Men''s Epée'!$A$3=1,'50 Men''s Epée'!$P$3=TRUE),IF(OR(J46&gt;=65,ISNUMBER(J46)=FALSE),0,VLOOKUP(J46,PointTable,K$3,TRUE)),0)</f>
        <v>0</v>
      </c>
      <c r="L46" s="29" t="str">
        <f>VLOOKUP($C46,'Combined Men''s Saber'!$C$4:$I$218,L$1-2,FALSE)</f>
        <v>np</v>
      </c>
      <c r="M46" s="4" t="s">
        <v>3</v>
      </c>
      <c r="N46" s="5">
        <f>IF(OR('[2]Men''s Epée'!$A$3=1,'50 Men''s Epée'!$R$3=TRUE),IF(OR(M46&gt;=65,ISNUMBER(M46)=FALSE),0,VLOOKUP(M46,PointTable,N$3,TRUE)),0)</f>
        <v>0</v>
      </c>
      <c r="P46">
        <f t="shared" si="5"/>
        <v>80</v>
      </c>
      <c r="Q46">
        <f t="shared" si="6"/>
        <v>0</v>
      </c>
      <c r="R46">
        <f t="shared" si="7"/>
        <v>0</v>
      </c>
      <c r="S46">
        <f>IF('50 Men''s Epée'!P$3=TRUE,H46,0)</f>
        <v>80</v>
      </c>
      <c r="T46">
        <f>IF('50 Men''s Epée'!Q$3=TRUE,K46,0)</f>
        <v>0</v>
      </c>
      <c r="U46">
        <f>IF('50 Men''s Epée'!R$3=TRUE,N46,0)</f>
        <v>0</v>
      </c>
    </row>
  </sheetData>
  <conditionalFormatting sqref="D4:D46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Epée'!$G$1:$J$3,3,FALSE)</f>
        <v>7</v>
      </c>
      <c r="J1" s="22" t="s">
        <v>360</v>
      </c>
      <c r="K1" s="10"/>
      <c r="L1" s="24">
        <f>HLOOKUP(J1,'Combined Women''s Epée'!$G$1:$J$3,3,FALSE)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Epée'!R2C"&amp;I1,FALSE)</f>
        <v>V</v>
      </c>
      <c r="H2" s="24" t="str">
        <f ca="1">INDIRECT("'Combined Women''s Epée'!R2C"&amp;I1+1,FALSE)</f>
        <v>Dec 2004&lt;BR&gt;VET</v>
      </c>
      <c r="I2" s="21"/>
      <c r="J2" s="22" t="str">
        <f ca="1">INDIRECT("'Combined Women''s Epée'!R2C"&amp;L1,FALSE)</f>
        <v>V</v>
      </c>
      <c r="K2" s="24" t="str">
        <f ca="1">INDIRECT("'Combined Women''s Epée'!R2C"&amp;L1+1,FALSE)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36</v>
      </c>
      <c r="D4" s="19">
        <v>17056</v>
      </c>
      <c r="E4" s="36">
        <f>LARGE($P4:$R4,1)+LARGE($P4:$R4,2)+IF('[2]Men''s Epée'!$A$3=1,F4,0)</f>
        <v>1020</v>
      </c>
      <c r="F4" s="5"/>
      <c r="G4" s="31">
        <f aca="true" t="shared" si="0" ref="G4:G41">IF(ISERROR(I4),"np",I4)</f>
        <v>3</v>
      </c>
      <c r="H4" s="28">
        <f>IF(OR('[2]Men''s Epée'!$A$3=1,'50 Men''s Epée'!$P$3=TRUE),IF(OR(G4&gt;=65,ISNUMBER(G4)=FALSE),0,VLOOKUP(G4,PointTable,H$3,TRUE)),0)</f>
        <v>510</v>
      </c>
      <c r="I4" s="29">
        <f>VLOOKUP($C4,'Combined Women''s Epée'!$C$4:$I$225,I$1-2,FALSE)</f>
        <v>3</v>
      </c>
      <c r="J4" s="31">
        <f aca="true" t="shared" si="1" ref="J4:J41">IF(ISERROR(L4),"np",L4)</f>
        <v>3</v>
      </c>
      <c r="K4" s="28">
        <f>IF(OR('[2]Men''s Epée'!$A$3=1,'50 Men''s Epée'!$P$3=TRUE),IF(OR(J4&gt;=65,ISNUMBER(J4)=FALSE),0,VLOOKUP(J4,PointTable,K$3,TRUE)),0)</f>
        <v>510</v>
      </c>
      <c r="L4" s="29">
        <f>VLOOKUP($C4,'Combined Women''s Epée'!$C$4:$I$225,L$1-2,FALSE)</f>
        <v>3</v>
      </c>
      <c r="M4" s="4">
        <v>3</v>
      </c>
      <c r="N4" s="5">
        <f>IF(OR('[2]Men''s Epée'!$A$3=1,'50 Men''s Epée'!$R$3=TRUE),IF(OR(M4&gt;=65,ISNUMBER(M4)=FALSE),0,VLOOKUP(M4,PointTable,N$3,TRUE)),0)</f>
        <v>340</v>
      </c>
      <c r="P4">
        <f aca="true" t="shared" si="2" ref="P4:P41">H4</f>
        <v>510</v>
      </c>
      <c r="Q4">
        <f aca="true" t="shared" si="3" ref="Q4:Q41">K4</f>
        <v>510</v>
      </c>
      <c r="R4">
        <f aca="true" t="shared" si="4" ref="R4:R41">N4</f>
        <v>340</v>
      </c>
      <c r="S4">
        <f>IF('50 Men''s Epée'!P$3=TRUE,H4,0)</f>
        <v>510</v>
      </c>
      <c r="T4">
        <f>IF('50 Men''s Epée'!Q$3=TRUE,K4,0)</f>
        <v>510</v>
      </c>
      <c r="U4">
        <f>IF('50 Men''s Epée'!R$3=TRUE,N4,0)</f>
        <v>340</v>
      </c>
    </row>
    <row r="5" spans="1:21" ht="12.75">
      <c r="A5" s="2" t="str">
        <f>IF(E5=0,"",IF(E5=E4,A4,ROW()-3&amp;IF(E5=E6,"T","")))</f>
        <v>2</v>
      </c>
      <c r="B5" s="2"/>
      <c r="C5" s="32" t="s">
        <v>224</v>
      </c>
      <c r="D5" s="19">
        <v>19903</v>
      </c>
      <c r="E5" s="36">
        <f>LARGE($P5:$R5,1)+LARGE($P5:$R5,2)+IF('[2]Men''s Epée'!$A$3=1,F5,0)</f>
        <v>873</v>
      </c>
      <c r="F5" s="18"/>
      <c r="G5" s="31">
        <f t="shared" si="0"/>
        <v>2</v>
      </c>
      <c r="H5" s="28">
        <f>IF(OR('[2]Men''s Epée'!$A$3=1,'50 Men''s Epée'!$P$3=TRUE),IF(OR(G5&gt;=65,ISNUMBER(G5)=FALSE),0,VLOOKUP(G5,PointTable,H$3,TRUE)),0)</f>
        <v>552</v>
      </c>
      <c r="I5" s="29">
        <f>VLOOKUP($C5,'Combined Women''s Epée'!$C$4:$I$225,I$1-2,FALSE)</f>
        <v>2</v>
      </c>
      <c r="J5" s="31">
        <f t="shared" si="1"/>
        <v>9</v>
      </c>
      <c r="K5" s="28">
        <f>IF(OR('[2]Men''s Epée'!$A$3=1,'50 Men''s Epée'!$P$3=TRUE),IF(OR(J5&gt;=65,ISNUMBER(J5)=FALSE),0,VLOOKUP(J5,PointTable,K$3,TRUE)),0)</f>
        <v>321</v>
      </c>
      <c r="L5" s="29">
        <f>VLOOKUP($C5,'Combined Women''s Epée'!$C$4:$I$225,L$1-2,FALSE)</f>
        <v>9</v>
      </c>
      <c r="M5" s="4" t="s">
        <v>3</v>
      </c>
      <c r="N5" s="5">
        <f>IF(OR('[2]Men''s Epée'!$A$3=1,'50 Men''s Epée'!$R$3=TRUE),IF(OR(M5&gt;=65,ISNUMBER(M5)=FALSE),0,VLOOKUP(M5,PointTable,N$3,TRUE)),0)</f>
        <v>0</v>
      </c>
      <c r="P5">
        <f t="shared" si="2"/>
        <v>552</v>
      </c>
      <c r="Q5">
        <f t="shared" si="3"/>
        <v>321</v>
      </c>
      <c r="R5">
        <f t="shared" si="4"/>
        <v>0</v>
      </c>
      <c r="S5">
        <f>IF('50 Men''s Epée'!P$3=TRUE,H5,0)</f>
        <v>552</v>
      </c>
      <c r="T5">
        <f>IF('50 Men''s Epée'!Q$3=TRUE,K5,0)</f>
        <v>321</v>
      </c>
      <c r="U5">
        <f>IF('50 Men''s Epée'!R$3=TRUE,N5,0)</f>
        <v>0</v>
      </c>
    </row>
    <row r="6" spans="1:21" ht="12.75">
      <c r="A6" s="2" t="str">
        <f>IF(E6=0,"",IF(E6=E5,A5,ROW()-3&amp;IF(E6=E7,"T","")))</f>
        <v>3</v>
      </c>
      <c r="B6" s="2"/>
      <c r="C6" s="32" t="s">
        <v>329</v>
      </c>
      <c r="D6" s="19">
        <v>20116</v>
      </c>
      <c r="E6" s="36">
        <f>LARGE($P6:$R6,1)+LARGE($P6:$R6,2)+IF('[2]Men''s Epée'!$A$3=1,F6,0)</f>
        <v>819</v>
      </c>
      <c r="F6" s="18"/>
      <c r="G6" s="31">
        <f>IF(ISERROR(I6),"np",I6)</f>
        <v>3</v>
      </c>
      <c r="H6" s="28">
        <f>IF(OR('[2]Men''s Epée'!$A$3=1,'50 Men''s Epée'!$P$3=TRUE),IF(OR(G6&gt;=65,ISNUMBER(G6)=FALSE),0,VLOOKUP(G6,PointTable,H$3,TRUE)),0)</f>
        <v>510</v>
      </c>
      <c r="I6" s="29">
        <f>VLOOKUP($C6,'Combined Women''s Epée'!$C$4:$I$225,I$1-2,FALSE)</f>
        <v>3</v>
      </c>
      <c r="J6" s="31">
        <f>IF(ISERROR(L6),"np",L6)</f>
        <v>13</v>
      </c>
      <c r="K6" s="28">
        <f>IF(OR('[2]Men''s Epée'!$A$3=1,'50 Men''s Epée'!$P$3=TRUE),IF(OR(J6&gt;=65,ISNUMBER(J6)=FALSE),0,VLOOKUP(J6,PointTable,K$3,TRUE)),0)</f>
        <v>309</v>
      </c>
      <c r="L6" s="29">
        <f>VLOOKUP($C6,'Combined Women''s Epée'!$C$4:$I$225,L$1-2,FALSE)</f>
        <v>13</v>
      </c>
      <c r="M6" s="4">
        <v>12</v>
      </c>
      <c r="N6" s="5">
        <f>IF(OR('[2]Men''s Epée'!$A$3=1,'50 Men''s Epée'!$R$3=TRUE),IF(OR(M6&gt;=65,ISNUMBER(M6)=FALSE),0,VLOOKUP(M6,PointTable,N$3,TRUE)),0)</f>
        <v>208</v>
      </c>
      <c r="P6">
        <f t="shared" si="2"/>
        <v>510</v>
      </c>
      <c r="Q6">
        <f t="shared" si="3"/>
        <v>309</v>
      </c>
      <c r="R6">
        <f t="shared" si="4"/>
        <v>208</v>
      </c>
      <c r="S6">
        <f>IF('50 Men''s Epée'!P$3=TRUE,H6,0)</f>
        <v>510</v>
      </c>
      <c r="T6">
        <f>IF('50 Men''s Epée'!Q$3=TRUE,K6,0)</f>
        <v>309</v>
      </c>
      <c r="U6">
        <f>IF('50 Men''s Epée'!R$3=TRUE,N6,0)</f>
        <v>208</v>
      </c>
    </row>
    <row r="7" spans="1:21" ht="12.75">
      <c r="A7" s="2" t="str">
        <f>IF(E7=0,"",IF(E7=E6,A6,ROW()-3&amp;IF(E7=E8,"T","")))</f>
        <v>4</v>
      </c>
      <c r="B7" s="2"/>
      <c r="C7" s="20" t="s">
        <v>37</v>
      </c>
      <c r="D7" s="19">
        <v>19393</v>
      </c>
      <c r="E7" s="36">
        <f>LARGE($P7:$R7,1)+LARGE($P7:$R7,2)+IF('[2]Men''s Epée'!$A$3=1,F7,0)</f>
        <v>703</v>
      </c>
      <c r="F7" s="18"/>
      <c r="G7" s="31">
        <f t="shared" si="0"/>
        <v>15</v>
      </c>
      <c r="H7" s="28">
        <f>IF(OR('[2]Men''s Epée'!$A$3=1,'50 Men''s Epée'!$P$3=TRUE),IF(OR(G7&gt;=65,ISNUMBER(G7)=FALSE),0,VLOOKUP(G7,PointTable,H$3,TRUE)),0)</f>
        <v>303</v>
      </c>
      <c r="I7" s="29">
        <f>VLOOKUP($C7,'Combined Women''s Epée'!$C$4:$I$225,I$1-2,FALSE)</f>
        <v>15</v>
      </c>
      <c r="J7" s="31">
        <f t="shared" si="1"/>
        <v>24</v>
      </c>
      <c r="K7" s="28">
        <f>IF(OR('[2]Men''s Epée'!$A$3=1,'50 Men''s Epée'!$P$3=TRUE),IF(OR(J7&gt;=65,ISNUMBER(J7)=FALSE),0,VLOOKUP(J7,PointTable,K$3,TRUE)),0)</f>
        <v>189</v>
      </c>
      <c r="L7" s="29">
        <f>VLOOKUP($C7,'Combined Women''s Epée'!$C$4:$I$225,L$1-2,FALSE)</f>
        <v>24</v>
      </c>
      <c r="M7" s="4">
        <v>1</v>
      </c>
      <c r="N7" s="5">
        <f>IF(OR('[2]Men''s Epée'!$A$3=1,'50 Men''s Epée'!$R$3=TRUE),IF(OR(M7&gt;=65,ISNUMBER(M7)=FALSE),0,VLOOKUP(M7,PointTable,N$3,TRUE)),0)</f>
        <v>400</v>
      </c>
      <c r="P7">
        <f t="shared" si="2"/>
        <v>303</v>
      </c>
      <c r="Q7">
        <f t="shared" si="3"/>
        <v>189</v>
      </c>
      <c r="R7">
        <f t="shared" si="4"/>
        <v>400</v>
      </c>
      <c r="S7">
        <f>IF('50 Men''s Epée'!P$3=TRUE,H7,0)</f>
        <v>303</v>
      </c>
      <c r="T7">
        <f>IF('50 Men''s Epée'!Q$3=TRUE,K7,0)</f>
        <v>189</v>
      </c>
      <c r="U7">
        <f>IF('50 Men''s Epée'!R$3=TRUE,N7,0)</f>
        <v>400</v>
      </c>
    </row>
    <row r="8" spans="1:21" ht="12.75">
      <c r="A8" s="2" t="str">
        <f>IF(E8=0,"",IF(E8=E7,A7,ROW()-3&amp;IF(E8=E9,"T","")))</f>
        <v>5</v>
      </c>
      <c r="B8" s="2"/>
      <c r="C8" s="32" t="s">
        <v>108</v>
      </c>
      <c r="D8" s="19">
        <v>20291</v>
      </c>
      <c r="E8" s="36">
        <f>LARGE($P8:$R8,1)+LARGE($P8:$R8,2)+IF('[2]Men''s Epée'!$A$3=1,F8,0)</f>
        <v>658</v>
      </c>
      <c r="F8" s="18"/>
      <c r="G8" s="31">
        <f t="shared" si="0"/>
        <v>19</v>
      </c>
      <c r="H8" s="28">
        <f>IF(OR('[2]Men''s Epée'!$A$3=1,'50 Men''s Epée'!$P$3=TRUE),IF(OR(G8&gt;=65,ISNUMBER(G8)=FALSE),0,VLOOKUP(G8,PointTable,H$3,TRUE)),0)</f>
        <v>204</v>
      </c>
      <c r="I8" s="29">
        <f>VLOOKUP($C8,'Combined Women''s Epée'!$C$4:$I$225,I$1-2,FALSE)</f>
        <v>19</v>
      </c>
      <c r="J8" s="31">
        <f t="shared" si="1"/>
        <v>10</v>
      </c>
      <c r="K8" s="28">
        <f>IF(OR('[2]Men''s Epée'!$A$3=1,'50 Men''s Epée'!$P$3=TRUE),IF(OR(J8&gt;=65,ISNUMBER(J8)=FALSE),0,VLOOKUP(J8,PointTable,K$3,TRUE)),0)</f>
        <v>318</v>
      </c>
      <c r="L8" s="29">
        <f>VLOOKUP($C8,'Combined Women''s Epée'!$C$4:$I$225,L$1-2,FALSE)</f>
        <v>10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2"/>
        <v>204</v>
      </c>
      <c r="Q8">
        <f t="shared" si="3"/>
        <v>318</v>
      </c>
      <c r="R8">
        <f t="shared" si="4"/>
        <v>340</v>
      </c>
      <c r="S8">
        <f>IF('50 Men''s Epée'!P$3=TRUE,H8,0)</f>
        <v>204</v>
      </c>
      <c r="T8">
        <f>IF('50 Men''s Epée'!Q$3=TRUE,K8,0)</f>
        <v>318</v>
      </c>
      <c r="U8">
        <f>IF('50 Men''s Epée'!R$3=TRUE,N8,0)</f>
        <v>340</v>
      </c>
    </row>
    <row r="9" spans="1:21" ht="12.75">
      <c r="A9" s="2" t="str">
        <f>IF(E9=0,"",IF(E9=E8,A8,ROW()-3&amp;IF(E9=E10,"T","")))</f>
        <v>6T</v>
      </c>
      <c r="B9" s="2"/>
      <c r="C9" s="20" t="s">
        <v>51</v>
      </c>
      <c r="D9" s="19">
        <v>19345</v>
      </c>
      <c r="E9" s="36">
        <f>LARGE($P9:$R9,1)+LARGE($P9:$R9,2)+IF('[2]Men''s Epée'!$A$3=1,F9,0)</f>
        <v>628</v>
      </c>
      <c r="F9" s="18"/>
      <c r="G9" s="31">
        <f>IF(ISERROR(I9),"np",I9)</f>
        <v>6</v>
      </c>
      <c r="H9" s="28">
        <f>IF(OR('[2]Men''s Epée'!$A$3=1,'50 Men''s Epée'!$P$3=TRUE),IF(OR(G9&gt;=65,ISNUMBER(G9)=FALSE),0,VLOOKUP(G9,PointTable,H$3,TRUE)),0)</f>
        <v>417</v>
      </c>
      <c r="I9" s="29">
        <f>VLOOKUP($C9,'Combined Women''s Epée'!$C$4:$I$225,I$1-2,FALSE)</f>
        <v>6</v>
      </c>
      <c r="J9" s="31">
        <f>IF(ISERROR(L9),"np",L9)</f>
        <v>33</v>
      </c>
      <c r="K9" s="28">
        <f>IF(OR('[2]Men''s Epée'!$A$3=1,'50 Men''s Epée'!$P$3=TRUE),IF(OR(J9&gt;=65,ISNUMBER(J9)=FALSE),0,VLOOKUP(J9,PointTable,K$3,TRUE)),0)</f>
        <v>100</v>
      </c>
      <c r="L9" s="29">
        <f>VLOOKUP($C9,'Combined Women''s Epée'!$C$4:$I$225,L$1-2,FALSE)</f>
        <v>33</v>
      </c>
      <c r="M9" s="4">
        <v>10.5</v>
      </c>
      <c r="N9" s="5">
        <f>IF(OR('[2]Men''s Epée'!$A$3=1,'50 Men''s Epée'!$R$3=TRUE),IF(OR(M9&gt;=65,ISNUMBER(M9)=FALSE),0,VLOOKUP(M9,PointTable,N$3,TRUE)),0)</f>
        <v>211</v>
      </c>
      <c r="P9">
        <f t="shared" si="2"/>
        <v>417</v>
      </c>
      <c r="Q9">
        <f t="shared" si="3"/>
        <v>100</v>
      </c>
      <c r="R9">
        <f t="shared" si="4"/>
        <v>211</v>
      </c>
      <c r="S9">
        <f>IF('50 Men''s Epée'!P$3=TRUE,H9,0)</f>
        <v>417</v>
      </c>
      <c r="T9">
        <f>IF('50 Men''s Epée'!Q$3=TRUE,K9,0)</f>
        <v>100</v>
      </c>
      <c r="U9">
        <f>IF('50 Men''s Epée'!R$3=TRUE,N9,0)</f>
        <v>211</v>
      </c>
    </row>
    <row r="10" spans="1:21" ht="12.75">
      <c r="A10" s="2" t="str">
        <f>IF(E10=0,"",IF(E10=E9,A9,ROW()-3&amp;IF(E10=E11,"T","")))</f>
        <v>6T</v>
      </c>
      <c r="B10" s="2"/>
      <c r="C10" s="32" t="s">
        <v>141</v>
      </c>
      <c r="D10" s="19">
        <v>20172</v>
      </c>
      <c r="E10" s="36">
        <f>LARGE($P10:$R10,1)+LARGE($P10:$R10,2)+IF('[2]Men''s Epée'!$A$3=1,F10,0)</f>
        <v>628</v>
      </c>
      <c r="F10" s="18"/>
      <c r="G10" s="31">
        <f t="shared" si="0"/>
        <v>29</v>
      </c>
      <c r="H10" s="28">
        <f>IF(OR('[2]Men''s Epée'!$A$3=1,'50 Men''s Epée'!$P$3=TRUE),IF(OR(G10&gt;=65,ISNUMBER(G10)=FALSE),0,VLOOKUP(G10,PointTable,H$3,TRUE)),0)</f>
        <v>174</v>
      </c>
      <c r="I10" s="29">
        <f>VLOOKUP($C10,'Combined Women''s Epée'!$C$4:$I$225,I$1-2,FALSE)</f>
        <v>29</v>
      </c>
      <c r="J10" s="31">
        <f t="shared" si="1"/>
        <v>7</v>
      </c>
      <c r="K10" s="28">
        <f>IF(OR('[2]Men''s Epée'!$A$3=1,'50 Men''s Epée'!$P$3=TRUE),IF(OR(J10&gt;=65,ISNUMBER(J10)=FALSE),0,VLOOKUP(J10,PointTable,K$3,TRUE)),0)</f>
        <v>414</v>
      </c>
      <c r="L10" s="29">
        <f>VLOOKUP($C10,'Combined Women''s Epée'!$C$4:$I$225,L$1-2,FALSE)</f>
        <v>7</v>
      </c>
      <c r="M10" s="4">
        <v>9</v>
      </c>
      <c r="N10" s="5">
        <f>IF(OR('[2]Men''s Epée'!$A$3=1,'50 Men''s Epée'!$R$3=TRUE),IF(OR(M10&gt;=65,ISNUMBER(M10)=FALSE),0,VLOOKUP(M10,PointTable,N$3,TRUE)),0)</f>
        <v>214</v>
      </c>
      <c r="P10">
        <f t="shared" si="2"/>
        <v>174</v>
      </c>
      <c r="Q10">
        <f t="shared" si="3"/>
        <v>414</v>
      </c>
      <c r="R10">
        <f t="shared" si="4"/>
        <v>214</v>
      </c>
      <c r="S10">
        <f>IF('50 Men''s Epée'!P$3=TRUE,H10,0)</f>
        <v>174</v>
      </c>
      <c r="T10">
        <f>IF('50 Men''s Epée'!Q$3=TRUE,K10,0)</f>
        <v>414</v>
      </c>
      <c r="U10">
        <f>IF('50 Men''s Epée'!R$3=TRUE,N10,0)</f>
        <v>214</v>
      </c>
    </row>
    <row r="11" spans="1:21" ht="12.75">
      <c r="A11" s="2" t="str">
        <f>IF(E11=0,"",IF(E11=E10,A10,ROW()-3&amp;IF(E11=E12,"T","")))</f>
        <v>8</v>
      </c>
      <c r="B11" s="2"/>
      <c r="C11" s="32" t="s">
        <v>264</v>
      </c>
      <c r="D11" s="19">
        <v>19231</v>
      </c>
      <c r="E11" s="36">
        <f>LARGE($P11:$R11,1)+LARGE($P11:$R11,2)+IF('[2]Men''s Epée'!$A$3=1,F11,0)</f>
        <v>583</v>
      </c>
      <c r="F11" s="18"/>
      <c r="G11" s="31">
        <f t="shared" si="0"/>
        <v>14</v>
      </c>
      <c r="H11" s="28">
        <f>IF(OR('[2]Men''s Epée'!$A$3=1,'50 Men''s Epée'!$P$3=TRUE),IF(OR(G11&gt;=65,ISNUMBER(G11)=FALSE),0,VLOOKUP(G11,PointTable,H$3,TRUE)),0)</f>
        <v>306</v>
      </c>
      <c r="I11" s="29">
        <f>VLOOKUP($C11,'Combined Women''s Epée'!$C$4:$I$225,I$1-2,FALSE)</f>
        <v>14</v>
      </c>
      <c r="J11" s="31" t="str">
        <f t="shared" si="1"/>
        <v>np</v>
      </c>
      <c r="K11" s="28">
        <f>IF(OR('[2]Men''s Epée'!$A$3=1,'50 Men''s Epée'!$P$3=TRUE),IF(OR(J11&gt;=65,ISNUMBER(J11)=FALSE),0,VLOOKUP(J11,PointTable,K$3,TRUE)),0)</f>
        <v>0</v>
      </c>
      <c r="L11" s="29" t="str">
        <f>VLOOKUP($C11,'Combined Women''s Epée'!$C$4:$I$225,L$1-2,FALSE)</f>
        <v>np</v>
      </c>
      <c r="M11" s="4">
        <v>6.5</v>
      </c>
      <c r="N11" s="5">
        <f>IF(OR('[2]Men''s Epée'!$A$3=1,'50 Men''s Epée'!$R$3=TRUE),IF(OR(M11&gt;=65,ISNUMBER(M11)=FALSE),0,VLOOKUP(M11,PointTable,N$3,TRUE)),0)</f>
        <v>277</v>
      </c>
      <c r="P11">
        <f t="shared" si="2"/>
        <v>306</v>
      </c>
      <c r="Q11">
        <f t="shared" si="3"/>
        <v>0</v>
      </c>
      <c r="R11">
        <f t="shared" si="4"/>
        <v>277</v>
      </c>
      <c r="S11">
        <f>IF('50 Men''s Epée'!P$3=TRUE,H11,0)</f>
        <v>306</v>
      </c>
      <c r="T11">
        <f>IF('50 Men''s Epée'!Q$3=TRUE,K11,0)</f>
        <v>0</v>
      </c>
      <c r="U11">
        <f>IF('50 Men''s Epée'!R$3=TRUE,N11,0)</f>
        <v>277</v>
      </c>
    </row>
    <row r="12" spans="1:21" ht="12.75">
      <c r="A12" s="2" t="str">
        <f>IF(E12=0,"",IF(E12=E11,A11,ROW()-3&amp;IF(E12=E13,"T","")))</f>
        <v>9</v>
      </c>
      <c r="B12" s="2"/>
      <c r="C12" s="32" t="s">
        <v>205</v>
      </c>
      <c r="D12" s="19">
        <v>19501</v>
      </c>
      <c r="E12" s="36">
        <f>LARGE($P12:$R12,1)+LARGE($P12:$R12,2)+IF('[2]Men''s Epée'!$A$3=1,F12,0)</f>
        <v>406</v>
      </c>
      <c r="F12" s="18"/>
      <c r="G12" s="31">
        <f t="shared" si="0"/>
        <v>33</v>
      </c>
      <c r="H12" s="28">
        <f>IF(OR('[2]Men''s Epée'!$A$3=1,'50 Men''s Epée'!$P$3=TRUE),IF(OR(G12&gt;=65,ISNUMBER(G12)=FALSE),0,VLOOKUP(G12,PointTable,H$3,TRUE)),0)</f>
        <v>100</v>
      </c>
      <c r="I12" s="29">
        <f>VLOOKUP($C12,'Combined Women''s Epée'!$C$4:$I$225,I$1-2,FALSE)</f>
        <v>33</v>
      </c>
      <c r="J12" s="31">
        <f t="shared" si="1"/>
        <v>14</v>
      </c>
      <c r="K12" s="28">
        <f>IF(OR('[2]Men''s Epée'!$A$3=1,'50 Men''s Epée'!$P$3=TRUE),IF(OR(J12&gt;=65,ISNUMBER(J12)=FALSE),0,VLOOKUP(J12,PointTable,K$3,TRUE)),0)</f>
        <v>306</v>
      </c>
      <c r="L12" s="29">
        <f>VLOOKUP($C12,'Combined Women''s Epée'!$C$4:$I$225,L$1-2,FALSE)</f>
        <v>14</v>
      </c>
      <c r="M12" s="4" t="s">
        <v>3</v>
      </c>
      <c r="N12" s="5">
        <f>IF(OR('[2]Men''s Epée'!$A$3=1,'50 Men''s Epée'!$R$3=TRUE),IF(OR(M12&gt;=65,ISNUMBER(M12)=FALSE),0,VLOOKUP(M12,PointTable,N$3,TRUE)),0)</f>
        <v>0</v>
      </c>
      <c r="P12">
        <f t="shared" si="2"/>
        <v>100</v>
      </c>
      <c r="Q12">
        <f t="shared" si="3"/>
        <v>306</v>
      </c>
      <c r="R12">
        <f t="shared" si="4"/>
        <v>0</v>
      </c>
      <c r="S12">
        <f>IF('50 Men''s Epée'!P$3=TRUE,H12,0)</f>
        <v>100</v>
      </c>
      <c r="T12">
        <f>IF('50 Men''s Epée'!Q$3=TRUE,K12,0)</f>
        <v>306</v>
      </c>
      <c r="U12">
        <f>IF('50 Men''s Epée'!R$3=TRUE,N12,0)</f>
        <v>0</v>
      </c>
    </row>
    <row r="13" spans="1:21" ht="12.75">
      <c r="A13" s="2" t="str">
        <f>IF(E13=0,"",IF(E13=E12,A12,ROW()-3&amp;IF(E13=E14,"T","")))</f>
        <v>10</v>
      </c>
      <c r="B13" s="2"/>
      <c r="C13" s="32" t="s">
        <v>39</v>
      </c>
      <c r="D13" s="19">
        <v>20311</v>
      </c>
      <c r="E13" s="36">
        <f>LARGE($P13:$R13,1)+LARGE($P13:$R13,2)+IF('[2]Men''s Epée'!$A$3=1,F13,0)</f>
        <v>403</v>
      </c>
      <c r="F13" s="18"/>
      <c r="G13" s="31">
        <f t="shared" si="0"/>
        <v>20</v>
      </c>
      <c r="H13" s="28">
        <f>IF(OR('[2]Men''s Epée'!$A$3=1,'50 Men''s Epée'!$P$3=TRUE),IF(OR(G13&gt;=65,ISNUMBER(G13)=FALSE),0,VLOOKUP(G13,PointTable,H$3,TRUE)),0)</f>
        <v>201</v>
      </c>
      <c r="I13" s="29">
        <f>VLOOKUP($C13,'Combined Women''s Epée'!$C$4:$I$225,I$1-2,FALSE)</f>
        <v>20</v>
      </c>
      <c r="J13" s="31">
        <f t="shared" si="1"/>
        <v>29</v>
      </c>
      <c r="K13" s="28">
        <f>IF(OR('[2]Men''s Epée'!$A$3=1,'50 Men''s Epée'!$P$3=TRUE),IF(OR(J13&gt;=65,ISNUMBER(J13)=FALSE),0,VLOOKUP(J13,PointTable,K$3,TRUE)),0)</f>
        <v>174</v>
      </c>
      <c r="L13" s="29">
        <f>VLOOKUP($C13,'Combined Women''s Epée'!$C$4:$I$225,L$1-2,FALSE)</f>
        <v>29</v>
      </c>
      <c r="M13" s="4">
        <v>15</v>
      </c>
      <c r="N13" s="5">
        <f>IF(OR('[2]Men''s Epée'!$A$3=1,'50 Men''s Epée'!$R$3=TRUE),IF(OR(M13&gt;=65,ISNUMBER(M13)=FALSE),0,VLOOKUP(M13,PointTable,N$3,TRUE)),0)</f>
        <v>202</v>
      </c>
      <c r="P13">
        <f t="shared" si="2"/>
        <v>201</v>
      </c>
      <c r="Q13">
        <f t="shared" si="3"/>
        <v>174</v>
      </c>
      <c r="R13">
        <f t="shared" si="4"/>
        <v>202</v>
      </c>
      <c r="S13">
        <f>IF('50 Men''s Epée'!P$3=TRUE,H13,0)</f>
        <v>201</v>
      </c>
      <c r="T13">
        <f>IF('50 Men''s Epée'!Q$3=TRUE,K13,0)</f>
        <v>174</v>
      </c>
      <c r="U13">
        <f>IF('50 Men''s Epée'!R$3=TRUE,N13,0)</f>
        <v>202</v>
      </c>
    </row>
    <row r="14" spans="1:21" ht="12.75">
      <c r="A14" s="2" t="str">
        <f>IF(E14=0,"",IF(E14=E13,A13,ROW()-3&amp;IF(E14=E15,"T","")))</f>
        <v>11</v>
      </c>
      <c r="B14" s="2"/>
      <c r="C14" s="32" t="s">
        <v>265</v>
      </c>
      <c r="D14" s="19">
        <v>19828</v>
      </c>
      <c r="E14" s="36">
        <f>LARGE($P14:$R14,1)+LARGE($P14:$R14,2)+IF('[2]Men''s Epée'!$A$3=1,F14,0)</f>
        <v>386</v>
      </c>
      <c r="F14" s="18"/>
      <c r="G14" s="31">
        <f t="shared" si="0"/>
        <v>40</v>
      </c>
      <c r="H14" s="28">
        <f>IF(OR('[2]Men''s Epée'!$A$3=1,'50 Men''s Epée'!$P$3=TRUE),IF(OR(G14&gt;=65,ISNUMBER(G14)=FALSE),0,VLOOKUP(G14,PointTable,H$3,TRUE)),0)</f>
        <v>93</v>
      </c>
      <c r="I14" s="29">
        <f>VLOOKUP($C14,'Combined Women''s Epée'!$C$4:$I$225,I$1-2,FALSE)</f>
        <v>40</v>
      </c>
      <c r="J14" s="31">
        <f t="shared" si="1"/>
        <v>25</v>
      </c>
      <c r="K14" s="28">
        <f>IF(OR('[2]Men''s Epée'!$A$3=1,'50 Men''s Epée'!$P$3=TRUE),IF(OR(J14&gt;=65,ISNUMBER(J14)=FALSE),0,VLOOKUP(J14,PointTable,K$3,TRUE)),0)</f>
        <v>186</v>
      </c>
      <c r="L14" s="29">
        <f>VLOOKUP($C14,'Combined Women''s Epée'!$C$4:$I$225,L$1-2,FALSE)</f>
        <v>25</v>
      </c>
      <c r="M14" s="4">
        <v>16</v>
      </c>
      <c r="N14" s="5">
        <f>IF(OR('[2]Men''s Epée'!$A$3=1,'50 Men''s Epée'!$R$3=TRUE),IF(OR(M14&gt;=65,ISNUMBER(M14)=FALSE),0,VLOOKUP(M14,PointTable,N$3,TRUE)),0)</f>
        <v>200</v>
      </c>
      <c r="P14">
        <f t="shared" si="2"/>
        <v>93</v>
      </c>
      <c r="Q14">
        <f t="shared" si="3"/>
        <v>186</v>
      </c>
      <c r="R14">
        <f t="shared" si="4"/>
        <v>200</v>
      </c>
      <c r="S14">
        <f>IF('50 Men''s Epée'!P$3=TRUE,H14,0)</f>
        <v>93</v>
      </c>
      <c r="T14">
        <f>IF('50 Men''s Epée'!Q$3=TRUE,K14,0)</f>
        <v>186</v>
      </c>
      <c r="U14">
        <f>IF('50 Men''s Epée'!R$3=TRUE,N14,0)</f>
        <v>200</v>
      </c>
    </row>
    <row r="15" spans="1:21" ht="12.75">
      <c r="A15" s="2" t="str">
        <f>IF(E15=0,"",IF(E15=E14,A14,ROW()-3&amp;IF(E15=E16,"T","")))</f>
        <v>12</v>
      </c>
      <c r="B15" s="2"/>
      <c r="C15" s="32" t="s">
        <v>119</v>
      </c>
      <c r="D15" s="19">
        <v>17711</v>
      </c>
      <c r="E15" s="36">
        <f>LARGE($P15:$R15,1)+LARGE($P15:$R15,2)+IF('[2]Men''s Epée'!$A$3=1,F15,0)</f>
        <v>379.5</v>
      </c>
      <c r="F15" s="18"/>
      <c r="G15" s="31">
        <f t="shared" si="0"/>
        <v>27</v>
      </c>
      <c r="H15" s="28">
        <f>IF(OR('[2]Men''s Epée'!$A$3=1,'50 Men''s Epée'!$P$3=TRUE),IF(OR(G15&gt;=65,ISNUMBER(G15)=FALSE),0,VLOOKUP(G15,PointTable,H$3,TRUE)),0)</f>
        <v>180</v>
      </c>
      <c r="I15" s="29">
        <f>VLOOKUP($C15,'Combined Women''s Epée'!$C$4:$I$225,I$1-2,FALSE)</f>
        <v>27</v>
      </c>
      <c r="J15" s="31">
        <f t="shared" si="1"/>
        <v>20.5</v>
      </c>
      <c r="K15" s="28">
        <f>IF(OR('[2]Men''s Epée'!$A$3=1,'50 Men''s Epée'!$P$3=TRUE),IF(OR(J15&gt;=65,ISNUMBER(J15)=FALSE),0,VLOOKUP(J15,PointTable,K$3,TRUE)),0)</f>
        <v>199.5</v>
      </c>
      <c r="L15" s="29">
        <f>VLOOKUP($C15,'Combined Women''s Epée'!$C$4:$I$225,L$1-2,FALSE)</f>
        <v>20.5</v>
      </c>
      <c r="M15" s="4" t="s">
        <v>3</v>
      </c>
      <c r="N15" s="5">
        <f>IF(OR('[2]Men''s Epée'!$A$3=1,'50 Men''s Epée'!$R$3=TRUE),IF(OR(M15&gt;=65,ISNUMBER(M15)=FALSE),0,VLOOKUP(M15,PointTable,N$3,TRUE)),0)</f>
        <v>0</v>
      </c>
      <c r="P15">
        <f t="shared" si="2"/>
        <v>180</v>
      </c>
      <c r="Q15">
        <f t="shared" si="3"/>
        <v>199.5</v>
      </c>
      <c r="R15">
        <f t="shared" si="4"/>
        <v>0</v>
      </c>
      <c r="S15">
        <f>IF('50 Men''s Epée'!P$3=TRUE,H15,0)</f>
        <v>180</v>
      </c>
      <c r="T15">
        <f>IF('50 Men''s Epée'!Q$3=TRUE,K15,0)</f>
        <v>199.5</v>
      </c>
      <c r="U15">
        <f>IF('50 Men''s Epée'!R$3=TRUE,N15,0)</f>
        <v>0</v>
      </c>
    </row>
    <row r="16" spans="1:21" ht="12.75">
      <c r="A16" s="2" t="str">
        <f>IF(E16=0,"",IF(E16=E15,A15,ROW()-3&amp;IF(E16=E17,"T","")))</f>
        <v>13</v>
      </c>
      <c r="B16" s="2"/>
      <c r="C16" s="32" t="s">
        <v>212</v>
      </c>
      <c r="D16" s="19">
        <v>19859</v>
      </c>
      <c r="E16" s="36">
        <f>LARGE($P16:$R16,1)+LARGE($P16:$R16,2)+IF('[2]Men''s Epée'!$A$3=1,F16,0)</f>
        <v>377</v>
      </c>
      <c r="F16" s="18"/>
      <c r="G16" s="31">
        <f t="shared" si="0"/>
        <v>30</v>
      </c>
      <c r="H16" s="28">
        <f>IF(OR('[2]Men''s Epée'!$A$3=1,'50 Men''s Epée'!$P$3=TRUE),IF(OR(G16&gt;=65,ISNUMBER(G16)=FALSE),0,VLOOKUP(G16,PointTable,H$3,TRUE)),0)</f>
        <v>171</v>
      </c>
      <c r="I16" s="29">
        <f>VLOOKUP($C16,'Combined Women''s Epée'!$C$4:$I$225,I$1-2,FALSE)</f>
        <v>30</v>
      </c>
      <c r="J16" s="31">
        <f t="shared" si="1"/>
        <v>38.5</v>
      </c>
      <c r="K16" s="28">
        <f>IF(OR('[2]Men''s Epée'!$A$3=1,'50 Men''s Epée'!$P$3=TRUE),IF(OR(J16&gt;=65,ISNUMBER(J16)=FALSE),0,VLOOKUP(J16,PointTable,K$3,TRUE)),0)</f>
        <v>94.5</v>
      </c>
      <c r="L16" s="29">
        <f>VLOOKUP($C16,'Combined Women''s Epée'!$C$4:$I$225,L$1-2,FALSE)</f>
        <v>38.5</v>
      </c>
      <c r="M16" s="4">
        <v>13</v>
      </c>
      <c r="N16" s="5">
        <f>IF(OR('[2]Men''s Epée'!$A$3=1,'50 Men''s Epée'!$R$3=TRUE),IF(OR(M16&gt;=65,ISNUMBER(M16)=FALSE),0,VLOOKUP(M16,PointTable,N$3,TRUE)),0)</f>
        <v>206</v>
      </c>
      <c r="P16">
        <f t="shared" si="2"/>
        <v>171</v>
      </c>
      <c r="Q16">
        <f t="shared" si="3"/>
        <v>94.5</v>
      </c>
      <c r="R16">
        <f t="shared" si="4"/>
        <v>206</v>
      </c>
      <c r="S16">
        <f>IF('50 Men''s Epée'!P$3=TRUE,H16,0)</f>
        <v>171</v>
      </c>
      <c r="T16">
        <f>IF('50 Men''s Epée'!Q$3=TRUE,K16,0)</f>
        <v>94.5</v>
      </c>
      <c r="U16">
        <f>IF('50 Men''s Epée'!R$3=TRUE,N16,0)</f>
        <v>206</v>
      </c>
    </row>
    <row r="17" spans="1:21" ht="12.75">
      <c r="A17" s="2" t="str">
        <f>IF(E17=0,"",IF(E17=E16,A16,ROW()-3&amp;IF(E17=E18,"T","")))</f>
        <v>14</v>
      </c>
      <c r="B17" s="2"/>
      <c r="C17" s="38" t="s">
        <v>476</v>
      </c>
      <c r="D17" s="19">
        <v>19316</v>
      </c>
      <c r="E17" s="36">
        <f>LARGE($P17:$R17,1)+LARGE($P17:$R17,2)+IF('[2]Men''s Epée'!$A$3=1,F17,0)</f>
        <v>368</v>
      </c>
      <c r="F17" s="18"/>
      <c r="G17" s="31" t="str">
        <f t="shared" si="0"/>
        <v>np</v>
      </c>
      <c r="H17" s="28">
        <f>IF(OR('[2]Men''s Epée'!$A$3=1,'50 Men''s Epée'!$P$3=TRUE),IF(OR(G17&gt;=65,ISNUMBER(G17)=FALSE),0,VLOOKUP(G17,PointTable,H$3,TRUE)),0)</f>
        <v>0</v>
      </c>
      <c r="I17" s="29" t="e">
        <f>VLOOKUP($C17,'Combined Women''s Epée'!$C$4:$I$225,I$1-2,FALSE)</f>
        <v>#N/A</v>
      </c>
      <c r="J17" s="31" t="str">
        <f t="shared" si="1"/>
        <v>np</v>
      </c>
      <c r="K17" s="28">
        <f>IF(OR('[2]Men''s Epée'!$A$3=1,'50 Men''s Epée'!$P$3=TRUE),IF(OR(J17&gt;=65,ISNUMBER(J17)=FALSE),0,VLOOKUP(J17,PointTable,K$3,TRUE)),0)</f>
        <v>0</v>
      </c>
      <c r="L17" s="29" t="e">
        <f>VLOOKUP($C17,'Combined Women''s Epée'!$C$4:$I$225,L$1-2,FALSE)</f>
        <v>#N/A</v>
      </c>
      <c r="M17" s="4">
        <v>2</v>
      </c>
      <c r="N17" s="5">
        <f>IF(OR('[2]Men''s Epée'!$A$3=1,'50 Men''s Epée'!$R$3=TRUE),IF(OR(M17&gt;=65,ISNUMBER(M17)=FALSE),0,VLOOKUP(M17,PointTable,N$3,TRUE)),0)</f>
        <v>368</v>
      </c>
      <c r="P17">
        <f t="shared" si="2"/>
        <v>0</v>
      </c>
      <c r="Q17">
        <f t="shared" si="3"/>
        <v>0</v>
      </c>
      <c r="R17">
        <f t="shared" si="4"/>
        <v>368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368</v>
      </c>
    </row>
    <row r="18" spans="1:21" ht="12.75">
      <c r="A18" s="2" t="str">
        <f>IF(E18=0,"",IF(E18=E17,A17,ROW()-3&amp;IF(E18=E19,"T","")))</f>
        <v>15T</v>
      </c>
      <c r="B18" s="2"/>
      <c r="C18" s="32" t="s">
        <v>334</v>
      </c>
      <c r="D18" s="19">
        <v>17702</v>
      </c>
      <c r="E18" s="36">
        <f>LARGE($P18:$R18,1)+LARGE($P18:$R18,2)+IF('[2]Men''s Epée'!$A$3=1,F18,0)</f>
        <v>361</v>
      </c>
      <c r="F18" s="18"/>
      <c r="G18" s="31">
        <f t="shared" si="0"/>
        <v>46</v>
      </c>
      <c r="H18" s="28">
        <f>IF(OR('[2]Men''s Epée'!$A$3=1,'50 Men''s Epée'!$P$3=TRUE),IF(OR(G18&gt;=65,ISNUMBER(G18)=FALSE),0,VLOOKUP(G18,PointTable,H$3,TRUE)),0)</f>
        <v>87</v>
      </c>
      <c r="I18" s="29">
        <f>VLOOKUP($C18,'Combined Women''s Epée'!$C$4:$I$225,I$1-2,FALSE)</f>
        <v>46</v>
      </c>
      <c r="J18" s="31" t="str">
        <f t="shared" si="1"/>
        <v>np</v>
      </c>
      <c r="K18" s="28">
        <f>IF(OR('[2]Men''s Epée'!$A$3=1,'50 Men''s Epée'!$P$3=TRUE),IF(OR(J18&gt;=65,ISNUMBER(J18)=FALSE),0,VLOOKUP(J18,PointTable,K$3,TRUE)),0)</f>
        <v>0</v>
      </c>
      <c r="L18" s="29" t="str">
        <f>VLOOKUP($C18,'Combined Women''s Epée'!$C$4:$I$225,L$1-2,FALSE)</f>
        <v>np</v>
      </c>
      <c r="M18" s="4">
        <v>8</v>
      </c>
      <c r="N18" s="5">
        <f>IF(OR('[2]Men''s Epée'!$A$3=1,'50 Men''s Epée'!$R$3=TRUE),IF(OR(M18&gt;=65,ISNUMBER(M18)=FALSE),0,VLOOKUP(M18,PointTable,N$3,TRUE)),0)</f>
        <v>274</v>
      </c>
      <c r="P18">
        <f t="shared" si="2"/>
        <v>87</v>
      </c>
      <c r="Q18">
        <f t="shared" si="3"/>
        <v>0</v>
      </c>
      <c r="R18">
        <f t="shared" si="4"/>
        <v>274</v>
      </c>
      <c r="S18">
        <f>IF('50 Men''s Epée'!P$3=TRUE,H18,0)</f>
        <v>87</v>
      </c>
      <c r="T18">
        <f>IF('50 Men''s Epée'!Q$3=TRUE,K18,0)</f>
        <v>0</v>
      </c>
      <c r="U18">
        <f>IF('50 Men''s Epée'!R$3=TRUE,N18,0)</f>
        <v>274</v>
      </c>
    </row>
    <row r="19" spans="1:21" ht="12.75">
      <c r="A19" s="2" t="str">
        <f>IF(E19=0,"",IF(E19=E18,A18,ROW()-3&amp;IF(E19=E20,"T","")))</f>
        <v>15T</v>
      </c>
      <c r="B19" s="2"/>
      <c r="C19" s="32" t="s">
        <v>226</v>
      </c>
      <c r="D19" s="19">
        <v>20201</v>
      </c>
      <c r="E19" s="36">
        <f>LARGE($P19:$R19,1)+LARGE($P19:$R19,2)+IF('[2]Men''s Epée'!$A$3=1,F19,0)</f>
        <v>361</v>
      </c>
      <c r="F19" s="18"/>
      <c r="G19" s="31">
        <f t="shared" si="0"/>
        <v>49</v>
      </c>
      <c r="H19" s="28">
        <f>IF(OR('[2]Men''s Epée'!$A$3=1,'50 Men''s Epée'!$P$3=TRUE),IF(OR(G19&gt;=65,ISNUMBER(G19)=FALSE),0,VLOOKUP(G19,PointTable,H$3,TRUE)),0)</f>
        <v>84</v>
      </c>
      <c r="I19" s="29">
        <f>VLOOKUP($C19,'Combined Women''s Epée'!$C$4:$I$225,I$1-2,FALSE)</f>
        <v>49</v>
      </c>
      <c r="J19" s="31" t="str">
        <f t="shared" si="1"/>
        <v>np</v>
      </c>
      <c r="K19" s="28">
        <f>IF(OR('[2]Men''s Epée'!$A$3=1,'50 Men''s Epée'!$P$3=TRUE),IF(OR(J19&gt;=65,ISNUMBER(J19)=FALSE),0,VLOOKUP(J19,PointTable,K$3,TRUE)),0)</f>
        <v>0</v>
      </c>
      <c r="L19" s="29" t="str">
        <f>VLOOKUP($C19,'Combined Women''s Epée'!$C$4:$I$225,L$1-2,FALSE)</f>
        <v>np</v>
      </c>
      <c r="M19" s="4">
        <v>6.5</v>
      </c>
      <c r="N19" s="5">
        <f>IF(OR('[2]Men''s Epée'!$A$3=1,'50 Men''s Epée'!$R$3=TRUE),IF(OR(M19&gt;=65,ISNUMBER(M19)=FALSE),0,VLOOKUP(M19,PointTable,N$3,TRUE)),0)</f>
        <v>277</v>
      </c>
      <c r="P19">
        <f t="shared" si="2"/>
        <v>84</v>
      </c>
      <c r="Q19">
        <f t="shared" si="3"/>
        <v>0</v>
      </c>
      <c r="R19">
        <f t="shared" si="4"/>
        <v>277</v>
      </c>
      <c r="S19">
        <f>IF('50 Men''s Epée'!P$3=TRUE,H19,0)</f>
        <v>84</v>
      </c>
      <c r="T19">
        <f>IF('50 Men''s Epée'!Q$3=TRUE,K19,0)</f>
        <v>0</v>
      </c>
      <c r="U19">
        <f>IF('50 Men''s Epée'!R$3=TRUE,N19,0)</f>
        <v>277</v>
      </c>
    </row>
    <row r="20" spans="1:21" ht="12.75">
      <c r="A20" s="2" t="str">
        <f>IF(E20=0,"",IF(E20=E19,A19,ROW()-3&amp;IF(E20=E21,"T","")))</f>
        <v>17</v>
      </c>
      <c r="B20" s="2"/>
      <c r="C20" s="20" t="s">
        <v>76</v>
      </c>
      <c r="D20" s="19">
        <v>18066</v>
      </c>
      <c r="E20" s="36">
        <f>LARGE($P20:$R20,1)+LARGE($P20:$R20,2)+IF('[2]Men''s Epée'!$A$3=1,F20,0)</f>
        <v>351</v>
      </c>
      <c r="F20" s="18"/>
      <c r="G20" s="31">
        <f t="shared" si="0"/>
        <v>25</v>
      </c>
      <c r="H20" s="28">
        <f>IF(OR('[2]Men''s Epée'!$A$3=1,'50 Men''s Epée'!$P$3=TRUE),IF(OR(G20&gt;=65,ISNUMBER(G20)=FALSE),0,VLOOKUP(G20,PointTable,H$3,TRUE)),0)</f>
        <v>186</v>
      </c>
      <c r="I20" s="29">
        <f>VLOOKUP($C20,'Combined Women''s Epée'!$C$4:$I$225,I$1-2,FALSE)</f>
        <v>25</v>
      </c>
      <c r="J20" s="31">
        <f t="shared" si="1"/>
        <v>32</v>
      </c>
      <c r="K20" s="28">
        <f>IF(OR('[2]Men''s Epée'!$A$3=1,'50 Men''s Epée'!$P$3=TRUE),IF(OR(J20&gt;=65,ISNUMBER(J20)=FALSE),0,VLOOKUP(J20,PointTable,K$3,TRUE)),0)</f>
        <v>165</v>
      </c>
      <c r="L20" s="29">
        <f>VLOOKUP($C20,'Combined Women''s Epée'!$C$4:$I$225,L$1-2,FALSE)</f>
        <v>32</v>
      </c>
      <c r="M20" s="4" t="s">
        <v>3</v>
      </c>
      <c r="N20" s="5">
        <f>IF(OR('[2]Men''s Epée'!$A$3=1,'50 Men''s Epée'!$R$3=TRUE),IF(OR(M20&gt;=65,ISNUMBER(M20)=FALSE),0,VLOOKUP(M20,PointTable,N$3,TRUE)),0)</f>
        <v>0</v>
      </c>
      <c r="P20">
        <f t="shared" si="2"/>
        <v>186</v>
      </c>
      <c r="Q20">
        <f t="shared" si="3"/>
        <v>165</v>
      </c>
      <c r="R20">
        <f t="shared" si="4"/>
        <v>0</v>
      </c>
      <c r="S20">
        <f>IF('50 Men''s Epée'!P$3=TRUE,H20,0)</f>
        <v>186</v>
      </c>
      <c r="T20">
        <f>IF('50 Men''s Epée'!Q$3=TRUE,K20,0)</f>
        <v>165</v>
      </c>
      <c r="U20">
        <f>IF('50 Men''s Epée'!R$3=TRUE,N20,0)</f>
        <v>0</v>
      </c>
    </row>
    <row r="21" spans="1:21" ht="12.75">
      <c r="A21" s="2" t="str">
        <f>IF(E21=0,"",IF(E21=E20,A20,ROW()-3&amp;IF(E21=E22,"T","")))</f>
        <v>18</v>
      </c>
      <c r="B21" s="2"/>
      <c r="C21" s="32" t="s">
        <v>213</v>
      </c>
      <c r="D21" s="19">
        <v>18261</v>
      </c>
      <c r="E21" s="36">
        <f>LARGE($P21:$R21,1)+LARGE($P21:$R21,2)+IF('[2]Men''s Epée'!$A$3=1,F21,0)</f>
        <v>304</v>
      </c>
      <c r="F21" s="18"/>
      <c r="G21" s="31">
        <f t="shared" si="0"/>
        <v>31</v>
      </c>
      <c r="H21" s="28">
        <f>IF(OR('[2]Men''s Epée'!$A$3=1,'50 Men''s Epée'!$P$3=TRUE),IF(OR(G21&gt;=65,ISNUMBER(G21)=FALSE),0,VLOOKUP(G21,PointTable,H$3,TRUE)),0)</f>
        <v>168</v>
      </c>
      <c r="I21" s="29">
        <f>VLOOKUP($C21,'Combined Women''s Epée'!$C$4:$I$225,I$1-2,FALSE)</f>
        <v>31</v>
      </c>
      <c r="J21" s="31">
        <f t="shared" si="1"/>
        <v>36</v>
      </c>
      <c r="K21" s="28">
        <f>IF(OR('[2]Men''s Epée'!$A$3=1,'50 Men''s Epée'!$P$3=TRUE),IF(OR(J21&gt;=65,ISNUMBER(J21)=FALSE),0,VLOOKUP(J21,PointTable,K$3,TRUE)),0)</f>
        <v>97</v>
      </c>
      <c r="L21" s="29">
        <f>VLOOKUP($C21,'Combined Women''s Epée'!$C$4:$I$225,L$1-2,FALSE)</f>
        <v>36</v>
      </c>
      <c r="M21" s="4">
        <v>19</v>
      </c>
      <c r="N21" s="5">
        <f>IF(OR('[2]Men''s Epée'!$A$3=1,'50 Men''s Epée'!$R$3=TRUE),IF(OR(M21&gt;=65,ISNUMBER(M21)=FALSE),0,VLOOKUP(M21,PointTable,N$3,TRUE)),0)</f>
        <v>136</v>
      </c>
      <c r="P21">
        <f t="shared" si="2"/>
        <v>168</v>
      </c>
      <c r="Q21">
        <f t="shared" si="3"/>
        <v>97</v>
      </c>
      <c r="R21">
        <f t="shared" si="4"/>
        <v>136</v>
      </c>
      <c r="S21">
        <f>IF('50 Men''s Epée'!P$3=TRUE,H21,0)</f>
        <v>168</v>
      </c>
      <c r="T21">
        <f>IF('50 Men''s Epée'!Q$3=TRUE,K21,0)</f>
        <v>97</v>
      </c>
      <c r="U21">
        <f>IF('50 Men''s Epée'!R$3=TRUE,N21,0)</f>
        <v>136</v>
      </c>
    </row>
    <row r="22" spans="1:21" ht="12.75">
      <c r="A22" s="2" t="str">
        <f>IF(E22=0,"",IF(E22=E21,A21,ROW()-3&amp;IF(E22=E23,"T","")))</f>
        <v>19</v>
      </c>
      <c r="B22" s="2"/>
      <c r="C22" s="32" t="s">
        <v>153</v>
      </c>
      <c r="D22" s="19">
        <v>18065</v>
      </c>
      <c r="E22" s="36">
        <f>LARGE($P22:$R22,1)+LARGE($P22:$R22,2)+IF('[2]Men''s Epée'!$A$3=1,F22,0)</f>
        <v>280</v>
      </c>
      <c r="F22" s="18"/>
      <c r="G22" s="31" t="str">
        <f t="shared" si="0"/>
        <v>np</v>
      </c>
      <c r="H22" s="28">
        <f>IF(OR('[2]Men''s Epée'!$A$3=1,'50 Men''s Epée'!$P$3=TRUE),IF(OR(G22&gt;=65,ISNUMBER(G22)=FALSE),0,VLOOKUP(G22,PointTable,H$3,TRUE)),0)</f>
        <v>0</v>
      </c>
      <c r="I22" s="29" t="e">
        <f>VLOOKUP($C22,'Combined Women''s Epée'!$C$4:$I$225,I$1-2,FALSE)</f>
        <v>#N/A</v>
      </c>
      <c r="J22" s="31" t="str">
        <f t="shared" si="1"/>
        <v>np</v>
      </c>
      <c r="K22" s="28">
        <f>IF(OR('[2]Men''s Epée'!$A$3=1,'50 Men''s Epée'!$P$3=TRUE),IF(OR(J22&gt;=65,ISNUMBER(J22)=FALSE),0,VLOOKUP(J22,PointTable,K$3,TRUE)),0)</f>
        <v>0</v>
      </c>
      <c r="L22" s="29" t="e">
        <f>VLOOKUP($C22,'Combined Women''s Epée'!$C$4:$I$225,L$1-2,FALSE)</f>
        <v>#N/A</v>
      </c>
      <c r="M22" s="4">
        <v>5</v>
      </c>
      <c r="N22" s="5">
        <f>IF(OR('[2]Men''s Epée'!$A$3=1,'50 Men''s Epée'!$R$3=TRUE),IF(OR(M22&gt;=65,ISNUMBER(M22)=FALSE),0,VLOOKUP(M22,PointTable,N$3,TRUE)),0)</f>
        <v>280</v>
      </c>
      <c r="P22">
        <f t="shared" si="2"/>
        <v>0</v>
      </c>
      <c r="Q22">
        <f t="shared" si="3"/>
        <v>0</v>
      </c>
      <c r="R22">
        <f t="shared" si="4"/>
        <v>280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280</v>
      </c>
    </row>
    <row r="23" spans="1:21" ht="12.75">
      <c r="A23" s="2" t="str">
        <f>IF(E23=0,"",IF(E23=E22,A22,ROW()-3&amp;IF(E23=E24,"T","")))</f>
        <v>20</v>
      </c>
      <c r="B23" s="2"/>
      <c r="C23" s="32" t="s">
        <v>266</v>
      </c>
      <c r="D23" s="19">
        <v>16698</v>
      </c>
      <c r="E23" s="36">
        <f>LARGE($P23:$R23,1)+LARGE($P23:$R23,2)+IF('[2]Men''s Epée'!$A$3=1,F23,0)</f>
        <v>276</v>
      </c>
      <c r="F23" s="18"/>
      <c r="G23" s="31">
        <f>IF(ISERROR(I23),"np",I23)</f>
        <v>28</v>
      </c>
      <c r="H23" s="28">
        <f>IF(OR('[2]Men''s Epée'!$A$3=1,'50 Men''s Epée'!$P$3=TRUE),IF(OR(G23&gt;=65,ISNUMBER(G23)=FALSE),0,VLOOKUP(G23,PointTable,H$3,TRUE)),0)</f>
        <v>177</v>
      </c>
      <c r="I23" s="29">
        <f>VLOOKUP($C23,'Combined Women''s Epée'!$C$4:$I$225,I$1-2,FALSE)</f>
        <v>28</v>
      </c>
      <c r="J23" s="31">
        <f>IF(ISERROR(L23),"np",L23)</f>
        <v>34</v>
      </c>
      <c r="K23" s="28">
        <f>IF(OR('[2]Men''s Epée'!$A$3=1,'50 Men''s Epée'!$P$3=TRUE),IF(OR(J23&gt;=65,ISNUMBER(J23)=FALSE),0,VLOOKUP(J23,PointTable,K$3,TRUE)),0)</f>
        <v>99</v>
      </c>
      <c r="L23" s="29">
        <f>VLOOKUP($C23,'Combined Women''s Epée'!$C$4:$I$225,L$1-2,FALSE)</f>
        <v>34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 t="shared" si="2"/>
        <v>177</v>
      </c>
      <c r="Q23">
        <f t="shared" si="3"/>
        <v>99</v>
      </c>
      <c r="R23">
        <f t="shared" si="4"/>
        <v>0</v>
      </c>
      <c r="S23">
        <f>IF('50 Men''s Epée'!P$3=TRUE,H23,0)</f>
        <v>177</v>
      </c>
      <c r="T23">
        <f>IF('50 Men''s Epée'!Q$3=TRUE,K23,0)</f>
        <v>99</v>
      </c>
      <c r="U23">
        <f>IF('50 Men''s Epée'!R$3=TRUE,N23,0)</f>
        <v>0</v>
      </c>
    </row>
    <row r="24" spans="1:21" ht="12.75">
      <c r="A24" s="2" t="str">
        <f>IF(E24=0,"",IF(E24=E23,A23,ROW()-3&amp;IF(E24=E25,"T","")))</f>
        <v>21</v>
      </c>
      <c r="B24" s="2"/>
      <c r="C24" s="20" t="s">
        <v>50</v>
      </c>
      <c r="D24" s="19">
        <v>19289</v>
      </c>
      <c r="E24" s="36">
        <f>LARGE($P24:$R24,1)+LARGE($P24:$R24,2)+IF('[2]Men''s Epée'!$A$3=1,F24,0)</f>
        <v>238</v>
      </c>
      <c r="F24" s="18"/>
      <c r="G24" s="31">
        <f t="shared" si="0"/>
        <v>55</v>
      </c>
      <c r="H24" s="28">
        <f>IF(OR('[2]Men''s Epée'!$A$3=1,'50 Men''s Epée'!$P$3=TRUE),IF(OR(G24&gt;=65,ISNUMBER(G24)=FALSE),0,VLOOKUP(G24,PointTable,H$3,TRUE)),0)</f>
        <v>78</v>
      </c>
      <c r="I24" s="29">
        <f>VLOOKUP($C24,'Combined Women''s Epée'!$C$4:$I$225,I$1-2,FALSE)</f>
        <v>55</v>
      </c>
      <c r="J24" s="31">
        <f t="shared" si="1"/>
        <v>35</v>
      </c>
      <c r="K24" s="28">
        <f>IF(OR('[2]Men''s Epée'!$A$3=1,'50 Men''s Epée'!$P$3=TRUE),IF(OR(J24&gt;=65,ISNUMBER(J24)=FALSE),0,VLOOKUP(J24,PointTable,K$3,TRUE)),0)</f>
        <v>98</v>
      </c>
      <c r="L24" s="29">
        <f>VLOOKUP($C24,'Combined Women''s Epée'!$C$4:$I$225,L$1-2,FALSE)</f>
        <v>35</v>
      </c>
      <c r="M24" s="4">
        <v>17</v>
      </c>
      <c r="N24" s="5">
        <f>IF(OR('[2]Men''s Epée'!$A$3=1,'50 Men''s Epée'!$R$3=TRUE),IF(OR(M24&gt;=65,ISNUMBER(M24)=FALSE),0,VLOOKUP(M24,PointTable,N$3,TRUE)),0)</f>
        <v>140</v>
      </c>
      <c r="P24">
        <f t="shared" si="2"/>
        <v>78</v>
      </c>
      <c r="Q24">
        <f t="shared" si="3"/>
        <v>98</v>
      </c>
      <c r="R24">
        <f t="shared" si="4"/>
        <v>140</v>
      </c>
      <c r="S24">
        <f>IF('50 Men''s Epée'!P$3=TRUE,H24,0)</f>
        <v>78</v>
      </c>
      <c r="T24">
        <f>IF('50 Men''s Epée'!Q$3=TRUE,K24,0)</f>
        <v>98</v>
      </c>
      <c r="U24">
        <f>IF('50 Men''s Epée'!R$3=TRUE,N24,0)</f>
        <v>140</v>
      </c>
    </row>
    <row r="25" spans="1:21" ht="12.75">
      <c r="A25" s="2" t="str">
        <f>IF(E25=0,"",IF(E25=E24,A24,ROW()-3&amp;IF(E25=E26,"T","")))</f>
        <v>22</v>
      </c>
      <c r="B25" s="2"/>
      <c r="C25" s="20" t="s">
        <v>95</v>
      </c>
      <c r="D25" s="19">
        <v>19872</v>
      </c>
      <c r="E25" s="36">
        <f>LARGE($P25:$R25,1)+LARGE($P25:$R25,2)+IF('[2]Men''s Epée'!$A$3=1,F25,0)</f>
        <v>229</v>
      </c>
      <c r="F25" s="18"/>
      <c r="G25" s="31">
        <f t="shared" si="0"/>
        <v>42</v>
      </c>
      <c r="H25" s="28">
        <f>IF(OR('[2]Men''s Epée'!$A$3=1,'50 Men''s Epée'!$P$3=TRUE),IF(OR(G25&gt;=65,ISNUMBER(G25)=FALSE),0,VLOOKUP(G25,PointTable,H$3,TRUE)),0)</f>
        <v>91</v>
      </c>
      <c r="I25" s="29">
        <f>VLOOKUP($C25,'Combined Women''s Epée'!$C$4:$I$225,I$1-2,FALSE)</f>
        <v>42</v>
      </c>
      <c r="J25" s="31" t="str">
        <f t="shared" si="1"/>
        <v>np</v>
      </c>
      <c r="K25" s="28">
        <f>IF(OR('[2]Men''s Epée'!$A$3=1,'50 Men''s Epée'!$P$3=TRUE),IF(OR(J25&gt;=65,ISNUMBER(J25)=FALSE),0,VLOOKUP(J25,PointTable,K$3,TRUE)),0)</f>
        <v>0</v>
      </c>
      <c r="L25" s="29" t="str">
        <f>VLOOKUP($C25,'Combined Women''s Epée'!$C$4:$I$225,L$1-2,FALSE)</f>
        <v>np</v>
      </c>
      <c r="M25" s="4">
        <v>18</v>
      </c>
      <c r="N25" s="5">
        <f>IF(OR('[2]Men''s Epée'!$A$3=1,'50 Men''s Epée'!$R$3=TRUE),IF(OR(M25&gt;=65,ISNUMBER(M25)=FALSE),0,VLOOKUP(M25,PointTable,N$3,TRUE)),0)</f>
        <v>138</v>
      </c>
      <c r="P25">
        <f t="shared" si="2"/>
        <v>91</v>
      </c>
      <c r="Q25">
        <f t="shared" si="3"/>
        <v>0</v>
      </c>
      <c r="R25">
        <f t="shared" si="4"/>
        <v>138</v>
      </c>
      <c r="S25">
        <f>IF('50 Men''s Epée'!P$3=TRUE,H25,0)</f>
        <v>91</v>
      </c>
      <c r="T25">
        <f>IF('50 Men''s Epée'!Q$3=TRUE,K25,0)</f>
        <v>0</v>
      </c>
      <c r="U25">
        <f>IF('50 Men''s Epée'!R$3=TRUE,N25,0)</f>
        <v>138</v>
      </c>
    </row>
    <row r="26" spans="1:21" ht="12.75">
      <c r="A26" s="2" t="str">
        <f>IF(E26=0,"",IF(E26=E25,A25,ROW()-3&amp;IF(E26=E27,"T","")))</f>
        <v>23</v>
      </c>
      <c r="B26" s="2"/>
      <c r="C26" s="32" t="s">
        <v>267</v>
      </c>
      <c r="D26" s="19">
        <v>18137</v>
      </c>
      <c r="E26" s="36">
        <f>LARGE($P26:$R26,1)+LARGE($P26:$R26,2)+IF('[2]Men''s Epée'!$A$3=1,F26,0)</f>
        <v>224</v>
      </c>
      <c r="F26" s="18"/>
      <c r="G26" s="31">
        <f t="shared" si="0"/>
        <v>37</v>
      </c>
      <c r="H26" s="28">
        <f>IF(OR('[2]Men''s Epée'!$A$3=1,'50 Men''s Epée'!$P$3=TRUE),IF(OR(G26&gt;=65,ISNUMBER(G26)=FALSE),0,VLOOKUP(G26,PointTable,H$3,TRUE)),0)</f>
        <v>96</v>
      </c>
      <c r="I26" s="29">
        <f>VLOOKUP($C26,'Combined Women''s Epée'!$C$4:$I$225,I$1-2,FALSE)</f>
        <v>37</v>
      </c>
      <c r="J26" s="31">
        <f t="shared" si="1"/>
        <v>41</v>
      </c>
      <c r="K26" s="28">
        <f>IF(OR('[2]Men''s Epée'!$A$3=1,'50 Men''s Epée'!$P$3=TRUE),IF(OR(J26&gt;=65,ISNUMBER(J26)=FALSE),0,VLOOKUP(J26,PointTable,K$3,TRUE)),0)</f>
        <v>92</v>
      </c>
      <c r="L26" s="29">
        <f>VLOOKUP($C26,'Combined Women''s Epée'!$C$4:$I$225,L$1-2,FALSE)</f>
        <v>41</v>
      </c>
      <c r="M26" s="4">
        <v>23</v>
      </c>
      <c r="N26" s="5">
        <f>IF(OR('[2]Men''s Epée'!$A$3=1,'50 Men''s Epée'!$R$3=TRUE),IF(OR(M26&gt;=65,ISNUMBER(M26)=FALSE),0,VLOOKUP(M26,PointTable,N$3,TRUE)),0)</f>
        <v>128</v>
      </c>
      <c r="P26">
        <f t="shared" si="2"/>
        <v>96</v>
      </c>
      <c r="Q26">
        <f t="shared" si="3"/>
        <v>92</v>
      </c>
      <c r="R26">
        <f t="shared" si="4"/>
        <v>128</v>
      </c>
      <c r="S26">
        <f>IF('50 Men''s Epée'!P$3=TRUE,H26,0)</f>
        <v>96</v>
      </c>
      <c r="T26">
        <f>IF('50 Men''s Epée'!Q$3=TRUE,K26,0)</f>
        <v>92</v>
      </c>
      <c r="U26">
        <f>IF('50 Men''s Epée'!R$3=TRUE,N26,0)</f>
        <v>128</v>
      </c>
    </row>
    <row r="27" spans="1:21" ht="12.75">
      <c r="A27" s="2" t="str">
        <f>IF(E27=0,"",IF(E27=E26,A26,ROW()-3&amp;IF(E27=E28,"T","")))</f>
        <v>24</v>
      </c>
      <c r="B27" s="2"/>
      <c r="C27" s="32" t="s">
        <v>335</v>
      </c>
      <c r="D27" s="19">
        <v>19581</v>
      </c>
      <c r="E27" s="36">
        <f>LARGE($P27:$R27,1)+LARGE($P27:$R27,2)+IF('[2]Men''s Epée'!$A$3=1,F27,0)</f>
        <v>216</v>
      </c>
      <c r="F27" s="18"/>
      <c r="G27" s="31">
        <f>IF(ISERROR(I27),"np",I27)</f>
        <v>51</v>
      </c>
      <c r="H27" s="28">
        <f>IF(OR('[2]Men''s Epée'!$A$3=1,'50 Men''s Epée'!$P$3=TRUE),IF(OR(G27&gt;=65,ISNUMBER(G27)=FALSE),0,VLOOKUP(G27,PointTable,H$3,TRUE)),0)</f>
        <v>82</v>
      </c>
      <c r="I27" s="29">
        <f>VLOOKUP($C27,'Combined Women''s Epée'!$C$4:$I$225,I$1-2,FALSE)</f>
        <v>51</v>
      </c>
      <c r="J27" s="31" t="str">
        <f>IF(ISERROR(L27),"np",L27)</f>
        <v>np</v>
      </c>
      <c r="K27" s="28">
        <f>IF(OR('[2]Men''s Epée'!$A$3=1,'50 Men''s Epée'!$P$3=TRUE),IF(OR(J27&gt;=65,ISNUMBER(J27)=FALSE),0,VLOOKUP(J27,PointTable,K$3,TRUE)),0)</f>
        <v>0</v>
      </c>
      <c r="L27" s="29" t="str">
        <f>VLOOKUP($C27,'Combined Women''s Epée'!$C$4:$I$225,L$1-2,FALSE)</f>
        <v>np</v>
      </c>
      <c r="M27" s="4">
        <v>20</v>
      </c>
      <c r="N27" s="5">
        <f>IF(OR('[2]Men''s Epée'!$A$3=1,'50 Men''s Epée'!$R$3=TRUE),IF(OR(M27&gt;=65,ISNUMBER(M27)=FALSE),0,VLOOKUP(M27,PointTable,N$3,TRUE)),0)</f>
        <v>134</v>
      </c>
      <c r="P27">
        <f t="shared" si="2"/>
        <v>82</v>
      </c>
      <c r="Q27">
        <f t="shared" si="3"/>
        <v>0</v>
      </c>
      <c r="R27">
        <f t="shared" si="4"/>
        <v>134</v>
      </c>
      <c r="S27">
        <f>IF('50 Men''s Epée'!P$3=TRUE,H27,0)</f>
        <v>82</v>
      </c>
      <c r="T27">
        <f>IF('50 Men''s Epée'!Q$3=TRUE,K27,0)</f>
        <v>0</v>
      </c>
      <c r="U27">
        <f>IF('50 Men''s Epée'!R$3=TRUE,N27,0)</f>
        <v>134</v>
      </c>
    </row>
    <row r="28" spans="1:21" ht="12.75">
      <c r="A28" s="2" t="str">
        <f>IF(E28=0,"",IF(E28=E27,A27,ROW()-3&amp;IF(E28=E29,"T","")))</f>
        <v>25</v>
      </c>
      <c r="B28" s="2"/>
      <c r="C28" s="32" t="s">
        <v>336</v>
      </c>
      <c r="D28" s="19">
        <v>19167</v>
      </c>
      <c r="E28" s="36">
        <f>LARGE($P28:$R28,1)+LARGE($P28:$R28,2)+IF('[2]Men''s Epée'!$A$3=1,F28,0)</f>
        <v>212</v>
      </c>
      <c r="F28" s="18"/>
      <c r="G28" s="31">
        <f>IF(ISERROR(I28),"np",I28)</f>
        <v>53</v>
      </c>
      <c r="H28" s="28">
        <f>IF(OR('[2]Men''s Epée'!$A$3=1,'50 Men''s Epée'!$P$3=TRUE),IF(OR(G28&gt;=65,ISNUMBER(G28)=FALSE),0,VLOOKUP(G28,PointTable,H$3,TRUE)),0)</f>
        <v>80</v>
      </c>
      <c r="I28" s="29">
        <f>VLOOKUP($C28,'Combined Women''s Epée'!$C$4:$I$225,I$1-2,FALSE)</f>
        <v>53</v>
      </c>
      <c r="J28" s="31" t="str">
        <f>IF(ISERROR(L28),"np",L28)</f>
        <v>np</v>
      </c>
      <c r="K28" s="28">
        <f>IF(OR('[2]Men''s Epée'!$A$3=1,'50 Men''s Epée'!$P$3=TRUE),IF(OR(J28&gt;=65,ISNUMBER(J28)=FALSE),0,VLOOKUP(J28,PointTable,K$3,TRUE)),0)</f>
        <v>0</v>
      </c>
      <c r="L28" s="29" t="str">
        <f>VLOOKUP($C28,'Combined Women''s Epée'!$C$4:$I$225,L$1-2,FALSE)</f>
        <v>np</v>
      </c>
      <c r="M28" s="4">
        <v>21</v>
      </c>
      <c r="N28" s="5">
        <f>IF(OR('[2]Men''s Epée'!$A$3=1,'50 Men''s Epée'!$R$3=TRUE),IF(OR(M28&gt;=65,ISNUMBER(M28)=FALSE),0,VLOOKUP(M28,PointTable,N$3,TRUE)),0)</f>
        <v>132</v>
      </c>
      <c r="P28">
        <f t="shared" si="2"/>
        <v>80</v>
      </c>
      <c r="Q28">
        <f t="shared" si="3"/>
        <v>0</v>
      </c>
      <c r="R28">
        <f t="shared" si="4"/>
        <v>132</v>
      </c>
      <c r="S28">
        <f>IF('50 Men''s Epée'!P$3=TRUE,H28,0)</f>
        <v>80</v>
      </c>
      <c r="T28">
        <f>IF('50 Men''s Epée'!Q$3=TRUE,K28,0)</f>
        <v>0</v>
      </c>
      <c r="U28">
        <f>IF('50 Men''s Epée'!R$3=TRUE,N28,0)</f>
        <v>132</v>
      </c>
    </row>
    <row r="29" spans="1:21" ht="12.75">
      <c r="A29" s="2" t="str">
        <f>IF(E29=0,"",IF(E29=E28,A28,ROW()-3&amp;IF(E29=E30,"T","")))</f>
        <v>26T</v>
      </c>
      <c r="B29" s="2"/>
      <c r="C29" s="38" t="s">
        <v>477</v>
      </c>
      <c r="D29" s="19">
        <v>19686</v>
      </c>
      <c r="E29" s="36">
        <f>LARGE($P29:$R29,1)+LARGE($P29:$R29,2)+IF('[2]Men''s Epée'!$A$3=1,F29,0)</f>
        <v>211</v>
      </c>
      <c r="F29" s="18"/>
      <c r="G29" s="31" t="str">
        <f t="shared" si="0"/>
        <v>np</v>
      </c>
      <c r="H29" s="28">
        <f>IF(OR('[2]Men''s Epée'!$A$3=1,'50 Men''s Epée'!$P$3=TRUE),IF(OR(G29&gt;=65,ISNUMBER(G29)=FALSE),0,VLOOKUP(G29,PointTable,H$3,TRUE)),0)</f>
        <v>0</v>
      </c>
      <c r="I29" s="29" t="e">
        <f>VLOOKUP($C29,'Combined Women''s Epée'!$C$4:$I$225,I$1-2,FALSE)</f>
        <v>#N/A</v>
      </c>
      <c r="J29" s="31" t="str">
        <f t="shared" si="1"/>
        <v>np</v>
      </c>
      <c r="K29" s="28">
        <f>IF(OR('[2]Men''s Epée'!$A$3=1,'50 Men''s Epée'!$P$3=TRUE),IF(OR(J29&gt;=65,ISNUMBER(J29)=FALSE),0,VLOOKUP(J29,PointTable,K$3,TRUE)),0)</f>
        <v>0</v>
      </c>
      <c r="L29" s="29" t="e">
        <f>VLOOKUP($C29,'Combined Women''s Epée'!$C$4:$I$225,L$1-2,FALSE)</f>
        <v>#N/A</v>
      </c>
      <c r="M29" s="4">
        <v>10.5</v>
      </c>
      <c r="N29" s="5">
        <f>IF(OR('[2]Men''s Epée'!$A$3=1,'50 Men''s Epée'!$R$3=TRUE),IF(OR(M29&gt;=65,ISNUMBER(M29)=FALSE),0,VLOOKUP(M29,PointTable,N$3,TRUE)),0)</f>
        <v>211</v>
      </c>
      <c r="P29">
        <f t="shared" si="2"/>
        <v>0</v>
      </c>
      <c r="Q29">
        <f t="shared" si="3"/>
        <v>0</v>
      </c>
      <c r="R29">
        <f t="shared" si="4"/>
        <v>211</v>
      </c>
      <c r="S29">
        <f>IF('50 Men''s Epée'!P$3=TRUE,H29,0)</f>
        <v>0</v>
      </c>
      <c r="T29">
        <f>IF('50 Men''s Epée'!Q$3=TRUE,K29,0)</f>
        <v>0</v>
      </c>
      <c r="U29">
        <f>IF('50 Men''s Epée'!R$3=TRUE,N29,0)</f>
        <v>211</v>
      </c>
    </row>
    <row r="30" spans="1:21" ht="12.75">
      <c r="A30" s="2" t="str">
        <f>IF(E30=0,"",IF(E30=E29,A29,ROW()-3&amp;IF(E30=E31,"T","")))</f>
        <v>26T</v>
      </c>
      <c r="B30" s="2"/>
      <c r="C30" s="32" t="s">
        <v>392</v>
      </c>
      <c r="D30" s="19">
        <v>19457</v>
      </c>
      <c r="E30" s="36">
        <f>LARGE($P30:$R30,1)+LARGE($P30:$R30,2)+IF('[2]Men''s Epée'!$A$3=1,F30,0)</f>
        <v>211</v>
      </c>
      <c r="F30" s="18"/>
      <c r="G30" s="31" t="str">
        <f t="shared" si="0"/>
        <v>np</v>
      </c>
      <c r="H30" s="28">
        <f>IF(OR('[2]Men''s Epée'!$A$3=1,'50 Men''s Epée'!$P$3=TRUE),IF(OR(G30&gt;=65,ISNUMBER(G30)=FALSE),0,VLOOKUP(G30,PointTable,H$3,TRUE)),0)</f>
        <v>0</v>
      </c>
      <c r="I30" s="29" t="str">
        <f>VLOOKUP($C30,'Combined Women''s Epée'!$C$4:$I$225,I$1-2,FALSE)</f>
        <v>np</v>
      </c>
      <c r="J30" s="31">
        <f t="shared" si="1"/>
        <v>44</v>
      </c>
      <c r="K30" s="28">
        <f>IF(OR('[2]Men''s Epée'!$A$3=1,'50 Men''s Epée'!$P$3=TRUE),IF(OR(J30&gt;=65,ISNUMBER(J30)=FALSE),0,VLOOKUP(J30,PointTable,K$3,TRUE)),0)</f>
        <v>89</v>
      </c>
      <c r="L30" s="29">
        <f>VLOOKUP($C30,'Combined Women''s Epée'!$C$4:$I$225,L$1-2,FALSE)</f>
        <v>44</v>
      </c>
      <c r="M30" s="4">
        <v>26</v>
      </c>
      <c r="N30" s="5">
        <f>IF(OR('[2]Men''s Epée'!$A$3=1,'50 Men''s Epée'!$R$3=TRUE),IF(OR(M30&gt;=65,ISNUMBER(M30)=FALSE),0,VLOOKUP(M30,PointTable,N$3,TRUE)),0)</f>
        <v>122</v>
      </c>
      <c r="P30">
        <f t="shared" si="2"/>
        <v>0</v>
      </c>
      <c r="Q30">
        <f t="shared" si="3"/>
        <v>89</v>
      </c>
      <c r="R30">
        <f t="shared" si="4"/>
        <v>122</v>
      </c>
      <c r="S30">
        <f>IF('50 Men''s Epée'!P$3=TRUE,H30,0)</f>
        <v>0</v>
      </c>
      <c r="T30">
        <f>IF('50 Men''s Epée'!Q$3=TRUE,K30,0)</f>
        <v>89</v>
      </c>
      <c r="U30">
        <f>IF('50 Men''s Epée'!R$3=TRUE,N30,0)</f>
        <v>122</v>
      </c>
    </row>
    <row r="31" spans="1:21" ht="12.75">
      <c r="A31" s="2" t="str">
        <f>IF(E31=0,"",IF(E31=E30,A30,ROW()-3&amp;IF(E31=E32,"T","")))</f>
        <v>28</v>
      </c>
      <c r="B31" s="2"/>
      <c r="C31" s="32" t="s">
        <v>110</v>
      </c>
      <c r="D31" s="19">
        <v>17150</v>
      </c>
      <c r="E31" s="36">
        <f>LARGE($P31:$R31,1)+LARGE($P31:$R31,2)+IF('[2]Men''s Epée'!$A$3=1,F31,0)</f>
        <v>209</v>
      </c>
      <c r="F31" s="18"/>
      <c r="G31" s="31">
        <f t="shared" si="0"/>
        <v>54</v>
      </c>
      <c r="H31" s="28">
        <f>IF(OR('[2]Men''s Epée'!$A$3=1,'50 Men''s Epée'!$P$3=TRUE),IF(OR(G31&gt;=65,ISNUMBER(G31)=FALSE),0,VLOOKUP(G31,PointTable,H$3,TRUE)),0)</f>
        <v>79</v>
      </c>
      <c r="I31" s="29">
        <f>VLOOKUP($C31,'Combined Women''s Epée'!$C$4:$I$225,I$1-2,FALSE)</f>
        <v>54</v>
      </c>
      <c r="J31" s="31" t="str">
        <f t="shared" si="1"/>
        <v>np</v>
      </c>
      <c r="K31" s="28">
        <f>IF(OR('[2]Men''s Epée'!$A$3=1,'50 Men''s Epée'!$P$3=TRUE),IF(OR(J31&gt;=65,ISNUMBER(J31)=FALSE),0,VLOOKUP(J31,PointTable,K$3,TRUE)),0)</f>
        <v>0</v>
      </c>
      <c r="L31" s="29" t="str">
        <f>VLOOKUP($C31,'Combined Women''s Epée'!$C$4:$I$225,L$1-2,FALSE)</f>
        <v>np</v>
      </c>
      <c r="M31" s="4">
        <v>22</v>
      </c>
      <c r="N31" s="5">
        <f>IF(OR('[2]Men''s Epée'!$A$3=1,'50 Men''s Epée'!$R$3=TRUE),IF(OR(M31&gt;=65,ISNUMBER(M31)=FALSE),0,VLOOKUP(M31,PointTable,N$3,TRUE)),0)</f>
        <v>130</v>
      </c>
      <c r="P31">
        <f t="shared" si="2"/>
        <v>79</v>
      </c>
      <c r="Q31">
        <f t="shared" si="3"/>
        <v>0</v>
      </c>
      <c r="R31">
        <f t="shared" si="4"/>
        <v>130</v>
      </c>
      <c r="S31">
        <f>IF('50 Men''s Epée'!P$3=TRUE,H31,0)</f>
        <v>79</v>
      </c>
      <c r="T31">
        <f>IF('50 Men''s Epée'!Q$3=TRUE,K31,0)</f>
        <v>0</v>
      </c>
      <c r="U31">
        <f>IF('50 Men''s Epée'!R$3=TRUE,N31,0)</f>
        <v>130</v>
      </c>
    </row>
    <row r="32" spans="1:21" ht="12.75">
      <c r="A32" s="2" t="str">
        <f>IF(E32=0,"",IF(E32=E31,A31,ROW()-3&amp;IF(E32=E33,"T","")))</f>
        <v>29</v>
      </c>
      <c r="B32" s="2"/>
      <c r="C32" s="20" t="s">
        <v>63</v>
      </c>
      <c r="D32" s="19">
        <v>17825</v>
      </c>
      <c r="E32" s="36">
        <f>LARGE($P32:$R32,1)+LARGE($P32:$R32,2)+IF('[2]Men''s Epée'!$A$3=1,F32,0)</f>
        <v>206</v>
      </c>
      <c r="F32" s="18"/>
      <c r="G32" s="31">
        <f aca="true" t="shared" si="5" ref="G32:G37">IF(ISERROR(I32),"np",I32)</f>
        <v>58</v>
      </c>
      <c r="H32" s="28">
        <f>IF(OR('[2]Men''s Epée'!$A$3=1,'50 Men''s Epée'!$P$3=TRUE),IF(OR(G32&gt;=65,ISNUMBER(G32)=FALSE),0,VLOOKUP(G32,PointTable,H$3,TRUE)),0)</f>
        <v>75</v>
      </c>
      <c r="I32" s="29">
        <f>VLOOKUP($C32,'Combined Women''s Epée'!$C$4:$I$225,I$1-2,FALSE)</f>
        <v>58</v>
      </c>
      <c r="J32" s="31">
        <f aca="true" t="shared" si="6" ref="J32:J37">IF(ISERROR(L32),"np",L32)</f>
        <v>45</v>
      </c>
      <c r="K32" s="28">
        <f>IF(OR('[2]Men''s Epée'!$A$3=1,'50 Men''s Epée'!$P$3=TRUE),IF(OR(J32&gt;=65,ISNUMBER(J32)=FALSE),0,VLOOKUP(J32,PointTable,K$3,TRUE)),0)</f>
        <v>88</v>
      </c>
      <c r="L32" s="29">
        <f>VLOOKUP($C32,'Combined Women''s Epée'!$C$4:$I$225,L$1-2,FALSE)</f>
        <v>45</v>
      </c>
      <c r="M32" s="4">
        <v>28</v>
      </c>
      <c r="N32" s="5">
        <f>IF(OR('[2]Men''s Epée'!$A$3=1,'50 Men''s Epée'!$R$3=TRUE),IF(OR(M32&gt;=65,ISNUMBER(M32)=FALSE),0,VLOOKUP(M32,PointTable,N$3,TRUE)),0)</f>
        <v>118</v>
      </c>
      <c r="P32">
        <f t="shared" si="2"/>
        <v>75</v>
      </c>
      <c r="Q32">
        <f t="shared" si="3"/>
        <v>88</v>
      </c>
      <c r="R32">
        <f t="shared" si="4"/>
        <v>118</v>
      </c>
      <c r="S32">
        <f>IF('50 Men''s Epée'!P$3=TRUE,H32,0)</f>
        <v>75</v>
      </c>
      <c r="T32">
        <f>IF('50 Men''s Epée'!Q$3=TRUE,K32,0)</f>
        <v>88</v>
      </c>
      <c r="U32">
        <f>IF('50 Men''s Epée'!R$3=TRUE,N32,0)</f>
        <v>118</v>
      </c>
    </row>
    <row r="33" spans="1:21" ht="12.75">
      <c r="A33" s="2" t="str">
        <f>IF(E33=0,"",IF(E33=E32,A32,ROW()-3&amp;IF(E33=E34,"T","")))</f>
        <v>30</v>
      </c>
      <c r="B33" s="2"/>
      <c r="C33" s="38" t="s">
        <v>478</v>
      </c>
      <c r="D33" s="19">
        <v>19819</v>
      </c>
      <c r="E33" s="36">
        <f>LARGE($P33:$R33,1)+LARGE($P33:$R33,2)+IF('[2]Men''s Epée'!$A$3=1,F33,0)</f>
        <v>204</v>
      </c>
      <c r="F33" s="18"/>
      <c r="G33" s="31" t="str">
        <f t="shared" si="5"/>
        <v>np</v>
      </c>
      <c r="H33" s="28">
        <f>IF(OR('[2]Men''s Epée'!$A$3=1,'50 Men''s Epée'!$P$3=TRUE),IF(OR(G33&gt;=65,ISNUMBER(G33)=FALSE),0,VLOOKUP(G33,PointTable,H$3,TRUE)),0)</f>
        <v>0</v>
      </c>
      <c r="I33" s="29" t="e">
        <f>VLOOKUP($C33,'Combined Women''s Epée'!$C$4:$I$225,I$1-2,FALSE)</f>
        <v>#N/A</v>
      </c>
      <c r="J33" s="31" t="str">
        <f t="shared" si="6"/>
        <v>np</v>
      </c>
      <c r="K33" s="28">
        <f>IF(OR('[2]Men''s Epée'!$A$3=1,'50 Men''s Epée'!$P$3=TRUE),IF(OR(J33&gt;=65,ISNUMBER(J33)=FALSE),0,VLOOKUP(J33,PointTable,K$3,TRUE)),0)</f>
        <v>0</v>
      </c>
      <c r="L33" s="29" t="e">
        <f>VLOOKUP($C33,'Combined Women''s Epée'!$C$4:$I$225,L$1-2,FALSE)</f>
        <v>#N/A</v>
      </c>
      <c r="M33" s="4">
        <v>14</v>
      </c>
      <c r="N33" s="5">
        <f>IF(OR('[2]Men''s Epée'!$A$3=1,'50 Men''s Epée'!$R$3=TRUE),IF(OR(M33&gt;=65,ISNUMBER(M33)=FALSE),0,VLOOKUP(M33,PointTable,N$3,TRUE)),0)</f>
        <v>204</v>
      </c>
      <c r="P33">
        <f t="shared" si="2"/>
        <v>0</v>
      </c>
      <c r="Q33">
        <f t="shared" si="3"/>
        <v>0</v>
      </c>
      <c r="R33">
        <f t="shared" si="4"/>
        <v>204</v>
      </c>
      <c r="S33">
        <f>IF('50 Men''s Epée'!P$3=TRUE,H33,0)</f>
        <v>0</v>
      </c>
      <c r="T33">
        <f>IF('50 Men''s Epée'!Q$3=TRUE,K33,0)</f>
        <v>0</v>
      </c>
      <c r="U33">
        <f>IF('50 Men''s Epée'!R$3=TRUE,N33,0)</f>
        <v>204</v>
      </c>
    </row>
    <row r="34" spans="1:21" ht="12.75">
      <c r="A34" s="2" t="str">
        <f>IF(E34=0,"",IF(E34=E33,A33,ROW()-3&amp;IF(E34=E35,"T","")))</f>
        <v>31</v>
      </c>
      <c r="B34" s="2"/>
      <c r="C34" s="32" t="s">
        <v>333</v>
      </c>
      <c r="D34" s="19">
        <v>20177</v>
      </c>
      <c r="E34" s="36">
        <f>LARGE($P34:$R34,1)+LARGE($P34:$R34,2)+IF('[2]Men''s Epée'!$A$3=1,F34,0)</f>
        <v>179</v>
      </c>
      <c r="F34" s="18"/>
      <c r="G34" s="31">
        <f t="shared" si="5"/>
        <v>45</v>
      </c>
      <c r="H34" s="28">
        <f>IF(OR('[2]Men''s Epée'!$A$3=1,'50 Men''s Epée'!$P$3=TRUE),IF(OR(G34&gt;=65,ISNUMBER(G34)=FALSE),0,VLOOKUP(G34,PointTable,H$3,TRUE)),0)</f>
        <v>88</v>
      </c>
      <c r="I34" s="29">
        <f>VLOOKUP($C34,'Combined Women''s Epée'!$C$4:$I$225,I$1-2,FALSE)</f>
        <v>45</v>
      </c>
      <c r="J34" s="31">
        <f t="shared" si="6"/>
        <v>42</v>
      </c>
      <c r="K34" s="28">
        <f>IF(OR('[2]Men''s Epée'!$A$3=1,'50 Men''s Epée'!$P$3=TRUE),IF(OR(J34&gt;=65,ISNUMBER(J34)=FALSE),0,VLOOKUP(J34,PointTable,K$3,TRUE)),0)</f>
        <v>91</v>
      </c>
      <c r="L34" s="29">
        <f>VLOOKUP($C34,'Combined Women''s Epée'!$C$4:$I$225,L$1-2,FALSE)</f>
        <v>42</v>
      </c>
      <c r="M34" s="4" t="s">
        <v>3</v>
      </c>
      <c r="N34" s="5">
        <f>IF(OR('[2]Men''s Epée'!$A$3=1,'50 Men''s Epée'!$R$3=TRUE),IF(OR(M34&gt;=65,ISNUMBER(M34)=FALSE),0,VLOOKUP(M34,PointTable,N$3,TRUE)),0)</f>
        <v>0</v>
      </c>
      <c r="P34">
        <f t="shared" si="2"/>
        <v>88</v>
      </c>
      <c r="Q34">
        <f t="shared" si="3"/>
        <v>91</v>
      </c>
      <c r="R34">
        <f t="shared" si="4"/>
        <v>0</v>
      </c>
      <c r="S34">
        <f>IF('50 Men''s Epée'!P$3=TRUE,H34,0)</f>
        <v>88</v>
      </c>
      <c r="T34">
        <f>IF('50 Men''s Epée'!Q$3=TRUE,K34,0)</f>
        <v>91</v>
      </c>
      <c r="U34">
        <f>IF('50 Men''s Epée'!R$3=TRUE,N34,0)</f>
        <v>0</v>
      </c>
    </row>
    <row r="35" spans="1:21" ht="12.75">
      <c r="A35" s="2" t="str">
        <f>IF(E35=0,"",IF(E35=E34,A34,ROW()-3&amp;IF(E35=E36,"T","")))</f>
        <v>32</v>
      </c>
      <c r="B35" s="2"/>
      <c r="C35" s="20" t="s">
        <v>75</v>
      </c>
      <c r="D35" s="19">
        <v>18298</v>
      </c>
      <c r="E35" s="36">
        <f>LARGE($P35:$R35,1)+LARGE($P35:$R35,2)+IF('[2]Men''s Epée'!$A$3=1,F35,0)</f>
        <v>172</v>
      </c>
      <c r="F35" s="18"/>
      <c r="G35" s="31">
        <f t="shared" si="5"/>
        <v>47</v>
      </c>
      <c r="H35" s="28">
        <f>IF(OR('[2]Men''s Epée'!$A$3=1,'50 Men''s Epée'!$P$3=TRUE),IF(OR(G35&gt;=65,ISNUMBER(G35)=FALSE),0,VLOOKUP(G35,PointTable,H$3,TRUE)),0)</f>
        <v>86</v>
      </c>
      <c r="I35" s="29">
        <f>VLOOKUP($C35,'Combined Women''s Epée'!$C$4:$I$225,I$1-2,FALSE)</f>
        <v>47</v>
      </c>
      <c r="J35" s="31">
        <f t="shared" si="6"/>
        <v>47</v>
      </c>
      <c r="K35" s="28">
        <f>IF(OR('[2]Men''s Epée'!$A$3=1,'50 Men''s Epée'!$P$3=TRUE),IF(OR(J35&gt;=65,ISNUMBER(J35)=FALSE),0,VLOOKUP(J35,PointTable,K$3,TRUE)),0)</f>
        <v>86</v>
      </c>
      <c r="L35" s="29">
        <f>VLOOKUP($C35,'Combined Women''s Epée'!$C$4:$I$225,L$1-2,FALSE)</f>
        <v>47</v>
      </c>
      <c r="M35" s="4" t="s">
        <v>3</v>
      </c>
      <c r="N35" s="5">
        <f>IF(OR('[2]Men''s Epée'!$A$3=1,'50 Men''s Epée'!$R$3=TRUE),IF(OR(M35&gt;=65,ISNUMBER(M35)=FALSE),0,VLOOKUP(M35,PointTable,N$3,TRUE)),0)</f>
        <v>0</v>
      </c>
      <c r="P35">
        <f t="shared" si="2"/>
        <v>86</v>
      </c>
      <c r="Q35">
        <f t="shared" si="3"/>
        <v>86</v>
      </c>
      <c r="R35">
        <f t="shared" si="4"/>
        <v>0</v>
      </c>
      <c r="S35">
        <f>IF('50 Men''s Epée'!P$3=TRUE,H35,0)</f>
        <v>86</v>
      </c>
      <c r="T35">
        <f>IF('50 Men''s Epée'!Q$3=TRUE,K35,0)</f>
        <v>86</v>
      </c>
      <c r="U35">
        <f>IF('50 Men''s Epée'!R$3=TRUE,N35,0)</f>
        <v>0</v>
      </c>
    </row>
    <row r="36" spans="1:21" ht="12.75">
      <c r="A36" s="2" t="str">
        <f>IF(E36=0,"",IF(E36=E35,A35,ROW()-3&amp;IF(E36=E37,"T","")))</f>
        <v>33</v>
      </c>
      <c r="B36" s="2"/>
      <c r="C36" s="38" t="s">
        <v>42</v>
      </c>
      <c r="D36" s="19">
        <v>18849</v>
      </c>
      <c r="E36" s="36">
        <f>LARGE($P36:$R36,1)+LARGE($P36:$R36,2)+IF('[2]Men''s Epée'!$A$3=1,F36,0)</f>
        <v>126</v>
      </c>
      <c r="F36" s="18"/>
      <c r="G36" s="31" t="str">
        <f t="shared" si="5"/>
        <v>np</v>
      </c>
      <c r="H36" s="28">
        <f>IF(OR('[2]Men''s Epée'!$A$3=1,'50 Men''s Epée'!$P$3=TRUE),IF(OR(G36&gt;=65,ISNUMBER(G36)=FALSE),0,VLOOKUP(G36,PointTable,H$3,TRUE)),0)</f>
        <v>0</v>
      </c>
      <c r="I36" s="29" t="e">
        <f>VLOOKUP($C36,'Combined Women''s Epée'!$C$4:$I$225,I$1-2,FALSE)</f>
        <v>#N/A</v>
      </c>
      <c r="J36" s="31" t="str">
        <f t="shared" si="6"/>
        <v>np</v>
      </c>
      <c r="K36" s="28">
        <f>IF(OR('[2]Men''s Epée'!$A$3=1,'50 Men''s Epée'!$P$3=TRUE),IF(OR(J36&gt;=65,ISNUMBER(J36)=FALSE),0,VLOOKUP(J36,PointTable,K$3,TRUE)),0)</f>
        <v>0</v>
      </c>
      <c r="L36" s="29" t="e">
        <f>VLOOKUP($C36,'Combined Women''s Epée'!$C$4:$I$225,L$1-2,FALSE)</f>
        <v>#N/A</v>
      </c>
      <c r="M36" s="4">
        <v>24</v>
      </c>
      <c r="N36" s="5">
        <f>IF(OR('[2]Men''s Epée'!$A$3=1,'50 Men''s Epée'!$R$3=TRUE),IF(OR(M36&gt;=65,ISNUMBER(M36)=FALSE),0,VLOOKUP(M36,PointTable,N$3,TRUE)),0)</f>
        <v>126</v>
      </c>
      <c r="P36">
        <f t="shared" si="2"/>
        <v>0</v>
      </c>
      <c r="Q36">
        <f t="shared" si="3"/>
        <v>0</v>
      </c>
      <c r="R36">
        <f t="shared" si="4"/>
        <v>126</v>
      </c>
      <c r="S36">
        <f>IF('50 Men''s Epée'!P$3=TRUE,H36,0)</f>
        <v>0</v>
      </c>
      <c r="T36">
        <f>IF('50 Men''s Epée'!Q$3=TRUE,K36,0)</f>
        <v>0</v>
      </c>
      <c r="U36">
        <f>IF('50 Men''s Epée'!R$3=TRUE,N36,0)</f>
        <v>126</v>
      </c>
    </row>
    <row r="37" spans="1:21" ht="12.75">
      <c r="A37" s="2" t="str">
        <f>IF(E37=0,"",IF(E37=E36,A36,ROW()-3&amp;IF(E37=E38,"T","")))</f>
        <v>34</v>
      </c>
      <c r="B37" s="2"/>
      <c r="C37" s="38" t="s">
        <v>479</v>
      </c>
      <c r="D37" s="19">
        <v>20245</v>
      </c>
      <c r="E37" s="36">
        <f>LARGE($P37:$R37,1)+LARGE($P37:$R37,2)+IF('[2]Men''s Epée'!$A$3=1,F37,0)</f>
        <v>124</v>
      </c>
      <c r="F37" s="18"/>
      <c r="G37" s="31" t="str">
        <f t="shared" si="5"/>
        <v>np</v>
      </c>
      <c r="H37" s="28">
        <f>IF(OR('[2]Men''s Epée'!$A$3=1,'50 Men''s Epée'!$P$3=TRUE),IF(OR(G37&gt;=65,ISNUMBER(G37)=FALSE),0,VLOOKUP(G37,PointTable,H$3,TRUE)),0)</f>
        <v>0</v>
      </c>
      <c r="I37" s="29" t="e">
        <f>VLOOKUP($C37,'Combined Women''s Epée'!$C$4:$I$225,I$1-2,FALSE)</f>
        <v>#N/A</v>
      </c>
      <c r="J37" s="31" t="str">
        <f t="shared" si="6"/>
        <v>np</v>
      </c>
      <c r="K37" s="28">
        <f>IF(OR('[2]Men''s Epée'!$A$3=1,'50 Men''s Epée'!$P$3=TRUE),IF(OR(J37&gt;=65,ISNUMBER(J37)=FALSE),0,VLOOKUP(J37,PointTable,K$3,TRUE)),0)</f>
        <v>0</v>
      </c>
      <c r="L37" s="29" t="e">
        <f>VLOOKUP($C37,'Combined Women''s Epée'!$C$4:$I$225,L$1-2,FALSE)</f>
        <v>#N/A</v>
      </c>
      <c r="M37" s="4">
        <v>25</v>
      </c>
      <c r="N37" s="5">
        <f>IF(OR('[2]Men''s Epée'!$A$3=1,'50 Men''s Epée'!$R$3=TRUE),IF(OR(M37&gt;=65,ISNUMBER(M37)=FALSE),0,VLOOKUP(M37,PointTable,N$3,TRUE)),0)</f>
        <v>124</v>
      </c>
      <c r="P37">
        <f t="shared" si="2"/>
        <v>0</v>
      </c>
      <c r="Q37">
        <f t="shared" si="3"/>
        <v>0</v>
      </c>
      <c r="R37">
        <f t="shared" si="4"/>
        <v>124</v>
      </c>
      <c r="S37">
        <f>IF('50 Men''s Epée'!P$3=TRUE,H37,0)</f>
        <v>0</v>
      </c>
      <c r="T37">
        <f>IF('50 Men''s Epée'!Q$3=TRUE,K37,0)</f>
        <v>0</v>
      </c>
      <c r="U37">
        <f>IF('50 Men''s Epée'!R$3=TRUE,N37,0)</f>
        <v>124</v>
      </c>
    </row>
    <row r="38" spans="1:21" ht="12.75">
      <c r="A38" s="2" t="str">
        <f>IF(E38=0,"",IF(E38=E37,A37,ROW()-3&amp;IF(E38=E39,"T","")))</f>
        <v>35</v>
      </c>
      <c r="B38" s="2"/>
      <c r="C38" s="38" t="s">
        <v>499</v>
      </c>
      <c r="D38" s="19">
        <v>19732</v>
      </c>
      <c r="E38" s="36">
        <f>LARGE($P38:$R38,1)+LARGE($P38:$R38,2)+IF('[2]Men''s Epée'!$A$3=1,F38,0)</f>
        <v>120</v>
      </c>
      <c r="F38" s="18"/>
      <c r="G38" s="31" t="str">
        <f t="shared" si="0"/>
        <v>np</v>
      </c>
      <c r="H38" s="28">
        <f>IF(OR('[2]Men''s Epée'!$A$3=1,'50 Men''s Epée'!$P$3=TRUE),IF(OR(G38&gt;=65,ISNUMBER(G38)=FALSE),0,VLOOKUP(G38,PointTable,H$3,TRUE)),0)</f>
        <v>0</v>
      </c>
      <c r="I38" s="29" t="e">
        <f>VLOOKUP($C38,'Combined Women''s Epée'!$C$4:$I$225,I$1-2,FALSE)</f>
        <v>#N/A</v>
      </c>
      <c r="J38" s="31" t="str">
        <f t="shared" si="1"/>
        <v>np</v>
      </c>
      <c r="K38" s="28">
        <f>IF(OR('[2]Men''s Epée'!$A$3=1,'50 Men''s Epée'!$P$3=TRUE),IF(OR(J38&gt;=65,ISNUMBER(J38)=FALSE),0,VLOOKUP(J38,PointTable,K$3,TRUE)),0)</f>
        <v>0</v>
      </c>
      <c r="L38" s="29" t="e">
        <f>VLOOKUP($C38,'Combined Women''s Epée'!$C$4:$I$225,L$1-2,FALSE)</f>
        <v>#N/A</v>
      </c>
      <c r="M38" s="4">
        <v>27</v>
      </c>
      <c r="N38" s="5">
        <f>IF(OR('[2]Men''s Epée'!$A$3=1,'50 Men''s Epée'!$R$3=TRUE),IF(OR(M38&gt;=65,ISNUMBER(M38)=FALSE),0,VLOOKUP(M38,PointTable,N$3,TRUE)),0)</f>
        <v>120</v>
      </c>
      <c r="P38">
        <f t="shared" si="2"/>
        <v>0</v>
      </c>
      <c r="Q38">
        <f t="shared" si="3"/>
        <v>0</v>
      </c>
      <c r="R38">
        <f t="shared" si="4"/>
        <v>120</v>
      </c>
      <c r="S38">
        <f>IF('50 Men''s Epée'!P$3=TRUE,H38,0)</f>
        <v>0</v>
      </c>
      <c r="T38">
        <f>IF('50 Men''s Epée'!Q$3=TRUE,K38,0)</f>
        <v>0</v>
      </c>
      <c r="U38">
        <f>IF('50 Men''s Epée'!R$3=TRUE,N38,0)</f>
        <v>120</v>
      </c>
    </row>
    <row r="39" spans="1:21" ht="12.75">
      <c r="A39" s="2" t="str">
        <f>IF(E39=0,"",IF(E39=E38,A38,ROW()-3&amp;IF(E39=E40,"T","")))</f>
        <v>36</v>
      </c>
      <c r="B39" s="2"/>
      <c r="C39" s="32" t="s">
        <v>68</v>
      </c>
      <c r="D39" s="19">
        <v>19386</v>
      </c>
      <c r="E39" s="36">
        <f>LARGE($P39:$R39,1)+LARGE($P39:$R39,2)+IF('[2]Men''s Epée'!$A$3=1,F39,0)</f>
        <v>92</v>
      </c>
      <c r="F39" s="18"/>
      <c r="G39" s="31">
        <f t="shared" si="0"/>
        <v>41</v>
      </c>
      <c r="H39" s="28">
        <f>IF(OR('[2]Men''s Epée'!$A$3=1,'50 Men''s Epée'!$P$3=TRUE),IF(OR(G39&gt;=65,ISNUMBER(G39)=FALSE),0,VLOOKUP(G39,PointTable,H$3,TRUE)),0)</f>
        <v>92</v>
      </c>
      <c r="I39" s="29">
        <f>VLOOKUP($C39,'Combined Women''s Epée'!$C$4:$I$225,I$1-2,FALSE)</f>
        <v>41</v>
      </c>
      <c r="J39" s="31" t="str">
        <f t="shared" si="1"/>
        <v>np</v>
      </c>
      <c r="K39" s="28">
        <f>IF(OR('[2]Men''s Epée'!$A$3=1,'50 Men''s Epée'!$P$3=TRUE),IF(OR(J39&gt;=65,ISNUMBER(J39)=FALSE),0,VLOOKUP(J39,PointTable,K$3,TRUE)),0)</f>
        <v>0</v>
      </c>
      <c r="L39" s="29" t="str">
        <f>VLOOKUP($C39,'Combined Women''s Epée'!$C$4:$I$225,L$1-2,FALSE)</f>
        <v>np</v>
      </c>
      <c r="M39" s="4" t="s">
        <v>3</v>
      </c>
      <c r="N39" s="5">
        <f>IF(OR('[2]Men''s Epée'!$A$3=1,'50 Men''s Epée'!$R$3=TRUE),IF(OR(M39&gt;=65,ISNUMBER(M39)=FALSE),0,VLOOKUP(M39,PointTable,N$3,TRUE)),0)</f>
        <v>0</v>
      </c>
      <c r="P39">
        <f t="shared" si="2"/>
        <v>92</v>
      </c>
      <c r="Q39">
        <f t="shared" si="3"/>
        <v>0</v>
      </c>
      <c r="R39">
        <f t="shared" si="4"/>
        <v>0</v>
      </c>
      <c r="S39">
        <f>IF('50 Men''s Epée'!P$3=TRUE,H39,0)</f>
        <v>92</v>
      </c>
      <c r="T39">
        <f>IF('50 Men''s Epée'!Q$3=TRUE,K39,0)</f>
        <v>0</v>
      </c>
      <c r="U39">
        <f>IF('50 Men''s Epée'!R$3=TRUE,N39,0)</f>
        <v>0</v>
      </c>
    </row>
    <row r="40" spans="1:21" ht="12.75">
      <c r="A40" s="2" t="str">
        <f>IF(E40=0,"",IF(E40=E39,A39,ROW()-3&amp;IF(E40=E41,"T","")))</f>
        <v>37</v>
      </c>
      <c r="B40" s="2"/>
      <c r="C40" s="32" t="s">
        <v>132</v>
      </c>
      <c r="D40" s="19">
        <v>18936</v>
      </c>
      <c r="E40" s="36">
        <f>LARGE($P40:$R40,1)+LARGE($P40:$R40,2)+IF('[2]Men''s Epée'!$A$3=1,F40,0)</f>
        <v>89.5</v>
      </c>
      <c r="F40" s="18"/>
      <c r="G40" s="31">
        <f t="shared" si="0"/>
        <v>43.5</v>
      </c>
      <c r="H40" s="28">
        <f>IF(OR('[2]Men''s Epée'!$A$3=1,'50 Men''s Epée'!$P$3=TRUE),IF(OR(G40&gt;=65,ISNUMBER(G40)=FALSE),0,VLOOKUP(G40,PointTable,H$3,TRUE)),0)</f>
        <v>89.5</v>
      </c>
      <c r="I40" s="29">
        <f>VLOOKUP($C40,'Combined Women''s Epée'!$C$4:$I$225,I$1-2,FALSE)</f>
        <v>43.5</v>
      </c>
      <c r="J40" s="31" t="str">
        <f t="shared" si="1"/>
        <v>np</v>
      </c>
      <c r="K40" s="28">
        <f>IF(OR('[2]Men''s Epée'!$A$3=1,'50 Men''s Epée'!$P$3=TRUE),IF(OR(J40&gt;=65,ISNUMBER(J40)=FALSE),0,VLOOKUP(J40,PointTable,K$3,TRUE)),0)</f>
        <v>0</v>
      </c>
      <c r="L40" s="29" t="str">
        <f>VLOOKUP($C40,'Combined Women''s Epée'!$C$4:$I$225,L$1-2,FALSE)</f>
        <v>np</v>
      </c>
      <c r="M40" s="4" t="s">
        <v>3</v>
      </c>
      <c r="N40" s="5">
        <f>IF(OR('[2]Men''s Epée'!$A$3=1,'50 Men''s Epée'!$R$3=TRUE),IF(OR(M40&gt;=65,ISNUMBER(M40)=FALSE),0,VLOOKUP(M40,PointTable,N$3,TRUE)),0)</f>
        <v>0</v>
      </c>
      <c r="P40">
        <f t="shared" si="2"/>
        <v>89.5</v>
      </c>
      <c r="Q40">
        <f t="shared" si="3"/>
        <v>0</v>
      </c>
      <c r="R40">
        <f t="shared" si="4"/>
        <v>0</v>
      </c>
      <c r="S40">
        <f>IF('50 Men''s Epée'!P$3=TRUE,H40,0)</f>
        <v>89.5</v>
      </c>
      <c r="T40">
        <f>IF('50 Men''s Epée'!Q$3=TRUE,K40,0)</f>
        <v>0</v>
      </c>
      <c r="U40">
        <f>IF('50 Men''s Epée'!R$3=TRUE,N40,0)</f>
        <v>0</v>
      </c>
    </row>
    <row r="41" spans="1:21" ht="12.75">
      <c r="A41" s="2" t="str">
        <f>IF(E41=0,"",IF(E41=E40,A40,ROW()-3&amp;IF(E41=E42,"T","")))</f>
        <v>38</v>
      </c>
      <c r="B41" s="2"/>
      <c r="C41" s="32" t="s">
        <v>96</v>
      </c>
      <c r="D41" s="19">
        <v>18000</v>
      </c>
      <c r="E41" s="36">
        <f>LARGE($P41:$R41,1)+LARGE($P41:$R41,2)+IF('[2]Men''s Epée'!$A$3=1,F41,0)</f>
        <v>83</v>
      </c>
      <c r="F41" s="18"/>
      <c r="G41" s="31">
        <f t="shared" si="0"/>
        <v>50</v>
      </c>
      <c r="H41" s="28">
        <f>IF(OR('[2]Men''s Epée'!$A$3=1,'50 Men''s Epée'!$P$3=TRUE),IF(OR(G41&gt;=65,ISNUMBER(G41)=FALSE),0,VLOOKUP(G41,PointTable,H$3,TRUE)),0)</f>
        <v>83</v>
      </c>
      <c r="I41" s="29">
        <f>VLOOKUP($C41,'Combined Women''s Epée'!$C$4:$I$225,I$1-2,FALSE)</f>
        <v>50</v>
      </c>
      <c r="J41" s="31" t="str">
        <f t="shared" si="1"/>
        <v>np</v>
      </c>
      <c r="K41" s="28">
        <f>IF(OR('[2]Men''s Epée'!$A$3=1,'50 Men''s Epée'!$P$3=TRUE),IF(OR(J41&gt;=65,ISNUMBER(J41)=FALSE),0,VLOOKUP(J41,PointTable,K$3,TRUE)),0)</f>
        <v>0</v>
      </c>
      <c r="L41" s="29" t="str">
        <f>VLOOKUP($C41,'Combined Women''s Epée'!$C$4:$I$225,L$1-2,FALSE)</f>
        <v>np</v>
      </c>
      <c r="M41" s="4" t="s">
        <v>3</v>
      </c>
      <c r="N41" s="5">
        <f>IF(OR('[2]Men''s Epée'!$A$3=1,'50 Men''s Epée'!$R$3=TRUE),IF(OR(M41&gt;=65,ISNUMBER(M41)=FALSE),0,VLOOKUP(M41,PointTable,N$3,TRUE)),0)</f>
        <v>0</v>
      </c>
      <c r="P41">
        <f t="shared" si="2"/>
        <v>83</v>
      </c>
      <c r="Q41">
        <f t="shared" si="3"/>
        <v>0</v>
      </c>
      <c r="R41">
        <f t="shared" si="4"/>
        <v>0</v>
      </c>
      <c r="S41">
        <f>IF('50 Men''s Epée'!P$3=TRUE,H41,0)</f>
        <v>83</v>
      </c>
      <c r="T41">
        <f>IF('50 Men''s Epée'!Q$3=TRUE,K41,0)</f>
        <v>0</v>
      </c>
      <c r="U41">
        <f>IF('50 Men''s Epée'!R$3=TRUE,N41,0)</f>
        <v>0</v>
      </c>
    </row>
  </sheetData>
  <conditionalFormatting sqref="D4:D41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Foil'!$G$1:$J$3,3,FALSE)</f>
        <v>7</v>
      </c>
      <c r="J1" s="22" t="s">
        <v>360</v>
      </c>
      <c r="K1" s="10"/>
      <c r="L1" s="24">
        <f>HLOOKUP(J1,'Combined Women''s Foil'!$G$1:$J$3,3,FALSE)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Foil'!R2C"&amp;I1,FALSE)</f>
        <v>V</v>
      </c>
      <c r="H2" s="24" t="str">
        <f ca="1">INDIRECT("'Combined Women''s Foil'!R2C"&amp;I1+1,FALSE)</f>
        <v>Dec 2004&lt;BR&gt;VET</v>
      </c>
      <c r="I2" s="21"/>
      <c r="J2" s="22" t="str">
        <f ca="1">INDIRECT("'Combined Women''s Foil'!R2C"&amp;L1,FALSE)</f>
        <v>V</v>
      </c>
      <c r="K2" s="24" t="str">
        <f ca="1">INDIRECT("'Combined Women''s Foil'!R2C"&amp;L1+1,FALSE)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56</v>
      </c>
      <c r="D4" s="19">
        <v>18945</v>
      </c>
      <c r="E4" s="36">
        <f>LARGE($P4:$R4,1)+LARGE($P4:$R4,2)+IF('[2]Men''s Epée'!$A$3=1,F4,0)</f>
        <v>1020</v>
      </c>
      <c r="F4" s="5"/>
      <c r="G4" s="31">
        <f aca="true" t="shared" si="0" ref="G4:G34">IF(ISERROR(I4),"np",I4)</f>
        <v>3</v>
      </c>
      <c r="H4" s="28">
        <f>IF(OR('[2]Men''s Epée'!$A$3=1,'50 Men''s Epée'!$P$3=TRUE),IF(OR(G4&gt;=65,ISNUMBER(G4)=FALSE),0,VLOOKUP(G4,PointTable,H$3,TRUE)),0)</f>
        <v>510</v>
      </c>
      <c r="I4" s="29">
        <f>VLOOKUP($C4,'Combined Women''s Foil'!$C$4:$I$211,I$1-2,FALSE)</f>
        <v>3</v>
      </c>
      <c r="J4" s="31">
        <f aca="true" t="shared" si="1" ref="J4:J34">IF(ISERROR(L4),"np",L4)</f>
        <v>3</v>
      </c>
      <c r="K4" s="28">
        <f>IF(OR('[2]Men''s Epée'!$A$3=1,'50 Men''s Epée'!$P$3=TRUE),IF(OR(J4&gt;=65,ISNUMBER(J4)=FALSE),0,VLOOKUP(J4,PointTable,K$3,TRUE)),0)</f>
        <v>510</v>
      </c>
      <c r="L4" s="29">
        <f>VLOOKUP($C4,'Combined Women''s Foil'!$C$4:$I$211,L$1-2,FALSE)</f>
        <v>3</v>
      </c>
      <c r="M4" s="4">
        <v>3</v>
      </c>
      <c r="N4" s="5">
        <f>IF(OR('[2]Men''s Epée'!$A$3=1,'50 Men''s Epée'!$R$3=TRUE),IF(OR(M4&gt;=65,ISNUMBER(M4)=FALSE),0,VLOOKUP(M4,PointTable,N$3,TRUE)),0)</f>
        <v>340</v>
      </c>
      <c r="P4">
        <f>H4</f>
        <v>510</v>
      </c>
      <c r="Q4">
        <f>K4</f>
        <v>510</v>
      </c>
      <c r="R4">
        <f>N4</f>
        <v>340</v>
      </c>
      <c r="S4">
        <f>IF('50 Men''s Epée'!P$3=TRUE,H4,0)</f>
        <v>510</v>
      </c>
      <c r="T4">
        <f>IF('50 Men''s Epée'!Q$3=TRUE,K4,0)</f>
        <v>510</v>
      </c>
      <c r="U4">
        <f>IF('50 Men''s Epée'!R$3=TRUE,N4,0)</f>
        <v>340</v>
      </c>
    </row>
    <row r="5" spans="1:21" ht="12.75">
      <c r="A5" s="2" t="str">
        <f>IF(E5=0,"",IF(E5=E4,A4,ROW()-3&amp;IF(E5=E6,"T","")))</f>
        <v>2</v>
      </c>
      <c r="B5" s="2"/>
      <c r="C5" s="32" t="s">
        <v>155</v>
      </c>
      <c r="D5" s="19">
        <v>20137</v>
      </c>
      <c r="E5" s="36">
        <f>LARGE($P5:$R5,1)+LARGE($P5:$R5,2)+IF('[2]Men''s Epée'!$A$3=1,F5,0)</f>
        <v>966</v>
      </c>
      <c r="F5" s="18"/>
      <c r="G5" s="31">
        <f t="shared" si="0"/>
        <v>2</v>
      </c>
      <c r="H5" s="28">
        <f>IF(OR('[2]Men''s Epée'!$A$3=1,'50 Men''s Epée'!$P$3=TRUE),IF(OR(G5&gt;=65,ISNUMBER(G5)=FALSE),0,VLOOKUP(G5,PointTable,H$3,TRUE)),0)</f>
        <v>552</v>
      </c>
      <c r="I5" s="29">
        <f>VLOOKUP($C5,'Combined Women''s Foil'!$C$4:$I$211,I$1-2,FALSE)</f>
        <v>2</v>
      </c>
      <c r="J5" s="31">
        <f t="shared" si="1"/>
        <v>7</v>
      </c>
      <c r="K5" s="28">
        <f>IF(OR('[2]Men''s Epée'!$A$3=1,'50 Men''s Epée'!$P$3=TRUE),IF(OR(J5&gt;=65,ISNUMBER(J5)=FALSE),0,VLOOKUP(J5,PointTable,K$3,TRUE)),0)</f>
        <v>414</v>
      </c>
      <c r="L5" s="29">
        <f>VLOOKUP($C5,'Combined Women''s Foil'!$C$4:$I$211,L$1-2,FALSE)</f>
        <v>7</v>
      </c>
      <c r="M5" s="4">
        <v>1</v>
      </c>
      <c r="N5" s="5">
        <f>IF(OR('[2]Men''s Epée'!$A$3=1,'50 Men''s Epée'!$R$3=TRUE),IF(OR(M5&gt;=65,ISNUMBER(M5)=FALSE),0,VLOOKUP(M5,PointTable,N$3,TRUE)),0)</f>
        <v>400</v>
      </c>
      <c r="P5">
        <f>H5</f>
        <v>552</v>
      </c>
      <c r="Q5">
        <f>K5</f>
        <v>414</v>
      </c>
      <c r="R5">
        <f>N5</f>
        <v>400</v>
      </c>
      <c r="S5">
        <f>IF('50 Men''s Epée'!P$3=TRUE,H5,0)</f>
        <v>552</v>
      </c>
      <c r="T5">
        <f>IF('50 Men''s Epée'!Q$3=TRUE,K5,0)</f>
        <v>414</v>
      </c>
      <c r="U5">
        <f>IF('50 Men''s Epée'!R$3=TRUE,N5,0)</f>
        <v>400</v>
      </c>
    </row>
    <row r="6" spans="1:21" ht="12.75">
      <c r="A6" s="2" t="str">
        <f>IF(E6=0,"",IF(E6=E5,A5,ROW()-3&amp;IF(E6=E7,"T","")))</f>
        <v>3</v>
      </c>
      <c r="B6" s="2"/>
      <c r="C6" s="32" t="s">
        <v>493</v>
      </c>
      <c r="D6" s="19">
        <v>20118</v>
      </c>
      <c r="E6" s="36">
        <f>LARGE($P6:$R6,1)+LARGE($P6:$R6,2)+IF('[2]Men''s Epée'!$A$3=1,F6,0)</f>
        <v>921</v>
      </c>
      <c r="F6" s="18"/>
      <c r="G6" s="31">
        <f t="shared" si="0"/>
        <v>3</v>
      </c>
      <c r="H6" s="28">
        <f>IF(OR('[2]Men''s Epée'!$A$3=1,'50 Men''s Epée'!$P$3=TRUE),IF(OR(G6&gt;=65,ISNUMBER(G6)=FALSE),0,VLOOKUP(G6,PointTable,H$3,TRUE)),0)</f>
        <v>510</v>
      </c>
      <c r="I6" s="29">
        <f>VLOOKUP($C6,'Combined Women''s Foil'!$C$4:$I$211,I$1-2,FALSE)</f>
        <v>3</v>
      </c>
      <c r="J6" s="31">
        <f t="shared" si="1"/>
        <v>8</v>
      </c>
      <c r="K6" s="28">
        <f>IF(OR('[2]Men''s Epée'!$A$3=1,'50 Men''s Epée'!$P$3=TRUE),IF(OR(J6&gt;=65,ISNUMBER(J6)=FALSE),0,VLOOKUP(J6,PointTable,K$3,TRUE)),0)</f>
        <v>411</v>
      </c>
      <c r="L6" s="29">
        <f>VLOOKUP($C6,'Combined Women''s Foil'!$C$4:$I$211,L$1-2,FALSE)</f>
        <v>8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aca="true" t="shared" si="2" ref="P6:P24">H6</f>
        <v>510</v>
      </c>
      <c r="Q6">
        <f aca="true" t="shared" si="3" ref="Q6:Q24">K6</f>
        <v>411</v>
      </c>
      <c r="R6">
        <f aca="true" t="shared" si="4" ref="R6:R24">N6</f>
        <v>368</v>
      </c>
      <c r="S6">
        <f>IF('50 Men''s Epée'!P$3=TRUE,H6,0)</f>
        <v>510</v>
      </c>
      <c r="T6">
        <f>IF('50 Men''s Epée'!Q$3=TRUE,K6,0)</f>
        <v>411</v>
      </c>
      <c r="U6">
        <f>IF('50 Men''s Epée'!R$3=TRUE,N6,0)</f>
        <v>368</v>
      </c>
    </row>
    <row r="7" spans="1:21" ht="12.75">
      <c r="A7" s="2" t="str">
        <f>IF(E7=0,"",IF(E7=E6,A6,ROW()-3&amp;IF(E7=E8,"T","")))</f>
        <v>4</v>
      </c>
      <c r="B7" s="2"/>
      <c r="C7" s="32" t="s">
        <v>108</v>
      </c>
      <c r="D7" s="19">
        <v>20291</v>
      </c>
      <c r="E7" s="36">
        <f>LARGE($P7:$R7,1)+LARGE($P7:$R7,2)+IF('[2]Men''s Epée'!$A$3=1,F7,0)</f>
        <v>786</v>
      </c>
      <c r="F7" s="18"/>
      <c r="G7" s="31">
        <f t="shared" si="0"/>
        <v>24</v>
      </c>
      <c r="H7" s="28">
        <f>IF(OR('[2]Men''s Epée'!$A$3=1,'50 Men''s Epée'!$P$3=TRUE),IF(OR(G7&gt;=65,ISNUMBER(G7)=FALSE),0,VLOOKUP(G7,PointTable,H$3,TRUE)),0)</f>
        <v>189</v>
      </c>
      <c r="I7" s="29">
        <f>VLOOKUP($C7,'Combined Women''s Foil'!$C$4:$I$211,I$1-2,FALSE)</f>
        <v>24</v>
      </c>
      <c r="J7" s="31">
        <f t="shared" si="1"/>
        <v>3</v>
      </c>
      <c r="K7" s="28">
        <f>IF(OR('[2]Men''s Epée'!$A$3=1,'50 Men''s Epée'!$P$3=TRUE),IF(OR(J7&gt;=65,ISNUMBER(J7)=FALSE),0,VLOOKUP(J7,PointTable,K$3,TRUE)),0)</f>
        <v>510</v>
      </c>
      <c r="L7" s="29">
        <f>VLOOKUP($C7,'Combined Women''s Foil'!$C$4:$I$211,L$1-2,FALSE)</f>
        <v>3</v>
      </c>
      <c r="M7" s="4">
        <v>7</v>
      </c>
      <c r="N7" s="5">
        <f>IF(OR('[2]Men''s Epée'!$A$3=1,'50 Men''s Epée'!$R$3=TRUE),IF(OR(M7&gt;=65,ISNUMBER(M7)=FALSE),0,VLOOKUP(M7,PointTable,N$3,TRUE)),0)</f>
        <v>276</v>
      </c>
      <c r="P7">
        <f t="shared" si="2"/>
        <v>189</v>
      </c>
      <c r="Q7">
        <f t="shared" si="3"/>
        <v>510</v>
      </c>
      <c r="R7">
        <f t="shared" si="4"/>
        <v>276</v>
      </c>
      <c r="S7">
        <f>IF('50 Men''s Epée'!P$3=TRUE,H7,0)</f>
        <v>189</v>
      </c>
      <c r="T7">
        <f>IF('50 Men''s Epée'!Q$3=TRUE,K7,0)</f>
        <v>510</v>
      </c>
      <c r="U7">
        <f>IF('50 Men''s Epée'!R$3=TRUE,N7,0)</f>
        <v>276</v>
      </c>
    </row>
    <row r="8" spans="1:21" ht="12.75">
      <c r="A8" s="2" t="str">
        <f>IF(E8=0,"",IF(E8=E7,A7,ROW()-3&amp;IF(E8=E9,"T","")))</f>
        <v>5</v>
      </c>
      <c r="B8" s="2"/>
      <c r="C8" s="32" t="s">
        <v>97</v>
      </c>
      <c r="D8" s="19">
        <v>18847</v>
      </c>
      <c r="E8" s="36">
        <f>LARGE($P8:$R8,1)+LARGE($P8:$R8,2)+IF('[2]Men''s Epée'!$A$3=1,F8,0)</f>
        <v>697</v>
      </c>
      <c r="F8" s="18"/>
      <c r="G8" s="31">
        <f t="shared" si="0"/>
        <v>6</v>
      </c>
      <c r="H8" s="28">
        <f>IF(OR('[2]Men''s Epée'!$A$3=1,'50 Men''s Epée'!$P$3=TRUE),IF(OR(G8&gt;=65,ISNUMBER(G8)=FALSE),0,VLOOKUP(G8,PointTable,H$3,TRUE)),0)</f>
        <v>417</v>
      </c>
      <c r="I8" s="29">
        <f>VLOOKUP($C8,'Combined Women''s Foil'!$C$4:$I$211,I$1-2,FALSE)</f>
        <v>6</v>
      </c>
      <c r="J8" s="31">
        <f t="shared" si="1"/>
        <v>19</v>
      </c>
      <c r="K8" s="28">
        <f>IF(OR('[2]Men''s Epée'!$A$3=1,'50 Men''s Epée'!$P$3=TRUE),IF(OR(J8&gt;=65,ISNUMBER(J8)=FALSE),0,VLOOKUP(J8,PointTable,K$3,TRUE)),0)</f>
        <v>204</v>
      </c>
      <c r="L8" s="29">
        <f>VLOOKUP($C8,'Combined Women''s Foil'!$C$4:$I$211,L$1-2,FALSE)</f>
        <v>19</v>
      </c>
      <c r="M8" s="4">
        <v>5</v>
      </c>
      <c r="N8" s="5">
        <f>IF(OR('[2]Men''s Epée'!$A$3=1,'50 Men''s Epée'!$R$3=TRUE),IF(OR(M8&gt;=65,ISNUMBER(M8)=FALSE),0,VLOOKUP(M8,PointTable,N$3,TRUE)),0)</f>
        <v>280</v>
      </c>
      <c r="P8">
        <f t="shared" si="2"/>
        <v>417</v>
      </c>
      <c r="Q8">
        <f t="shared" si="3"/>
        <v>204</v>
      </c>
      <c r="R8">
        <f t="shared" si="4"/>
        <v>280</v>
      </c>
      <c r="S8">
        <f>IF('50 Men''s Epée'!P$3=TRUE,H8,0)</f>
        <v>417</v>
      </c>
      <c r="T8">
        <f>IF('50 Men''s Epée'!Q$3=TRUE,K8,0)</f>
        <v>204</v>
      </c>
      <c r="U8">
        <f>IF('50 Men''s Epée'!R$3=TRUE,N8,0)</f>
        <v>280</v>
      </c>
    </row>
    <row r="9" spans="1:21" ht="12.75">
      <c r="A9" s="2" t="str">
        <f>IF(E9=0,"",IF(E9=E8,A8,ROW()-3&amp;IF(E9=E10,"T","")))</f>
        <v>6</v>
      </c>
      <c r="B9" s="2"/>
      <c r="C9" s="32" t="s">
        <v>264</v>
      </c>
      <c r="D9" s="19">
        <v>19231</v>
      </c>
      <c r="E9" s="36">
        <f>LARGE($P9:$R9,1)+LARGE($P9:$R9,2)+IF('[2]Men''s Epée'!$A$3=1,F9,0)</f>
        <v>689</v>
      </c>
      <c r="F9" s="18"/>
      <c r="G9" s="31">
        <f t="shared" si="0"/>
        <v>8</v>
      </c>
      <c r="H9" s="28">
        <f>IF(OR('[2]Men''s Epée'!$A$3=1,'50 Men''s Epée'!$P$3=TRUE),IF(OR(G9&gt;=65,ISNUMBER(G9)=FALSE),0,VLOOKUP(G9,PointTable,H$3,TRUE)),0)</f>
        <v>411</v>
      </c>
      <c r="I9" s="29">
        <f>VLOOKUP($C9,'Combined Women''s Foil'!$C$4:$I$211,I$1-2,FALSE)</f>
        <v>8</v>
      </c>
      <c r="J9" s="31">
        <f t="shared" si="1"/>
        <v>27</v>
      </c>
      <c r="K9" s="28">
        <f>IF(OR('[2]Men''s Epée'!$A$3=1,'50 Men''s Epée'!$P$3=TRUE),IF(OR(J9&gt;=65,ISNUMBER(J9)=FALSE),0,VLOOKUP(J9,PointTable,K$3,TRUE)),0)</f>
        <v>180</v>
      </c>
      <c r="L9" s="29">
        <f>VLOOKUP($C9,'Combined Women''s Foil'!$C$4:$I$211,L$1-2,FALSE)</f>
        <v>27</v>
      </c>
      <c r="M9" s="4">
        <v>6</v>
      </c>
      <c r="N9" s="5">
        <f>IF(OR('[2]Men''s Epée'!$A$3=1,'50 Men''s Epée'!$R$3=TRUE),IF(OR(M9&gt;=65,ISNUMBER(M9)=FALSE),0,VLOOKUP(M9,PointTable,N$3,TRUE)),0)</f>
        <v>278</v>
      </c>
      <c r="P9">
        <f t="shared" si="2"/>
        <v>411</v>
      </c>
      <c r="Q9">
        <f t="shared" si="3"/>
        <v>180</v>
      </c>
      <c r="R9">
        <f t="shared" si="4"/>
        <v>278</v>
      </c>
      <c r="S9">
        <f>IF('50 Men''s Epée'!P$3=TRUE,H9,0)</f>
        <v>411</v>
      </c>
      <c r="T9">
        <f>IF('50 Men''s Epée'!Q$3=TRUE,K9,0)</f>
        <v>180</v>
      </c>
      <c r="U9">
        <f>IF('50 Men''s Epée'!R$3=TRUE,N9,0)</f>
        <v>278</v>
      </c>
    </row>
    <row r="10" spans="1:21" ht="12.75">
      <c r="A10" s="2" t="str">
        <f>IF(E10=0,"",IF(E10=E9,A9,ROW()-3&amp;IF(E10=E11,"T","")))</f>
        <v>7</v>
      </c>
      <c r="B10" s="2"/>
      <c r="C10" s="32" t="s">
        <v>344</v>
      </c>
      <c r="D10" s="19">
        <v>18787</v>
      </c>
      <c r="E10" s="36">
        <f>LARGE($P10:$R10,1)+LARGE($P10:$R10,2)+IF('[2]Men''s Epée'!$A$3=1,F10,0)</f>
        <v>646</v>
      </c>
      <c r="F10" s="18"/>
      <c r="G10" s="31">
        <f t="shared" si="0"/>
        <v>20</v>
      </c>
      <c r="H10" s="28">
        <f>IF(OR('[2]Men''s Epée'!$A$3=1,'50 Men''s Epée'!$P$3=TRUE),IF(OR(G10&gt;=65,ISNUMBER(G10)=FALSE),0,VLOOKUP(G10,PointTable,H$3,TRUE)),0)</f>
        <v>201</v>
      </c>
      <c r="I10" s="29">
        <f>VLOOKUP($C10,'Combined Women''s Foil'!$C$4:$I$211,I$1-2,FALSE)</f>
        <v>20</v>
      </c>
      <c r="J10" s="31">
        <f t="shared" si="1"/>
        <v>14</v>
      </c>
      <c r="K10" s="28">
        <f>IF(OR('[2]Men''s Epée'!$A$3=1,'50 Men''s Epée'!$P$3=TRUE),IF(OR(J10&gt;=65,ISNUMBER(J10)=FALSE),0,VLOOKUP(J10,PointTable,K$3,TRUE)),0)</f>
        <v>306</v>
      </c>
      <c r="L10" s="29">
        <f>VLOOKUP($C10,'Combined Women''s Foil'!$C$4:$I$211,L$1-2,FALSE)</f>
        <v>14</v>
      </c>
      <c r="M10" s="4">
        <v>3</v>
      </c>
      <c r="N10" s="5">
        <f>IF(OR('[2]Men''s Epée'!$A$3=1,'50 Men''s Epée'!$R$3=TRUE),IF(OR(M10&gt;=65,ISNUMBER(M10)=FALSE),0,VLOOKUP(M10,PointTable,N$3,TRUE)),0)</f>
        <v>340</v>
      </c>
      <c r="P10">
        <f t="shared" si="2"/>
        <v>201</v>
      </c>
      <c r="Q10">
        <f t="shared" si="3"/>
        <v>306</v>
      </c>
      <c r="R10">
        <f t="shared" si="4"/>
        <v>340</v>
      </c>
      <c r="S10">
        <f>IF('50 Men''s Epée'!P$3=TRUE,H10,0)</f>
        <v>201</v>
      </c>
      <c r="T10">
        <f>IF('50 Men''s Epée'!Q$3=TRUE,K10,0)</f>
        <v>306</v>
      </c>
      <c r="U10">
        <f>IF('50 Men''s Epée'!R$3=TRUE,N10,0)</f>
        <v>340</v>
      </c>
    </row>
    <row r="11" spans="1:21" ht="12.75">
      <c r="A11" s="2" t="str">
        <f>IF(E11=0,"",IF(E11=E10,A10,ROW()-3&amp;IF(E11=E12,"T","")))</f>
        <v>8</v>
      </c>
      <c r="B11" s="2"/>
      <c r="C11" s="32" t="s">
        <v>205</v>
      </c>
      <c r="D11" s="19">
        <v>19501</v>
      </c>
      <c r="E11" s="36">
        <f>LARGE($P11:$R11,1)+LARGE($P11:$R11,2)+IF('[2]Men''s Epée'!$A$3=1,F11,0)</f>
        <v>618</v>
      </c>
      <c r="F11" s="18"/>
      <c r="G11" s="31">
        <f t="shared" si="0"/>
        <v>10</v>
      </c>
      <c r="H11" s="28">
        <f>IF(OR('[2]Men''s Epée'!$A$3=1,'50 Men''s Epée'!$P$3=TRUE),IF(OR(G11&gt;=65,ISNUMBER(G11)=FALSE),0,VLOOKUP(G11,PointTable,H$3,TRUE)),0)</f>
        <v>318</v>
      </c>
      <c r="I11" s="29">
        <f>VLOOKUP($C11,'Combined Women''s Foil'!$C$4:$I$211,I$1-2,FALSE)</f>
        <v>10</v>
      </c>
      <c r="J11" s="31">
        <f t="shared" si="1"/>
        <v>16</v>
      </c>
      <c r="K11" s="28">
        <f>IF(OR('[2]Men''s Epée'!$A$3=1,'50 Men''s Epée'!$P$3=TRUE),IF(OR(J11&gt;=65,ISNUMBER(J11)=FALSE),0,VLOOKUP(J11,PointTable,K$3,TRUE)),0)</f>
        <v>300</v>
      </c>
      <c r="L11" s="29">
        <f>VLOOKUP($C11,'Combined Women''s Foil'!$C$4:$I$211,L$1-2,FALSE)</f>
        <v>16</v>
      </c>
      <c r="M11" s="4" t="s">
        <v>3</v>
      </c>
      <c r="N11" s="5">
        <f>IF(OR('[2]Men''s Epée'!$A$3=1,'50 Men''s Epée'!$R$3=TRUE),IF(OR(M11&gt;=65,ISNUMBER(M11)=FALSE),0,VLOOKUP(M11,PointTable,N$3,TRUE)),0)</f>
        <v>0</v>
      </c>
      <c r="P11">
        <f t="shared" si="2"/>
        <v>318</v>
      </c>
      <c r="Q11">
        <f t="shared" si="3"/>
        <v>300</v>
      </c>
      <c r="R11">
        <f t="shared" si="4"/>
        <v>0</v>
      </c>
      <c r="S11">
        <f>IF('50 Men''s Epée'!P$3=TRUE,H11,0)</f>
        <v>318</v>
      </c>
      <c r="T11">
        <f>IF('50 Men''s Epée'!Q$3=TRUE,K11,0)</f>
        <v>300</v>
      </c>
      <c r="U11">
        <f>IF('50 Men''s Epée'!R$3=TRUE,N11,0)</f>
        <v>0</v>
      </c>
    </row>
    <row r="12" spans="1:21" ht="12.75">
      <c r="A12" s="2" t="str">
        <f>IF(E12=0,"",IF(E12=E11,A11,ROW()-3&amp;IF(E12=E13,"T","")))</f>
        <v>9</v>
      </c>
      <c r="B12" s="2"/>
      <c r="C12" s="32" t="s">
        <v>120</v>
      </c>
      <c r="D12" s="19">
        <v>20212</v>
      </c>
      <c r="E12" s="36">
        <f>LARGE($P12:$R12,1)+LARGE($P12:$R12,2)+IF('[2]Men''s Epée'!$A$3=1,F12,0)</f>
        <v>529</v>
      </c>
      <c r="F12" s="18"/>
      <c r="G12" s="31">
        <f t="shared" si="0"/>
        <v>11</v>
      </c>
      <c r="H12" s="28">
        <f>IF(OR('[2]Men''s Epée'!$A$3=1,'50 Men''s Epée'!$P$3=TRUE),IF(OR(G12&gt;=65,ISNUMBER(G12)=FALSE),0,VLOOKUP(G12,PointTable,H$3,TRUE)),0)</f>
        <v>315</v>
      </c>
      <c r="I12" s="29">
        <f>VLOOKUP($C12,'Combined Women''s Foil'!$C$4:$I$211,I$1-2,FALSE)</f>
        <v>11</v>
      </c>
      <c r="J12" s="31">
        <f t="shared" si="1"/>
        <v>26</v>
      </c>
      <c r="K12" s="28">
        <f>IF(OR('[2]Men''s Epée'!$A$3=1,'50 Men''s Epée'!$P$3=TRUE),IF(OR(J12&gt;=65,ISNUMBER(J12)=FALSE),0,VLOOKUP(J12,PointTable,K$3,TRUE)),0)</f>
        <v>183</v>
      </c>
      <c r="L12" s="29">
        <f>VLOOKUP($C12,'Combined Women''s Foil'!$C$4:$I$211,L$1-2,FALSE)</f>
        <v>26</v>
      </c>
      <c r="M12" s="4">
        <v>9</v>
      </c>
      <c r="N12" s="5">
        <f>IF(OR('[2]Men''s Epée'!$A$3=1,'50 Men''s Epée'!$R$3=TRUE),IF(OR(M12&gt;=65,ISNUMBER(M12)=FALSE),0,VLOOKUP(M12,PointTable,N$3,TRUE)),0)</f>
        <v>214</v>
      </c>
      <c r="P12">
        <f t="shared" si="2"/>
        <v>315</v>
      </c>
      <c r="Q12">
        <f t="shared" si="3"/>
        <v>183</v>
      </c>
      <c r="R12">
        <f t="shared" si="4"/>
        <v>214</v>
      </c>
      <c r="S12">
        <f>IF('50 Men''s Epée'!P$3=TRUE,H12,0)</f>
        <v>315</v>
      </c>
      <c r="T12">
        <f>IF('50 Men''s Epée'!Q$3=TRUE,K12,0)</f>
        <v>183</v>
      </c>
      <c r="U12">
        <f>IF('50 Men''s Epée'!R$3=TRUE,N12,0)</f>
        <v>214</v>
      </c>
    </row>
    <row r="13" spans="1:21" ht="12.75">
      <c r="A13" s="2" t="str">
        <f>IF(E13=0,"",IF(E13=E12,A12,ROW()-3&amp;IF(E13=E14,"T","")))</f>
        <v>10</v>
      </c>
      <c r="B13" s="2"/>
      <c r="C13" s="20" t="s">
        <v>96</v>
      </c>
      <c r="D13" s="19">
        <v>18000</v>
      </c>
      <c r="E13" s="36">
        <f>LARGE($P13:$R13,1)+LARGE($P13:$R13,2)+IF('[2]Men''s Epée'!$A$3=1,F13,0)</f>
        <v>518</v>
      </c>
      <c r="F13" s="18"/>
      <c r="G13" s="31">
        <f t="shared" si="0"/>
        <v>14</v>
      </c>
      <c r="H13" s="28">
        <f>IF(OR('[2]Men''s Epée'!$A$3=1,'50 Men''s Epée'!$P$3=TRUE),IF(OR(G13&gt;=65,ISNUMBER(G13)=FALSE),0,VLOOKUP(G13,PointTable,H$3,TRUE)),0)</f>
        <v>306</v>
      </c>
      <c r="I13" s="29">
        <f>VLOOKUP($C13,'Combined Women''s Foil'!$C$4:$I$211,I$1-2,FALSE)</f>
        <v>14</v>
      </c>
      <c r="J13" s="31">
        <f t="shared" si="1"/>
        <v>23</v>
      </c>
      <c r="K13" s="28">
        <f>IF(OR('[2]Men''s Epée'!$A$3=1,'50 Men''s Epée'!$P$3=TRUE),IF(OR(J13&gt;=65,ISNUMBER(J13)=FALSE),0,VLOOKUP(J13,PointTable,K$3,TRUE)),0)</f>
        <v>192</v>
      </c>
      <c r="L13" s="29">
        <f>VLOOKUP($C13,'Combined Women''s Foil'!$C$4:$I$211,L$1-2,FALSE)</f>
        <v>23</v>
      </c>
      <c r="M13" s="4">
        <v>10</v>
      </c>
      <c r="N13" s="5">
        <f>IF(OR('[2]Men''s Epée'!$A$3=1,'50 Men''s Epée'!$R$3=TRUE),IF(OR(M13&gt;=65,ISNUMBER(M13)=FALSE),0,VLOOKUP(M13,PointTable,N$3,TRUE)),0)</f>
        <v>212</v>
      </c>
      <c r="P13">
        <f t="shared" si="2"/>
        <v>306</v>
      </c>
      <c r="Q13">
        <f t="shared" si="3"/>
        <v>192</v>
      </c>
      <c r="R13">
        <f t="shared" si="4"/>
        <v>212</v>
      </c>
      <c r="S13">
        <f>IF('50 Men''s Epée'!P$3=TRUE,H13,0)</f>
        <v>306</v>
      </c>
      <c r="T13">
        <f>IF('50 Men''s Epée'!Q$3=TRUE,K13,0)</f>
        <v>192</v>
      </c>
      <c r="U13">
        <f>IF('50 Men''s Epée'!R$3=TRUE,N13,0)</f>
        <v>212</v>
      </c>
    </row>
    <row r="14" spans="1:21" ht="12.75">
      <c r="A14" s="2" t="str">
        <f>IF(E14=0,"",IF(E14=E13,A13,ROW()-3&amp;IF(E14=E15,"T","")))</f>
        <v>11</v>
      </c>
      <c r="B14" s="2"/>
      <c r="C14" s="32" t="s">
        <v>334</v>
      </c>
      <c r="D14" s="19">
        <v>17702</v>
      </c>
      <c r="E14" s="36">
        <f>LARGE($P14:$R14,1)+LARGE($P14:$R14,2)+IF('[2]Men''s Epée'!$A$3=1,F14,0)</f>
        <v>508</v>
      </c>
      <c r="F14" s="18"/>
      <c r="G14" s="31">
        <f t="shared" si="0"/>
        <v>16</v>
      </c>
      <c r="H14" s="28">
        <f>IF(OR('[2]Men''s Epée'!$A$3=1,'50 Men''s Epée'!$P$3=TRUE),IF(OR(G14&gt;=65,ISNUMBER(G14)=FALSE),0,VLOOKUP(G14,PointTable,H$3,TRUE)),0)</f>
        <v>300</v>
      </c>
      <c r="I14" s="29">
        <f>VLOOKUP($C14,'Combined Women''s Foil'!$C$4:$I$211,I$1-2,FALSE)</f>
        <v>16</v>
      </c>
      <c r="J14" s="31" t="str">
        <f t="shared" si="1"/>
        <v>np</v>
      </c>
      <c r="K14" s="28">
        <f>IF(OR('[2]Men''s Epée'!$A$3=1,'50 Men''s Epée'!$P$3=TRUE),IF(OR(J14&gt;=65,ISNUMBER(J14)=FALSE),0,VLOOKUP(J14,PointTable,K$3,TRUE)),0)</f>
        <v>0</v>
      </c>
      <c r="L14" s="29" t="str">
        <f>VLOOKUP($C14,'Combined Women''s Foil'!$C$4:$I$211,L$1-2,FALSE)</f>
        <v>np</v>
      </c>
      <c r="M14" s="4">
        <v>12</v>
      </c>
      <c r="N14" s="5">
        <f>IF(OR('[2]Men''s Epée'!$A$3=1,'50 Men''s Epée'!$R$3=TRUE),IF(OR(M14&gt;=65,ISNUMBER(M14)=FALSE),0,VLOOKUP(M14,PointTable,N$3,TRUE)),0)</f>
        <v>208</v>
      </c>
      <c r="P14">
        <f t="shared" si="2"/>
        <v>300</v>
      </c>
      <c r="Q14">
        <f t="shared" si="3"/>
        <v>0</v>
      </c>
      <c r="R14">
        <f t="shared" si="4"/>
        <v>208</v>
      </c>
      <c r="S14">
        <f>IF('50 Men''s Epée'!P$3=TRUE,H14,0)</f>
        <v>300</v>
      </c>
      <c r="T14">
        <f>IF('50 Men''s Epée'!Q$3=TRUE,K14,0)</f>
        <v>0</v>
      </c>
      <c r="U14">
        <f>IF('50 Men''s Epée'!R$3=TRUE,N14,0)</f>
        <v>208</v>
      </c>
    </row>
    <row r="15" spans="1:21" ht="12.75">
      <c r="A15" s="2" t="str">
        <f>IF(E15=0,"",IF(E15=E14,A14,ROW()-3&amp;IF(E15=E16,"T","")))</f>
        <v>12</v>
      </c>
      <c r="B15" s="2"/>
      <c r="C15" s="20" t="s">
        <v>50</v>
      </c>
      <c r="D15" s="19">
        <v>19289</v>
      </c>
      <c r="E15" s="36">
        <f>LARGE($P15:$R15,1)+LARGE($P15:$R15,2)+IF('[2]Men''s Epée'!$A$3=1,F15,0)</f>
        <v>448</v>
      </c>
      <c r="F15" s="18"/>
      <c r="G15" s="31">
        <f t="shared" si="0"/>
        <v>35</v>
      </c>
      <c r="H15" s="28">
        <f>IF(OR('[2]Men''s Epée'!$A$3=1,'50 Men''s Epée'!$P$3=TRUE),IF(OR(G15&gt;=65,ISNUMBER(G15)=FALSE),0,VLOOKUP(G15,PointTable,H$3,TRUE)),0)</f>
        <v>98</v>
      </c>
      <c r="I15" s="29">
        <f>VLOOKUP($C15,'Combined Women''s Foil'!$C$4:$I$211,I$1-2,FALSE)</f>
        <v>35</v>
      </c>
      <c r="J15" s="31">
        <f t="shared" si="1"/>
        <v>29</v>
      </c>
      <c r="K15" s="28">
        <f>IF(OR('[2]Men''s Epée'!$A$3=1,'50 Men''s Epée'!$P$3=TRUE),IF(OR(J15&gt;=65,ISNUMBER(J15)=FALSE),0,VLOOKUP(J15,PointTable,K$3,TRUE)),0)</f>
        <v>174</v>
      </c>
      <c r="L15" s="29">
        <f>VLOOKUP($C15,'Combined Women''s Foil'!$C$4:$I$211,L$1-2,FALSE)</f>
        <v>29</v>
      </c>
      <c r="M15" s="4">
        <v>8</v>
      </c>
      <c r="N15" s="5">
        <f>IF(OR('[2]Men''s Epée'!$A$3=1,'50 Men''s Epée'!$R$3=TRUE),IF(OR(M15&gt;=65,ISNUMBER(M15)=FALSE),0,VLOOKUP(M15,PointTable,N$3,TRUE)),0)</f>
        <v>274</v>
      </c>
      <c r="P15">
        <f t="shared" si="2"/>
        <v>98</v>
      </c>
      <c r="Q15">
        <f t="shared" si="3"/>
        <v>174</v>
      </c>
      <c r="R15">
        <f t="shared" si="4"/>
        <v>274</v>
      </c>
      <c r="S15">
        <f>IF('50 Men''s Epée'!P$3=TRUE,H15,0)</f>
        <v>98</v>
      </c>
      <c r="T15">
        <f>IF('50 Men''s Epée'!Q$3=TRUE,K15,0)</f>
        <v>174</v>
      </c>
      <c r="U15">
        <f>IF('50 Men''s Epée'!R$3=TRUE,N15,0)</f>
        <v>274</v>
      </c>
    </row>
    <row r="16" spans="1:21" ht="12.75">
      <c r="A16" s="2" t="str">
        <f>IF(E16=0,"",IF(E16=E15,A15,ROW()-3&amp;IF(E16=E17,"T","")))</f>
        <v>13</v>
      </c>
      <c r="B16" s="2"/>
      <c r="C16" s="32" t="s">
        <v>268</v>
      </c>
      <c r="D16" s="19">
        <v>19780</v>
      </c>
      <c r="E16" s="36">
        <f>LARGE($P16:$R16,1)+LARGE($P16:$R16,2)+IF('[2]Men''s Epée'!$A$3=1,F16,0)</f>
        <v>439</v>
      </c>
      <c r="F16" s="18"/>
      <c r="G16" s="31">
        <f t="shared" si="0"/>
        <v>15</v>
      </c>
      <c r="H16" s="28">
        <f>IF(OR('[2]Men''s Epée'!$A$3=1,'50 Men''s Epée'!$P$3=TRUE),IF(OR(G16&gt;=65,ISNUMBER(G16)=FALSE),0,VLOOKUP(G16,PointTable,H$3,TRUE)),0)</f>
        <v>303</v>
      </c>
      <c r="I16" s="29">
        <f>VLOOKUP($C16,'Combined Women''s Foil'!$C$4:$I$211,I$1-2,FALSE)</f>
        <v>15</v>
      </c>
      <c r="J16" s="31" t="str">
        <f t="shared" si="1"/>
        <v>np</v>
      </c>
      <c r="K16" s="28">
        <f>IF(OR('[2]Men''s Epée'!$A$3=1,'50 Men''s Epée'!$P$3=TRUE),IF(OR(J16&gt;=65,ISNUMBER(J16)=FALSE),0,VLOOKUP(J16,PointTable,K$3,TRUE)),0)</f>
        <v>0</v>
      </c>
      <c r="L16" s="29" t="str">
        <f>VLOOKUP($C16,'Combined Women''s Foil'!$C$4:$I$211,L$1-2,FALSE)</f>
        <v>np</v>
      </c>
      <c r="M16" s="4">
        <v>19</v>
      </c>
      <c r="N16" s="5">
        <f>IF(OR('[2]Men''s Epée'!$A$3=1,'50 Men''s Epée'!$R$3=TRUE),IF(OR(M16&gt;=65,ISNUMBER(M16)=FALSE),0,VLOOKUP(M16,PointTable,N$3,TRUE)),0)</f>
        <v>136</v>
      </c>
      <c r="P16">
        <f t="shared" si="2"/>
        <v>303</v>
      </c>
      <c r="Q16">
        <f t="shared" si="3"/>
        <v>0</v>
      </c>
      <c r="R16">
        <f t="shared" si="4"/>
        <v>136</v>
      </c>
      <c r="S16">
        <f>IF('50 Men''s Epée'!P$3=TRUE,H16,0)</f>
        <v>303</v>
      </c>
      <c r="T16">
        <f>IF('50 Men''s Epée'!Q$3=TRUE,K16,0)</f>
        <v>0</v>
      </c>
      <c r="U16">
        <f>IF('50 Men''s Epée'!R$3=TRUE,N16,0)</f>
        <v>136</v>
      </c>
    </row>
    <row r="17" spans="1:21" ht="12.75">
      <c r="A17" s="2" t="str">
        <f>IF(E17=0,"",IF(E17=E16,A16,ROW()-3&amp;IF(E17=E18,"T","")))</f>
        <v>14</v>
      </c>
      <c r="B17" s="2"/>
      <c r="C17" s="32" t="s">
        <v>39</v>
      </c>
      <c r="D17" s="19">
        <v>20311</v>
      </c>
      <c r="E17" s="36">
        <f>LARGE($P17:$R17,1)+LARGE($P17:$R17,2)+IF('[2]Men''s Epée'!$A$3=1,F17,0)</f>
        <v>412</v>
      </c>
      <c r="F17" s="18"/>
      <c r="G17" s="31">
        <f t="shared" si="0"/>
        <v>29</v>
      </c>
      <c r="H17" s="28">
        <f>IF(OR('[2]Men''s Epée'!$A$3=1,'50 Men''s Epée'!$P$3=TRUE),IF(OR(G17&gt;=65,ISNUMBER(G17)=FALSE),0,VLOOKUP(G17,PointTable,H$3,TRUE)),0)</f>
        <v>174</v>
      </c>
      <c r="I17" s="29">
        <f>VLOOKUP($C17,'Combined Women''s Foil'!$C$4:$I$211,I$1-2,FALSE)</f>
        <v>29</v>
      </c>
      <c r="J17" s="31">
        <f t="shared" si="1"/>
        <v>17</v>
      </c>
      <c r="K17" s="28">
        <f>IF(OR('[2]Men''s Epée'!$A$3=1,'50 Men''s Epée'!$P$3=TRUE),IF(OR(J17&gt;=65,ISNUMBER(J17)=FALSE),0,VLOOKUP(J17,PointTable,K$3,TRUE)),0)</f>
        <v>210</v>
      </c>
      <c r="L17" s="29">
        <f>VLOOKUP($C17,'Combined Women''s Foil'!$C$4:$I$211,L$1-2,FALSE)</f>
        <v>17</v>
      </c>
      <c r="M17" s="4">
        <v>15</v>
      </c>
      <c r="N17" s="5">
        <f>IF(OR('[2]Men''s Epée'!$A$3=1,'50 Men''s Epée'!$R$3=TRUE),IF(OR(M17&gt;=65,ISNUMBER(M17)=FALSE),0,VLOOKUP(M17,PointTable,N$3,TRUE)),0)</f>
        <v>202</v>
      </c>
      <c r="P17">
        <f>H17</f>
        <v>174</v>
      </c>
      <c r="Q17">
        <f>K17</f>
        <v>210</v>
      </c>
      <c r="R17">
        <f>N17</f>
        <v>202</v>
      </c>
      <c r="S17">
        <f>IF('50 Men''s Epée'!P$3=TRUE,H17,0)</f>
        <v>174</v>
      </c>
      <c r="T17">
        <f>IF('50 Men''s Epée'!Q$3=TRUE,K17,0)</f>
        <v>210</v>
      </c>
      <c r="U17">
        <f>IF('50 Men''s Epée'!R$3=TRUE,N17,0)</f>
        <v>202</v>
      </c>
    </row>
    <row r="18" spans="1:21" ht="12.75">
      <c r="A18" s="2" t="str">
        <f>IF(E18=0,"",IF(E18=E17,A17,ROW()-3&amp;IF(E18=E19,"T","")))</f>
        <v>15</v>
      </c>
      <c r="B18" s="2"/>
      <c r="C18" s="32" t="s">
        <v>44</v>
      </c>
      <c r="D18" s="19">
        <v>16825</v>
      </c>
      <c r="E18" s="36">
        <f>LARGE($P18:$R18,1)+LARGE($P18:$R18,2)+IF('[2]Men''s Epée'!$A$3=1,F18,0)</f>
        <v>405</v>
      </c>
      <c r="F18" s="18"/>
      <c r="G18" s="31" t="str">
        <f t="shared" si="0"/>
        <v>np</v>
      </c>
      <c r="H18" s="28">
        <f>IF(OR('[2]Men''s Epée'!$A$3=1,'50 Men''s Epée'!$P$3=TRUE),IF(OR(G18&gt;=65,ISNUMBER(G18)=FALSE),0,VLOOKUP(G18,PointTable,H$3,TRUE)),0)</f>
        <v>0</v>
      </c>
      <c r="I18" s="29" t="str">
        <f>VLOOKUP($C18,'Combined Women''s Foil'!$C$4:$I$211,I$1-2,FALSE)</f>
        <v>np</v>
      </c>
      <c r="J18" s="31">
        <f t="shared" si="1"/>
        <v>20</v>
      </c>
      <c r="K18" s="28">
        <f>IF(OR('[2]Men''s Epée'!$A$3=1,'50 Men''s Epée'!$P$3=TRUE),IF(OR(J18&gt;=65,ISNUMBER(J18)=FALSE),0,VLOOKUP(J18,PointTable,K$3,TRUE)),0)</f>
        <v>201</v>
      </c>
      <c r="L18" s="29">
        <f>VLOOKUP($C18,'Combined Women''s Foil'!$C$4:$I$211,L$1-2,FALSE)</f>
        <v>20</v>
      </c>
      <c r="M18" s="4">
        <v>14</v>
      </c>
      <c r="N18" s="5">
        <f>IF(OR('[2]Men''s Epée'!$A$3=1,'50 Men''s Epée'!$R$3=TRUE),IF(OR(M18&gt;=65,ISNUMBER(M18)=FALSE),0,VLOOKUP(M18,PointTable,N$3,TRUE)),0)</f>
        <v>204</v>
      </c>
      <c r="P18">
        <f t="shared" si="2"/>
        <v>0</v>
      </c>
      <c r="Q18">
        <f t="shared" si="3"/>
        <v>201</v>
      </c>
      <c r="R18">
        <f t="shared" si="4"/>
        <v>204</v>
      </c>
      <c r="S18">
        <f>IF('50 Men''s Epée'!P$3=TRUE,H18,0)</f>
        <v>0</v>
      </c>
      <c r="T18">
        <f>IF('50 Men''s Epée'!Q$3=TRUE,K18,0)</f>
        <v>201</v>
      </c>
      <c r="U18">
        <f>IF('50 Men''s Epée'!R$3=TRUE,N18,0)</f>
        <v>204</v>
      </c>
    </row>
    <row r="19" spans="1:21" ht="12.75">
      <c r="A19" s="2" t="str">
        <f>IF(E19=0,"",IF(E19=E18,A18,ROW()-3&amp;IF(E19=E20,"T","")))</f>
        <v>16</v>
      </c>
      <c r="B19" s="2"/>
      <c r="C19" s="32" t="s">
        <v>287</v>
      </c>
      <c r="D19" s="19">
        <v>18685</v>
      </c>
      <c r="E19" s="36">
        <f>LARGE($P19:$R19,1)+LARGE($P19:$R19,2)+IF('[2]Men''s Epée'!$A$3=1,F19,0)</f>
        <v>395</v>
      </c>
      <c r="F19" s="18"/>
      <c r="G19" s="31" t="str">
        <f t="shared" si="0"/>
        <v>np</v>
      </c>
      <c r="H19" s="28">
        <f>IF(OR('[2]Men''s Epée'!$A$3=1,'50 Men''s Epée'!$P$3=TRUE),IF(OR(G19&gt;=65,ISNUMBER(G19)=FALSE),0,VLOOKUP(G19,PointTable,H$3,TRUE)),0)</f>
        <v>0</v>
      </c>
      <c r="I19" s="29" t="str">
        <f>VLOOKUP($C19,'Combined Women''s Foil'!$C$4:$I$211,I$1-2,FALSE)</f>
        <v>np</v>
      </c>
      <c r="J19" s="31">
        <f t="shared" si="1"/>
        <v>24</v>
      </c>
      <c r="K19" s="28">
        <f>IF(OR('[2]Men''s Epée'!$A$3=1,'50 Men''s Epée'!$P$3=TRUE),IF(OR(J19&gt;=65,ISNUMBER(J19)=FALSE),0,VLOOKUP(J19,PointTable,K$3,TRUE)),0)</f>
        <v>189</v>
      </c>
      <c r="L19" s="29">
        <f>VLOOKUP($C19,'Combined Women''s Foil'!$C$4:$I$211,L$1-2,FALSE)</f>
        <v>24</v>
      </c>
      <c r="M19" s="4">
        <v>13</v>
      </c>
      <c r="N19" s="5">
        <f>IF(OR('[2]Men''s Epée'!$A$3=1,'50 Men''s Epée'!$R$3=TRUE),IF(OR(M19&gt;=65,ISNUMBER(M19)=FALSE),0,VLOOKUP(M19,PointTable,N$3,TRUE)),0)</f>
        <v>206</v>
      </c>
      <c r="P19">
        <f t="shared" si="2"/>
        <v>0</v>
      </c>
      <c r="Q19">
        <f t="shared" si="3"/>
        <v>189</v>
      </c>
      <c r="R19">
        <f t="shared" si="4"/>
        <v>206</v>
      </c>
      <c r="S19">
        <f>IF('50 Men''s Epée'!P$3=TRUE,H19,0)</f>
        <v>0</v>
      </c>
      <c r="T19">
        <f>IF('50 Men''s Epée'!Q$3=TRUE,K19,0)</f>
        <v>189</v>
      </c>
      <c r="U19">
        <f>IF('50 Men''s Epée'!R$3=TRUE,N19,0)</f>
        <v>206</v>
      </c>
    </row>
    <row r="20" spans="1:21" ht="12.75">
      <c r="A20" s="2" t="str">
        <f>IF(E20=0,"",IF(E20=E19,A19,ROW()-3&amp;IF(E20=E21,"T","")))</f>
        <v>17</v>
      </c>
      <c r="B20" s="2"/>
      <c r="C20" s="20" t="s">
        <v>58</v>
      </c>
      <c r="D20" s="19">
        <v>19628</v>
      </c>
      <c r="E20" s="36">
        <f>LARGE($P20:$R20,1)+LARGE($P20:$R20,2)+IF('[2]Men''s Epée'!$A$3=1,F20,0)</f>
        <v>390</v>
      </c>
      <c r="F20" s="18"/>
      <c r="G20" s="31">
        <f t="shared" si="0"/>
        <v>23</v>
      </c>
      <c r="H20" s="28">
        <f>IF(OR('[2]Men''s Epée'!$A$3=1,'50 Men''s Epée'!$P$3=TRUE),IF(OR(G20&gt;=65,ISNUMBER(G20)=FALSE),0,VLOOKUP(G20,PointTable,H$3,TRUE)),0)</f>
        <v>192</v>
      </c>
      <c r="I20" s="29">
        <f>VLOOKUP($C20,'Combined Women''s Foil'!$C$4:$I$211,I$1-2,FALSE)</f>
        <v>23</v>
      </c>
      <c r="J20" s="31">
        <f t="shared" si="1"/>
        <v>21</v>
      </c>
      <c r="K20" s="28">
        <f>IF(OR('[2]Men''s Epée'!$A$3=1,'50 Men''s Epée'!$P$3=TRUE),IF(OR(J20&gt;=65,ISNUMBER(J20)=FALSE),0,VLOOKUP(J20,PointTable,K$3,TRUE)),0)</f>
        <v>198</v>
      </c>
      <c r="L20" s="29">
        <f>VLOOKUP($C20,'Combined Women''s Foil'!$C$4:$I$211,L$1-2,FALSE)</f>
        <v>21</v>
      </c>
      <c r="M20" s="4">
        <v>21</v>
      </c>
      <c r="N20" s="5">
        <f>IF(OR('[2]Men''s Epée'!$A$3=1,'50 Men''s Epée'!$R$3=TRUE),IF(OR(M20&gt;=65,ISNUMBER(M20)=FALSE),0,VLOOKUP(M20,PointTable,N$3,TRUE)),0)</f>
        <v>132</v>
      </c>
      <c r="P20">
        <f aca="true" t="shared" si="5" ref="P20:P32">H20</f>
        <v>192</v>
      </c>
      <c r="Q20">
        <f aca="true" t="shared" si="6" ref="Q20:Q32">K20</f>
        <v>198</v>
      </c>
      <c r="R20">
        <f aca="true" t="shared" si="7" ref="R20:R32">N20</f>
        <v>132</v>
      </c>
      <c r="S20">
        <f>IF('50 Men''s Epée'!P$3=TRUE,H20,0)</f>
        <v>192</v>
      </c>
      <c r="T20">
        <f>IF('50 Men''s Epée'!Q$3=TRUE,K20,0)</f>
        <v>198</v>
      </c>
      <c r="U20">
        <f>IF('50 Men''s Epée'!R$3=TRUE,N20,0)</f>
        <v>132</v>
      </c>
    </row>
    <row r="21" spans="1:21" ht="12.75">
      <c r="A21" s="2" t="str">
        <f>IF(E21=0,"",IF(E21=E20,A20,ROW()-3&amp;IF(E21=E22,"T","")))</f>
        <v>18</v>
      </c>
      <c r="B21" s="2"/>
      <c r="C21" s="32" t="s">
        <v>346</v>
      </c>
      <c r="D21" s="19">
        <v>18202</v>
      </c>
      <c r="E21" s="36">
        <f>LARGE($P21:$R21,1)+LARGE($P21:$R21,2)+IF('[2]Men''s Epée'!$A$3=1,F21,0)</f>
        <v>335</v>
      </c>
      <c r="F21" s="18"/>
      <c r="G21" s="31">
        <f t="shared" si="0"/>
        <v>33</v>
      </c>
      <c r="H21" s="28">
        <f>IF(OR('[2]Men''s Epée'!$A$3=1,'50 Men''s Epée'!$P$3=TRUE),IF(OR(G21&gt;=65,ISNUMBER(G21)=FALSE),0,VLOOKUP(G21,PointTable,H$3,TRUE)),0)</f>
        <v>100</v>
      </c>
      <c r="I21" s="29">
        <f>VLOOKUP($C21,'Combined Women''s Foil'!$C$4:$I$211,I$1-2,FALSE)</f>
        <v>33</v>
      </c>
      <c r="J21" s="31">
        <f t="shared" si="1"/>
        <v>22</v>
      </c>
      <c r="K21" s="28">
        <f>IF(OR('[2]Men''s Epée'!$A$3=1,'50 Men''s Epée'!$P$3=TRUE),IF(OR(J21&gt;=65,ISNUMBER(J21)=FALSE),0,VLOOKUP(J21,PointTable,K$3,TRUE)),0)</f>
        <v>195</v>
      </c>
      <c r="L21" s="29">
        <f>VLOOKUP($C21,'Combined Women''s Foil'!$C$4:$I$211,L$1-2,FALSE)</f>
        <v>22</v>
      </c>
      <c r="M21" s="4">
        <v>17</v>
      </c>
      <c r="N21" s="5">
        <f>IF(OR('[2]Men''s Epée'!$A$3=1,'50 Men''s Epée'!$R$3=TRUE),IF(OR(M21&gt;=65,ISNUMBER(M21)=FALSE),0,VLOOKUP(M21,PointTable,N$3,TRUE)),0)</f>
        <v>140</v>
      </c>
      <c r="P21">
        <f t="shared" si="2"/>
        <v>100</v>
      </c>
      <c r="Q21">
        <f t="shared" si="3"/>
        <v>195</v>
      </c>
      <c r="R21">
        <f t="shared" si="4"/>
        <v>140</v>
      </c>
      <c r="S21">
        <f>IF('50 Men''s Epée'!P$3=TRUE,H21,0)</f>
        <v>100</v>
      </c>
      <c r="T21">
        <f>IF('50 Men''s Epée'!Q$3=TRUE,K21,0)</f>
        <v>195</v>
      </c>
      <c r="U21">
        <f>IF('50 Men''s Epée'!R$3=TRUE,N21,0)</f>
        <v>140</v>
      </c>
    </row>
    <row r="22" spans="1:21" ht="12.75">
      <c r="A22" s="2" t="str">
        <f>IF(E22=0,"",IF(E22=E21,A21,ROW()-3&amp;IF(E22=E23,"T","")))</f>
        <v>19</v>
      </c>
      <c r="B22" s="2"/>
      <c r="C22" s="32" t="s">
        <v>270</v>
      </c>
      <c r="D22" s="19">
        <v>18260</v>
      </c>
      <c r="E22" s="36">
        <f>LARGE($P22:$R22,1)+LARGE($P22:$R22,2)+IF('[2]Men''s Epée'!$A$3=1,F22,0)</f>
        <v>305</v>
      </c>
      <c r="F22" s="18"/>
      <c r="G22" s="31">
        <f t="shared" si="0"/>
        <v>38</v>
      </c>
      <c r="H22" s="28">
        <f>IF(OR('[2]Men''s Epée'!$A$3=1,'50 Men''s Epée'!$P$3=TRUE),IF(OR(G22&gt;=65,ISNUMBER(G22)=FALSE),0,VLOOKUP(G22,PointTable,H$3,TRUE)),0)</f>
        <v>95</v>
      </c>
      <c r="I22" s="29">
        <f>VLOOKUP($C22,'Combined Women''s Foil'!$C$4:$I$211,I$1-2,FALSE)</f>
        <v>38</v>
      </c>
      <c r="J22" s="31" t="str">
        <f t="shared" si="1"/>
        <v>np</v>
      </c>
      <c r="K22" s="28">
        <f>IF(OR('[2]Men''s Epée'!$A$3=1,'50 Men''s Epée'!$P$3=TRUE),IF(OR(J22&gt;=65,ISNUMBER(J22)=FALSE),0,VLOOKUP(J22,PointTable,K$3,TRUE)),0)</f>
        <v>0</v>
      </c>
      <c r="L22" s="29" t="str">
        <f>VLOOKUP($C22,'Combined Women''s Foil'!$C$4:$I$211,L$1-2,FALSE)</f>
        <v>np</v>
      </c>
      <c r="M22" s="4">
        <v>11</v>
      </c>
      <c r="N22" s="5">
        <f>IF(OR('[2]Men''s Epée'!$A$3=1,'50 Men''s Epée'!$R$3=TRUE),IF(OR(M22&gt;=65,ISNUMBER(M22)=FALSE),0,VLOOKUP(M22,PointTable,N$3,TRUE)),0)</f>
        <v>210</v>
      </c>
      <c r="P22">
        <f t="shared" si="2"/>
        <v>95</v>
      </c>
      <c r="Q22">
        <f t="shared" si="3"/>
        <v>0</v>
      </c>
      <c r="R22">
        <f t="shared" si="4"/>
        <v>210</v>
      </c>
      <c r="S22">
        <f>IF('50 Men''s Epée'!P$3=TRUE,H22,0)</f>
        <v>95</v>
      </c>
      <c r="T22">
        <f>IF('50 Men''s Epée'!Q$3=TRUE,K22,0)</f>
        <v>0</v>
      </c>
      <c r="U22">
        <f>IF('50 Men''s Epée'!R$3=TRUE,N22,0)</f>
        <v>210</v>
      </c>
    </row>
    <row r="23" spans="1:21" ht="12.75">
      <c r="A23" s="2" t="str">
        <f>IF(E23=0,"",IF(E23=E22,A22,ROW()-3&amp;IF(E23=E24,"T","")))</f>
        <v>20</v>
      </c>
      <c r="B23" s="2"/>
      <c r="C23" s="20" t="s">
        <v>350</v>
      </c>
      <c r="D23" s="19">
        <v>19872</v>
      </c>
      <c r="E23" s="36">
        <f>LARGE($P23:$R23,1)+LARGE($P23:$R23,2)+IF('[2]Men''s Epée'!$A$3=1,F23,0)</f>
        <v>303</v>
      </c>
      <c r="F23" s="18"/>
      <c r="G23" s="31">
        <f t="shared" si="0"/>
        <v>32</v>
      </c>
      <c r="H23" s="28">
        <f>IF(OR('[2]Men''s Epée'!$A$3=1,'50 Men''s Epée'!$P$3=TRUE),IF(OR(G23&gt;=65,ISNUMBER(G23)=FALSE),0,VLOOKUP(G23,PointTable,H$3,TRUE)),0)</f>
        <v>165</v>
      </c>
      <c r="I23" s="29">
        <f>VLOOKUP($C23,'Combined Women''s Foil'!$C$4:$I$211,I$1-2,FALSE)</f>
        <v>32</v>
      </c>
      <c r="J23" s="31" t="str">
        <f t="shared" si="1"/>
        <v>np</v>
      </c>
      <c r="K23" s="28">
        <f>IF(OR('[2]Men''s Epée'!$A$3=1,'50 Men''s Epée'!$P$3=TRUE),IF(OR(J23&gt;=65,ISNUMBER(J23)=FALSE),0,VLOOKUP(J23,PointTable,K$3,TRUE)),0)</f>
        <v>0</v>
      </c>
      <c r="L23" s="29" t="str">
        <f>VLOOKUP($C23,'Combined Women''s Foil'!$C$4:$I$211,L$1-2,FALSE)</f>
        <v>np</v>
      </c>
      <c r="M23" s="4">
        <v>18</v>
      </c>
      <c r="N23" s="5">
        <f>IF(OR('[2]Men''s Epée'!$A$3=1,'50 Men''s Epée'!$R$3=TRUE),IF(OR(M23&gt;=65,ISNUMBER(M23)=FALSE),0,VLOOKUP(M23,PointTable,N$3,TRUE)),0)</f>
        <v>138</v>
      </c>
      <c r="P23">
        <f t="shared" si="5"/>
        <v>165</v>
      </c>
      <c r="Q23">
        <f t="shared" si="6"/>
        <v>0</v>
      </c>
      <c r="R23">
        <f t="shared" si="7"/>
        <v>138</v>
      </c>
      <c r="S23">
        <f>IF('50 Men''s Epée'!P$3=TRUE,H23,0)</f>
        <v>165</v>
      </c>
      <c r="T23">
        <f>IF('50 Men''s Epée'!Q$3=TRUE,K23,0)</f>
        <v>0</v>
      </c>
      <c r="U23">
        <f>IF('50 Men''s Epée'!R$3=TRUE,N23,0)</f>
        <v>138</v>
      </c>
    </row>
    <row r="24" spans="1:21" ht="12.75">
      <c r="A24" s="2" t="str">
        <f>IF(E24=0,"",IF(E24=E23,A23,ROW()-3&amp;IF(E24=E25,"T","")))</f>
        <v>21</v>
      </c>
      <c r="B24" s="2"/>
      <c r="C24" s="32" t="s">
        <v>192</v>
      </c>
      <c r="D24" s="19">
        <v>19780</v>
      </c>
      <c r="E24" s="36">
        <f>LARGE($P24:$R24,1)+LARGE($P24:$R24,2)+IF('[2]Men''s Epée'!$A$3=1,F24,0)</f>
        <v>233</v>
      </c>
      <c r="F24" s="18"/>
      <c r="G24" s="31">
        <f t="shared" si="0"/>
        <v>40</v>
      </c>
      <c r="H24" s="28">
        <f>IF(OR('[2]Men''s Epée'!$A$3=1,'50 Men''s Epée'!$P$3=TRUE),IF(OR(G24&gt;=65,ISNUMBER(G24)=FALSE),0,VLOOKUP(G24,PointTable,H$3,TRUE)),0)</f>
        <v>93</v>
      </c>
      <c r="I24" s="29">
        <f>VLOOKUP($C24,'Combined Women''s Foil'!$C$4:$I$211,I$1-2,FALSE)</f>
        <v>40</v>
      </c>
      <c r="J24" s="31">
        <f t="shared" si="1"/>
        <v>34</v>
      </c>
      <c r="K24" s="28">
        <f>IF(OR('[2]Men''s Epée'!$A$3=1,'50 Men''s Epée'!$P$3=TRUE),IF(OR(J24&gt;=65,ISNUMBER(J24)=FALSE),0,VLOOKUP(J24,PointTable,K$3,TRUE)),0)</f>
        <v>99</v>
      </c>
      <c r="L24" s="29">
        <f>VLOOKUP($C24,'Combined Women''s Foil'!$C$4:$I$211,L$1-2,FALSE)</f>
        <v>34</v>
      </c>
      <c r="M24" s="4">
        <v>20</v>
      </c>
      <c r="N24" s="5">
        <f>IF(OR('[2]Men''s Epée'!$A$3=1,'50 Men''s Epée'!$R$3=TRUE),IF(OR(M24&gt;=65,ISNUMBER(M24)=FALSE),0,VLOOKUP(M24,PointTable,N$3,TRUE)),0)</f>
        <v>134</v>
      </c>
      <c r="P24">
        <f t="shared" si="2"/>
        <v>93</v>
      </c>
      <c r="Q24">
        <f t="shared" si="3"/>
        <v>99</v>
      </c>
      <c r="R24">
        <f t="shared" si="4"/>
        <v>134</v>
      </c>
      <c r="S24">
        <f>IF('50 Men''s Epée'!P$3=TRUE,H24,0)</f>
        <v>93</v>
      </c>
      <c r="T24">
        <f>IF('50 Men''s Epée'!Q$3=TRUE,K24,0)</f>
        <v>99</v>
      </c>
      <c r="U24">
        <f>IF('50 Men''s Epée'!R$3=TRUE,N24,0)</f>
        <v>134</v>
      </c>
    </row>
    <row r="25" spans="1:21" ht="12.75">
      <c r="A25" s="2" t="str">
        <f>IF(E25=0,"",IF(E25=E24,A24,ROW()-3&amp;IF(E25=E26,"T","")))</f>
        <v>22</v>
      </c>
      <c r="B25" s="2"/>
      <c r="C25" s="32" t="s">
        <v>237</v>
      </c>
      <c r="D25" s="19">
        <v>18098</v>
      </c>
      <c r="E25" s="36">
        <f>LARGE($P25:$R25,1)+LARGE($P25:$R25,2)+IF('[2]Men''s Epée'!$A$3=1,F25,0)</f>
        <v>225</v>
      </c>
      <c r="F25" s="18"/>
      <c r="G25" s="31" t="str">
        <f t="shared" si="0"/>
        <v>np</v>
      </c>
      <c r="H25" s="28">
        <f>IF(OR('[2]Men''s Epée'!$A$3=1,'50 Men''s Epée'!$P$3=TRUE),IF(OR(G25&gt;=65,ISNUMBER(G25)=FALSE),0,VLOOKUP(G25,PointTable,H$3,TRUE)),0)</f>
        <v>0</v>
      </c>
      <c r="I25" s="29" t="str">
        <f>VLOOKUP($C25,'Combined Women''s Foil'!$C$4:$I$211,I$1-2,FALSE)</f>
        <v>np</v>
      </c>
      <c r="J25" s="31">
        <f t="shared" si="1"/>
        <v>38</v>
      </c>
      <c r="K25" s="28">
        <f>IF(OR('[2]Men''s Epée'!$A$3=1,'50 Men''s Epée'!$P$3=TRUE),IF(OR(J25&gt;=65,ISNUMBER(J25)=FALSE),0,VLOOKUP(J25,PointTable,K$3,TRUE)),0)</f>
        <v>95</v>
      </c>
      <c r="L25" s="29">
        <f>VLOOKUP($C25,'Combined Women''s Foil'!$C$4:$I$211,L$1-2,FALSE)</f>
        <v>38</v>
      </c>
      <c r="M25" s="4">
        <v>22</v>
      </c>
      <c r="N25" s="5">
        <f>IF(OR('[2]Men''s Epée'!$A$3=1,'50 Men''s Epée'!$R$3=TRUE),IF(OR(M25&gt;=65,ISNUMBER(M25)=FALSE),0,VLOOKUP(M25,PointTable,N$3,TRUE)),0)</f>
        <v>130</v>
      </c>
      <c r="P25">
        <f>H25</f>
        <v>0</v>
      </c>
      <c r="Q25">
        <f>K25</f>
        <v>95</v>
      </c>
      <c r="R25">
        <f>N25</f>
        <v>130</v>
      </c>
      <c r="S25">
        <f>IF('50 Men''s Epée'!P$3=TRUE,H25,0)</f>
        <v>0</v>
      </c>
      <c r="T25">
        <f>IF('50 Men''s Epée'!Q$3=TRUE,K25,0)</f>
        <v>95</v>
      </c>
      <c r="U25">
        <f>IF('50 Men''s Epée'!R$3=TRUE,N25,0)</f>
        <v>130</v>
      </c>
    </row>
    <row r="26" spans="1:21" ht="12.75">
      <c r="A26" s="2" t="str">
        <f>IF(E26=0,"",IF(E26=E25,A25,ROW()-3&amp;IF(E26=E27,"T","")))</f>
        <v>23</v>
      </c>
      <c r="B26" s="2"/>
      <c r="C26" s="20" t="s">
        <v>63</v>
      </c>
      <c r="D26" s="19">
        <v>17825</v>
      </c>
      <c r="E26" s="36">
        <f>LARGE($P26:$R26,1)+LARGE($P26:$R26,2)+IF('[2]Men''s Epée'!$A$3=1,F26,0)</f>
        <v>218</v>
      </c>
      <c r="F26" s="18"/>
      <c r="G26" s="31">
        <f t="shared" si="0"/>
        <v>45</v>
      </c>
      <c r="H26" s="28">
        <f>IF(OR('[2]Men''s Epée'!$A$3=1,'50 Men''s Epée'!$P$3=TRUE),IF(OR(G26&gt;=65,ISNUMBER(G26)=FALSE),0,VLOOKUP(G26,PointTable,H$3,TRUE)),0)</f>
        <v>88</v>
      </c>
      <c r="I26" s="29">
        <f>VLOOKUP($C26,'Combined Women''s Foil'!$C$4:$I$211,I$1-2,FALSE)</f>
        <v>45</v>
      </c>
      <c r="J26" s="31">
        <f t="shared" si="1"/>
        <v>41</v>
      </c>
      <c r="K26" s="28">
        <f>IF(OR('[2]Men''s Epée'!$A$3=1,'50 Men''s Epée'!$P$3=TRUE),IF(OR(J26&gt;=65,ISNUMBER(J26)=FALSE),0,VLOOKUP(J26,PointTable,K$3,TRUE)),0)</f>
        <v>92</v>
      </c>
      <c r="L26" s="29">
        <f>VLOOKUP($C26,'Combined Women''s Foil'!$C$4:$I$211,L$1-2,FALSE)</f>
        <v>41</v>
      </c>
      <c r="M26" s="4">
        <v>24</v>
      </c>
      <c r="N26" s="5">
        <f>IF(OR('[2]Men''s Epée'!$A$3=1,'50 Men''s Epée'!$R$3=TRUE),IF(OR(M26&gt;=65,ISNUMBER(M26)=FALSE),0,VLOOKUP(M26,PointTable,N$3,TRUE)),0)</f>
        <v>126</v>
      </c>
      <c r="P26">
        <f t="shared" si="5"/>
        <v>88</v>
      </c>
      <c r="Q26">
        <f t="shared" si="6"/>
        <v>92</v>
      </c>
      <c r="R26">
        <f t="shared" si="7"/>
        <v>126</v>
      </c>
      <c r="S26">
        <f>IF('50 Men''s Epée'!P$3=TRUE,H26,0)</f>
        <v>88</v>
      </c>
      <c r="T26">
        <f>IF('50 Men''s Epée'!Q$3=TRUE,K26,0)</f>
        <v>92</v>
      </c>
      <c r="U26">
        <f>IF('50 Men''s Epée'!R$3=TRUE,N26,0)</f>
        <v>126</v>
      </c>
    </row>
    <row r="27" spans="1:21" ht="12.75">
      <c r="A27" s="2" t="str">
        <f>IF(E27=0,"",IF(E27=E26,A26,ROW()-3&amp;IF(E27=E28,"T","")))</f>
        <v>24</v>
      </c>
      <c r="B27" s="2"/>
      <c r="C27" s="32" t="s">
        <v>224</v>
      </c>
      <c r="D27" s="19">
        <v>19903</v>
      </c>
      <c r="E27" s="36">
        <f>LARGE($P27:$R27,1)+LARGE($P27:$R27,2)+IF('[2]Men''s Epée'!$A$3=1,F27,0)</f>
        <v>207</v>
      </c>
      <c r="F27" s="18"/>
      <c r="G27" s="31" t="str">
        <f>IF(ISERROR(I27),"np",I27)</f>
        <v>np</v>
      </c>
      <c r="H27" s="28">
        <f>IF(OR('[2]Men''s Epée'!$A$3=1,'50 Men''s Epée'!$P$3=TRUE),IF(OR(G27&gt;=65,ISNUMBER(G27)=FALSE),0,VLOOKUP(G27,PointTable,H$3,TRUE)),0)</f>
        <v>0</v>
      </c>
      <c r="I27" s="29" t="str">
        <f>VLOOKUP($C27,'Combined Women''s Foil'!$C$4:$I$211,I$1-2,FALSE)</f>
        <v>np</v>
      </c>
      <c r="J27" s="31">
        <f>IF(ISERROR(L27),"np",L27)</f>
        <v>18</v>
      </c>
      <c r="K27" s="28">
        <f>IF(OR('[2]Men''s Epée'!$A$3=1,'50 Men''s Epée'!$P$3=TRUE),IF(OR(J27&gt;=65,ISNUMBER(J27)=FALSE),0,VLOOKUP(J27,PointTable,K$3,TRUE)),0)</f>
        <v>207</v>
      </c>
      <c r="L27" s="29">
        <f>VLOOKUP($C27,'Combined Women''s Foil'!$C$4:$I$211,L$1-2,FALSE)</f>
        <v>18</v>
      </c>
      <c r="M27" s="4" t="s">
        <v>3</v>
      </c>
      <c r="N27" s="5">
        <f>IF(OR('[2]Men''s Epée'!$A$3=1,'50 Men''s Epée'!$R$3=TRUE),IF(OR(M27&gt;=65,ISNUMBER(M27)=FALSE),0,VLOOKUP(M27,PointTable,N$3,TRUE)),0)</f>
        <v>0</v>
      </c>
      <c r="P27">
        <f>H27</f>
        <v>0</v>
      </c>
      <c r="Q27">
        <f>K27</f>
        <v>207</v>
      </c>
      <c r="R27">
        <f>N27</f>
        <v>0</v>
      </c>
      <c r="S27">
        <f>IF('50 Men''s Epée'!P$3=TRUE,H27,0)</f>
        <v>0</v>
      </c>
      <c r="T27">
        <f>IF('50 Men''s Epée'!Q$3=TRUE,K27,0)</f>
        <v>207</v>
      </c>
      <c r="U27">
        <f>IF('50 Men''s Epée'!R$3=TRUE,N27,0)</f>
        <v>0</v>
      </c>
    </row>
    <row r="28" spans="1:21" ht="12.75">
      <c r="A28" s="2" t="str">
        <f>IF(E28=0,"",IF(E28=E27,A27,ROW()-3&amp;IF(E28=E29,"T","")))</f>
        <v>25</v>
      </c>
      <c r="B28" s="2"/>
      <c r="C28" s="32" t="s">
        <v>269</v>
      </c>
      <c r="D28" s="19">
        <v>19660</v>
      </c>
      <c r="E28" s="36">
        <f>LARGE($P28:$R28,1)+LARGE($P28:$R28,2)+IF('[2]Men''s Epée'!$A$3=1,F28,0)</f>
        <v>200</v>
      </c>
      <c r="F28" s="18"/>
      <c r="G28" s="31" t="str">
        <f>IF(ISERROR(I28),"np",I28)</f>
        <v>np</v>
      </c>
      <c r="H28" s="28">
        <f>IF(OR('[2]Men''s Epée'!$A$3=1,'50 Men''s Epée'!$P$3=TRUE),IF(OR(G28&gt;=65,ISNUMBER(G28)=FALSE),0,VLOOKUP(G28,PointTable,H$3,TRUE)),0)</f>
        <v>0</v>
      </c>
      <c r="I28" s="29" t="e">
        <f>VLOOKUP($C28,'Combined Women''s Foil'!$C$4:$I$211,I$1-2,FALSE)</f>
        <v>#N/A</v>
      </c>
      <c r="J28" s="31" t="str">
        <f>IF(ISERROR(L28),"np",L28)</f>
        <v>np</v>
      </c>
      <c r="K28" s="28">
        <f>IF(OR('[2]Men''s Epée'!$A$3=1,'50 Men''s Epée'!$P$3=TRUE),IF(OR(J28&gt;=65,ISNUMBER(J28)=FALSE),0,VLOOKUP(J28,PointTable,K$3,TRUE)),0)</f>
        <v>0</v>
      </c>
      <c r="L28" s="29" t="e">
        <f>VLOOKUP($C28,'Combined Women''s Foil'!$C$4:$I$211,L$1-2,FALSE)</f>
        <v>#N/A</v>
      </c>
      <c r="M28" s="4">
        <v>16</v>
      </c>
      <c r="N28" s="5">
        <f>IF(OR('[2]Men''s Epée'!$A$3=1,'50 Men''s Epée'!$R$3=TRUE),IF(OR(M28&gt;=65,ISNUMBER(M28)=FALSE),0,VLOOKUP(M28,PointTable,N$3,TRUE)),0)</f>
        <v>200</v>
      </c>
      <c r="P28">
        <f>H28</f>
        <v>0</v>
      </c>
      <c r="Q28">
        <f>K28</f>
        <v>0</v>
      </c>
      <c r="R28">
        <f>N28</f>
        <v>200</v>
      </c>
      <c r="S28">
        <f>IF('50 Men''s Epée'!P$3=TRUE,H28,0)</f>
        <v>0</v>
      </c>
      <c r="T28">
        <f>IF('50 Men''s Epée'!Q$3=TRUE,K28,0)</f>
        <v>0</v>
      </c>
      <c r="U28">
        <f>IF('50 Men''s Epée'!R$3=TRUE,N28,0)</f>
        <v>200</v>
      </c>
    </row>
    <row r="29" spans="1:21" ht="12.75">
      <c r="A29" s="2" t="str">
        <f>IF(E29=0,"",IF(E29=E28,A28,ROW()-3&amp;IF(E29=E30,"T","")))</f>
        <v>26</v>
      </c>
      <c r="B29" s="2"/>
      <c r="C29" s="32" t="s">
        <v>345</v>
      </c>
      <c r="D29" s="19">
        <v>16898</v>
      </c>
      <c r="E29" s="36">
        <f>LARGE($P29:$R29,1)+LARGE($P29:$R29,2)+IF('[2]Men''s Epée'!$A$3=1,F29,0)</f>
        <v>198</v>
      </c>
      <c r="F29" s="18"/>
      <c r="G29" s="31">
        <f t="shared" si="0"/>
        <v>21</v>
      </c>
      <c r="H29" s="28">
        <f>IF(OR('[2]Men''s Epée'!$A$3=1,'50 Men''s Epée'!$P$3=TRUE),IF(OR(G29&gt;=65,ISNUMBER(G29)=FALSE),0,VLOOKUP(G29,PointTable,H$3,TRUE)),0)</f>
        <v>198</v>
      </c>
      <c r="I29" s="29">
        <f>VLOOKUP($C29,'Combined Women''s Foil'!$C$4:$I$211,I$1-2,FALSE)</f>
        <v>21</v>
      </c>
      <c r="J29" s="31" t="str">
        <f t="shared" si="1"/>
        <v>np</v>
      </c>
      <c r="K29" s="28">
        <f>IF(OR('[2]Men''s Epée'!$A$3=1,'50 Men''s Epée'!$P$3=TRUE),IF(OR(J29&gt;=65,ISNUMBER(J29)=FALSE),0,VLOOKUP(J29,PointTable,K$3,TRUE)),0)</f>
        <v>0</v>
      </c>
      <c r="L29" s="29" t="str">
        <f>VLOOKUP($C29,'Combined Women''s Foil'!$C$4:$I$211,L$1-2,FALSE)</f>
        <v>np</v>
      </c>
      <c r="M29" s="4" t="s">
        <v>3</v>
      </c>
      <c r="N29" s="5">
        <f>IF(OR('[2]Men''s Epée'!$A$3=1,'50 Men''s Epée'!$R$3=TRUE),IF(OR(M29&gt;=65,ISNUMBER(M29)=FALSE),0,VLOOKUP(M29,PointTable,N$3,TRUE)),0)</f>
        <v>0</v>
      </c>
      <c r="P29">
        <f t="shared" si="5"/>
        <v>198</v>
      </c>
      <c r="Q29">
        <f t="shared" si="6"/>
        <v>0</v>
      </c>
      <c r="R29">
        <f t="shared" si="7"/>
        <v>0</v>
      </c>
      <c r="S29">
        <f>IF('50 Men''s Epée'!P$3=TRUE,H29,0)</f>
        <v>198</v>
      </c>
      <c r="T29">
        <f>IF('50 Men''s Epée'!Q$3=TRUE,K29,0)</f>
        <v>0</v>
      </c>
      <c r="U29">
        <f>IF('50 Men''s Epée'!R$3=TRUE,N29,0)</f>
        <v>0</v>
      </c>
    </row>
    <row r="30" spans="1:21" ht="12.75">
      <c r="A30" s="2" t="str">
        <f>IF(E30=0,"",IF(E30=E29,A29,ROW()-3&amp;IF(E30=E31,"T","")))</f>
        <v>27</v>
      </c>
      <c r="B30" s="2"/>
      <c r="C30" s="20" t="s">
        <v>51</v>
      </c>
      <c r="D30" s="19">
        <v>19345</v>
      </c>
      <c r="E30" s="36">
        <f>LARGE($P30:$R30,1)+LARGE($P30:$R30,2)+IF('[2]Men''s Epée'!$A$3=1,F30,0)</f>
        <v>177</v>
      </c>
      <c r="F30" s="18"/>
      <c r="G30" s="31" t="str">
        <f t="shared" si="0"/>
        <v>np</v>
      </c>
      <c r="H30" s="28">
        <f>IF(OR('[2]Men''s Epée'!$A$3=1,'50 Men''s Epée'!$P$3=TRUE),IF(OR(G30&gt;=65,ISNUMBER(G30)=FALSE),0,VLOOKUP(G30,PointTable,H$3,TRUE)),0)</f>
        <v>0</v>
      </c>
      <c r="I30" s="29" t="str">
        <f>VLOOKUP($C30,'Combined Women''s Foil'!$C$4:$I$211,I$1-2,FALSE)</f>
        <v>np</v>
      </c>
      <c r="J30" s="31">
        <f t="shared" si="1"/>
        <v>28</v>
      </c>
      <c r="K30" s="28">
        <f>IF(OR('[2]Men''s Epée'!$A$3=1,'50 Men''s Epée'!$P$3=TRUE),IF(OR(J30&gt;=65,ISNUMBER(J30)=FALSE),0,VLOOKUP(J30,PointTable,K$3,TRUE)),0)</f>
        <v>177</v>
      </c>
      <c r="L30" s="29">
        <f>VLOOKUP($C30,'Combined Women''s Foil'!$C$4:$I$211,L$1-2,FALSE)</f>
        <v>28</v>
      </c>
      <c r="M30" s="4" t="s">
        <v>3</v>
      </c>
      <c r="N30" s="5">
        <f>IF(OR('[2]Men''s Epée'!$A$3=1,'50 Men''s Epée'!$R$3=TRUE),IF(OR(M30&gt;=65,ISNUMBER(M30)=FALSE),0,VLOOKUP(M30,PointTable,N$3,TRUE)),0)</f>
        <v>0</v>
      </c>
      <c r="P30">
        <f t="shared" si="5"/>
        <v>0</v>
      </c>
      <c r="Q30">
        <f t="shared" si="6"/>
        <v>177</v>
      </c>
      <c r="R30">
        <f t="shared" si="7"/>
        <v>0</v>
      </c>
      <c r="S30">
        <f>IF('50 Men''s Epée'!P$3=TRUE,H30,0)</f>
        <v>0</v>
      </c>
      <c r="T30">
        <f>IF('50 Men''s Epée'!Q$3=TRUE,K30,0)</f>
        <v>177</v>
      </c>
      <c r="U30">
        <f>IF('50 Men''s Epée'!R$3=TRUE,N30,0)</f>
        <v>0</v>
      </c>
    </row>
    <row r="31" spans="1:21" ht="12.75">
      <c r="A31" s="2" t="str">
        <f>IF(E31=0,"",IF(E31=E30,A30,ROW()-3&amp;IF(E31=E32,"T","")))</f>
        <v>28</v>
      </c>
      <c r="B31" s="2"/>
      <c r="C31" s="32" t="s">
        <v>286</v>
      </c>
      <c r="D31" s="19">
        <v>19692</v>
      </c>
      <c r="E31" s="36">
        <f>LARGE($P31:$R31,1)+LARGE($P31:$R31,2)+IF('[2]Men''s Epée'!$A$3=1,F31,0)</f>
        <v>128</v>
      </c>
      <c r="F31" s="18"/>
      <c r="G31" s="31" t="str">
        <f t="shared" si="0"/>
        <v>np</v>
      </c>
      <c r="H31" s="28">
        <f>IF(OR('[2]Men''s Epée'!$A$3=1,'50 Men''s Epée'!$P$3=TRUE),IF(OR(G31&gt;=65,ISNUMBER(G31)=FALSE),0,VLOOKUP(G31,PointTable,H$3,TRUE)),0)</f>
        <v>0</v>
      </c>
      <c r="I31" s="29" t="e">
        <f>VLOOKUP($C31,'Combined Women''s Foil'!$C$4:$I$211,I$1-2,FALSE)</f>
        <v>#N/A</v>
      </c>
      <c r="J31" s="31" t="str">
        <f t="shared" si="1"/>
        <v>np</v>
      </c>
      <c r="K31" s="28">
        <f>IF(OR('[2]Men''s Epée'!$A$3=1,'50 Men''s Epée'!$P$3=TRUE),IF(OR(J31&gt;=65,ISNUMBER(J31)=FALSE),0,VLOOKUP(J31,PointTable,K$3,TRUE)),0)</f>
        <v>0</v>
      </c>
      <c r="L31" s="29" t="e">
        <f>VLOOKUP($C31,'Combined Women''s Foil'!$C$4:$I$211,L$1-2,FALSE)</f>
        <v>#N/A</v>
      </c>
      <c r="M31" s="4">
        <v>23</v>
      </c>
      <c r="N31" s="5">
        <f>IF(OR('[2]Men''s Epée'!$A$3=1,'50 Men''s Epée'!$R$3=TRUE),IF(OR(M31&gt;=65,ISNUMBER(M31)=FALSE),0,VLOOKUP(M31,PointTable,N$3,TRUE)),0)</f>
        <v>128</v>
      </c>
      <c r="P31">
        <f t="shared" si="5"/>
        <v>0</v>
      </c>
      <c r="Q31">
        <f t="shared" si="6"/>
        <v>0</v>
      </c>
      <c r="R31">
        <f t="shared" si="7"/>
        <v>128</v>
      </c>
      <c r="S31">
        <f>IF('50 Men''s Epée'!P$3=TRUE,H31,0)</f>
        <v>0</v>
      </c>
      <c r="T31">
        <f>IF('50 Men''s Epée'!Q$3=TRUE,K31,0)</f>
        <v>0</v>
      </c>
      <c r="U31">
        <f>IF('50 Men''s Epée'!R$3=TRUE,N31,0)</f>
        <v>128</v>
      </c>
    </row>
    <row r="32" spans="1:21" ht="12.75">
      <c r="A32" s="2" t="str">
        <f>IF(E32=0,"",IF(E32=E31,A31,ROW()-3&amp;IF(E32=E33,"T","")))</f>
        <v>29</v>
      </c>
      <c r="B32" s="2"/>
      <c r="C32" s="38" t="s">
        <v>480</v>
      </c>
      <c r="D32" s="19">
        <v>17566</v>
      </c>
      <c r="E32" s="36">
        <f>LARGE($P32:$R32,1)+LARGE($P32:$R32,2)+IF('[2]Men''s Epée'!$A$3=1,F32,0)</f>
        <v>124</v>
      </c>
      <c r="F32" s="18"/>
      <c r="G32" s="31" t="str">
        <f t="shared" si="0"/>
        <v>np</v>
      </c>
      <c r="H32" s="28">
        <f>IF(OR('[2]Men''s Epée'!$A$3=1,'50 Men''s Epée'!$P$3=TRUE),IF(OR(G32&gt;=65,ISNUMBER(G32)=FALSE),0,VLOOKUP(G32,PointTable,H$3,TRUE)),0)</f>
        <v>0</v>
      </c>
      <c r="I32" s="29" t="e">
        <f>VLOOKUP($C32,'Combined Women''s Foil'!$C$4:$I$211,I$1-2,FALSE)</f>
        <v>#N/A</v>
      </c>
      <c r="J32" s="31" t="str">
        <f t="shared" si="1"/>
        <v>np</v>
      </c>
      <c r="K32" s="28">
        <f>IF(OR('[2]Men''s Epée'!$A$3=1,'50 Men''s Epée'!$P$3=TRUE),IF(OR(J32&gt;=65,ISNUMBER(J32)=FALSE),0,VLOOKUP(J32,PointTable,K$3,TRUE)),0)</f>
        <v>0</v>
      </c>
      <c r="L32" s="29" t="e">
        <f>VLOOKUP($C32,'Combined Women''s Foil'!$C$4:$I$211,L$1-2,FALSE)</f>
        <v>#N/A</v>
      </c>
      <c r="M32" s="4">
        <v>25</v>
      </c>
      <c r="N32" s="5">
        <f>IF(OR('[2]Men''s Epée'!$A$3=1,'50 Men''s Epée'!$R$3=TRUE),IF(OR(M32&gt;=65,ISNUMBER(M32)=FALSE),0,VLOOKUP(M32,PointTable,N$3,TRUE)),0)</f>
        <v>124</v>
      </c>
      <c r="P32">
        <f t="shared" si="5"/>
        <v>0</v>
      </c>
      <c r="Q32">
        <f t="shared" si="6"/>
        <v>0</v>
      </c>
      <c r="R32">
        <f t="shared" si="7"/>
        <v>124</v>
      </c>
      <c r="S32">
        <f>IF('50 Men''s Epée'!P$3=TRUE,H32,0)</f>
        <v>0</v>
      </c>
      <c r="T32">
        <f>IF('50 Men''s Epée'!Q$3=TRUE,K32,0)</f>
        <v>0</v>
      </c>
      <c r="U32">
        <f>IF('50 Men''s Epée'!R$3=TRUE,N32,0)</f>
        <v>124</v>
      </c>
    </row>
    <row r="33" spans="1:21" ht="12.75">
      <c r="A33" s="2" t="str">
        <f>IF(E33=0,"",IF(E33=E32,A32,ROW()-3&amp;IF(E33=E34,"T","")))</f>
        <v>30</v>
      </c>
      <c r="B33" s="2"/>
      <c r="C33" s="20" t="s">
        <v>68</v>
      </c>
      <c r="D33" s="19">
        <v>19386</v>
      </c>
      <c r="E33" s="36">
        <f>LARGE($P33:$R33,1)+LARGE($P33:$R33,2)+IF('[2]Men''s Epée'!$A$3=1,F33,0)</f>
        <v>99</v>
      </c>
      <c r="F33" s="18"/>
      <c r="G33" s="31">
        <f t="shared" si="0"/>
        <v>34</v>
      </c>
      <c r="H33" s="28">
        <f>IF(OR('[2]Men''s Epée'!$A$3=1,'50 Men''s Epée'!$P$3=TRUE),IF(OR(G33&gt;=65,ISNUMBER(G33)=FALSE),0,VLOOKUP(G33,PointTable,H$3,TRUE)),0)</f>
        <v>99</v>
      </c>
      <c r="I33" s="29">
        <f>VLOOKUP($C33,'Combined Women''s Foil'!$C$4:$I$211,I$1-2,FALSE)</f>
        <v>34</v>
      </c>
      <c r="J33" s="31" t="str">
        <f t="shared" si="1"/>
        <v>np</v>
      </c>
      <c r="K33" s="28">
        <f>IF(OR('[2]Men''s Epée'!$A$3=1,'50 Men''s Epée'!$P$3=TRUE),IF(OR(J33&gt;=65,ISNUMBER(J33)=FALSE),0,VLOOKUP(J33,PointTable,K$3,TRUE)),0)</f>
        <v>0</v>
      </c>
      <c r="L33" s="29" t="str">
        <f>VLOOKUP($C33,'Combined Women''s Foil'!$C$4:$I$211,L$1-2,FALSE)</f>
        <v>np</v>
      </c>
      <c r="M33" s="4" t="s">
        <v>3</v>
      </c>
      <c r="N33" s="5">
        <f>IF(OR('[2]Men''s Epée'!$A$3=1,'50 Men''s Epée'!$R$3=TRUE),IF(OR(M33&gt;=65,ISNUMBER(M33)=FALSE),0,VLOOKUP(M33,PointTable,N$3,TRUE)),0)</f>
        <v>0</v>
      </c>
      <c r="P33">
        <f>H33</f>
        <v>99</v>
      </c>
      <c r="Q33">
        <f>K33</f>
        <v>0</v>
      </c>
      <c r="R33">
        <f>N33</f>
        <v>0</v>
      </c>
      <c r="S33">
        <f>IF('50 Men''s Epée'!P$3=TRUE,H33,0)</f>
        <v>99</v>
      </c>
      <c r="T33">
        <f>IF('50 Men''s Epée'!Q$3=TRUE,K33,0)</f>
        <v>0</v>
      </c>
      <c r="U33">
        <f>IF('50 Men''s Epée'!R$3=TRUE,N33,0)</f>
        <v>0</v>
      </c>
    </row>
    <row r="34" spans="1:21" ht="12.75">
      <c r="A34" s="2" t="str">
        <f>IF(E34=0,"",IF(E34=E33,A33,ROW()-3&amp;IF(E34=E35,"T","")))</f>
        <v>31</v>
      </c>
      <c r="B34" s="2"/>
      <c r="C34" s="32" t="s">
        <v>132</v>
      </c>
      <c r="D34" s="19">
        <v>18936</v>
      </c>
      <c r="E34" s="36">
        <f>LARGE($P34:$R34,1)+LARGE($P34:$R34,2)+IF('[2]Men''s Epée'!$A$3=1,F34,0)</f>
        <v>89</v>
      </c>
      <c r="F34" s="18"/>
      <c r="G34" s="31">
        <f t="shared" si="0"/>
        <v>44</v>
      </c>
      <c r="H34" s="28">
        <f>IF(OR('[2]Men''s Epée'!$A$3=1,'50 Men''s Epée'!$P$3=TRUE),IF(OR(G34&gt;=65,ISNUMBER(G34)=FALSE),0,VLOOKUP(G34,PointTable,H$3,TRUE)),0)</f>
        <v>89</v>
      </c>
      <c r="I34" s="29">
        <f>VLOOKUP($C34,'Combined Women''s Foil'!$C$4:$I$211,I$1-2,FALSE)</f>
        <v>44</v>
      </c>
      <c r="J34" s="31" t="str">
        <f t="shared" si="1"/>
        <v>np</v>
      </c>
      <c r="K34" s="28">
        <f>IF(OR('[2]Men''s Epée'!$A$3=1,'50 Men''s Epée'!$P$3=TRUE),IF(OR(J34&gt;=65,ISNUMBER(J34)=FALSE),0,VLOOKUP(J34,PointTable,K$3,TRUE)),0)</f>
        <v>0</v>
      </c>
      <c r="L34" s="29" t="str">
        <f>VLOOKUP($C34,'Combined Women''s Foil'!$C$4:$I$211,L$1-2,FALSE)</f>
        <v>np</v>
      </c>
      <c r="M34" s="4" t="s">
        <v>3</v>
      </c>
      <c r="N34" s="5">
        <f>IF(OR('[2]Men''s Epée'!$A$3=1,'50 Men''s Epée'!$R$3=TRUE),IF(OR(M34&gt;=65,ISNUMBER(M34)=FALSE),0,VLOOKUP(M34,PointTable,N$3,TRUE)),0)</f>
        <v>0</v>
      </c>
      <c r="P34">
        <f>H34</f>
        <v>89</v>
      </c>
      <c r="Q34">
        <f>K34</f>
        <v>0</v>
      </c>
      <c r="R34">
        <f>N34</f>
        <v>0</v>
      </c>
      <c r="S34">
        <f>IF('50 Men''s Epée'!P$3=TRUE,H34,0)</f>
        <v>89</v>
      </c>
      <c r="T34">
        <f>IF('50 Men''s Epée'!Q$3=TRUE,K34,0)</f>
        <v>0</v>
      </c>
      <c r="U34">
        <f>IF('50 Men''s Epée'!R$3=TRUE,N34,0)</f>
        <v>0</v>
      </c>
    </row>
  </sheetData>
  <conditionalFormatting sqref="D4:D34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Saber'!$G$1:$J$3,3,FALSE)</f>
        <v>7</v>
      </c>
      <c r="J1" s="22" t="s">
        <v>360</v>
      </c>
      <c r="K1" s="10"/>
      <c r="L1" s="24">
        <f>HLOOKUP(J1,'Combined Women''s Saber'!$G$1:$J$3,3,FALSE)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Saber'!R2C"&amp;I1,FALSE)</f>
        <v>V</v>
      </c>
      <c r="H2" s="24" t="str">
        <f ca="1">INDIRECT("'Combined Women''s Saber'!R2C"&amp;I1+1,FALSE)</f>
        <v>Dec 2004&lt;BR&gt;VET</v>
      </c>
      <c r="I2" s="21"/>
      <c r="J2" s="22" t="str">
        <f ca="1">INDIRECT("'Combined Women''s Saber'!R2C"&amp;L1,FALSE)</f>
        <v>V</v>
      </c>
      <c r="K2" s="24" t="str">
        <f ca="1">INDIRECT("'Combined Women''s Saber'!R2C"&amp;L1+1,FALSE)</f>
        <v>Mar 2005&lt;BR&gt;VET</v>
      </c>
      <c r="L2" s="21"/>
      <c r="M2" s="13" t="s">
        <v>145</v>
      </c>
      <c r="N2" s="17" t="s">
        <v>407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32" t="s">
        <v>41</v>
      </c>
      <c r="D4" s="19">
        <v>19669</v>
      </c>
      <c r="E4" s="36">
        <f>LARGE($P4:$R4,1)+LARGE($P4:$R4,2)+IF('[2]Men''s Epée'!$A$3=1,F4,0)</f>
        <v>1020</v>
      </c>
      <c r="F4" s="5"/>
      <c r="G4" s="31">
        <f>IF(ISERROR(I4),"np",I4)</f>
        <v>3</v>
      </c>
      <c r="H4" s="28">
        <f>IF(OR('[2]Men''s Epée'!$A$3=1,'50 Men''s Epée'!$P$3=TRUE),IF(OR(G4&gt;=65,ISNUMBER(G4)=FALSE),0,VLOOKUP(G4,PointTable,H$3,TRUE)),0)</f>
        <v>510</v>
      </c>
      <c r="I4" s="29">
        <f>VLOOKUP($C4,'Combined Women''s Saber'!$C$4:$I$214,I$1-2,FALSE)</f>
        <v>3</v>
      </c>
      <c r="J4" s="31">
        <f>IF(ISERROR(L4),"np",L4)</f>
        <v>3</v>
      </c>
      <c r="K4" s="28">
        <f>IF(OR('[2]Men''s Epée'!$A$3=1,'50 Men''s Epée'!$P$3=TRUE),IF(OR(J4&gt;=65,ISNUMBER(J4)=FALSE),0,VLOOKUP(J4,PointTable,K$3,TRUE)),0)</f>
        <v>510</v>
      </c>
      <c r="L4" s="29">
        <f>VLOOKUP($C4,'Combined Women''s Saber'!$C$4:$I$214,L$1-2,FALSE)</f>
        <v>3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>H4</f>
        <v>510</v>
      </c>
      <c r="Q4">
        <f>K4</f>
        <v>510</v>
      </c>
      <c r="R4">
        <f>N4</f>
        <v>400</v>
      </c>
      <c r="S4">
        <f>IF('50 Men''s Epée'!P$3=TRUE,H4,0)</f>
        <v>510</v>
      </c>
      <c r="T4">
        <f>IF('50 Men''s Epée'!Q$3=TRUE,K4,0)</f>
        <v>510</v>
      </c>
      <c r="U4">
        <f>IF('50 Men''s Epée'!R$3=TRUE,N4,0)</f>
        <v>400</v>
      </c>
    </row>
    <row r="5" spans="1:21" ht="12.75">
      <c r="A5" s="2" t="str">
        <f>IF(E5=0,"",IF(E5=E4,A4,ROW()-3&amp;IF(E5=E6,"T","")))</f>
        <v>2</v>
      </c>
      <c r="B5" s="2"/>
      <c r="C5" s="32" t="s">
        <v>201</v>
      </c>
      <c r="D5" s="19">
        <v>19583</v>
      </c>
      <c r="E5" s="36">
        <f>LARGE($P5:$R5,1)+LARGE($P5:$R5,2)+IF('[2]Men''s Epée'!$A$3=1,F5,0)</f>
        <v>892</v>
      </c>
      <c r="F5" s="18"/>
      <c r="G5" s="31">
        <f>IF(ISERROR(I5),"np",I5)</f>
        <v>2</v>
      </c>
      <c r="H5" s="28">
        <f>IF(OR('[2]Men''s Epée'!$A$3=1,'50 Men''s Epée'!$P$3=TRUE),IF(OR(G5&gt;=65,ISNUMBER(G5)=FALSE),0,VLOOKUP(G5,PointTable,H$3,TRUE)),0)</f>
        <v>552</v>
      </c>
      <c r="I5" s="29">
        <f>VLOOKUP($C5,'Combined Women''s Saber'!$C$4:$I$214,I$1-2,FALSE)</f>
        <v>2</v>
      </c>
      <c r="J5" s="31">
        <f>IF(ISERROR(L5),"np",L5)</f>
        <v>21</v>
      </c>
      <c r="K5" s="28">
        <f>IF(OR('[2]Men''s Epée'!$A$3=1,'50 Men''s Epée'!$P$3=TRUE),IF(OR(J5&gt;=65,ISNUMBER(J5)=FALSE),0,VLOOKUP(J5,PointTable,K$3,TRUE)),0)</f>
        <v>198</v>
      </c>
      <c r="L5" s="29">
        <f>VLOOKUP($C5,'Combined Women''s Saber'!$C$4:$I$214,L$1-2,FALSE)</f>
        <v>21</v>
      </c>
      <c r="M5" s="4">
        <v>3</v>
      </c>
      <c r="N5" s="5">
        <f>IF(OR('[2]Men''s Epée'!$A$3=1,'50 Men''s Epée'!$R$3=TRUE),IF(OR(M5&gt;=65,ISNUMBER(M5)=FALSE),0,VLOOKUP(M5,PointTable,N$3,TRUE)),0)</f>
        <v>340</v>
      </c>
      <c r="P5">
        <f>H5</f>
        <v>552</v>
      </c>
      <c r="Q5">
        <f>K5</f>
        <v>198</v>
      </c>
      <c r="R5">
        <f>N5</f>
        <v>340</v>
      </c>
      <c r="S5">
        <f>IF('50 Men''s Epée'!P$3=TRUE,H5,0)</f>
        <v>552</v>
      </c>
      <c r="T5">
        <f>IF('50 Men''s Epée'!Q$3=TRUE,K5,0)</f>
        <v>198</v>
      </c>
      <c r="U5">
        <f>IF('50 Men''s Epée'!R$3=TRUE,N5,0)</f>
        <v>340</v>
      </c>
    </row>
    <row r="6" spans="1:21" ht="12.75">
      <c r="A6" s="2" t="str">
        <f>IF(E6=0,"",IF(E6=E5,A5,ROW()-3&amp;IF(E6=E7,"T","")))</f>
        <v>3</v>
      </c>
      <c r="B6" s="2"/>
      <c r="C6" s="20" t="s">
        <v>42</v>
      </c>
      <c r="D6" s="19">
        <v>18849</v>
      </c>
      <c r="E6" s="36">
        <f>LARGE($P6:$R6,1)+LARGE($P6:$R6,2)+IF('[2]Men''s Epée'!$A$3=1,F6,0)</f>
        <v>840</v>
      </c>
      <c r="F6" s="18"/>
      <c r="G6" s="31">
        <f aca="true" t="shared" si="0" ref="G6:G16">IF(ISERROR(I6),"np",I6)</f>
        <v>5</v>
      </c>
      <c r="H6" s="28">
        <f>IF(OR('[2]Men''s Epée'!$A$3=1,'50 Men''s Epée'!$P$3=TRUE),IF(OR(G6&gt;=65,ISNUMBER(G6)=FALSE),0,VLOOKUP(G6,PointTable,H$3,TRUE)),0)</f>
        <v>420</v>
      </c>
      <c r="I6" s="29">
        <f>VLOOKUP($C6,'Combined Women''s Saber'!$C$4:$I$214,I$1-2,FALSE)</f>
        <v>5</v>
      </c>
      <c r="J6" s="31">
        <f aca="true" t="shared" si="1" ref="J6:J16">IF(ISERROR(L6),"np",L6)</f>
        <v>5</v>
      </c>
      <c r="K6" s="28">
        <f>IF(OR('[2]Men''s Epée'!$A$3=1,'50 Men''s Epée'!$P$3=TRUE),IF(OR(J6&gt;=65,ISNUMBER(J6)=FALSE),0,VLOOKUP(J6,PointTable,K$3,TRUE)),0)</f>
        <v>420</v>
      </c>
      <c r="L6" s="29">
        <f>VLOOKUP($C6,'Combined Women''s Saber'!$C$4:$I$214,L$1-2,FALSE)</f>
        <v>5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aca="true" t="shared" si="2" ref="P6:P16">H6</f>
        <v>420</v>
      </c>
      <c r="Q6">
        <f aca="true" t="shared" si="3" ref="Q6:Q16">K6</f>
        <v>420</v>
      </c>
      <c r="R6">
        <f aca="true" t="shared" si="4" ref="R6:R16">N6</f>
        <v>368</v>
      </c>
      <c r="S6">
        <f>IF('50 Men''s Epée'!P$3=TRUE,H6,0)</f>
        <v>420</v>
      </c>
      <c r="T6">
        <f>IF('50 Men''s Epée'!Q$3=TRUE,K6,0)</f>
        <v>420</v>
      </c>
      <c r="U6">
        <f>IF('50 Men''s Epée'!R$3=TRUE,N6,0)</f>
        <v>368</v>
      </c>
    </row>
    <row r="7" spans="1:21" ht="12.75">
      <c r="A7" s="2" t="str">
        <f>IF(E7=0,"",IF(E7=E6,A6,ROW()-3&amp;IF(E7=E8,"T","")))</f>
        <v>4</v>
      </c>
      <c r="B7" s="2"/>
      <c r="C7" s="20" t="s">
        <v>43</v>
      </c>
      <c r="D7" s="19">
        <v>17976</v>
      </c>
      <c r="E7" s="36">
        <f>LARGE($P7:$R7,1)+LARGE($P7:$R7,2)+IF('[2]Men''s Epée'!$A$3=1,F7,0)</f>
        <v>790</v>
      </c>
      <c r="F7" s="18"/>
      <c r="G7" s="31" t="str">
        <f t="shared" si="0"/>
        <v>np</v>
      </c>
      <c r="H7" s="28">
        <f>IF(OR('[2]Men''s Epée'!$A$3=1,'50 Men''s Epée'!$P$3=TRUE),IF(OR(G7&gt;=65,ISNUMBER(G7)=FALSE),0,VLOOKUP(G7,PointTable,H$3,TRUE)),0)</f>
        <v>0</v>
      </c>
      <c r="I7" s="29" t="str">
        <f>VLOOKUP($C7,'Combined Women''s Saber'!$C$4:$I$214,I$1-2,FALSE)</f>
        <v>np</v>
      </c>
      <c r="J7" s="31">
        <f t="shared" si="1"/>
        <v>3</v>
      </c>
      <c r="K7" s="28">
        <f>IF(OR('[2]Men''s Epée'!$A$3=1,'50 Men''s Epée'!$P$3=TRUE),IF(OR(J7&gt;=65,ISNUMBER(J7)=FALSE),0,VLOOKUP(J7,PointTable,K$3,TRUE)),0)</f>
        <v>510</v>
      </c>
      <c r="L7" s="29">
        <f>VLOOKUP($C7,'Combined Women''s Saber'!$C$4:$I$214,L$1-2,FALSE)</f>
        <v>3</v>
      </c>
      <c r="M7" s="4">
        <v>5</v>
      </c>
      <c r="N7" s="5">
        <f>IF(OR('[2]Men''s Epée'!$A$3=1,'50 Men''s Epée'!$R$3=TRUE),IF(OR(M7&gt;=65,ISNUMBER(M7)=FALSE),0,VLOOKUP(M7,PointTable,N$3,TRUE)),0)</f>
        <v>280</v>
      </c>
      <c r="P7">
        <f t="shared" si="2"/>
        <v>0</v>
      </c>
      <c r="Q7">
        <f t="shared" si="3"/>
        <v>510</v>
      </c>
      <c r="R7">
        <f t="shared" si="4"/>
        <v>280</v>
      </c>
      <c r="S7">
        <f>IF('50 Men''s Epée'!P$3=TRUE,H7,0)</f>
        <v>0</v>
      </c>
      <c r="T7">
        <f>IF('50 Men''s Epée'!Q$3=TRUE,K7,0)</f>
        <v>510</v>
      </c>
      <c r="U7">
        <f>IF('50 Men''s Epée'!R$3=TRUE,N7,0)</f>
        <v>280</v>
      </c>
    </row>
    <row r="8" spans="1:21" ht="12.75">
      <c r="A8" s="2" t="str">
        <f>IF(E8=0,"",IF(E8=E7,A7,ROW()-3&amp;IF(E8=E9,"T","")))</f>
        <v>5</v>
      </c>
      <c r="B8" s="2"/>
      <c r="C8" s="32" t="s">
        <v>39</v>
      </c>
      <c r="D8" s="19">
        <v>20311</v>
      </c>
      <c r="E8" s="36">
        <f>LARGE($P8:$R8,1)+LARGE($P8:$R8,2)+IF('[2]Men''s Epée'!$A$3=1,F8,0)</f>
        <v>732</v>
      </c>
      <c r="F8" s="18"/>
      <c r="G8" s="31">
        <f>IF(ISERROR(I8),"np",I8)</f>
        <v>8</v>
      </c>
      <c r="H8" s="28">
        <f>IF(OR('[2]Men''s Epée'!$A$3=1,'50 Men''s Epée'!$P$3=TRUE),IF(OR(G8&gt;=65,ISNUMBER(G8)=FALSE),0,VLOOKUP(G8,PointTable,H$3,TRUE)),0)</f>
        <v>411</v>
      </c>
      <c r="I8" s="29">
        <f>VLOOKUP($C8,'Combined Women''s Saber'!$C$4:$I$214,I$1-2,FALSE)</f>
        <v>8</v>
      </c>
      <c r="J8" s="31">
        <f>IF(ISERROR(L8),"np",L8)</f>
        <v>9</v>
      </c>
      <c r="K8" s="28">
        <f>IF(OR('[2]Men''s Epée'!$A$3=1,'50 Men''s Epée'!$P$3=TRUE),IF(OR(J8&gt;=65,ISNUMBER(J8)=FALSE),0,VLOOKUP(J8,PointTable,K$3,TRUE)),0)</f>
        <v>321</v>
      </c>
      <c r="L8" s="29">
        <f>VLOOKUP($C8,'Combined Women''s Saber'!$C$4:$I$214,L$1-2,FALSE)</f>
        <v>9</v>
      </c>
      <c r="M8" s="4">
        <v>6</v>
      </c>
      <c r="N8" s="5">
        <f>IF(OR('[2]Men''s Epée'!$A$3=1,'50 Men''s Epée'!$R$3=TRUE),IF(OR(M8&gt;=65,ISNUMBER(M8)=FALSE),0,VLOOKUP(M8,PointTable,N$3,TRUE)),0)</f>
        <v>278</v>
      </c>
      <c r="P8">
        <f>H8</f>
        <v>411</v>
      </c>
      <c r="Q8">
        <f>K8</f>
        <v>321</v>
      </c>
      <c r="R8">
        <f>N8</f>
        <v>278</v>
      </c>
      <c r="S8">
        <f>IF('50 Men''s Epée'!P$3=TRUE,H8,0)</f>
        <v>411</v>
      </c>
      <c r="T8">
        <f>IF('50 Men''s Epée'!Q$3=TRUE,K8,0)</f>
        <v>321</v>
      </c>
      <c r="U8">
        <f>IF('50 Men''s Epée'!R$3=TRUE,N8,0)</f>
        <v>278</v>
      </c>
    </row>
    <row r="9" spans="1:21" ht="12.75">
      <c r="A9" s="2" t="str">
        <f>IF(E9=0,"",IF(E9=E8,A8,ROW()-3&amp;IF(E9=E10,"T","")))</f>
        <v>6</v>
      </c>
      <c r="B9" s="2"/>
      <c r="C9" s="32" t="s">
        <v>160</v>
      </c>
      <c r="D9" s="19">
        <v>19444</v>
      </c>
      <c r="E9" s="36">
        <f>LARGE($P9:$R9,1)+LARGE($P9:$R9,2)+IF('[2]Men''s Epée'!$A$3=1,F9,0)</f>
        <v>643</v>
      </c>
      <c r="F9" s="18"/>
      <c r="G9" s="31">
        <f>IF(ISERROR(I9),"np",I9)</f>
        <v>15</v>
      </c>
      <c r="H9" s="28">
        <f>IF(OR('[2]Men''s Epée'!$A$3=1,'50 Men''s Epée'!$P$3=TRUE),IF(OR(G9&gt;=65,ISNUMBER(G9)=FALSE),0,VLOOKUP(G9,PointTable,H$3,TRUE)),0)</f>
        <v>303</v>
      </c>
      <c r="I9" s="29">
        <f>VLOOKUP($C9,'Combined Women''s Saber'!$C$4:$I$214,I$1-2,FALSE)</f>
        <v>15</v>
      </c>
      <c r="J9" s="31">
        <f>IF(ISERROR(L9),"np",L9)</f>
        <v>15</v>
      </c>
      <c r="K9" s="28">
        <f>IF(OR('[2]Men''s Epée'!$A$3=1,'50 Men''s Epée'!$P$3=TRUE),IF(OR(J9&gt;=65,ISNUMBER(J9)=FALSE),0,VLOOKUP(J9,PointTable,K$3,TRUE)),0)</f>
        <v>303</v>
      </c>
      <c r="L9" s="29">
        <f>VLOOKUP($C9,'Combined Women''s Saber'!$C$4:$I$214,L$1-2,FALSE)</f>
        <v>15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>H9</f>
        <v>303</v>
      </c>
      <c r="Q9">
        <f>K9</f>
        <v>303</v>
      </c>
      <c r="R9">
        <f>N9</f>
        <v>340</v>
      </c>
      <c r="S9">
        <f>IF('50 Men''s Epée'!P$3=TRUE,H9,0)</f>
        <v>303</v>
      </c>
      <c r="T9">
        <f>IF('50 Men''s Epée'!Q$3=TRUE,K9,0)</f>
        <v>303</v>
      </c>
      <c r="U9">
        <f>IF('50 Men''s Epée'!R$3=TRUE,N9,0)</f>
        <v>340</v>
      </c>
    </row>
    <row r="10" spans="1:21" ht="12.75">
      <c r="A10" s="2" t="str">
        <f>IF(E10=0,"",IF(E10=E9,A9,ROW()-3&amp;IF(E10=E11,"T","")))</f>
        <v>7</v>
      </c>
      <c r="B10" s="2"/>
      <c r="C10" s="32" t="s">
        <v>231</v>
      </c>
      <c r="D10" s="19">
        <v>20229</v>
      </c>
      <c r="E10" s="36">
        <f>LARGE($P10:$R10,1)+LARGE($P10:$R10,2)+IF('[2]Men''s Epée'!$A$3=1,F10,0)</f>
        <v>592</v>
      </c>
      <c r="F10" s="18"/>
      <c r="G10" s="31">
        <f t="shared" si="0"/>
        <v>18</v>
      </c>
      <c r="H10" s="28">
        <f>IF(OR('[2]Men''s Epée'!$A$3=1,'50 Men''s Epée'!$P$3=TRUE),IF(OR(G10&gt;=65,ISNUMBER(G10)=FALSE),0,VLOOKUP(G10,PointTable,H$3,TRUE)),0)</f>
        <v>207</v>
      </c>
      <c r="I10" s="29">
        <f>VLOOKUP($C10,'Combined Women''s Saber'!$C$4:$I$214,I$1-2,FALSE)</f>
        <v>18</v>
      </c>
      <c r="J10" s="31">
        <f t="shared" si="1"/>
        <v>10</v>
      </c>
      <c r="K10" s="28">
        <f>IF(OR('[2]Men''s Epée'!$A$3=1,'50 Men''s Epée'!$P$3=TRUE),IF(OR(J10&gt;=65,ISNUMBER(J10)=FALSE),0,VLOOKUP(J10,PointTable,K$3,TRUE)),0)</f>
        <v>318</v>
      </c>
      <c r="L10" s="29">
        <f>VLOOKUP($C10,'Combined Women''s Saber'!$C$4:$I$214,L$1-2,FALSE)</f>
        <v>10</v>
      </c>
      <c r="M10" s="4">
        <v>8</v>
      </c>
      <c r="N10" s="5">
        <f>IF(OR('[2]Men''s Epée'!$A$3=1,'50 Men''s Epée'!$R$3=TRUE),IF(OR(M10&gt;=65,ISNUMBER(M10)=FALSE),0,VLOOKUP(M10,PointTable,N$3,TRUE)),0)</f>
        <v>274</v>
      </c>
      <c r="P10">
        <f t="shared" si="2"/>
        <v>207</v>
      </c>
      <c r="Q10">
        <f t="shared" si="3"/>
        <v>318</v>
      </c>
      <c r="R10">
        <f t="shared" si="4"/>
        <v>274</v>
      </c>
      <c r="S10">
        <f>IF('50 Men''s Epée'!P$3=TRUE,H10,0)</f>
        <v>207</v>
      </c>
      <c r="T10">
        <f>IF('50 Men''s Epée'!Q$3=TRUE,K10,0)</f>
        <v>318</v>
      </c>
      <c r="U10">
        <f>IF('50 Men''s Epée'!R$3=TRUE,N10,0)</f>
        <v>274</v>
      </c>
    </row>
    <row r="11" spans="1:21" ht="12.75">
      <c r="A11" s="2" t="str">
        <f>IF(E11=0,"",IF(E11=E10,A10,ROW()-3&amp;IF(E11=E12,"T","")))</f>
        <v>8</v>
      </c>
      <c r="B11" s="2"/>
      <c r="C11" s="32" t="s">
        <v>97</v>
      </c>
      <c r="D11" s="19">
        <v>18847</v>
      </c>
      <c r="E11" s="36">
        <f>LARGE($P11:$R11,1)+LARGE($P11:$R11,2)+IF('[2]Men''s Epée'!$A$3=1,F11,0)</f>
        <v>576</v>
      </c>
      <c r="F11" s="18"/>
      <c r="G11" s="31" t="str">
        <f t="shared" si="0"/>
        <v>np</v>
      </c>
      <c r="H11" s="28">
        <f>IF(OR('[2]Men''s Epée'!$A$3=1,'50 Men''s Epée'!$P$3=TRUE),IF(OR(G11&gt;=65,ISNUMBER(G11)=FALSE),0,VLOOKUP(G11,PointTable,H$3,TRUE)),0)</f>
        <v>0</v>
      </c>
      <c r="I11" s="29" t="str">
        <f>VLOOKUP($C11,'Combined Women''s Saber'!$C$4:$I$214,I$1-2,FALSE)</f>
        <v>np</v>
      </c>
      <c r="J11" s="31">
        <f t="shared" si="1"/>
        <v>16</v>
      </c>
      <c r="K11" s="28">
        <f>IF(OR('[2]Men''s Epée'!$A$3=1,'50 Men''s Epée'!$P$3=TRUE),IF(OR(J11&gt;=65,ISNUMBER(J11)=FALSE),0,VLOOKUP(J11,PointTable,K$3,TRUE)),0)</f>
        <v>300</v>
      </c>
      <c r="L11" s="29">
        <f>VLOOKUP($C11,'Combined Women''s Saber'!$C$4:$I$214,L$1-2,FALSE)</f>
        <v>16</v>
      </c>
      <c r="M11" s="4">
        <v>7</v>
      </c>
      <c r="N11" s="5">
        <f>IF(OR('[2]Men''s Epée'!$A$3=1,'50 Men''s Epée'!$R$3=TRUE),IF(OR(M11&gt;=65,ISNUMBER(M11)=FALSE),0,VLOOKUP(M11,PointTable,N$3,TRUE)),0)</f>
        <v>276</v>
      </c>
      <c r="P11">
        <f t="shared" si="2"/>
        <v>0</v>
      </c>
      <c r="Q11">
        <f t="shared" si="3"/>
        <v>300</v>
      </c>
      <c r="R11">
        <f t="shared" si="4"/>
        <v>276</v>
      </c>
      <c r="S11">
        <f>IF('50 Men''s Epée'!P$3=TRUE,H11,0)</f>
        <v>0</v>
      </c>
      <c r="T11">
        <f>IF('50 Men''s Epée'!Q$3=TRUE,K11,0)</f>
        <v>300</v>
      </c>
      <c r="U11">
        <f>IF('50 Men''s Epée'!R$3=TRUE,N11,0)</f>
        <v>276</v>
      </c>
    </row>
    <row r="12" spans="1:21" ht="12.75">
      <c r="A12" s="2" t="str">
        <f>IF(E12=0,"",IF(E12=E11,A11,ROW()-3&amp;IF(E12=E13,"T","")))</f>
        <v>9</v>
      </c>
      <c r="B12" s="2"/>
      <c r="C12" s="20" t="s">
        <v>98</v>
      </c>
      <c r="D12" s="19">
        <v>19602</v>
      </c>
      <c r="E12" s="36">
        <f>LARGE($P12:$R12,1)+LARGE($P12:$R12,2)+IF('[2]Men''s Epée'!$A$3=1,F12,0)</f>
        <v>414</v>
      </c>
      <c r="F12" s="18"/>
      <c r="G12" s="31">
        <f t="shared" si="0"/>
        <v>17</v>
      </c>
      <c r="H12" s="28">
        <f>IF(OR('[2]Men''s Epée'!$A$3=1,'50 Men''s Epée'!$P$3=TRUE),IF(OR(G12&gt;=65,ISNUMBER(G12)=FALSE),0,VLOOKUP(G12,PointTable,H$3,TRUE)),0)</f>
        <v>210</v>
      </c>
      <c r="I12" s="29">
        <f>VLOOKUP($C12,'Combined Women''s Saber'!$C$4:$I$214,I$1-2,FALSE)</f>
        <v>17</v>
      </c>
      <c r="J12" s="31">
        <f t="shared" si="1"/>
        <v>19</v>
      </c>
      <c r="K12" s="28">
        <f>IF(OR('[2]Men''s Epée'!$A$3=1,'50 Men''s Epée'!$P$3=TRUE),IF(OR(J12&gt;=65,ISNUMBER(J12)=FALSE),0,VLOOKUP(J12,PointTable,K$3,TRUE)),0)</f>
        <v>204</v>
      </c>
      <c r="L12" s="29">
        <f>VLOOKUP($C12,'Combined Women''s Saber'!$C$4:$I$214,L$1-2,FALSE)</f>
        <v>19</v>
      </c>
      <c r="M12" s="4" t="s">
        <v>3</v>
      </c>
      <c r="N12" s="5">
        <f>IF(OR('[2]Men''s Epée'!$A$3=1,'50 Men''s Epée'!$R$3=TRUE),IF(OR(M12&gt;=65,ISNUMBER(M12)=FALSE),0,VLOOKUP(M12,PointTable,N$3,TRUE)),0)</f>
        <v>0</v>
      </c>
      <c r="P12">
        <f t="shared" si="2"/>
        <v>210</v>
      </c>
      <c r="Q12">
        <f t="shared" si="3"/>
        <v>204</v>
      </c>
      <c r="R12">
        <f t="shared" si="4"/>
        <v>0</v>
      </c>
      <c r="S12">
        <f>IF('50 Men''s Epée'!P$3=TRUE,H12,0)</f>
        <v>210</v>
      </c>
      <c r="T12">
        <f>IF('50 Men''s Epée'!Q$3=TRUE,K12,0)</f>
        <v>204</v>
      </c>
      <c r="U12">
        <f>IF('50 Men''s Epée'!R$3=TRUE,N12,0)</f>
        <v>0</v>
      </c>
    </row>
    <row r="13" spans="1:21" ht="12.75">
      <c r="A13" s="2" t="str">
        <f>IF(E13=0,"",IF(E13=E12,A12,ROW()-3&amp;IF(E13=E14,"T","")))</f>
        <v>10</v>
      </c>
      <c r="B13" s="2"/>
      <c r="C13" s="20" t="s">
        <v>63</v>
      </c>
      <c r="D13" s="19">
        <v>17825</v>
      </c>
      <c r="E13" s="36">
        <f>LARGE($P13:$R13,1)+LARGE($P13:$R13,2)+IF('[2]Men''s Epée'!$A$3=1,F13,0)</f>
        <v>384</v>
      </c>
      <c r="F13" s="18"/>
      <c r="G13" s="31">
        <f t="shared" si="0"/>
        <v>20</v>
      </c>
      <c r="H13" s="28">
        <f>IF(OR('[2]Men''s Epée'!$A$3=1,'50 Men''s Epée'!$P$3=TRUE),IF(OR(G13&gt;=65,ISNUMBER(G13)=FALSE),0,VLOOKUP(G13,PointTable,H$3,TRUE)),0)</f>
        <v>201</v>
      </c>
      <c r="I13" s="29">
        <f>VLOOKUP($C13,'Combined Women''s Saber'!$C$4:$I$214,I$1-2,FALSE)</f>
        <v>20</v>
      </c>
      <c r="J13" s="31">
        <f t="shared" si="1"/>
        <v>26</v>
      </c>
      <c r="K13" s="28">
        <f>IF(OR('[2]Men''s Epée'!$A$3=1,'50 Men''s Epée'!$P$3=TRUE),IF(OR(J13&gt;=65,ISNUMBER(J13)=FALSE),0,VLOOKUP(J13,PointTable,K$3,TRUE)),0)</f>
        <v>183</v>
      </c>
      <c r="L13" s="29">
        <f>VLOOKUP($C13,'Combined Women''s Saber'!$C$4:$I$214,L$1-2,FALSE)</f>
        <v>26</v>
      </c>
      <c r="M13" s="4" t="s">
        <v>3</v>
      </c>
      <c r="N13" s="5">
        <f>IF(OR('[2]Men''s Epée'!$A$3=1,'50 Men''s Epée'!$R$3=TRUE),IF(OR(M13&gt;=65,ISNUMBER(M13)=FALSE),0,VLOOKUP(M13,PointTable,N$3,TRUE)),0)</f>
        <v>0</v>
      </c>
      <c r="P13">
        <f t="shared" si="2"/>
        <v>201</v>
      </c>
      <c r="Q13">
        <f t="shared" si="3"/>
        <v>183</v>
      </c>
      <c r="R13">
        <f t="shared" si="4"/>
        <v>0</v>
      </c>
      <c r="S13">
        <f>IF('50 Men''s Epée'!P$3=TRUE,H13,0)</f>
        <v>201</v>
      </c>
      <c r="T13">
        <f>IF('50 Men''s Epée'!Q$3=TRUE,K13,0)</f>
        <v>183</v>
      </c>
      <c r="U13">
        <f>IF('50 Men''s Epée'!R$3=TRUE,N13,0)</f>
        <v>0</v>
      </c>
    </row>
    <row r="14" spans="1:21" ht="12.75">
      <c r="A14" s="2" t="str">
        <f>IF(E14=0,"",IF(E14=E13,A13,ROW()-3&amp;IF(E14=E15,"T","")))</f>
        <v>11</v>
      </c>
      <c r="B14" s="2"/>
      <c r="C14" s="32" t="s">
        <v>205</v>
      </c>
      <c r="D14" s="19">
        <v>19501</v>
      </c>
      <c r="E14" s="36">
        <f>LARGE($P14:$R14,1)+LARGE($P14:$R14,2)+IF('[2]Men''s Epée'!$A$3=1,F14,0)</f>
        <v>309</v>
      </c>
      <c r="F14" s="18"/>
      <c r="G14" s="31" t="str">
        <f t="shared" si="0"/>
        <v>np</v>
      </c>
      <c r="H14" s="28">
        <f>IF(OR('[2]Men''s Epée'!$A$3=1,'50 Men''s Epée'!$P$3=TRUE),IF(OR(G14&gt;=65,ISNUMBER(G14)=FALSE),0,VLOOKUP(G14,PointTable,H$3,TRUE)),0)</f>
        <v>0</v>
      </c>
      <c r="I14" s="29" t="str">
        <f>VLOOKUP($C14,'Combined Women''s Saber'!$C$4:$I$214,I$1-2,FALSE)</f>
        <v>np</v>
      </c>
      <c r="J14" s="31">
        <f t="shared" si="1"/>
        <v>13</v>
      </c>
      <c r="K14" s="28">
        <f>IF(OR('[2]Men''s Epée'!$A$3=1,'50 Men''s Epée'!$P$3=TRUE),IF(OR(J14&gt;=65,ISNUMBER(J14)=FALSE),0,VLOOKUP(J14,PointTable,K$3,TRUE)),0)</f>
        <v>309</v>
      </c>
      <c r="L14" s="29">
        <f>VLOOKUP($C14,'Combined Women''s Saber'!$C$4:$I$214,L$1-2,FALSE)</f>
        <v>13</v>
      </c>
      <c r="M14" s="4" t="s">
        <v>3</v>
      </c>
      <c r="N14" s="5">
        <f>IF(OR('[2]Men''s Epée'!$A$3=1,'50 Men''s Epée'!$R$3=TRUE),IF(OR(M14&gt;=65,ISNUMBER(M14)=FALSE),0,VLOOKUP(M14,PointTable,N$3,TRUE)),0)</f>
        <v>0</v>
      </c>
      <c r="P14">
        <f t="shared" si="2"/>
        <v>0</v>
      </c>
      <c r="Q14">
        <f t="shared" si="3"/>
        <v>309</v>
      </c>
      <c r="R14">
        <f t="shared" si="4"/>
        <v>0</v>
      </c>
      <c r="S14">
        <f>IF('50 Men''s Epée'!P$3=TRUE,H14,0)</f>
        <v>0</v>
      </c>
      <c r="T14">
        <f>IF('50 Men''s Epée'!Q$3=TRUE,K14,0)</f>
        <v>309</v>
      </c>
      <c r="U14">
        <f>IF('50 Men''s Epée'!R$3=TRUE,N14,0)</f>
        <v>0</v>
      </c>
    </row>
    <row r="15" spans="1:21" ht="12.75">
      <c r="A15" s="2" t="str">
        <f>IF(E15=0,"",IF(E15=E14,A14,ROW()-3&amp;IF(E15=E16,"T","")))</f>
        <v>12</v>
      </c>
      <c r="B15" s="2"/>
      <c r="C15" s="32" t="s">
        <v>44</v>
      </c>
      <c r="D15" s="19">
        <v>16825</v>
      </c>
      <c r="E15" s="36">
        <f>LARGE($P15:$R15,1)+LARGE($P15:$R15,2)+IF('[2]Men''s Epée'!$A$3=1,F15,0)</f>
        <v>207</v>
      </c>
      <c r="F15" s="18"/>
      <c r="G15" s="31" t="str">
        <f t="shared" si="0"/>
        <v>np</v>
      </c>
      <c r="H15" s="28">
        <f>IF(OR('[2]Men''s Epée'!$A$3=1,'50 Men''s Epée'!$P$3=TRUE),IF(OR(G15&gt;=65,ISNUMBER(G15)=FALSE),0,VLOOKUP(G15,PointTable,H$3,TRUE)),0)</f>
        <v>0</v>
      </c>
      <c r="I15" s="29" t="str">
        <f>VLOOKUP($C15,'Combined Women''s Saber'!$C$4:$I$214,I$1-2,FALSE)</f>
        <v>np</v>
      </c>
      <c r="J15" s="31">
        <f t="shared" si="1"/>
        <v>18</v>
      </c>
      <c r="K15" s="28">
        <f>IF(OR('[2]Men''s Epée'!$A$3=1,'50 Men''s Epée'!$P$3=TRUE),IF(OR(J15&gt;=65,ISNUMBER(J15)=FALSE),0,VLOOKUP(J15,PointTable,K$3,TRUE)),0)</f>
        <v>207</v>
      </c>
      <c r="L15" s="29">
        <f>VLOOKUP($C15,'Combined Women''s Saber'!$C$4:$I$214,L$1-2,FALSE)</f>
        <v>18</v>
      </c>
      <c r="M15" s="4" t="s">
        <v>3</v>
      </c>
      <c r="N15" s="5">
        <f>IF(OR('[2]Men''s Epée'!$A$3=1,'50 Men''s Epée'!$R$3=TRUE),IF(OR(M15&gt;=65,ISNUMBER(M15)=FALSE),0,VLOOKUP(M15,PointTable,N$3,TRUE)),0)</f>
        <v>0</v>
      </c>
      <c r="P15">
        <f t="shared" si="2"/>
        <v>0</v>
      </c>
      <c r="Q15">
        <f t="shared" si="3"/>
        <v>207</v>
      </c>
      <c r="R15">
        <f t="shared" si="4"/>
        <v>0</v>
      </c>
      <c r="S15">
        <f>IF('50 Men''s Epée'!P$3=TRUE,H15,0)</f>
        <v>0</v>
      </c>
      <c r="T15">
        <f>IF('50 Men''s Epée'!Q$3=TRUE,K15,0)</f>
        <v>207</v>
      </c>
      <c r="U15">
        <f>IF('50 Men''s Epée'!R$3=TRUE,N15,0)</f>
        <v>0</v>
      </c>
    </row>
    <row r="16" spans="1:21" ht="12.75">
      <c r="A16" s="2" t="str">
        <f>IF(E16=0,"",IF(E16=E15,A15,ROW()-3&amp;IF(E16=E17,"T","")))</f>
        <v>13</v>
      </c>
      <c r="B16" s="2"/>
      <c r="C16" s="32" t="s">
        <v>339</v>
      </c>
      <c r="D16" s="19">
        <v>19159</v>
      </c>
      <c r="E16" s="36">
        <f>LARGE($P16:$R16,1)+LARGE($P16:$R16,2)+IF('[2]Men''s Epée'!$A$3=1,F16,0)</f>
        <v>204</v>
      </c>
      <c r="F16" s="18"/>
      <c r="G16" s="31">
        <f t="shared" si="0"/>
        <v>19</v>
      </c>
      <c r="H16" s="28">
        <f>IF(OR('[2]Men''s Epée'!$A$3=1,'50 Men''s Epée'!$P$3=TRUE),IF(OR(G16&gt;=65,ISNUMBER(G16)=FALSE),0,VLOOKUP(G16,PointTable,H$3,TRUE)),0)</f>
        <v>204</v>
      </c>
      <c r="I16" s="29">
        <f>VLOOKUP($C16,'Combined Women''s Saber'!$C$4:$I$214,I$1-2,FALSE)</f>
        <v>19</v>
      </c>
      <c r="J16" s="31" t="str">
        <f t="shared" si="1"/>
        <v>np</v>
      </c>
      <c r="K16" s="28">
        <f>IF(OR('[2]Men''s Epée'!$A$3=1,'50 Men''s Epée'!$P$3=TRUE),IF(OR(J16&gt;=65,ISNUMBER(J16)=FALSE),0,VLOOKUP(J16,PointTable,K$3,TRUE)),0)</f>
        <v>0</v>
      </c>
      <c r="L16" s="29" t="str">
        <f>VLOOKUP($C16,'Combined Women''s Saber'!$C$4:$I$214,L$1-2,FALSE)</f>
        <v>np</v>
      </c>
      <c r="M16" s="4" t="s">
        <v>3</v>
      </c>
      <c r="N16" s="5">
        <f>IF(OR('[2]Men''s Epée'!$A$3=1,'50 Men''s Epée'!$R$3=TRUE),IF(OR(M16&gt;=65,ISNUMBER(M16)=FALSE),0,VLOOKUP(M16,PointTable,N$3,TRUE)),0)</f>
        <v>0</v>
      </c>
      <c r="P16">
        <f t="shared" si="2"/>
        <v>204</v>
      </c>
      <c r="Q16">
        <f t="shared" si="3"/>
        <v>0</v>
      </c>
      <c r="R16">
        <f t="shared" si="4"/>
        <v>0</v>
      </c>
      <c r="S16">
        <f>IF('50 Men''s Epée'!P$3=TRUE,H16,0)</f>
        <v>204</v>
      </c>
      <c r="T16">
        <f>IF('50 Men''s Epée'!Q$3=TRUE,K16,0)</f>
        <v>0</v>
      </c>
      <c r="U16">
        <f>IF('50 Men''s Epée'!R$3=TRUE,N16,0)</f>
        <v>0</v>
      </c>
    </row>
    <row r="17" spans="1:21" ht="12.75">
      <c r="A17" s="2" t="str">
        <f>IF(E17=0,"",IF(E17=E16,A16,ROW()-3&amp;IF(E17=E18,"T","")))</f>
        <v>14</v>
      </c>
      <c r="B17" s="2"/>
      <c r="C17" s="32" t="s">
        <v>133</v>
      </c>
      <c r="D17" s="19">
        <v>18152</v>
      </c>
      <c r="E17" s="36">
        <f>LARGE($P17:$R17,1)+LARGE($P17:$R17,2)+IF('[2]Men''s Epée'!$A$3=1,F17,0)</f>
        <v>198</v>
      </c>
      <c r="F17" s="18"/>
      <c r="G17" s="31">
        <f aca="true" t="shared" si="5" ref="G17:G23">IF(ISERROR(I17),"np",I17)</f>
        <v>21</v>
      </c>
      <c r="H17" s="28">
        <f>IF(OR('[2]Men''s Epée'!$A$3=1,'50 Men''s Epée'!$P$3=TRUE),IF(OR(G17&gt;=65,ISNUMBER(G17)=FALSE),0,VLOOKUP(G17,PointTable,H$3,TRUE)),0)</f>
        <v>198</v>
      </c>
      <c r="I17" s="29">
        <f>VLOOKUP($C17,'Combined Women''s Saber'!$C$4:$I$214,I$1-2,FALSE)</f>
        <v>21</v>
      </c>
      <c r="J17" s="31" t="str">
        <f aca="true" t="shared" si="6" ref="J17:J23">IF(ISERROR(L17),"np",L17)</f>
        <v>np</v>
      </c>
      <c r="K17" s="28">
        <f>IF(OR('[2]Men''s Epée'!$A$3=1,'50 Men''s Epée'!$P$3=TRUE),IF(OR(J17&gt;=65,ISNUMBER(J17)=FALSE),0,VLOOKUP(J17,PointTable,K$3,TRUE)),0)</f>
        <v>0</v>
      </c>
      <c r="L17" s="29" t="str">
        <f>VLOOKUP($C17,'Combined Women''s Saber'!$C$4:$I$214,L$1-2,FALSE)</f>
        <v>np</v>
      </c>
      <c r="M17" s="4" t="s">
        <v>3</v>
      </c>
      <c r="N17" s="5">
        <f>IF(OR('[2]Men''s Epée'!$A$3=1,'50 Men''s Epée'!$R$3=TRUE),IF(OR(M17&gt;=65,ISNUMBER(M17)=FALSE),0,VLOOKUP(M17,PointTable,N$3,TRUE)),0)</f>
        <v>0</v>
      </c>
      <c r="P17">
        <f aca="true" t="shared" si="7" ref="P17:P23">H17</f>
        <v>198</v>
      </c>
      <c r="Q17">
        <f aca="true" t="shared" si="8" ref="Q17:Q23">K17</f>
        <v>0</v>
      </c>
      <c r="R17">
        <f aca="true" t="shared" si="9" ref="R17:R23">N17</f>
        <v>0</v>
      </c>
      <c r="S17">
        <f>IF('50 Men''s Epée'!P$3=TRUE,H17,0)</f>
        <v>198</v>
      </c>
      <c r="T17">
        <f>IF('50 Men''s Epée'!Q$3=TRUE,K17,0)</f>
        <v>0</v>
      </c>
      <c r="U17">
        <f>IF('50 Men''s Epée'!R$3=TRUE,N17,0)</f>
        <v>0</v>
      </c>
    </row>
    <row r="18" spans="1:21" ht="12.75">
      <c r="A18" s="2" t="str">
        <f>IF(E18=0,"",IF(E18=E17,A17,ROW()-3&amp;IF(E18=E19,"T","")))</f>
        <v>15T</v>
      </c>
      <c r="B18" s="2"/>
      <c r="C18" s="32" t="s">
        <v>389</v>
      </c>
      <c r="D18" s="19">
        <v>19780</v>
      </c>
      <c r="E18" s="36">
        <f>LARGE($P18:$R18,1)+LARGE($P18:$R18,2)+IF('[2]Men''s Epée'!$A$3=1,F18,0)</f>
        <v>192</v>
      </c>
      <c r="F18" s="18"/>
      <c r="G18" s="31" t="str">
        <f t="shared" si="5"/>
        <v>np</v>
      </c>
      <c r="H18" s="28">
        <f>IF(OR('[2]Men''s Epée'!$A$3=1,'50 Men''s Epée'!$P$3=TRUE),IF(OR(G18&gt;=65,ISNUMBER(G18)=FALSE),0,VLOOKUP(G18,PointTable,H$3,TRUE)),0)</f>
        <v>0</v>
      </c>
      <c r="I18" s="29" t="str">
        <f>VLOOKUP($C18,'Combined Women''s Saber'!$C$4:$I$214,I$1-2,FALSE)</f>
        <v>np</v>
      </c>
      <c r="J18" s="31">
        <f t="shared" si="6"/>
        <v>23</v>
      </c>
      <c r="K18" s="28">
        <f>IF(OR('[2]Men''s Epée'!$A$3=1,'50 Men''s Epée'!$P$3=TRUE),IF(OR(J18&gt;=65,ISNUMBER(J18)=FALSE),0,VLOOKUP(J18,PointTable,K$3,TRUE)),0)</f>
        <v>192</v>
      </c>
      <c r="L18" s="29">
        <f>VLOOKUP($C18,'Combined Women''s Saber'!$C$4:$I$214,L$1-2,FALSE)</f>
        <v>23</v>
      </c>
      <c r="M18" s="4" t="s">
        <v>3</v>
      </c>
      <c r="N18" s="5">
        <f>IF(OR('[2]Men''s Epée'!$A$3=1,'50 Men''s Epée'!$R$3=TRUE),IF(OR(M18&gt;=65,ISNUMBER(M18)=FALSE),0,VLOOKUP(M18,PointTable,N$3,TRUE)),0)</f>
        <v>0</v>
      </c>
      <c r="P18">
        <f t="shared" si="7"/>
        <v>0</v>
      </c>
      <c r="Q18">
        <f t="shared" si="8"/>
        <v>192</v>
      </c>
      <c r="R18">
        <f t="shared" si="9"/>
        <v>0</v>
      </c>
      <c r="S18">
        <f>IF('50 Men''s Epée'!P$3=TRUE,H18,0)</f>
        <v>0</v>
      </c>
      <c r="T18">
        <f>IF('50 Men''s Epée'!Q$3=TRUE,K18,0)</f>
        <v>192</v>
      </c>
      <c r="U18">
        <f>IF('50 Men''s Epée'!R$3=TRUE,N18,0)</f>
        <v>0</v>
      </c>
    </row>
    <row r="19" spans="1:21" ht="12.75">
      <c r="A19" s="2" t="str">
        <f>IF(E19=0,"",IF(E19=E18,A18,ROW()-3&amp;IF(E19=E20,"T","")))</f>
        <v>15T</v>
      </c>
      <c r="B19" s="2"/>
      <c r="C19" s="32" t="s">
        <v>68</v>
      </c>
      <c r="D19" s="19">
        <v>19386</v>
      </c>
      <c r="E19" s="36">
        <f>LARGE($P19:$R19,1)+LARGE($P19:$R19,2)+IF('[2]Men''s Epée'!$A$3=1,F19,0)</f>
        <v>192</v>
      </c>
      <c r="F19" s="18"/>
      <c r="G19" s="31">
        <f t="shared" si="5"/>
        <v>23</v>
      </c>
      <c r="H19" s="28">
        <f>IF(OR('[2]Men''s Epée'!$A$3=1,'50 Men''s Epée'!$P$3=TRUE),IF(OR(G19&gt;=65,ISNUMBER(G19)=FALSE),0,VLOOKUP(G19,PointTable,H$3,TRUE)),0)</f>
        <v>192</v>
      </c>
      <c r="I19" s="29">
        <f>VLOOKUP($C19,'Combined Women''s Saber'!$C$4:$I$214,I$1-2,FALSE)</f>
        <v>23</v>
      </c>
      <c r="J19" s="31" t="str">
        <f t="shared" si="6"/>
        <v>np</v>
      </c>
      <c r="K19" s="28">
        <f>IF(OR('[2]Men''s Epée'!$A$3=1,'50 Men''s Epée'!$P$3=TRUE),IF(OR(J19&gt;=65,ISNUMBER(J19)=FALSE),0,VLOOKUP(J19,PointTable,K$3,TRUE)),0)</f>
        <v>0</v>
      </c>
      <c r="L19" s="29" t="str">
        <f>VLOOKUP($C19,'Combined Women''s Saber'!$C$4:$I$214,L$1-2,FALSE)</f>
        <v>np</v>
      </c>
      <c r="M19" s="4" t="s">
        <v>3</v>
      </c>
      <c r="N19" s="5">
        <f>IF(OR('[2]Men''s Epée'!$A$3=1,'50 Men''s Epée'!$R$3=TRUE),IF(OR(M19&gt;=65,ISNUMBER(M19)=FALSE),0,VLOOKUP(M19,PointTable,N$3,TRUE)),0)</f>
        <v>0</v>
      </c>
      <c r="P19">
        <f t="shared" si="7"/>
        <v>192</v>
      </c>
      <c r="Q19">
        <f t="shared" si="8"/>
        <v>0</v>
      </c>
      <c r="R19">
        <f t="shared" si="9"/>
        <v>0</v>
      </c>
      <c r="S19">
        <f>IF('50 Men''s Epée'!P$3=TRUE,H19,0)</f>
        <v>192</v>
      </c>
      <c r="T19">
        <f>IF('50 Men''s Epée'!Q$3=TRUE,K19,0)</f>
        <v>0</v>
      </c>
      <c r="U19">
        <f>IF('50 Men''s Epée'!R$3=TRUE,N19,0)</f>
        <v>0</v>
      </c>
    </row>
    <row r="20" spans="1:21" ht="12.75">
      <c r="A20" s="2" t="str">
        <f>IF(E20=0,"",IF(E20=E19,A19,ROW()-3&amp;IF(E20=E21,"T","")))</f>
        <v>17</v>
      </c>
      <c r="B20" s="2"/>
      <c r="C20" s="32" t="s">
        <v>271</v>
      </c>
      <c r="D20" s="19">
        <v>17150</v>
      </c>
      <c r="E20" s="36">
        <f>LARGE($P20:$R20,1)+LARGE($P20:$R20,2)+IF('[2]Men''s Epée'!$A$3=1,F20,0)</f>
        <v>189</v>
      </c>
      <c r="F20" s="18"/>
      <c r="G20" s="31">
        <f t="shared" si="5"/>
        <v>24</v>
      </c>
      <c r="H20" s="28">
        <f>IF(OR('[2]Men''s Epée'!$A$3=1,'50 Men''s Epée'!$P$3=TRUE),IF(OR(G20&gt;=65,ISNUMBER(G20)=FALSE),0,VLOOKUP(G20,PointTable,H$3,TRUE)),0)</f>
        <v>189</v>
      </c>
      <c r="I20" s="29">
        <f>VLOOKUP($C20,'Combined Women''s Saber'!$C$4:$I$214,I$1-2,FALSE)</f>
        <v>24</v>
      </c>
      <c r="J20" s="31" t="str">
        <f t="shared" si="6"/>
        <v>np</v>
      </c>
      <c r="K20" s="28">
        <f>IF(OR('[2]Men''s Epée'!$A$3=1,'50 Men''s Epée'!$P$3=TRUE),IF(OR(J20&gt;=65,ISNUMBER(J20)=FALSE),0,VLOOKUP(J20,PointTable,K$3,TRUE)),0)</f>
        <v>0</v>
      </c>
      <c r="L20" s="29" t="str">
        <f>VLOOKUP($C20,'Combined Women''s Saber'!$C$4:$I$214,L$1-2,FALSE)</f>
        <v>np</v>
      </c>
      <c r="M20" s="4" t="s">
        <v>3</v>
      </c>
      <c r="N20" s="5">
        <f>IF(OR('[2]Men''s Epée'!$A$3=1,'50 Men''s Epée'!$R$3=TRUE),IF(OR(M20&gt;=65,ISNUMBER(M20)=FALSE),0,VLOOKUP(M20,PointTable,N$3,TRUE)),0)</f>
        <v>0</v>
      </c>
      <c r="P20">
        <f t="shared" si="7"/>
        <v>189</v>
      </c>
      <c r="Q20">
        <f t="shared" si="8"/>
        <v>0</v>
      </c>
      <c r="R20">
        <f t="shared" si="9"/>
        <v>0</v>
      </c>
      <c r="S20">
        <f>IF('50 Men''s Epée'!P$3=TRUE,H20,0)</f>
        <v>189</v>
      </c>
      <c r="T20">
        <f>IF('50 Men''s Epée'!Q$3=TRUE,K20,0)</f>
        <v>0</v>
      </c>
      <c r="U20">
        <f>IF('50 Men''s Epée'!R$3=TRUE,N20,0)</f>
        <v>0</v>
      </c>
    </row>
    <row r="21" spans="1:21" ht="12.75">
      <c r="A21" s="2" t="str">
        <f>IF(E21=0,"",IF(E21=E20,A20,ROW()-3&amp;IF(E21=E22,"T","")))</f>
        <v>18</v>
      </c>
      <c r="B21" s="2"/>
      <c r="C21" s="32" t="s">
        <v>132</v>
      </c>
      <c r="D21" s="19">
        <v>18936</v>
      </c>
      <c r="E21" s="36">
        <f>LARGE($P21:$R21,1)+LARGE($P21:$R21,2)+IF('[2]Men''s Epée'!$A$3=1,F21,0)</f>
        <v>184.5</v>
      </c>
      <c r="F21" s="18"/>
      <c r="G21" s="31">
        <f t="shared" si="5"/>
        <v>25.5</v>
      </c>
      <c r="H21" s="28">
        <f>IF(OR('[2]Men''s Epée'!$A$3=1,'50 Men''s Epée'!$P$3=TRUE),IF(OR(G21&gt;=65,ISNUMBER(G21)=FALSE),0,VLOOKUP(G21,PointTable,H$3,TRUE)),0)</f>
        <v>184.5</v>
      </c>
      <c r="I21" s="29">
        <f>VLOOKUP($C21,'Combined Women''s Saber'!$C$4:$I$214,I$1-2,FALSE)</f>
        <v>25.5</v>
      </c>
      <c r="J21" s="31" t="str">
        <f t="shared" si="6"/>
        <v>np</v>
      </c>
      <c r="K21" s="28">
        <f>IF(OR('[2]Men''s Epée'!$A$3=1,'50 Men''s Epée'!$P$3=TRUE),IF(OR(J21&gt;=65,ISNUMBER(J21)=FALSE),0,VLOOKUP(J21,PointTable,K$3,TRUE)),0)</f>
        <v>0</v>
      </c>
      <c r="L21" s="29" t="str">
        <f>VLOOKUP($C21,'Combined Women''s Saber'!$C$4:$I$214,L$1-2,FALSE)</f>
        <v>np</v>
      </c>
      <c r="M21" s="4" t="s">
        <v>3</v>
      </c>
      <c r="N21" s="5">
        <f>IF(OR('[2]Men''s Epée'!$A$3=1,'50 Men''s Epée'!$R$3=TRUE),IF(OR(M21&gt;=65,ISNUMBER(M21)=FALSE),0,VLOOKUP(M21,PointTable,N$3,TRUE)),0)</f>
        <v>0</v>
      </c>
      <c r="P21">
        <f t="shared" si="7"/>
        <v>184.5</v>
      </c>
      <c r="Q21">
        <f t="shared" si="8"/>
        <v>0</v>
      </c>
      <c r="R21">
        <f t="shared" si="9"/>
        <v>0</v>
      </c>
      <c r="S21">
        <f>IF('50 Men''s Epée'!P$3=TRUE,H21,0)</f>
        <v>184.5</v>
      </c>
      <c r="T21">
        <f>IF('50 Men''s Epée'!Q$3=TRUE,K21,0)</f>
        <v>0</v>
      </c>
      <c r="U21">
        <f>IF('50 Men''s Epée'!R$3=TRUE,N21,0)</f>
        <v>0</v>
      </c>
    </row>
    <row r="22" spans="1:21" ht="12.75">
      <c r="A22" s="2" t="str">
        <f>IF(E22=0,"",IF(E22=E21,A21,ROW()-3&amp;IF(E22=E23,"T","")))</f>
        <v>19T</v>
      </c>
      <c r="B22" s="2"/>
      <c r="C22" s="32" t="s">
        <v>334</v>
      </c>
      <c r="D22" s="19">
        <v>17702</v>
      </c>
      <c r="E22" s="36">
        <f>LARGE($P22:$R22,1)+LARGE($P22:$R22,2)+IF('[2]Men''s Epée'!$A$3=1,F22,0)</f>
        <v>177</v>
      </c>
      <c r="F22" s="18"/>
      <c r="G22" s="31">
        <f t="shared" si="5"/>
        <v>28</v>
      </c>
      <c r="H22" s="28">
        <f>IF(OR('[2]Men''s Epée'!$A$3=1,'50 Men''s Epée'!$P$3=TRUE),IF(OR(G22&gt;=65,ISNUMBER(G22)=FALSE),0,VLOOKUP(G22,PointTable,H$3,TRUE)),0)</f>
        <v>177</v>
      </c>
      <c r="I22" s="29">
        <f>VLOOKUP($C22,'Combined Women''s Saber'!$C$4:$I$214,I$1-2,FALSE)</f>
        <v>28</v>
      </c>
      <c r="J22" s="31" t="str">
        <f t="shared" si="6"/>
        <v>np</v>
      </c>
      <c r="K22" s="28">
        <f>IF(OR('[2]Men''s Epée'!$A$3=1,'50 Men''s Epée'!$P$3=TRUE),IF(OR(J22&gt;=65,ISNUMBER(J22)=FALSE),0,VLOOKUP(J22,PointTable,K$3,TRUE)),0)</f>
        <v>0</v>
      </c>
      <c r="L22" s="29" t="str">
        <f>VLOOKUP($C22,'Combined Women''s Saber'!$C$4:$I$214,L$1-2,FALSE)</f>
        <v>np</v>
      </c>
      <c r="M22" s="4" t="s">
        <v>3</v>
      </c>
      <c r="N22" s="5">
        <f>IF(OR('[2]Men''s Epée'!$A$3=1,'50 Men''s Epée'!$R$3=TRUE),IF(OR(M22&gt;=65,ISNUMBER(M22)=FALSE),0,VLOOKUP(M22,PointTable,N$3,TRUE)),0)</f>
        <v>0</v>
      </c>
      <c r="P22">
        <f t="shared" si="7"/>
        <v>177</v>
      </c>
      <c r="Q22">
        <f t="shared" si="8"/>
        <v>0</v>
      </c>
      <c r="R22">
        <f t="shared" si="9"/>
        <v>0</v>
      </c>
      <c r="S22">
        <f>IF('50 Men''s Epée'!P$3=TRUE,H22,0)</f>
        <v>177</v>
      </c>
      <c r="T22">
        <f>IF('50 Men''s Epée'!Q$3=TRUE,K22,0)</f>
        <v>0</v>
      </c>
      <c r="U22">
        <f>IF('50 Men''s Epée'!R$3=TRUE,N22,0)</f>
        <v>0</v>
      </c>
    </row>
    <row r="23" spans="1:21" ht="12.75">
      <c r="A23" s="2" t="str">
        <f>IF(E23=0,"",IF(E23=E22,A22,ROW()-3&amp;IF(E23=E24,"T","")))</f>
        <v>19T</v>
      </c>
      <c r="B23" s="2"/>
      <c r="C23" s="32" t="s">
        <v>58</v>
      </c>
      <c r="D23" s="19">
        <v>19628</v>
      </c>
      <c r="E23" s="36">
        <f>LARGE($P23:$R23,1)+LARGE($P23:$R23,2)+IF('[2]Men''s Epée'!$A$3=1,F23,0)</f>
        <v>177</v>
      </c>
      <c r="F23" s="18"/>
      <c r="G23" s="31" t="str">
        <f t="shared" si="5"/>
        <v>np</v>
      </c>
      <c r="H23" s="28">
        <f>IF(OR('[2]Men''s Epée'!$A$3=1,'50 Men''s Epée'!$P$3=TRUE),IF(OR(G23&gt;=65,ISNUMBER(G23)=FALSE),0,VLOOKUP(G23,PointTable,H$3,TRUE)),0)</f>
        <v>0</v>
      </c>
      <c r="I23" s="29" t="str">
        <f>VLOOKUP($C23,'Combined Women''s Saber'!$C$4:$I$214,I$1-2,FALSE)</f>
        <v>np</v>
      </c>
      <c r="J23" s="31">
        <f t="shared" si="6"/>
        <v>28</v>
      </c>
      <c r="K23" s="28">
        <f>IF(OR('[2]Men''s Epée'!$A$3=1,'50 Men''s Epée'!$P$3=TRUE),IF(OR(J23&gt;=65,ISNUMBER(J23)=FALSE),0,VLOOKUP(J23,PointTable,K$3,TRUE)),0)</f>
        <v>177</v>
      </c>
      <c r="L23" s="29">
        <f>VLOOKUP($C23,'Combined Women''s Saber'!$C$4:$I$214,L$1-2,FALSE)</f>
        <v>28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 t="shared" si="7"/>
        <v>0</v>
      </c>
      <c r="Q23">
        <f t="shared" si="8"/>
        <v>177</v>
      </c>
      <c r="R23">
        <f t="shared" si="9"/>
        <v>0</v>
      </c>
      <c r="S23">
        <f>IF('50 Men''s Epée'!P$3=TRUE,H23,0)</f>
        <v>0</v>
      </c>
      <c r="T23">
        <f>IF('50 Men''s Epée'!Q$3=TRUE,K23,0)</f>
        <v>177</v>
      </c>
      <c r="U23">
        <f>IF('50 Men''s Epée'!R$3=TRUE,N23,0)</f>
        <v>0</v>
      </c>
    </row>
  </sheetData>
  <conditionalFormatting sqref="D4:D23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Epée'!$G$1:$J$3,3,FALSE)</f>
        <v>7</v>
      </c>
      <c r="J1" s="22" t="s">
        <v>360</v>
      </c>
      <c r="K1" s="10"/>
      <c r="L1" s="24">
        <f>HLOOKUP(J1,'Combined Men''s Epée'!$G$1:$J$3,3,FALSE)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Epée'!R2C"&amp;I1,FALSE)</f>
        <v>V</v>
      </c>
      <c r="H2" s="24" t="str">
        <f ca="1">INDIRECT("'Combined Men''s Epée'!R2C"&amp;I1+1,FALSE)</f>
        <v>Dec 2004&lt;BR&gt;VET</v>
      </c>
      <c r="I2" s="21"/>
      <c r="J2" s="22" t="str">
        <f ca="1">INDIRECT("'Combined Men''s Epée'!R2C"&amp;L1,FALSE)</f>
        <v>V</v>
      </c>
      <c r="K2" s="24" t="str">
        <f ca="1">INDIRECT("'Combined Men''s Epée'!R2C"&amp;L1+1,FALSE)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8</v>
      </c>
      <c r="D4" s="19">
        <v>15804</v>
      </c>
      <c r="E4" s="36">
        <f>LARGE($P4:$R4,1)+LARGE($P4:$R4,2)+IF('[2]Men''s Epée'!$A$3=1,F4,0)</f>
        <v>640</v>
      </c>
      <c r="F4" s="5"/>
      <c r="G4" s="31">
        <f aca="true" t="shared" si="0" ref="G4:G28">IF(ISERROR(I4),"np",I4)</f>
        <v>16</v>
      </c>
      <c r="H4" s="28">
        <f>IF(OR('[2]Men''s Epée'!$A$3=1,'50 Men''s Epée'!$P$3=TRUE),IF(OR(G4&gt;=65,ISNUMBER(G4)=FALSE),0,VLOOKUP(G4,PointTable,H$3,TRUE)),0)</f>
        <v>300</v>
      </c>
      <c r="I4" s="29">
        <f>VLOOKUP($C4,'Combined Men''s Epée'!$C$4:$I$205,I$1-2,FALSE)</f>
        <v>16</v>
      </c>
      <c r="J4" s="31">
        <f aca="true" t="shared" si="1" ref="J4:J28">IF(ISERROR(L4),"np",L4)</f>
        <v>30</v>
      </c>
      <c r="K4" s="28">
        <f>IF(OR('[2]Men''s Epée'!$A$3=1,'50 Men''s Epée'!$P$3=TRUE),IF(OR(J4&gt;=65,ISNUMBER(J4)=FALSE),0,VLOOKUP(J4,PointTable,K$3,TRUE)),0)</f>
        <v>171</v>
      </c>
      <c r="L4" s="29">
        <f>VLOOKUP($C4,'Combined Men''s Epée'!$C$4:$I$205,L$1-2,FALSE)</f>
        <v>30</v>
      </c>
      <c r="M4" s="4">
        <v>3</v>
      </c>
      <c r="N4" s="5">
        <f>IF(OR('[2]Men''s Epée'!$A$3=1,'50 Men''s Epée'!$R$3=TRUE),IF(OR(M4&gt;=65,ISNUMBER(M4)=FALSE),0,VLOOKUP(M4,PointTable,N$3,TRUE)),0)</f>
        <v>340</v>
      </c>
      <c r="P4">
        <f aca="true" t="shared" si="2" ref="P4:P28">H4</f>
        <v>300</v>
      </c>
      <c r="Q4">
        <f aca="true" t="shared" si="3" ref="Q4:Q28">K4</f>
        <v>171</v>
      </c>
      <c r="R4">
        <f aca="true" t="shared" si="4" ref="R4:R28">N4</f>
        <v>340</v>
      </c>
      <c r="S4">
        <f>IF('50 Men''s Epée'!P$3=TRUE,H4,0)</f>
        <v>300</v>
      </c>
      <c r="T4">
        <f>IF('50 Men''s Epée'!Q$3=TRUE,K4,0)</f>
        <v>171</v>
      </c>
      <c r="U4">
        <f>IF('50 Men''s Epée'!R$3=TRUE,N4,0)</f>
        <v>340</v>
      </c>
    </row>
    <row r="5" spans="1:21" ht="12.75">
      <c r="A5" s="2" t="str">
        <f>IF(E5=0,"",IF(E5=E4,A4,ROW()-3&amp;IF(E5=E6,"T","")))</f>
        <v>2</v>
      </c>
      <c r="B5" s="2"/>
      <c r="C5" s="32" t="s">
        <v>182</v>
      </c>
      <c r="D5" s="19">
        <v>16563</v>
      </c>
      <c r="E5" s="36">
        <f>LARGE($P5:$R5,1)+LARGE($P5:$R5,2)+IF('[2]Men''s Epée'!$A$3=1,F5,0)</f>
        <v>601</v>
      </c>
      <c r="F5" s="18"/>
      <c r="G5" s="31">
        <f t="shared" si="0"/>
        <v>41</v>
      </c>
      <c r="H5" s="28">
        <f>IF(OR('[2]Men''s Epée'!$A$3=1,'50 Men''s Epée'!$P$3=TRUE),IF(OR(G5&gt;=65,ISNUMBER(G5)=FALSE),0,VLOOKUP(G5,PointTable,H$3,TRUE)),0)</f>
        <v>92</v>
      </c>
      <c r="I5" s="29">
        <f>VLOOKUP($C5,'Combined Men''s Epée'!$C$4:$I$205,I$1-2,FALSE)</f>
        <v>41</v>
      </c>
      <c r="J5" s="31">
        <f t="shared" si="1"/>
        <v>20</v>
      </c>
      <c r="K5" s="28">
        <f>IF(OR('[2]Men''s Epée'!$A$3=1,'50 Men''s Epée'!$P$3=TRUE),IF(OR(J5&gt;=65,ISNUMBER(J5)=FALSE),0,VLOOKUP(J5,PointTable,K$3,TRUE)),0)</f>
        <v>201</v>
      </c>
      <c r="L5" s="29">
        <f>VLOOKUP($C5,'Combined Men''s Epée'!$C$4:$I$205,L$1-2,FALSE)</f>
        <v>20</v>
      </c>
      <c r="M5" s="4">
        <v>1</v>
      </c>
      <c r="N5" s="5">
        <f>IF(OR('[2]Men''s Epée'!$A$3=1,'50 Men''s Epée'!$R$3=TRUE),IF(OR(M5&gt;=65,ISNUMBER(M5)=FALSE),0,VLOOKUP(M5,PointTable,N$3,TRUE)),0)</f>
        <v>400</v>
      </c>
      <c r="P5">
        <f t="shared" si="2"/>
        <v>92</v>
      </c>
      <c r="Q5">
        <f t="shared" si="3"/>
        <v>201</v>
      </c>
      <c r="R5">
        <f t="shared" si="4"/>
        <v>400</v>
      </c>
      <c r="S5">
        <f>IF('50 Men''s Epée'!P$3=TRUE,H5,0)</f>
        <v>92</v>
      </c>
      <c r="T5">
        <f>IF('50 Men''s Epée'!Q$3=TRUE,K5,0)</f>
        <v>201</v>
      </c>
      <c r="U5">
        <f>IF('50 Men''s Epée'!R$3=TRUE,N5,0)</f>
        <v>400</v>
      </c>
    </row>
    <row r="6" spans="1:21" ht="12.75">
      <c r="A6" s="2" t="str">
        <f>IF(E6=0,"",IF(E6=E5,A5,ROW()-3&amp;IF(E6=E7,"T","")))</f>
        <v>3</v>
      </c>
      <c r="B6" s="2"/>
      <c r="C6" s="20" t="s">
        <v>19</v>
      </c>
      <c r="D6" s="19">
        <v>14494</v>
      </c>
      <c r="E6" s="36">
        <f>LARGE($P6:$R6,1)+LARGE($P6:$R6,2)+IF('[2]Men''s Epée'!$A$3=1,F6,0)</f>
        <v>551</v>
      </c>
      <c r="F6" s="18"/>
      <c r="G6" s="31">
        <f t="shared" si="0"/>
        <v>54</v>
      </c>
      <c r="H6" s="28">
        <f>IF(OR('[2]Men''s Epée'!$A$3=1,'50 Men''s Epée'!$P$3=TRUE),IF(OR(G6&gt;=65,ISNUMBER(G6)=FALSE),0,VLOOKUP(G6,PointTable,H$3,TRUE)),0)</f>
        <v>79</v>
      </c>
      <c r="I6" s="29">
        <f>VLOOKUP($C6,'Combined Men''s Epée'!$C$4:$I$205,I$1-2,FALSE)</f>
        <v>54</v>
      </c>
      <c r="J6" s="31">
        <f t="shared" si="1"/>
        <v>26</v>
      </c>
      <c r="K6" s="28">
        <f>IF(OR('[2]Men''s Epée'!$A$3=1,'50 Men''s Epée'!$P$3=TRUE),IF(OR(J6&gt;=65,ISNUMBER(J6)=FALSE),0,VLOOKUP(J6,PointTable,K$3,TRUE)),0)</f>
        <v>183</v>
      </c>
      <c r="L6" s="29">
        <f>VLOOKUP($C6,'Combined Men''s Epée'!$C$4:$I$205,L$1-2,FALSE)</f>
        <v>26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2"/>
        <v>79</v>
      </c>
      <c r="Q6">
        <f t="shared" si="3"/>
        <v>183</v>
      </c>
      <c r="R6">
        <f t="shared" si="4"/>
        <v>368</v>
      </c>
      <c r="S6">
        <f>IF('50 Men''s Epée'!P$3=TRUE,H6,0)</f>
        <v>79</v>
      </c>
      <c r="T6">
        <f>IF('50 Men''s Epée'!Q$3=TRUE,K6,0)</f>
        <v>183</v>
      </c>
      <c r="U6">
        <f>IF('50 Men''s Epée'!R$3=TRUE,N6,0)</f>
        <v>368</v>
      </c>
    </row>
    <row r="7" spans="1:21" ht="12.75">
      <c r="A7" s="2" t="str">
        <f>IF(E7=0,"",IF(E7=E6,A6,ROW()-3&amp;IF(E7=E8,"T","")))</f>
        <v>4</v>
      </c>
      <c r="B7" s="2"/>
      <c r="C7" s="20" t="s">
        <v>73</v>
      </c>
      <c r="D7" s="19">
        <v>13713</v>
      </c>
      <c r="E7" s="36">
        <f>LARGE($P7:$R7,1)+LARGE($P7:$R7,2)+IF('[2]Men''s Epée'!$A$3=1,F7,0)</f>
        <v>490</v>
      </c>
      <c r="F7" s="18"/>
      <c r="G7" s="31">
        <f t="shared" si="0"/>
        <v>28</v>
      </c>
      <c r="H7" s="28">
        <f>IF(OR('[2]Men''s Epée'!$A$3=1,'50 Men''s Epée'!$P$3=TRUE),IF(OR(G7&gt;=65,ISNUMBER(G7)=FALSE),0,VLOOKUP(G7,PointTable,H$3,TRUE)),0)</f>
        <v>177</v>
      </c>
      <c r="I7" s="29">
        <f>VLOOKUP($C7,'Combined Men''s Epée'!$C$4:$I$205,I$1-2,FALSE)</f>
        <v>28</v>
      </c>
      <c r="J7" s="31">
        <f t="shared" si="1"/>
        <v>17</v>
      </c>
      <c r="K7" s="28">
        <f>IF(OR('[2]Men''s Epée'!$A$3=1,'50 Men''s Epée'!$P$3=TRUE),IF(OR(J7&gt;=65,ISNUMBER(J7)=FALSE),0,VLOOKUP(J7,PointTable,K$3,TRUE)),0)</f>
        <v>210</v>
      </c>
      <c r="L7" s="29">
        <f>VLOOKUP($C7,'Combined Men''s Epée'!$C$4:$I$205,L$1-2,FALSE)</f>
        <v>17</v>
      </c>
      <c r="M7" s="4">
        <v>5</v>
      </c>
      <c r="N7" s="5">
        <f>IF(OR('[2]Men''s Epée'!$A$3=1,'50 Men''s Epée'!$R$3=TRUE),IF(OR(M7&gt;=65,ISNUMBER(M7)=FALSE),0,VLOOKUP(M7,PointTable,N$3,TRUE)),0)</f>
        <v>280</v>
      </c>
      <c r="P7">
        <f t="shared" si="2"/>
        <v>177</v>
      </c>
      <c r="Q7">
        <f t="shared" si="3"/>
        <v>210</v>
      </c>
      <c r="R7">
        <f t="shared" si="4"/>
        <v>280</v>
      </c>
      <c r="S7">
        <f>IF('50 Men''s Epée'!P$3=TRUE,H7,0)</f>
        <v>177</v>
      </c>
      <c r="T7">
        <f>IF('50 Men''s Epée'!Q$3=TRUE,K7,0)</f>
        <v>210</v>
      </c>
      <c r="U7">
        <f>IF('50 Men''s Epée'!R$3=TRUE,N7,0)</f>
        <v>280</v>
      </c>
    </row>
    <row r="8" spans="1:21" ht="12.75">
      <c r="A8" s="2" t="str">
        <f>IF(E8=0,"",IF(E8=E7,A7,ROW()-3&amp;IF(E8=E9,"T","")))</f>
        <v>5</v>
      </c>
      <c r="B8" s="2"/>
      <c r="C8" s="20" t="s">
        <v>16</v>
      </c>
      <c r="D8" s="19">
        <v>13578</v>
      </c>
      <c r="E8" s="36">
        <f>LARGE($P8:$R8,1)+LARGE($P8:$R8,2)+IF('[2]Men''s Epée'!$A$3=1,F8,0)</f>
        <v>437</v>
      </c>
      <c r="F8" s="18"/>
      <c r="G8" s="31">
        <f t="shared" si="0"/>
        <v>36</v>
      </c>
      <c r="H8" s="28">
        <f>IF(OR('[2]Men''s Epée'!$A$3=1,'50 Men''s Epée'!$P$3=TRUE),IF(OR(G8&gt;=65,ISNUMBER(G8)=FALSE),0,VLOOKUP(G8,PointTable,H$3,TRUE)),0)</f>
        <v>97</v>
      </c>
      <c r="I8" s="29">
        <f>VLOOKUP($C8,'Combined Men''s Epée'!$C$4:$I$205,I$1-2,FALSE)</f>
        <v>36</v>
      </c>
      <c r="J8" s="31">
        <f t="shared" si="1"/>
        <v>36</v>
      </c>
      <c r="K8" s="28">
        <f>IF(OR('[2]Men''s Epée'!$A$3=1,'50 Men''s Epée'!$P$3=TRUE),IF(OR(J8&gt;=65,ISNUMBER(J8)=FALSE),0,VLOOKUP(J8,PointTable,K$3,TRUE)),0)</f>
        <v>97</v>
      </c>
      <c r="L8" s="29">
        <f>VLOOKUP($C8,'Combined Men''s Epée'!$C$4:$I$205,L$1-2,FALSE)</f>
        <v>36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2"/>
        <v>97</v>
      </c>
      <c r="Q8">
        <f t="shared" si="3"/>
        <v>97</v>
      </c>
      <c r="R8">
        <f t="shared" si="4"/>
        <v>340</v>
      </c>
      <c r="S8">
        <f>IF('50 Men''s Epée'!P$3=TRUE,H8,0)</f>
        <v>97</v>
      </c>
      <c r="T8">
        <f>IF('50 Men''s Epée'!Q$3=TRUE,K8,0)</f>
        <v>97</v>
      </c>
      <c r="U8">
        <f>IF('50 Men''s Epée'!R$3=TRUE,N8,0)</f>
        <v>340</v>
      </c>
    </row>
    <row r="9" spans="1:21" ht="12.75">
      <c r="A9" s="2" t="str">
        <f>IF(E9=0,"",IF(E9=E8,A8,ROW()-3&amp;IF(E9=E10,"T","")))</f>
        <v>6</v>
      </c>
      <c r="B9" s="2"/>
      <c r="C9" s="32" t="s">
        <v>101</v>
      </c>
      <c r="D9" s="19">
        <v>16289</v>
      </c>
      <c r="E9" s="36">
        <f>LARGE($P9:$R9,1)+LARGE($P9:$R9,2)+IF('[2]Men''s Epée'!$A$3=1,F9,0)</f>
        <v>362</v>
      </c>
      <c r="F9" s="18"/>
      <c r="G9" s="31" t="str">
        <f t="shared" si="0"/>
        <v>np</v>
      </c>
      <c r="H9" s="28">
        <f>IF(OR('[2]Men''s Epée'!$A$3=1,'50 Men''s Epée'!$P$3=TRUE),IF(OR(G9&gt;=65,ISNUMBER(G9)=FALSE),0,VLOOKUP(G9,PointTable,H$3,TRUE)),0)</f>
        <v>0</v>
      </c>
      <c r="I9" s="29" t="str">
        <f>VLOOKUP($C9,'Combined Men''s Epée'!$C$4:$I$205,I$1-2,FALSE)</f>
        <v>np</v>
      </c>
      <c r="J9" s="31">
        <f t="shared" si="1"/>
        <v>47</v>
      </c>
      <c r="K9" s="28">
        <f>IF(OR('[2]Men''s Epée'!$A$3=1,'50 Men''s Epée'!$P$3=TRUE),IF(OR(J9&gt;=65,ISNUMBER(J9)=FALSE),0,VLOOKUP(J9,PointTable,K$3,TRUE)),0)</f>
        <v>86</v>
      </c>
      <c r="L9" s="29">
        <f>VLOOKUP($C9,'Combined Men''s Epée'!$C$4:$I$205,L$1-2,FALSE)</f>
        <v>47</v>
      </c>
      <c r="M9" s="4">
        <v>7</v>
      </c>
      <c r="N9" s="5">
        <f>IF(OR('[2]Men''s Epée'!$A$3=1,'50 Men''s Epée'!$R$3=TRUE),IF(OR(M9&gt;=65,ISNUMBER(M9)=FALSE),0,VLOOKUP(M9,PointTable,N$3,TRUE)),0)</f>
        <v>276</v>
      </c>
      <c r="P9">
        <f t="shared" si="2"/>
        <v>0</v>
      </c>
      <c r="Q9">
        <f t="shared" si="3"/>
        <v>86</v>
      </c>
      <c r="R9">
        <f t="shared" si="4"/>
        <v>276</v>
      </c>
      <c r="S9">
        <f>IF('50 Men''s Epée'!P$3=TRUE,H9,0)</f>
        <v>0</v>
      </c>
      <c r="T9">
        <f>IF('50 Men''s Epée'!Q$3=TRUE,K9,0)</f>
        <v>86</v>
      </c>
      <c r="U9">
        <f>IF('50 Men''s Epée'!R$3=TRUE,N9,0)</f>
        <v>276</v>
      </c>
    </row>
    <row r="10" spans="1:21" ht="12.75">
      <c r="A10" s="2" t="str">
        <f>IF(E10=0,"",IF(E10=E9,A9,ROW()-3&amp;IF(E10=E11,"T","")))</f>
        <v>7</v>
      </c>
      <c r="B10" s="2"/>
      <c r="C10" s="32" t="s">
        <v>17</v>
      </c>
      <c r="D10" s="19">
        <v>16570</v>
      </c>
      <c r="E10" s="36">
        <f>LARGE($P10:$R10,1)+LARGE($P10:$R10,2)+IF('[2]Men''s Epée'!$A$3=1,F10,0)</f>
        <v>347.5</v>
      </c>
      <c r="F10" s="18"/>
      <c r="G10" s="31" t="str">
        <f t="shared" si="0"/>
        <v>np</v>
      </c>
      <c r="H10" s="28">
        <f>IF(OR('[2]Men''s Epée'!$A$3=1,'50 Men''s Epée'!$P$3=TRUE),IF(OR(G10&gt;=65,ISNUMBER(G10)=FALSE),0,VLOOKUP(G10,PointTable,H$3,TRUE)),0)</f>
        <v>0</v>
      </c>
      <c r="I10" s="29" t="str">
        <f>VLOOKUP($C10,'Combined Men''s Epée'!$C$4:$I$205,I$1-2,FALSE)</f>
        <v>np</v>
      </c>
      <c r="J10" s="31">
        <f t="shared" si="1"/>
        <v>59.5</v>
      </c>
      <c r="K10" s="28">
        <f>IF(OR('[2]Men''s Epée'!$A$3=1,'50 Men''s Epée'!$P$3=TRUE),IF(OR(J10&gt;=65,ISNUMBER(J10)=FALSE),0,VLOOKUP(J10,PointTable,K$3,TRUE)),0)</f>
        <v>73.5</v>
      </c>
      <c r="L10" s="29">
        <f>VLOOKUP($C10,'Combined Men''s Epée'!$C$4:$I$205,L$1-2,FALSE)</f>
        <v>59.5</v>
      </c>
      <c r="M10" s="4">
        <v>8</v>
      </c>
      <c r="N10" s="5">
        <f>IF(OR('[2]Men''s Epée'!$A$3=1,'50 Men''s Epée'!$R$3=TRUE),IF(OR(M10&gt;=65,ISNUMBER(M10)=FALSE),0,VLOOKUP(M10,PointTable,N$3,TRUE)),0)</f>
        <v>274</v>
      </c>
      <c r="P10">
        <f t="shared" si="2"/>
        <v>0</v>
      </c>
      <c r="Q10">
        <f t="shared" si="3"/>
        <v>73.5</v>
      </c>
      <c r="R10">
        <f t="shared" si="4"/>
        <v>274</v>
      </c>
      <c r="S10">
        <f>IF('50 Men''s Epée'!P$3=TRUE,H10,0)</f>
        <v>0</v>
      </c>
      <c r="T10">
        <f>IF('50 Men''s Epée'!Q$3=TRUE,K10,0)</f>
        <v>73.5</v>
      </c>
      <c r="U10">
        <f>IF('50 Men''s Epée'!R$3=TRUE,N10,0)</f>
        <v>274</v>
      </c>
    </row>
    <row r="11" spans="1:21" ht="12.75">
      <c r="A11" s="2" t="str">
        <f>IF(E11=0,"",IF(E11=E10,A10,ROW()-3&amp;IF(E11=E12,"T","")))</f>
        <v>8</v>
      </c>
      <c r="B11" s="2"/>
      <c r="C11" s="20" t="s">
        <v>70</v>
      </c>
      <c r="D11" s="19">
        <v>13429</v>
      </c>
      <c r="E11" s="36">
        <f>LARGE($P11:$R11,1)+LARGE($P11:$R11,2)+IF('[2]Men''s Epée'!$A$3=1,F11,0)</f>
        <v>299</v>
      </c>
      <c r="F11" s="18"/>
      <c r="G11" s="31" t="str">
        <f t="shared" si="0"/>
        <v>np</v>
      </c>
      <c r="H11" s="28">
        <f>IF(OR('[2]Men''s Epée'!$A$3=1,'50 Men''s Epée'!$P$3=TRUE),IF(OR(G11&gt;=65,ISNUMBER(G11)=FALSE),0,VLOOKUP(G11,PointTable,H$3,TRUE)),0)</f>
        <v>0</v>
      </c>
      <c r="I11" s="29" t="str">
        <f>VLOOKUP($C11,'Combined Men''s Epée'!$C$4:$I$205,I$1-2,FALSE)</f>
        <v>np</v>
      </c>
      <c r="J11" s="31">
        <f t="shared" si="1"/>
        <v>44</v>
      </c>
      <c r="K11" s="28">
        <f>IF(OR('[2]Men''s Epée'!$A$3=1,'50 Men''s Epée'!$P$3=TRUE),IF(OR(J11&gt;=65,ISNUMBER(J11)=FALSE),0,VLOOKUP(J11,PointTable,K$3,TRUE)),0)</f>
        <v>89</v>
      </c>
      <c r="L11" s="29">
        <f>VLOOKUP($C11,'Combined Men''s Epée'!$C$4:$I$205,L$1-2,FALSE)</f>
        <v>44</v>
      </c>
      <c r="M11" s="4">
        <v>11</v>
      </c>
      <c r="N11" s="5">
        <f>IF(OR('[2]Men''s Epée'!$A$3=1,'50 Men''s Epée'!$R$3=TRUE),IF(OR(M11&gt;=65,ISNUMBER(M11)=FALSE),0,VLOOKUP(M11,PointTable,N$3,TRUE)),0)</f>
        <v>210</v>
      </c>
      <c r="P11">
        <f t="shared" si="2"/>
        <v>0</v>
      </c>
      <c r="Q11">
        <f t="shared" si="3"/>
        <v>89</v>
      </c>
      <c r="R11">
        <f t="shared" si="4"/>
        <v>210</v>
      </c>
      <c r="S11">
        <f>IF('50 Men''s Epée'!P$3=TRUE,H11,0)</f>
        <v>0</v>
      </c>
      <c r="T11">
        <f>IF('50 Men''s Epée'!Q$3=TRUE,K11,0)</f>
        <v>89</v>
      </c>
      <c r="U11">
        <f>IF('50 Men''s Epée'!R$3=TRUE,N11,0)</f>
        <v>210</v>
      </c>
    </row>
    <row r="12" spans="1:21" ht="12.75">
      <c r="A12" s="2" t="str">
        <f>IF(E12=0,"",IF(E12=E11,A11,ROW()-3&amp;IF(E12=E13,"T","")))</f>
        <v>9</v>
      </c>
      <c r="B12" s="2"/>
      <c r="C12" s="32" t="s">
        <v>12</v>
      </c>
      <c r="D12" s="19">
        <v>12362</v>
      </c>
      <c r="E12" s="36">
        <f>LARGE($P12:$R12,1)+LARGE($P12:$R12,2)+IF('[2]Men''s Epée'!$A$3=1,F12,0)</f>
        <v>287.5</v>
      </c>
      <c r="F12" s="18"/>
      <c r="G12" s="31" t="str">
        <f t="shared" si="0"/>
        <v>np</v>
      </c>
      <c r="H12" s="28">
        <f>IF(OR('[2]Men''s Epée'!$A$3=1,'50 Men''s Epée'!$P$3=TRUE),IF(OR(G12&gt;=65,ISNUMBER(G12)=FALSE),0,VLOOKUP(G12,PointTable,H$3,TRUE)),0)</f>
        <v>0</v>
      </c>
      <c r="I12" s="29" t="str">
        <f>VLOOKUP($C12,'Combined Men''s Epée'!$C$4:$I$205,I$1-2,FALSE)</f>
        <v>np</v>
      </c>
      <c r="J12" s="31">
        <f t="shared" si="1"/>
        <v>59.5</v>
      </c>
      <c r="K12" s="28">
        <f>IF(OR('[2]Men''s Epée'!$A$3=1,'50 Men''s Epée'!$P$3=TRUE),IF(OR(J12&gt;=65,ISNUMBER(J12)=FALSE),0,VLOOKUP(J12,PointTable,K$3,TRUE)),0)</f>
        <v>73.5</v>
      </c>
      <c r="L12" s="29">
        <f>VLOOKUP($C12,'Combined Men''s Epée'!$C$4:$I$205,L$1-2,FALSE)</f>
        <v>59.5</v>
      </c>
      <c r="M12" s="4">
        <v>9</v>
      </c>
      <c r="N12" s="5">
        <f>IF(OR('[2]Men''s Epée'!$A$3=1,'50 Men''s Epée'!$R$3=TRUE),IF(OR(M12&gt;=65,ISNUMBER(M12)=FALSE),0,VLOOKUP(M12,PointTable,N$3,TRUE)),0)</f>
        <v>214</v>
      </c>
      <c r="P12">
        <f t="shared" si="2"/>
        <v>0</v>
      </c>
      <c r="Q12">
        <f t="shared" si="3"/>
        <v>73.5</v>
      </c>
      <c r="R12">
        <f t="shared" si="4"/>
        <v>214</v>
      </c>
      <c r="S12">
        <f>IF('50 Men''s Epée'!P$3=TRUE,H12,0)</f>
        <v>0</v>
      </c>
      <c r="T12">
        <f>IF('50 Men''s Epée'!Q$3=TRUE,K12,0)</f>
        <v>73.5</v>
      </c>
      <c r="U12">
        <f>IF('50 Men''s Epée'!R$3=TRUE,N12,0)</f>
        <v>214</v>
      </c>
    </row>
    <row r="13" spans="1:21" ht="12.75">
      <c r="A13" s="2" t="str">
        <f>IF(E13=0,"",IF(E13=E12,A12,ROW()-3&amp;IF(E13=E14,"T","")))</f>
        <v>10</v>
      </c>
      <c r="B13" s="2"/>
      <c r="C13" s="32" t="s">
        <v>323</v>
      </c>
      <c r="D13" s="19">
        <v>16586</v>
      </c>
      <c r="E13" s="36">
        <f>LARGE($P13:$R13,1)+LARGE($P13:$R13,2)+IF('[2]Men''s Epée'!$A$3=1,F13,0)</f>
        <v>285</v>
      </c>
      <c r="F13" s="18"/>
      <c r="G13" s="31" t="str">
        <f t="shared" si="0"/>
        <v>np</v>
      </c>
      <c r="H13" s="28">
        <f>IF(OR('[2]Men''s Epée'!$A$3=1,'50 Men''s Epée'!$P$3=TRUE),IF(OR(G13&gt;=65,ISNUMBER(G13)=FALSE),0,VLOOKUP(G13,PointTable,H$3,TRUE)),0)</f>
        <v>0</v>
      </c>
      <c r="I13" s="29" t="str">
        <f>VLOOKUP($C13,'Combined Men''s Epée'!$C$4:$I$205,I$1-2,FALSE)</f>
        <v>np</v>
      </c>
      <c r="J13" s="31">
        <f t="shared" si="1"/>
        <v>56</v>
      </c>
      <c r="K13" s="28">
        <f>IF(OR('[2]Men''s Epée'!$A$3=1,'50 Men''s Epée'!$P$3=TRUE),IF(OR(J13&gt;=65,ISNUMBER(J13)=FALSE),0,VLOOKUP(J13,PointTable,K$3,TRUE)),0)</f>
        <v>77</v>
      </c>
      <c r="L13" s="29">
        <f>VLOOKUP($C13,'Combined Men''s Epée'!$C$4:$I$205,L$1-2,FALSE)</f>
        <v>56</v>
      </c>
      <c r="M13" s="4">
        <v>12</v>
      </c>
      <c r="N13" s="5">
        <f>IF(OR('[2]Men''s Epée'!$A$3=1,'50 Men''s Epée'!$R$3=TRUE),IF(OR(M13&gt;=65,ISNUMBER(M13)=FALSE),0,VLOOKUP(M13,PointTable,N$3,TRUE)),0)</f>
        <v>208</v>
      </c>
      <c r="P13">
        <f t="shared" si="2"/>
        <v>0</v>
      </c>
      <c r="Q13">
        <f t="shared" si="3"/>
        <v>77</v>
      </c>
      <c r="R13">
        <f t="shared" si="4"/>
        <v>208</v>
      </c>
      <c r="S13">
        <f>IF('50 Men''s Epée'!P$3=TRUE,H13,0)</f>
        <v>0</v>
      </c>
      <c r="T13">
        <f>IF('50 Men''s Epée'!Q$3=TRUE,K13,0)</f>
        <v>77</v>
      </c>
      <c r="U13">
        <f>IF('50 Men''s Epée'!R$3=TRUE,N13,0)</f>
        <v>208</v>
      </c>
    </row>
    <row r="14" spans="1:21" ht="12.75">
      <c r="A14" s="2" t="str">
        <f>IF(E14=0,"",IF(E14=E13,A13,ROW()-3&amp;IF(E14=E15,"T","")))</f>
        <v>11</v>
      </c>
      <c r="B14" s="2"/>
      <c r="C14" s="20" t="s">
        <v>54</v>
      </c>
      <c r="D14" s="19">
        <v>13466</v>
      </c>
      <c r="E14" s="36">
        <f>LARGE($P14:$R14,1)+LARGE($P14:$R14,2)+IF('[2]Men''s Epée'!$A$3=1,F14,0)</f>
        <v>278</v>
      </c>
      <c r="F14" s="18"/>
      <c r="G14" s="31" t="str">
        <f t="shared" si="0"/>
        <v>np</v>
      </c>
      <c r="H14" s="28">
        <f>IF(OR('[2]Men''s Epée'!$A$3=1,'50 Men''s Epée'!$P$3=TRUE),IF(OR(G14&gt;=65,ISNUMBER(G14)=FALSE),0,VLOOKUP(G14,PointTable,H$3,TRUE)),0)</f>
        <v>0</v>
      </c>
      <c r="I14" s="29" t="e">
        <f>VLOOKUP($C14,'Combined Men''s Epée'!$C$4:$I$205,I$1-2,FALSE)</f>
        <v>#N/A</v>
      </c>
      <c r="J14" s="31" t="str">
        <f t="shared" si="1"/>
        <v>np</v>
      </c>
      <c r="K14" s="28">
        <f>IF(OR('[2]Men''s Epée'!$A$3=1,'50 Men''s Epée'!$P$3=TRUE),IF(OR(J14&gt;=65,ISNUMBER(J14)=FALSE),0,VLOOKUP(J14,PointTable,K$3,TRUE)),0)</f>
        <v>0</v>
      </c>
      <c r="L14" s="29" t="e">
        <f>VLOOKUP($C14,'Combined Men''s Epée'!$C$4:$I$205,L$1-2,FALSE)</f>
        <v>#N/A</v>
      </c>
      <c r="M14" s="4">
        <v>6</v>
      </c>
      <c r="N14" s="5">
        <f>IF(OR('[2]Men''s Epée'!$A$3=1,'50 Men''s Epée'!$R$3=TRUE),IF(OR(M14&gt;=65,ISNUMBER(M14)=FALSE),0,VLOOKUP(M14,PointTable,N$3,TRUE)),0)</f>
        <v>278</v>
      </c>
      <c r="P14">
        <f t="shared" si="2"/>
        <v>0</v>
      </c>
      <c r="Q14">
        <f t="shared" si="3"/>
        <v>0</v>
      </c>
      <c r="R14">
        <f t="shared" si="4"/>
        <v>278</v>
      </c>
      <c r="S14">
        <f>IF('50 Men''s Epée'!P$3=TRUE,H14,0)</f>
        <v>0</v>
      </c>
      <c r="T14">
        <f>IF('50 Men''s Epée'!Q$3=TRUE,K14,0)</f>
        <v>0</v>
      </c>
      <c r="U14">
        <f>IF('50 Men''s Epée'!R$3=TRUE,N14,0)</f>
        <v>278</v>
      </c>
    </row>
    <row r="15" spans="1:21" ht="12.75">
      <c r="A15" s="2" t="str">
        <f>IF(E15=0,"",IF(E15=E14,A14,ROW()-3&amp;IF(E15=E16,"T","")))</f>
        <v>12</v>
      </c>
      <c r="B15" s="2"/>
      <c r="C15" s="32" t="s">
        <v>173</v>
      </c>
      <c r="D15" s="19">
        <v>15703</v>
      </c>
      <c r="E15" s="36">
        <f>LARGE($P15:$R15,1)+LARGE($P15:$R15,2)+IF('[2]Men''s Epée'!$A$3=1,F15,0)</f>
        <v>213</v>
      </c>
      <c r="F15" s="18"/>
      <c r="G15" s="31" t="str">
        <f t="shared" si="0"/>
        <v>np</v>
      </c>
      <c r="H15" s="28">
        <f>IF(OR('[2]Men''s Epée'!$A$3=1,'50 Men''s Epée'!$P$3=TRUE),IF(OR(G15&gt;=65,ISNUMBER(G15)=FALSE),0,VLOOKUP(G15,PointTable,H$3,TRUE)),0)</f>
        <v>0</v>
      </c>
      <c r="I15" s="29" t="str">
        <f>VLOOKUP($C15,'Combined Men''s Epée'!$C$4:$I$205,I$1-2,FALSE)</f>
        <v>np</v>
      </c>
      <c r="J15" s="31">
        <f t="shared" si="1"/>
        <v>54</v>
      </c>
      <c r="K15" s="28">
        <f>IF(OR('[2]Men''s Epée'!$A$3=1,'50 Men''s Epée'!$P$3=TRUE),IF(OR(J15&gt;=65,ISNUMBER(J15)=FALSE),0,VLOOKUP(J15,PointTable,K$3,TRUE)),0)</f>
        <v>79</v>
      </c>
      <c r="L15" s="29">
        <f>VLOOKUP($C15,'Combined Men''s Epée'!$C$4:$I$205,L$1-2,FALSE)</f>
        <v>54</v>
      </c>
      <c r="M15" s="4">
        <v>20</v>
      </c>
      <c r="N15" s="5">
        <f>IF(OR('[2]Men''s Epée'!$A$3=1,'50 Men''s Epée'!$R$3=TRUE),IF(OR(M15&gt;=65,ISNUMBER(M15)=FALSE),0,VLOOKUP(M15,PointTable,N$3,TRUE)),0)</f>
        <v>134</v>
      </c>
      <c r="P15">
        <f t="shared" si="2"/>
        <v>0</v>
      </c>
      <c r="Q15">
        <f t="shared" si="3"/>
        <v>79</v>
      </c>
      <c r="R15">
        <f t="shared" si="4"/>
        <v>134</v>
      </c>
      <c r="S15">
        <f>IF('50 Men''s Epée'!P$3=TRUE,H15,0)</f>
        <v>0</v>
      </c>
      <c r="T15">
        <f>IF('50 Men''s Epée'!Q$3=TRUE,K15,0)</f>
        <v>79</v>
      </c>
      <c r="U15">
        <f>IF('50 Men''s Epée'!R$3=TRUE,N15,0)</f>
        <v>134</v>
      </c>
    </row>
    <row r="16" spans="1:21" ht="12.75">
      <c r="A16" s="2" t="str">
        <f>IF(E16=0,"",IF(E16=E15,A15,ROW()-3&amp;IF(E16=E17,"T","")))</f>
        <v>13</v>
      </c>
      <c r="B16" s="2"/>
      <c r="C16" s="38" t="s">
        <v>498</v>
      </c>
      <c r="D16" s="19">
        <v>15234</v>
      </c>
      <c r="E16" s="36">
        <f>LARGE($P16:$R16,1)+LARGE($P16:$R16,2)+IF('[2]Men''s Epée'!$A$3=1,F16,0)</f>
        <v>212</v>
      </c>
      <c r="F16" s="18"/>
      <c r="G16" s="31" t="str">
        <f t="shared" si="0"/>
        <v>np</v>
      </c>
      <c r="H16" s="28">
        <f>IF(OR('[2]Men''s Epée'!$A$3=1,'50 Men''s Epée'!$P$3=TRUE),IF(OR(G16&gt;=65,ISNUMBER(G16)=FALSE),0,VLOOKUP(G16,PointTable,H$3,TRUE)),0)</f>
        <v>0</v>
      </c>
      <c r="I16" s="29" t="e">
        <f>VLOOKUP($C16,'Combined Men''s Epée'!$C$4:$I$205,I$1-2,FALSE)</f>
        <v>#N/A</v>
      </c>
      <c r="J16" s="31" t="str">
        <f t="shared" si="1"/>
        <v>np</v>
      </c>
      <c r="K16" s="28">
        <f>IF(OR('[2]Men''s Epée'!$A$3=1,'50 Men''s Epée'!$P$3=TRUE),IF(OR(J16&gt;=65,ISNUMBER(J16)=FALSE),0,VLOOKUP(J16,PointTable,K$3,TRUE)),0)</f>
        <v>0</v>
      </c>
      <c r="L16" s="29" t="e">
        <f>VLOOKUP($C16,'Combined Men''s Epée'!$C$4:$I$205,L$1-2,FALSE)</f>
        <v>#N/A</v>
      </c>
      <c r="M16" s="4">
        <v>10</v>
      </c>
      <c r="N16" s="5">
        <f>IF(OR('[2]Men''s Epée'!$A$3=1,'50 Men''s Epée'!$R$3=TRUE),IF(OR(M16&gt;=65,ISNUMBER(M16)=FALSE),0,VLOOKUP(M16,PointTable,N$3,TRUE)),0)</f>
        <v>212</v>
      </c>
      <c r="P16">
        <f t="shared" si="2"/>
        <v>0</v>
      </c>
      <c r="Q16">
        <f t="shared" si="3"/>
        <v>0</v>
      </c>
      <c r="R16">
        <f t="shared" si="4"/>
        <v>212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212</v>
      </c>
    </row>
    <row r="17" spans="1:21" ht="12.75">
      <c r="A17" s="2" t="str">
        <f>IF(E17=0,"",IF(E17=E16,A16,ROW()-3&amp;IF(E17=E18,"T","")))</f>
        <v>14</v>
      </c>
      <c r="B17" s="2"/>
      <c r="C17" s="38" t="s">
        <v>481</v>
      </c>
      <c r="D17" s="19">
        <v>14056</v>
      </c>
      <c r="E17" s="36">
        <f>LARGE($P17:$R17,1)+LARGE($P17:$R17,2)+IF('[2]Men''s Epée'!$A$3=1,F17,0)</f>
        <v>206</v>
      </c>
      <c r="F17" s="18"/>
      <c r="G17" s="31" t="str">
        <f t="shared" si="0"/>
        <v>np</v>
      </c>
      <c r="H17" s="28">
        <f>IF(OR('[2]Men''s Epée'!$A$3=1,'50 Men''s Epée'!$P$3=TRUE),IF(OR(G17&gt;=65,ISNUMBER(G17)=FALSE),0,VLOOKUP(G17,PointTable,H$3,TRUE)),0)</f>
        <v>0</v>
      </c>
      <c r="I17" s="29" t="e">
        <f>VLOOKUP($C17,'Combined Men''s Epée'!$C$4:$I$205,I$1-2,FALSE)</f>
        <v>#N/A</v>
      </c>
      <c r="J17" s="31" t="str">
        <f t="shared" si="1"/>
        <v>np</v>
      </c>
      <c r="K17" s="28">
        <f>IF(OR('[2]Men''s Epée'!$A$3=1,'50 Men''s Epée'!$P$3=TRUE),IF(OR(J17&gt;=65,ISNUMBER(J17)=FALSE),0,VLOOKUP(J17,PointTable,K$3,TRUE)),0)</f>
        <v>0</v>
      </c>
      <c r="L17" s="29" t="e">
        <f>VLOOKUP($C17,'Combined Men''s Epée'!$C$4:$I$205,L$1-2,FALSE)</f>
        <v>#N/A</v>
      </c>
      <c r="M17" s="4">
        <v>13</v>
      </c>
      <c r="N17" s="5">
        <f>IF(OR('[2]Men''s Epée'!$A$3=1,'50 Men''s Epée'!$R$3=TRUE),IF(OR(M17&gt;=65,ISNUMBER(M17)=FALSE),0,VLOOKUP(M17,PointTable,N$3,TRUE)),0)</f>
        <v>206</v>
      </c>
      <c r="P17">
        <f t="shared" si="2"/>
        <v>0</v>
      </c>
      <c r="Q17">
        <f t="shared" si="3"/>
        <v>0</v>
      </c>
      <c r="R17">
        <f t="shared" si="4"/>
        <v>206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206</v>
      </c>
    </row>
    <row r="18" spans="1:21" ht="12.75">
      <c r="A18" s="2" t="str">
        <f>IF(E18=0,"",IF(E18=E17,A17,ROW()-3&amp;IF(E18=E19,"T","")))</f>
        <v>15</v>
      </c>
      <c r="B18" s="2"/>
      <c r="C18" s="20" t="s">
        <v>83</v>
      </c>
      <c r="D18" s="19">
        <v>11857</v>
      </c>
      <c r="E18" s="36">
        <f>LARGE($P18:$R18,1)+LARGE($P18:$R18,2)+IF('[2]Men''s Epée'!$A$3=1,F18,0)</f>
        <v>205</v>
      </c>
      <c r="F18" s="18"/>
      <c r="G18" s="31" t="str">
        <f t="shared" si="0"/>
        <v>np</v>
      </c>
      <c r="H18" s="28">
        <f>IF(OR('[2]Men''s Epée'!$A$3=1,'50 Men''s Epée'!$P$3=TRUE),IF(OR(G18&gt;=65,ISNUMBER(G18)=FALSE),0,VLOOKUP(G18,PointTable,H$3,TRUE)),0)</f>
        <v>0</v>
      </c>
      <c r="I18" s="29" t="str">
        <f>VLOOKUP($C18,'Combined Men''s Epée'!$C$4:$I$205,I$1-2,FALSE)</f>
        <v>np</v>
      </c>
      <c r="J18" s="31">
        <f t="shared" si="1"/>
        <v>64</v>
      </c>
      <c r="K18" s="28">
        <f>IF(OR('[2]Men''s Epée'!$A$3=1,'50 Men''s Epée'!$P$3=TRUE),IF(OR(J18&gt;=65,ISNUMBER(J18)=FALSE),0,VLOOKUP(J18,PointTable,K$3,TRUE)),0)</f>
        <v>69</v>
      </c>
      <c r="L18" s="29">
        <f>VLOOKUP($C18,'Combined Men''s Epée'!$C$4:$I$205,L$1-2,FALSE)</f>
        <v>64</v>
      </c>
      <c r="M18" s="4">
        <v>19</v>
      </c>
      <c r="N18" s="5">
        <f>IF(OR('[2]Men''s Epée'!$A$3=1,'50 Men''s Epée'!$R$3=TRUE),IF(OR(M18&gt;=65,ISNUMBER(M18)=FALSE),0,VLOOKUP(M18,PointTable,N$3,TRUE)),0)</f>
        <v>136</v>
      </c>
      <c r="P18">
        <f t="shared" si="2"/>
        <v>0</v>
      </c>
      <c r="Q18">
        <f t="shared" si="3"/>
        <v>69</v>
      </c>
      <c r="R18">
        <f t="shared" si="4"/>
        <v>136</v>
      </c>
      <c r="S18">
        <f>IF('50 Men''s Epée'!P$3=TRUE,H18,0)</f>
        <v>0</v>
      </c>
      <c r="T18">
        <f>IF('50 Men''s Epée'!Q$3=TRUE,K18,0)</f>
        <v>69</v>
      </c>
      <c r="U18">
        <f>IF('50 Men''s Epée'!R$3=TRUE,N18,0)</f>
        <v>136</v>
      </c>
    </row>
    <row r="19" spans="1:21" ht="12.75">
      <c r="A19" s="2" t="str">
        <f>IF(E19=0,"",IF(E19=E18,A18,ROW()-3&amp;IF(E19=E20,"T","")))</f>
        <v>16</v>
      </c>
      <c r="B19" s="2"/>
      <c r="C19" s="32" t="s">
        <v>289</v>
      </c>
      <c r="D19" s="19">
        <v>15896</v>
      </c>
      <c r="E19" s="36">
        <f>LARGE($P19:$R19,1)+LARGE($P19:$R19,2)+IF('[2]Men''s Epée'!$A$3=1,F19,0)</f>
        <v>204</v>
      </c>
      <c r="F19" s="18"/>
      <c r="G19" s="31" t="str">
        <f t="shared" si="0"/>
        <v>np</v>
      </c>
      <c r="H19" s="28">
        <f>IF(OR('[2]Men''s Epée'!$A$3=1,'50 Men''s Epée'!$P$3=TRUE),IF(OR(G19&gt;=65,ISNUMBER(G19)=FALSE),0,VLOOKUP(G19,PointTable,H$3,TRUE)),0)</f>
        <v>0</v>
      </c>
      <c r="I19" s="29" t="e">
        <f>VLOOKUP($C19,'Combined Men''s Epée'!$C$4:$I$205,I$1-2,FALSE)</f>
        <v>#N/A</v>
      </c>
      <c r="J19" s="31" t="str">
        <f t="shared" si="1"/>
        <v>np</v>
      </c>
      <c r="K19" s="28">
        <f>IF(OR('[2]Men''s Epée'!$A$3=1,'50 Men''s Epée'!$P$3=TRUE),IF(OR(J19&gt;=65,ISNUMBER(J19)=FALSE),0,VLOOKUP(J19,PointTable,K$3,TRUE)),0)</f>
        <v>0</v>
      </c>
      <c r="L19" s="29" t="e">
        <f>VLOOKUP($C19,'Combined Men''s Epée'!$C$4:$I$205,L$1-2,FALSE)</f>
        <v>#N/A</v>
      </c>
      <c r="M19" s="4">
        <v>14</v>
      </c>
      <c r="N19" s="5">
        <f>IF(OR('[2]Men''s Epée'!$A$3=1,'50 Men''s Epée'!$R$3=TRUE),IF(OR(M19&gt;=65,ISNUMBER(M19)=FALSE),0,VLOOKUP(M19,PointTable,N$3,TRUE)),0)</f>
        <v>204</v>
      </c>
      <c r="P19">
        <f t="shared" si="2"/>
        <v>0</v>
      </c>
      <c r="Q19">
        <f t="shared" si="3"/>
        <v>0</v>
      </c>
      <c r="R19">
        <f t="shared" si="4"/>
        <v>204</v>
      </c>
      <c r="S19">
        <f>IF('50 Men''s Epée'!P$3=TRUE,H19,0)</f>
        <v>0</v>
      </c>
      <c r="T19">
        <f>IF('50 Men''s Epée'!Q$3=TRUE,K19,0)</f>
        <v>0</v>
      </c>
      <c r="U19">
        <f>IF('50 Men''s Epée'!R$3=TRUE,N19,0)</f>
        <v>204</v>
      </c>
    </row>
    <row r="20" spans="1:21" ht="12.75">
      <c r="A20" s="2" t="str">
        <f>IF(E20=0,"",IF(E20=E19,A19,ROW()-3&amp;IF(E20=E21,"T","")))</f>
        <v>17</v>
      </c>
      <c r="B20" s="2"/>
      <c r="C20" s="38" t="s">
        <v>482</v>
      </c>
      <c r="D20" s="19">
        <v>15925</v>
      </c>
      <c r="E20" s="36">
        <f>LARGE($P20:$R20,1)+LARGE($P20:$R20,2)+IF('[2]Men''s Epée'!$A$3=1,F20,0)</f>
        <v>202</v>
      </c>
      <c r="F20" s="18"/>
      <c r="G20" s="31" t="str">
        <f t="shared" si="0"/>
        <v>np</v>
      </c>
      <c r="H20" s="28">
        <f>IF(OR('[2]Men''s Epée'!$A$3=1,'50 Men''s Epée'!$P$3=TRUE),IF(OR(G20&gt;=65,ISNUMBER(G20)=FALSE),0,VLOOKUP(G20,PointTable,H$3,TRUE)),0)</f>
        <v>0</v>
      </c>
      <c r="I20" s="29" t="e">
        <f>VLOOKUP($C20,'Combined Men''s Epée'!$C$4:$I$205,I$1-2,FALSE)</f>
        <v>#N/A</v>
      </c>
      <c r="J20" s="31" t="str">
        <f t="shared" si="1"/>
        <v>np</v>
      </c>
      <c r="K20" s="28">
        <f>IF(OR('[2]Men''s Epée'!$A$3=1,'50 Men''s Epée'!$P$3=TRUE),IF(OR(J20&gt;=65,ISNUMBER(J20)=FALSE),0,VLOOKUP(J20,PointTable,K$3,TRUE)),0)</f>
        <v>0</v>
      </c>
      <c r="L20" s="29" t="e">
        <f>VLOOKUP($C20,'Combined Men''s Epée'!$C$4:$I$205,L$1-2,FALSE)</f>
        <v>#N/A</v>
      </c>
      <c r="M20" s="4">
        <v>15</v>
      </c>
      <c r="N20" s="5">
        <f>IF(OR('[2]Men''s Epée'!$A$3=1,'50 Men''s Epée'!$R$3=TRUE),IF(OR(M20&gt;=65,ISNUMBER(M20)=FALSE),0,VLOOKUP(M20,PointTable,N$3,TRUE)),0)</f>
        <v>202</v>
      </c>
      <c r="P20">
        <f t="shared" si="2"/>
        <v>0</v>
      </c>
      <c r="Q20">
        <f t="shared" si="3"/>
        <v>0</v>
      </c>
      <c r="R20">
        <f t="shared" si="4"/>
        <v>202</v>
      </c>
      <c r="S20">
        <f>IF('50 Men''s Epée'!P$3=TRUE,H20,0)</f>
        <v>0</v>
      </c>
      <c r="T20">
        <f>IF('50 Men''s Epée'!Q$3=TRUE,K20,0)</f>
        <v>0</v>
      </c>
      <c r="U20">
        <f>IF('50 Men''s Epée'!R$3=TRUE,N20,0)</f>
        <v>202</v>
      </c>
    </row>
    <row r="21" spans="1:21" ht="12.75">
      <c r="A21" s="2" t="str">
        <f>IF(E21=0,"",IF(E21=E20,A20,ROW()-3&amp;IF(E21=E22,"T","")))</f>
        <v>18</v>
      </c>
      <c r="B21" s="2"/>
      <c r="C21" s="32" t="s">
        <v>64</v>
      </c>
      <c r="D21" s="19">
        <v>14597</v>
      </c>
      <c r="E21" s="36">
        <f>LARGE($P21:$R21,1)+LARGE($P21:$R21,2)+IF('[2]Men''s Epée'!$A$3=1,F21,0)</f>
        <v>200</v>
      </c>
      <c r="F21" s="18"/>
      <c r="G21" s="31" t="str">
        <f t="shared" si="0"/>
        <v>np</v>
      </c>
      <c r="H21" s="28">
        <f>IF(OR('[2]Men''s Epée'!$A$3=1,'50 Men''s Epée'!$P$3=TRUE),IF(OR(G21&gt;=65,ISNUMBER(G21)=FALSE),0,VLOOKUP(G21,PointTable,H$3,TRUE)),0)</f>
        <v>0</v>
      </c>
      <c r="I21" s="29" t="e">
        <f>VLOOKUP($C21,'Combined Men''s Epée'!$C$4:$I$205,I$1-2,FALSE)</f>
        <v>#N/A</v>
      </c>
      <c r="J21" s="31" t="str">
        <f t="shared" si="1"/>
        <v>np</v>
      </c>
      <c r="K21" s="28">
        <f>IF(OR('[2]Men''s Epée'!$A$3=1,'50 Men''s Epée'!$P$3=TRUE),IF(OR(J21&gt;=65,ISNUMBER(J21)=FALSE),0,VLOOKUP(J21,PointTable,K$3,TRUE)),0)</f>
        <v>0</v>
      </c>
      <c r="L21" s="29" t="e">
        <f>VLOOKUP($C21,'Combined Men''s Epée'!$C$4:$I$205,L$1-2,FALSE)</f>
        <v>#N/A</v>
      </c>
      <c r="M21" s="4">
        <v>16</v>
      </c>
      <c r="N21" s="5">
        <f>IF(OR('[2]Men''s Epée'!$A$3=1,'50 Men''s Epée'!$R$3=TRUE),IF(OR(M21&gt;=65,ISNUMBER(M21)=FALSE),0,VLOOKUP(M21,PointTable,N$3,TRUE)),0)</f>
        <v>200</v>
      </c>
      <c r="P21">
        <f t="shared" si="2"/>
        <v>0</v>
      </c>
      <c r="Q21">
        <f t="shared" si="3"/>
        <v>0</v>
      </c>
      <c r="R21">
        <f t="shared" si="4"/>
        <v>200</v>
      </c>
      <c r="S21">
        <f>IF('50 Men''s Epée'!P$3=TRUE,H21,0)</f>
        <v>0</v>
      </c>
      <c r="T21">
        <f>IF('50 Men''s Epée'!Q$3=TRUE,K21,0)</f>
        <v>0</v>
      </c>
      <c r="U21">
        <f>IF('50 Men''s Epée'!R$3=TRUE,N21,0)</f>
        <v>200</v>
      </c>
    </row>
    <row r="22" spans="1:21" ht="12.75">
      <c r="A22" s="2" t="str">
        <f>IF(E22=0,"",IF(E22=E21,A21,ROW()-3&amp;IF(E22=E23,"T","")))</f>
        <v>19</v>
      </c>
      <c r="B22" s="2"/>
      <c r="C22" s="32" t="s">
        <v>374</v>
      </c>
      <c r="D22" s="19">
        <v>16161</v>
      </c>
      <c r="E22" s="36">
        <f>LARGE($P22:$R22,1)+LARGE($P22:$R22,2)+IF('[2]Men''s Epée'!$A$3=1,F22,0)</f>
        <v>197</v>
      </c>
      <c r="F22" s="18"/>
      <c r="G22" s="31" t="str">
        <f t="shared" si="0"/>
        <v>np</v>
      </c>
      <c r="H22" s="28">
        <f>IF(OR('[2]Men''s Epée'!$A$3=1,'50 Men''s Epée'!$P$3=TRUE),IF(OR(G22&gt;=65,ISNUMBER(G22)=FALSE),0,VLOOKUP(G22,PointTable,H$3,TRUE)),0)</f>
        <v>0</v>
      </c>
      <c r="I22" s="29" t="str">
        <f>VLOOKUP($C22,'Combined Men''s Epée'!$C$4:$I$205,I$1-2,FALSE)</f>
        <v>np</v>
      </c>
      <c r="J22" s="31">
        <f t="shared" si="1"/>
        <v>62</v>
      </c>
      <c r="K22" s="28">
        <f>IF(OR('[2]Men''s Epée'!$A$3=1,'50 Men''s Epée'!$P$3=TRUE),IF(OR(J22&gt;=65,ISNUMBER(J22)=FALSE),0,VLOOKUP(J22,PointTable,K$3,TRUE)),0)</f>
        <v>71</v>
      </c>
      <c r="L22" s="29">
        <f>VLOOKUP($C22,'Combined Men''s Epée'!$C$4:$I$205,L$1-2,FALSE)</f>
        <v>62</v>
      </c>
      <c r="M22" s="4">
        <v>24</v>
      </c>
      <c r="N22" s="5">
        <f>IF(OR('[2]Men''s Epée'!$A$3=1,'50 Men''s Epée'!$R$3=TRUE),IF(OR(M22&gt;=65,ISNUMBER(M22)=FALSE),0,VLOOKUP(M22,PointTable,N$3,TRUE)),0)</f>
        <v>126</v>
      </c>
      <c r="P22">
        <f t="shared" si="2"/>
        <v>0</v>
      </c>
      <c r="Q22">
        <f t="shared" si="3"/>
        <v>71</v>
      </c>
      <c r="R22">
        <f t="shared" si="4"/>
        <v>126</v>
      </c>
      <c r="S22">
        <f>IF('50 Men''s Epée'!P$3=TRUE,H22,0)</f>
        <v>0</v>
      </c>
      <c r="T22">
        <f>IF('50 Men''s Epée'!Q$3=TRUE,K22,0)</f>
        <v>71</v>
      </c>
      <c r="U22">
        <f>IF('50 Men''s Epée'!R$3=TRUE,N22,0)</f>
        <v>126</v>
      </c>
    </row>
    <row r="23" spans="1:21" ht="12.75">
      <c r="A23" s="2" t="str">
        <f>IF(E23=0,"",IF(E23=E22,A22,ROW()-3&amp;IF(E23=E24,"T","")))</f>
        <v>20</v>
      </c>
      <c r="B23" s="2"/>
      <c r="C23" s="38" t="s">
        <v>483</v>
      </c>
      <c r="D23" s="19">
        <v>15908</v>
      </c>
      <c r="E23" s="36">
        <f>LARGE($P23:$R23,1)+LARGE($P23:$R23,2)+IF('[2]Men''s Epée'!$A$3=1,F23,0)</f>
        <v>140</v>
      </c>
      <c r="F23" s="18"/>
      <c r="G23" s="31" t="str">
        <f t="shared" si="0"/>
        <v>np</v>
      </c>
      <c r="H23" s="28">
        <f>IF(OR('[2]Men''s Epée'!$A$3=1,'50 Men''s Epée'!$P$3=TRUE),IF(OR(G23&gt;=65,ISNUMBER(G23)=FALSE),0,VLOOKUP(G23,PointTable,H$3,TRUE)),0)</f>
        <v>0</v>
      </c>
      <c r="I23" s="29" t="e">
        <f>VLOOKUP($C23,'Combined Men''s Epée'!$C$4:$I$205,I$1-2,FALSE)</f>
        <v>#N/A</v>
      </c>
      <c r="J23" s="31" t="str">
        <f t="shared" si="1"/>
        <v>np</v>
      </c>
      <c r="K23" s="28">
        <f>IF(OR('[2]Men''s Epée'!$A$3=1,'50 Men''s Epée'!$P$3=TRUE),IF(OR(J23&gt;=65,ISNUMBER(J23)=FALSE),0,VLOOKUP(J23,PointTable,K$3,TRUE)),0)</f>
        <v>0</v>
      </c>
      <c r="L23" s="29" t="e">
        <f>VLOOKUP($C23,'Combined Men''s Epée'!$C$4:$I$205,L$1-2,FALSE)</f>
        <v>#N/A</v>
      </c>
      <c r="M23" s="4">
        <v>17</v>
      </c>
      <c r="N23" s="5">
        <f>IF(OR('[2]Men''s Epée'!$A$3=1,'50 Men''s Epée'!$R$3=TRUE),IF(OR(M23&gt;=65,ISNUMBER(M23)=FALSE),0,VLOOKUP(M23,PointTable,N$3,TRUE)),0)</f>
        <v>140</v>
      </c>
      <c r="P23">
        <f t="shared" si="2"/>
        <v>0</v>
      </c>
      <c r="Q23">
        <f t="shared" si="3"/>
        <v>0</v>
      </c>
      <c r="R23">
        <f t="shared" si="4"/>
        <v>140</v>
      </c>
      <c r="S23">
        <f>IF('50 Men''s Epée'!P$3=TRUE,H23,0)</f>
        <v>0</v>
      </c>
      <c r="T23">
        <f>IF('50 Men''s Epée'!Q$3=TRUE,K23,0)</f>
        <v>0</v>
      </c>
      <c r="U23">
        <f>IF('50 Men''s Epée'!R$3=TRUE,N23,0)</f>
        <v>140</v>
      </c>
    </row>
    <row r="24" spans="1:21" ht="12.75">
      <c r="A24" s="2" t="str">
        <f>IF(E24=0,"",IF(E24=E23,A23,ROW()-3&amp;IF(E24=E25,"T","")))</f>
        <v>21</v>
      </c>
      <c r="B24" s="2"/>
      <c r="C24" s="20" t="s">
        <v>104</v>
      </c>
      <c r="D24" s="19">
        <v>15157</v>
      </c>
      <c r="E24" s="36">
        <f>LARGE($P24:$R24,1)+LARGE($P24:$R24,2)+IF('[2]Men''s Epée'!$A$3=1,F24,0)</f>
        <v>138</v>
      </c>
      <c r="F24" s="18"/>
      <c r="G24" s="31" t="str">
        <f t="shared" si="0"/>
        <v>np</v>
      </c>
      <c r="H24" s="28">
        <f>IF(OR('[2]Men''s Epée'!$A$3=1,'50 Men''s Epée'!$P$3=TRUE),IF(OR(G24&gt;=65,ISNUMBER(G24)=FALSE),0,VLOOKUP(G24,PointTable,H$3,TRUE)),0)</f>
        <v>0</v>
      </c>
      <c r="I24" s="29" t="e">
        <f>VLOOKUP($C24,'Combined Men''s Epée'!$C$4:$I$205,I$1-2,FALSE)</f>
        <v>#N/A</v>
      </c>
      <c r="J24" s="31" t="str">
        <f t="shared" si="1"/>
        <v>np</v>
      </c>
      <c r="K24" s="28">
        <f>IF(OR('[2]Men''s Epée'!$A$3=1,'50 Men''s Epée'!$P$3=TRUE),IF(OR(J24&gt;=65,ISNUMBER(J24)=FALSE),0,VLOOKUP(J24,PointTable,K$3,TRUE)),0)</f>
        <v>0</v>
      </c>
      <c r="L24" s="29" t="e">
        <f>VLOOKUP($C24,'Combined Men''s Epée'!$C$4:$I$205,L$1-2,FALSE)</f>
        <v>#N/A</v>
      </c>
      <c r="M24" s="4">
        <v>18</v>
      </c>
      <c r="N24" s="5">
        <f>IF(OR('[2]Men''s Epée'!$A$3=1,'50 Men''s Epée'!$R$3=TRUE),IF(OR(M24&gt;=65,ISNUMBER(M24)=FALSE),0,VLOOKUP(M24,PointTable,N$3,TRUE)),0)</f>
        <v>138</v>
      </c>
      <c r="P24">
        <f t="shared" si="2"/>
        <v>0</v>
      </c>
      <c r="Q24">
        <f t="shared" si="3"/>
        <v>0</v>
      </c>
      <c r="R24">
        <f t="shared" si="4"/>
        <v>138</v>
      </c>
      <c r="S24">
        <f>IF('50 Men''s Epée'!P$3=TRUE,H24,0)</f>
        <v>0</v>
      </c>
      <c r="T24">
        <f>IF('50 Men''s Epée'!Q$3=TRUE,K24,0)</f>
        <v>0</v>
      </c>
      <c r="U24">
        <f>IF('50 Men''s Epée'!R$3=TRUE,N24,0)</f>
        <v>138</v>
      </c>
    </row>
    <row r="25" spans="1:21" ht="12.75">
      <c r="A25" s="2" t="str">
        <f>IF(E25=0,"",IF(E25=E24,A24,ROW()-3&amp;IF(E25=E26,"T","")))</f>
        <v>22</v>
      </c>
      <c r="B25" s="2"/>
      <c r="C25" s="32" t="s">
        <v>288</v>
      </c>
      <c r="D25" s="19">
        <v>14329</v>
      </c>
      <c r="E25" s="36">
        <f>LARGE($P25:$R25,1)+LARGE($P25:$R25,2)+IF('[2]Men''s Epée'!$A$3=1,F25,0)</f>
        <v>132</v>
      </c>
      <c r="F25" s="18"/>
      <c r="G25" s="31" t="str">
        <f t="shared" si="0"/>
        <v>np</v>
      </c>
      <c r="H25" s="28">
        <f>IF(OR('[2]Men''s Epée'!$A$3=1,'50 Men''s Epée'!$P$3=TRUE),IF(OR(G25&gt;=65,ISNUMBER(G25)=FALSE),0,VLOOKUP(G25,PointTable,H$3,TRUE)),0)</f>
        <v>0</v>
      </c>
      <c r="I25" s="29" t="e">
        <f>VLOOKUP($C25,'Combined Men''s Epée'!$C$4:$I$205,I$1-2,FALSE)</f>
        <v>#N/A</v>
      </c>
      <c r="J25" s="31" t="str">
        <f t="shared" si="1"/>
        <v>np</v>
      </c>
      <c r="K25" s="28">
        <f>IF(OR('[2]Men''s Epée'!$A$3=1,'50 Men''s Epée'!$P$3=TRUE),IF(OR(J25&gt;=65,ISNUMBER(J25)=FALSE),0,VLOOKUP(J25,PointTable,K$3,TRUE)),0)</f>
        <v>0</v>
      </c>
      <c r="L25" s="29" t="e">
        <f>VLOOKUP($C25,'Combined Men''s Epée'!$C$4:$I$205,L$1-2,FALSE)</f>
        <v>#N/A</v>
      </c>
      <c r="M25" s="4">
        <v>21</v>
      </c>
      <c r="N25" s="5">
        <f>IF(OR('[2]Men''s Epée'!$A$3=1,'50 Men''s Epée'!$R$3=TRUE),IF(OR(M25&gt;=65,ISNUMBER(M25)=FALSE),0,VLOOKUP(M25,PointTable,N$3,TRUE)),0)</f>
        <v>132</v>
      </c>
      <c r="P25">
        <f t="shared" si="2"/>
        <v>0</v>
      </c>
      <c r="Q25">
        <f t="shared" si="3"/>
        <v>0</v>
      </c>
      <c r="R25">
        <f t="shared" si="4"/>
        <v>132</v>
      </c>
      <c r="S25">
        <f>IF('50 Men''s Epée'!P$3=TRUE,H25,0)</f>
        <v>0</v>
      </c>
      <c r="T25">
        <f>IF('50 Men''s Epée'!Q$3=TRUE,K25,0)</f>
        <v>0</v>
      </c>
      <c r="U25">
        <f>IF('50 Men''s Epée'!R$3=TRUE,N25,0)</f>
        <v>132</v>
      </c>
    </row>
    <row r="26" spans="1:21" ht="12.75">
      <c r="A26" s="2" t="str">
        <f>IF(E26=0,"",IF(E26=E25,A25,ROW()-3&amp;IF(E26=E27,"T","")))</f>
        <v>23</v>
      </c>
      <c r="B26" s="2"/>
      <c r="C26" s="38" t="s">
        <v>484</v>
      </c>
      <c r="D26" s="19">
        <v>16460</v>
      </c>
      <c r="E26" s="36">
        <f>LARGE($P26:$R26,1)+LARGE($P26:$R26,2)+IF('[2]Men''s Epée'!$A$3=1,F26,0)</f>
        <v>130</v>
      </c>
      <c r="F26" s="18"/>
      <c r="G26" s="31" t="str">
        <f t="shared" si="0"/>
        <v>np</v>
      </c>
      <c r="H26" s="28">
        <f>IF(OR('[2]Men''s Epée'!$A$3=1,'50 Men''s Epée'!$P$3=TRUE),IF(OR(G26&gt;=65,ISNUMBER(G26)=FALSE),0,VLOOKUP(G26,PointTable,H$3,TRUE)),0)</f>
        <v>0</v>
      </c>
      <c r="I26" s="29" t="e">
        <f>VLOOKUP($C26,'Combined Men''s Epée'!$C$4:$I$205,I$1-2,FALSE)</f>
        <v>#N/A</v>
      </c>
      <c r="J26" s="31" t="str">
        <f t="shared" si="1"/>
        <v>np</v>
      </c>
      <c r="K26" s="28">
        <f>IF(OR('[2]Men''s Epée'!$A$3=1,'50 Men''s Epée'!$P$3=TRUE),IF(OR(J26&gt;=65,ISNUMBER(J26)=FALSE),0,VLOOKUP(J26,PointTable,K$3,TRUE)),0)</f>
        <v>0</v>
      </c>
      <c r="L26" s="29" t="e">
        <f>VLOOKUP($C26,'Combined Men''s Epée'!$C$4:$I$205,L$1-2,FALSE)</f>
        <v>#N/A</v>
      </c>
      <c r="M26" s="4">
        <v>22</v>
      </c>
      <c r="N26" s="5">
        <f>IF(OR('[2]Men''s Epée'!$A$3=1,'50 Men''s Epée'!$R$3=TRUE),IF(OR(M26&gt;=65,ISNUMBER(M26)=FALSE),0,VLOOKUP(M26,PointTable,N$3,TRUE)),0)</f>
        <v>130</v>
      </c>
      <c r="P26">
        <f t="shared" si="2"/>
        <v>0</v>
      </c>
      <c r="Q26">
        <f t="shared" si="3"/>
        <v>0</v>
      </c>
      <c r="R26">
        <f t="shared" si="4"/>
        <v>130</v>
      </c>
      <c r="S26">
        <f>IF('50 Men''s Epée'!P$3=TRUE,H26,0)</f>
        <v>0</v>
      </c>
      <c r="T26">
        <f>IF('50 Men''s Epée'!Q$3=TRUE,K26,0)</f>
        <v>0</v>
      </c>
      <c r="U26">
        <f>IF('50 Men''s Epée'!R$3=TRUE,N26,0)</f>
        <v>130</v>
      </c>
    </row>
    <row r="27" spans="1:21" ht="12.75">
      <c r="A27" s="2" t="str">
        <f>IF(E27=0,"",IF(E27=E26,A26,ROW()-3&amp;IF(E27=E28,"T","")))</f>
        <v>24</v>
      </c>
      <c r="B27" s="2"/>
      <c r="C27" s="32" t="s">
        <v>134</v>
      </c>
      <c r="D27" s="19">
        <v>5274</v>
      </c>
      <c r="E27" s="36">
        <f>LARGE($P27:$R27,1)+LARGE($P27:$R27,2)+IF('[2]Men''s Epée'!$A$3=1,F27,0)</f>
        <v>128</v>
      </c>
      <c r="F27" s="18"/>
      <c r="G27" s="31" t="str">
        <f t="shared" si="0"/>
        <v>np</v>
      </c>
      <c r="H27" s="28">
        <f>IF(OR('[2]Men''s Epée'!$A$3=1,'50 Men''s Epée'!$P$3=TRUE),IF(OR(G27&gt;=65,ISNUMBER(G27)=FALSE),0,VLOOKUP(G27,PointTable,H$3,TRUE)),0)</f>
        <v>0</v>
      </c>
      <c r="I27" s="29" t="e">
        <f>VLOOKUP($C27,'Combined Men''s Epée'!$C$4:$I$205,I$1-2,FALSE)</f>
        <v>#N/A</v>
      </c>
      <c r="J27" s="31" t="str">
        <f t="shared" si="1"/>
        <v>np</v>
      </c>
      <c r="K27" s="28">
        <f>IF(OR('[2]Men''s Epée'!$A$3=1,'50 Men''s Epée'!$P$3=TRUE),IF(OR(J27&gt;=65,ISNUMBER(J27)=FALSE),0,VLOOKUP(J27,PointTable,K$3,TRUE)),0)</f>
        <v>0</v>
      </c>
      <c r="L27" s="29" t="e">
        <f>VLOOKUP($C27,'Combined Men''s Epée'!$C$4:$I$205,L$1-2,FALSE)</f>
        <v>#N/A</v>
      </c>
      <c r="M27" s="4">
        <v>23</v>
      </c>
      <c r="N27" s="5">
        <f>IF(OR('[2]Men''s Epée'!$A$3=1,'50 Men''s Epée'!$R$3=TRUE),IF(OR(M27&gt;=65,ISNUMBER(M27)=FALSE),0,VLOOKUP(M27,PointTable,N$3,TRUE)),0)</f>
        <v>128</v>
      </c>
      <c r="P27">
        <f t="shared" si="2"/>
        <v>0</v>
      </c>
      <c r="Q27">
        <f t="shared" si="3"/>
        <v>0</v>
      </c>
      <c r="R27">
        <f t="shared" si="4"/>
        <v>128</v>
      </c>
      <c r="S27">
        <f>IF('50 Men''s Epée'!P$3=TRUE,H27,0)</f>
        <v>0</v>
      </c>
      <c r="T27">
        <f>IF('50 Men''s Epée'!Q$3=TRUE,K27,0)</f>
        <v>0</v>
      </c>
      <c r="U27">
        <f>IF('50 Men''s Epée'!R$3=TRUE,N27,0)</f>
        <v>128</v>
      </c>
    </row>
    <row r="28" spans="1:21" ht="12.75">
      <c r="A28" s="2" t="str">
        <f>IF(E28=0,"",IF(E28=E27,A27,ROW()-3&amp;IF(E28=E29,"T","")))</f>
        <v>25</v>
      </c>
      <c r="B28" s="2"/>
      <c r="C28" s="38" t="s">
        <v>485</v>
      </c>
      <c r="D28" s="19">
        <v>14558</v>
      </c>
      <c r="E28" s="36">
        <f>LARGE($P28:$R28,1)+LARGE($P28:$R28,2)+IF('[2]Men''s Epée'!$A$3=1,F28,0)</f>
        <v>124</v>
      </c>
      <c r="F28" s="18"/>
      <c r="G28" s="31" t="str">
        <f t="shared" si="0"/>
        <v>np</v>
      </c>
      <c r="H28" s="28">
        <f>IF(OR('[2]Men''s Epée'!$A$3=1,'50 Men''s Epée'!$P$3=TRUE),IF(OR(G28&gt;=65,ISNUMBER(G28)=FALSE),0,VLOOKUP(G28,PointTable,H$3,TRUE)),0)</f>
        <v>0</v>
      </c>
      <c r="I28" s="29" t="e">
        <f>VLOOKUP($C28,'Combined Men''s Epée'!$C$4:$I$205,I$1-2,FALSE)</f>
        <v>#N/A</v>
      </c>
      <c r="J28" s="31" t="str">
        <f t="shared" si="1"/>
        <v>np</v>
      </c>
      <c r="K28" s="28">
        <f>IF(OR('[2]Men''s Epée'!$A$3=1,'50 Men''s Epée'!$P$3=TRUE),IF(OR(J28&gt;=65,ISNUMBER(J28)=FALSE),0,VLOOKUP(J28,PointTable,K$3,TRUE)),0)</f>
        <v>0</v>
      </c>
      <c r="L28" s="29" t="e">
        <f>VLOOKUP($C28,'Combined Men''s Epée'!$C$4:$I$205,L$1-2,FALSE)</f>
        <v>#N/A</v>
      </c>
      <c r="M28" s="4">
        <v>25</v>
      </c>
      <c r="N28" s="5">
        <f>IF(OR('[2]Men''s Epée'!$A$3=1,'50 Men''s Epée'!$R$3=TRUE),IF(OR(M28&gt;=65,ISNUMBER(M28)=FALSE),0,VLOOKUP(M28,PointTable,N$3,TRUE)),0)</f>
        <v>124</v>
      </c>
      <c r="P28">
        <f t="shared" si="2"/>
        <v>0</v>
      </c>
      <c r="Q28">
        <f t="shared" si="3"/>
        <v>0</v>
      </c>
      <c r="R28">
        <f t="shared" si="4"/>
        <v>124</v>
      </c>
      <c r="S28">
        <f>IF('50 Men''s Epée'!P$3=TRUE,H28,0)</f>
        <v>0</v>
      </c>
      <c r="T28">
        <f>IF('50 Men''s Epée'!Q$3=TRUE,K28,0)</f>
        <v>0</v>
      </c>
      <c r="U28">
        <f>IF('50 Men''s Epée'!R$3=TRUE,N28,0)</f>
        <v>124</v>
      </c>
    </row>
  </sheetData>
  <conditionalFormatting sqref="D4:D28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67">IF(E4=0,"",IF(E4=E3,A3,ROW()-3&amp;IF(E4=E5,"T","")))</f>
        <v>1</v>
      </c>
      <c r="B4" s="2" t="str">
        <f aca="true" t="shared" si="1" ref="B4:B63">TRIM(IF(D4&lt;=V60Cutoff,"%",IF(D4&lt;=V50Cutoff,"#","")))</f>
        <v>#</v>
      </c>
      <c r="C4" s="20" t="s">
        <v>27</v>
      </c>
      <c r="D4" s="19">
        <v>19109</v>
      </c>
      <c r="E4" s="36">
        <f aca="true" t="shared" si="2" ref="E4:E35">F4+LARGE($L4:$M4,1)+LARGE($L4:$M4,2)</f>
        <v>1062</v>
      </c>
      <c r="F4" s="5"/>
      <c r="G4" s="4">
        <v>3</v>
      </c>
      <c r="H4" s="5">
        <f aca="true" t="shared" si="3" ref="H4:H35">IF(OR(G4&gt;=65,ISNUMBER(G4)=FALSE),0,VLOOKUP(G4,PointTable,H$3,TRUE))</f>
        <v>510</v>
      </c>
      <c r="I4" s="4">
        <v>2</v>
      </c>
      <c r="J4" s="5">
        <f aca="true" t="shared" si="4" ref="J4:J35">IF(OR(I4&gt;=65,ISNUMBER(I4)=FALSE),0,VLOOKUP(I4,PointTable,J$3,TRUE))</f>
        <v>552</v>
      </c>
      <c r="L4">
        <f aca="true" t="shared" si="5" ref="L4:L63">H4</f>
        <v>510</v>
      </c>
      <c r="M4">
        <f aca="true" t="shared" si="6" ref="M4:M63">J4</f>
        <v>552</v>
      </c>
    </row>
    <row r="5" spans="1:13" ht="12.75">
      <c r="A5" s="2" t="str">
        <f t="shared" si="0"/>
        <v>2</v>
      </c>
      <c r="B5" s="2">
        <f t="shared" si="1"/>
      </c>
      <c r="C5" s="32" t="s">
        <v>196</v>
      </c>
      <c r="D5" s="19">
        <v>23048</v>
      </c>
      <c r="E5" s="36">
        <f t="shared" si="2"/>
        <v>1017</v>
      </c>
      <c r="F5" s="18"/>
      <c r="G5" s="4">
        <v>1</v>
      </c>
      <c r="H5" s="5">
        <f t="shared" si="3"/>
        <v>600</v>
      </c>
      <c r="I5" s="4">
        <v>6</v>
      </c>
      <c r="J5" s="5">
        <f t="shared" si="4"/>
        <v>417</v>
      </c>
      <c r="L5">
        <f t="shared" si="5"/>
        <v>600</v>
      </c>
      <c r="M5">
        <f t="shared" si="6"/>
        <v>417</v>
      </c>
    </row>
    <row r="6" spans="1:13" ht="12.75">
      <c r="A6" s="2" t="str">
        <f t="shared" si="0"/>
        <v>3</v>
      </c>
      <c r="B6" s="2" t="str">
        <f t="shared" si="1"/>
        <v>#</v>
      </c>
      <c r="C6" s="32" t="s">
        <v>138</v>
      </c>
      <c r="D6" s="19">
        <v>19130</v>
      </c>
      <c r="E6" s="36">
        <f t="shared" si="2"/>
        <v>921</v>
      </c>
      <c r="F6" s="18"/>
      <c r="G6" s="4">
        <v>8</v>
      </c>
      <c r="H6" s="5">
        <f t="shared" si="3"/>
        <v>411</v>
      </c>
      <c r="I6" s="4">
        <v>3</v>
      </c>
      <c r="J6" s="5">
        <f t="shared" si="4"/>
        <v>510</v>
      </c>
      <c r="L6">
        <f t="shared" si="5"/>
        <v>411</v>
      </c>
      <c r="M6">
        <f t="shared" si="6"/>
        <v>510</v>
      </c>
    </row>
    <row r="7" spans="1:13" ht="12.75">
      <c r="A7" s="2" t="str">
        <f t="shared" si="0"/>
        <v>4</v>
      </c>
      <c r="B7" s="2" t="str">
        <f t="shared" si="1"/>
        <v>#</v>
      </c>
      <c r="C7" s="20" t="s">
        <v>20</v>
      </c>
      <c r="D7" s="19">
        <v>19519</v>
      </c>
      <c r="E7" s="36">
        <f t="shared" si="2"/>
        <v>873</v>
      </c>
      <c r="F7" s="18"/>
      <c r="G7" s="4">
        <v>2</v>
      </c>
      <c r="H7" s="5">
        <f t="shared" si="3"/>
        <v>552</v>
      </c>
      <c r="I7" s="4">
        <v>9</v>
      </c>
      <c r="J7" s="5">
        <f t="shared" si="4"/>
        <v>321</v>
      </c>
      <c r="L7">
        <f t="shared" si="5"/>
        <v>552</v>
      </c>
      <c r="M7">
        <f t="shared" si="6"/>
        <v>321</v>
      </c>
    </row>
    <row r="8" spans="1:13" ht="12.75">
      <c r="A8" s="2" t="str">
        <f t="shared" si="0"/>
        <v>5</v>
      </c>
      <c r="B8" s="2">
        <f t="shared" si="1"/>
      </c>
      <c r="C8" s="32" t="s">
        <v>197</v>
      </c>
      <c r="D8" s="19">
        <v>20686</v>
      </c>
      <c r="E8" s="36">
        <f t="shared" si="2"/>
        <v>828</v>
      </c>
      <c r="F8" s="18"/>
      <c r="G8" s="4">
        <v>6</v>
      </c>
      <c r="H8" s="5">
        <f t="shared" si="3"/>
        <v>417</v>
      </c>
      <c r="I8" s="4">
        <v>8</v>
      </c>
      <c r="J8" s="5">
        <f t="shared" si="4"/>
        <v>411</v>
      </c>
      <c r="L8">
        <f t="shared" si="5"/>
        <v>417</v>
      </c>
      <c r="M8">
        <f t="shared" si="6"/>
        <v>411</v>
      </c>
    </row>
    <row r="9" spans="1:13" ht="12.75">
      <c r="A9" s="2" t="str">
        <f t="shared" si="0"/>
        <v>6</v>
      </c>
      <c r="B9" s="2">
        <f t="shared" si="1"/>
      </c>
      <c r="C9" s="32" t="s">
        <v>136</v>
      </c>
      <c r="D9" s="19">
        <v>21938</v>
      </c>
      <c r="E9" s="36">
        <f t="shared" si="2"/>
        <v>738</v>
      </c>
      <c r="F9" s="18"/>
      <c r="G9" s="4">
        <v>5</v>
      </c>
      <c r="H9" s="5">
        <f t="shared" si="3"/>
        <v>420</v>
      </c>
      <c r="I9" s="4">
        <v>10</v>
      </c>
      <c r="J9" s="5">
        <f t="shared" si="4"/>
        <v>318</v>
      </c>
      <c r="L9">
        <f t="shared" si="5"/>
        <v>420</v>
      </c>
      <c r="M9">
        <f t="shared" si="6"/>
        <v>318</v>
      </c>
    </row>
    <row r="10" spans="1:13" ht="12.75">
      <c r="A10" s="2" t="str">
        <f t="shared" si="0"/>
        <v>7</v>
      </c>
      <c r="B10" s="2" t="str">
        <f t="shared" si="1"/>
        <v>%</v>
      </c>
      <c r="C10" s="20" t="s">
        <v>8</v>
      </c>
      <c r="D10" s="19">
        <v>15804</v>
      </c>
      <c r="E10" s="36">
        <f t="shared" si="2"/>
        <v>733.5</v>
      </c>
      <c r="F10" s="18"/>
      <c r="G10" s="4">
        <v>9.5</v>
      </c>
      <c r="H10" s="5">
        <f t="shared" si="3"/>
        <v>319.5</v>
      </c>
      <c r="I10" s="4">
        <v>7</v>
      </c>
      <c r="J10" s="5">
        <f t="shared" si="4"/>
        <v>414</v>
      </c>
      <c r="L10">
        <f t="shared" si="5"/>
        <v>319.5</v>
      </c>
      <c r="M10">
        <f t="shared" si="6"/>
        <v>414</v>
      </c>
    </row>
    <row r="11" spans="1:13" ht="12.75">
      <c r="A11" s="2" t="str">
        <f t="shared" si="0"/>
        <v>8</v>
      </c>
      <c r="B11" s="2">
        <f t="shared" si="1"/>
      </c>
      <c r="C11" s="20" t="s">
        <v>91</v>
      </c>
      <c r="D11" s="19">
        <v>20721</v>
      </c>
      <c r="E11" s="36">
        <f t="shared" si="2"/>
        <v>702</v>
      </c>
      <c r="F11" s="18"/>
      <c r="G11" s="4">
        <v>3</v>
      </c>
      <c r="H11" s="5">
        <f t="shared" si="3"/>
        <v>510</v>
      </c>
      <c r="I11" s="4">
        <v>23</v>
      </c>
      <c r="J11" s="5">
        <f t="shared" si="4"/>
        <v>192</v>
      </c>
      <c r="L11">
        <f t="shared" si="5"/>
        <v>510</v>
      </c>
      <c r="M11">
        <f t="shared" si="6"/>
        <v>192</v>
      </c>
    </row>
    <row r="12" spans="1:13" ht="12.75">
      <c r="A12" s="2" t="str">
        <f t="shared" si="0"/>
        <v>9</v>
      </c>
      <c r="B12" s="2" t="str">
        <f t="shared" si="1"/>
        <v>#</v>
      </c>
      <c r="C12" s="32" t="s">
        <v>353</v>
      </c>
      <c r="D12" s="19">
        <v>19667</v>
      </c>
      <c r="E12" s="36">
        <f t="shared" si="2"/>
        <v>619.5</v>
      </c>
      <c r="F12" s="18"/>
      <c r="G12" s="4">
        <v>20.5</v>
      </c>
      <c r="H12" s="5">
        <f t="shared" si="3"/>
        <v>199.5</v>
      </c>
      <c r="I12" s="4">
        <v>5</v>
      </c>
      <c r="J12" s="5">
        <f t="shared" si="4"/>
        <v>420</v>
      </c>
      <c r="L12">
        <f t="shared" si="5"/>
        <v>199.5</v>
      </c>
      <c r="M12">
        <f t="shared" si="6"/>
        <v>420</v>
      </c>
    </row>
    <row r="13" spans="1:13" ht="12.75">
      <c r="A13" s="2" t="str">
        <f t="shared" si="0"/>
        <v>10</v>
      </c>
      <c r="B13" s="2" t="str">
        <f>TRIM(IF(D13&lt;=V60Cutoff,"%",IF(D13&lt;=V50Cutoff,"#","")))</f>
        <v>#</v>
      </c>
      <c r="C13" s="32" t="s">
        <v>21</v>
      </c>
      <c r="D13" s="19">
        <v>17998</v>
      </c>
      <c r="E13" s="36">
        <f t="shared" si="2"/>
        <v>600</v>
      </c>
      <c r="F13" s="18"/>
      <c r="G13" s="4" t="s">
        <v>3</v>
      </c>
      <c r="H13" s="5">
        <f t="shared" si="3"/>
        <v>0</v>
      </c>
      <c r="I13" s="4">
        <v>1</v>
      </c>
      <c r="J13" s="5">
        <f t="shared" si="4"/>
        <v>600</v>
      </c>
      <c r="L13">
        <f>H13</f>
        <v>0</v>
      </c>
      <c r="M13">
        <f>J13</f>
        <v>600</v>
      </c>
    </row>
    <row r="14" spans="1:13" ht="12.75">
      <c r="A14" s="2" t="str">
        <f t="shared" si="0"/>
        <v>11</v>
      </c>
      <c r="B14" s="2">
        <f t="shared" si="1"/>
      </c>
      <c r="C14" s="32" t="s">
        <v>351</v>
      </c>
      <c r="D14" s="19">
        <v>23530</v>
      </c>
      <c r="E14" s="36">
        <f t="shared" si="2"/>
        <v>514.5</v>
      </c>
      <c r="F14" s="18"/>
      <c r="G14" s="4">
        <v>9.5</v>
      </c>
      <c r="H14" s="5">
        <f t="shared" si="3"/>
        <v>319.5</v>
      </c>
      <c r="I14" s="4">
        <v>22</v>
      </c>
      <c r="J14" s="5">
        <f t="shared" si="4"/>
        <v>195</v>
      </c>
      <c r="L14">
        <f t="shared" si="5"/>
        <v>319.5</v>
      </c>
      <c r="M14">
        <f t="shared" si="6"/>
        <v>195</v>
      </c>
    </row>
    <row r="15" spans="1:13" ht="12.75">
      <c r="A15" s="2" t="str">
        <f t="shared" si="0"/>
        <v>12</v>
      </c>
      <c r="B15" s="2">
        <f t="shared" si="1"/>
      </c>
      <c r="C15" s="32" t="s">
        <v>6</v>
      </c>
      <c r="D15" s="19">
        <v>20945</v>
      </c>
      <c r="E15" s="36">
        <f t="shared" si="2"/>
        <v>510</v>
      </c>
      <c r="F15" s="18"/>
      <c r="G15" s="4" t="s">
        <v>3</v>
      </c>
      <c r="H15" s="5">
        <f t="shared" si="3"/>
        <v>0</v>
      </c>
      <c r="I15" s="4">
        <v>3</v>
      </c>
      <c r="J15" s="5">
        <f t="shared" si="4"/>
        <v>510</v>
      </c>
      <c r="L15">
        <f t="shared" si="5"/>
        <v>0</v>
      </c>
      <c r="M15">
        <f t="shared" si="6"/>
        <v>510</v>
      </c>
    </row>
    <row r="16" spans="1:13" ht="12.75">
      <c r="A16" s="2" t="str">
        <f t="shared" si="0"/>
        <v>13</v>
      </c>
      <c r="B16" s="2" t="str">
        <f t="shared" si="1"/>
        <v>#</v>
      </c>
      <c r="C16" s="32" t="s">
        <v>74</v>
      </c>
      <c r="D16" s="19">
        <v>19101</v>
      </c>
      <c r="E16" s="36">
        <f t="shared" si="2"/>
        <v>496.5</v>
      </c>
      <c r="F16" s="18"/>
      <c r="G16" s="4">
        <v>25.5</v>
      </c>
      <c r="H16" s="5">
        <f t="shared" si="3"/>
        <v>184.5</v>
      </c>
      <c r="I16" s="4">
        <v>12</v>
      </c>
      <c r="J16" s="5">
        <f t="shared" si="4"/>
        <v>312</v>
      </c>
      <c r="L16">
        <f t="shared" si="5"/>
        <v>184.5</v>
      </c>
      <c r="M16">
        <f t="shared" si="6"/>
        <v>312</v>
      </c>
    </row>
    <row r="17" spans="1:13" ht="12.75">
      <c r="A17" s="2" t="str">
        <f t="shared" si="0"/>
        <v>14</v>
      </c>
      <c r="B17" s="2">
        <f t="shared" si="1"/>
      </c>
      <c r="C17" s="32" t="s">
        <v>198</v>
      </c>
      <c r="D17" s="19">
        <v>20803</v>
      </c>
      <c r="E17" s="36">
        <f t="shared" si="2"/>
        <v>414</v>
      </c>
      <c r="F17" s="18"/>
      <c r="G17" s="4">
        <v>7</v>
      </c>
      <c r="H17" s="5">
        <f t="shared" si="3"/>
        <v>414</v>
      </c>
      <c r="I17" s="4" t="s">
        <v>3</v>
      </c>
      <c r="J17" s="5">
        <f t="shared" si="4"/>
        <v>0</v>
      </c>
      <c r="L17">
        <f t="shared" si="5"/>
        <v>414</v>
      </c>
      <c r="M17">
        <f t="shared" si="6"/>
        <v>0</v>
      </c>
    </row>
    <row r="18" spans="1:13" ht="12.75">
      <c r="A18" s="2" t="str">
        <f t="shared" si="0"/>
        <v>15</v>
      </c>
      <c r="B18" s="2">
        <f t="shared" si="1"/>
      </c>
      <c r="C18" s="20" t="s">
        <v>89</v>
      </c>
      <c r="D18" s="19">
        <v>21195</v>
      </c>
      <c r="E18" s="36">
        <f t="shared" si="2"/>
        <v>402</v>
      </c>
      <c r="F18" s="18"/>
      <c r="G18" s="4">
        <v>34</v>
      </c>
      <c r="H18" s="5">
        <f t="shared" si="3"/>
        <v>99</v>
      </c>
      <c r="I18" s="4">
        <v>15</v>
      </c>
      <c r="J18" s="5">
        <f t="shared" si="4"/>
        <v>303</v>
      </c>
      <c r="L18">
        <f t="shared" si="5"/>
        <v>99</v>
      </c>
      <c r="M18">
        <f t="shared" si="6"/>
        <v>303</v>
      </c>
    </row>
    <row r="19" spans="1:13" ht="12.75">
      <c r="A19" s="2" t="str">
        <f t="shared" si="0"/>
        <v>16</v>
      </c>
      <c r="B19" s="2" t="str">
        <f t="shared" si="1"/>
        <v>%</v>
      </c>
      <c r="C19" s="20" t="s">
        <v>73</v>
      </c>
      <c r="D19" s="19">
        <v>13713</v>
      </c>
      <c r="E19" s="36">
        <f t="shared" si="2"/>
        <v>398</v>
      </c>
      <c r="F19" s="18"/>
      <c r="G19" s="4">
        <v>41</v>
      </c>
      <c r="H19" s="5">
        <f t="shared" si="3"/>
        <v>92</v>
      </c>
      <c r="I19" s="4">
        <v>14</v>
      </c>
      <c r="J19" s="5">
        <f t="shared" si="4"/>
        <v>306</v>
      </c>
      <c r="L19">
        <f t="shared" si="5"/>
        <v>92</v>
      </c>
      <c r="M19">
        <f t="shared" si="6"/>
        <v>306</v>
      </c>
    </row>
    <row r="20" spans="1:13" ht="12.75">
      <c r="A20" s="2" t="str">
        <f t="shared" si="0"/>
        <v>17</v>
      </c>
      <c r="B20" s="2" t="str">
        <f t="shared" si="1"/>
        <v>#</v>
      </c>
      <c r="C20" s="32" t="s">
        <v>359</v>
      </c>
      <c r="D20" s="19">
        <v>19936</v>
      </c>
      <c r="E20" s="36">
        <f t="shared" si="2"/>
        <v>394</v>
      </c>
      <c r="F20" s="18"/>
      <c r="G20" s="4">
        <v>16</v>
      </c>
      <c r="H20" s="5">
        <f t="shared" si="3"/>
        <v>300</v>
      </c>
      <c r="I20" s="4">
        <v>39</v>
      </c>
      <c r="J20" s="5">
        <f t="shared" si="4"/>
        <v>94</v>
      </c>
      <c r="L20">
        <f t="shared" si="5"/>
        <v>300</v>
      </c>
      <c r="M20">
        <f t="shared" si="6"/>
        <v>94</v>
      </c>
    </row>
    <row r="21" spans="1:13" ht="12.75">
      <c r="A21" s="2" t="str">
        <f t="shared" si="0"/>
        <v>18</v>
      </c>
      <c r="B21" s="2">
        <f t="shared" si="1"/>
      </c>
      <c r="C21" s="20" t="s">
        <v>10</v>
      </c>
      <c r="D21" s="19">
        <v>20791</v>
      </c>
      <c r="E21" s="36">
        <f t="shared" si="2"/>
        <v>379</v>
      </c>
      <c r="F21" s="18"/>
      <c r="G21" s="4">
        <v>14</v>
      </c>
      <c r="H21" s="5">
        <f t="shared" si="3"/>
        <v>306</v>
      </c>
      <c r="I21" s="4">
        <v>60</v>
      </c>
      <c r="J21" s="5">
        <f t="shared" si="4"/>
        <v>73</v>
      </c>
      <c r="L21">
        <f t="shared" si="5"/>
        <v>306</v>
      </c>
      <c r="M21">
        <f t="shared" si="6"/>
        <v>73</v>
      </c>
    </row>
    <row r="22" spans="1:13" ht="12.75">
      <c r="A22" s="2" t="str">
        <f t="shared" si="0"/>
        <v>19</v>
      </c>
      <c r="B22" s="2">
        <f t="shared" si="1"/>
      </c>
      <c r="C22" s="20" t="s">
        <v>9</v>
      </c>
      <c r="D22" s="19">
        <v>20934</v>
      </c>
      <c r="E22" s="36">
        <f t="shared" si="2"/>
        <v>370.5</v>
      </c>
      <c r="F22" s="18"/>
      <c r="G22" s="4">
        <v>25.5</v>
      </c>
      <c r="H22" s="5">
        <f t="shared" si="3"/>
        <v>184.5</v>
      </c>
      <c r="I22" s="4">
        <v>25</v>
      </c>
      <c r="J22" s="5">
        <f t="shared" si="4"/>
        <v>186</v>
      </c>
      <c r="L22">
        <f t="shared" si="5"/>
        <v>184.5</v>
      </c>
      <c r="M22">
        <f t="shared" si="6"/>
        <v>186</v>
      </c>
    </row>
    <row r="23" spans="1:13" ht="12.75">
      <c r="A23" s="2" t="str">
        <f t="shared" si="0"/>
        <v>20</v>
      </c>
      <c r="B23" s="2" t="str">
        <f t="shared" si="1"/>
        <v>#</v>
      </c>
      <c r="C23" s="32" t="s">
        <v>90</v>
      </c>
      <c r="D23" s="19">
        <v>19079</v>
      </c>
      <c r="E23" s="36">
        <f t="shared" si="2"/>
        <v>348</v>
      </c>
      <c r="F23" s="18"/>
      <c r="G23" s="4">
        <v>31</v>
      </c>
      <c r="H23" s="5">
        <f t="shared" si="3"/>
        <v>168</v>
      </c>
      <c r="I23" s="4">
        <v>27</v>
      </c>
      <c r="J23" s="5">
        <f t="shared" si="4"/>
        <v>180</v>
      </c>
      <c r="L23">
        <f t="shared" si="5"/>
        <v>168</v>
      </c>
      <c r="M23">
        <f t="shared" si="6"/>
        <v>180</v>
      </c>
    </row>
    <row r="24" spans="1:13" ht="12.75">
      <c r="A24" s="2" t="str">
        <f t="shared" si="0"/>
        <v>21</v>
      </c>
      <c r="B24" s="2" t="str">
        <f t="shared" si="1"/>
        <v>#</v>
      </c>
      <c r="C24" s="32" t="s">
        <v>177</v>
      </c>
      <c r="D24" s="19">
        <v>20166</v>
      </c>
      <c r="E24" s="36">
        <f t="shared" si="2"/>
        <v>342</v>
      </c>
      <c r="F24" s="18"/>
      <c r="G24" s="4">
        <v>30</v>
      </c>
      <c r="H24" s="5">
        <f t="shared" si="3"/>
        <v>171</v>
      </c>
      <c r="I24" s="4">
        <v>30</v>
      </c>
      <c r="J24" s="5">
        <f t="shared" si="4"/>
        <v>171</v>
      </c>
      <c r="L24">
        <f t="shared" si="5"/>
        <v>171</v>
      </c>
      <c r="M24">
        <f t="shared" si="6"/>
        <v>171</v>
      </c>
    </row>
    <row r="25" spans="1:13" ht="12.75">
      <c r="A25" s="2" t="str">
        <f t="shared" si="0"/>
        <v>22T</v>
      </c>
      <c r="B25" s="2" t="str">
        <f t="shared" si="1"/>
        <v>#</v>
      </c>
      <c r="C25" s="20" t="s">
        <v>14</v>
      </c>
      <c r="D25" s="19">
        <v>18669</v>
      </c>
      <c r="E25" s="36">
        <f t="shared" si="2"/>
        <v>315</v>
      </c>
      <c r="F25" s="18"/>
      <c r="G25" s="4">
        <v>11</v>
      </c>
      <c r="H25" s="5">
        <f t="shared" si="3"/>
        <v>315</v>
      </c>
      <c r="I25" s="4" t="s">
        <v>3</v>
      </c>
      <c r="J25" s="5">
        <f t="shared" si="4"/>
        <v>0</v>
      </c>
      <c r="L25">
        <f t="shared" si="5"/>
        <v>315</v>
      </c>
      <c r="M25">
        <f t="shared" si="6"/>
        <v>0</v>
      </c>
    </row>
    <row r="26" spans="1:13" ht="12.75">
      <c r="A26" s="2" t="str">
        <f t="shared" si="0"/>
        <v>22T</v>
      </c>
      <c r="B26" s="2" t="str">
        <f t="shared" si="1"/>
        <v>#</v>
      </c>
      <c r="C26" s="32" t="s">
        <v>194</v>
      </c>
      <c r="D26" s="19">
        <v>19865</v>
      </c>
      <c r="E26" s="36">
        <f t="shared" si="2"/>
        <v>315</v>
      </c>
      <c r="F26" s="18"/>
      <c r="G26" s="4" t="s">
        <v>3</v>
      </c>
      <c r="H26" s="5">
        <f t="shared" si="3"/>
        <v>0</v>
      </c>
      <c r="I26" s="4">
        <v>11</v>
      </c>
      <c r="J26" s="5">
        <f t="shared" si="4"/>
        <v>315</v>
      </c>
      <c r="L26">
        <f t="shared" si="5"/>
        <v>0</v>
      </c>
      <c r="M26">
        <f t="shared" si="6"/>
        <v>315</v>
      </c>
    </row>
    <row r="27" spans="1:13" ht="12.75">
      <c r="A27" s="2" t="str">
        <f t="shared" si="0"/>
        <v>24T</v>
      </c>
      <c r="B27" s="2">
        <f t="shared" si="1"/>
      </c>
      <c r="C27" s="32" t="s">
        <v>341</v>
      </c>
      <c r="D27" s="19">
        <v>23036</v>
      </c>
      <c r="E27" s="36">
        <f t="shared" si="2"/>
        <v>310.5</v>
      </c>
      <c r="F27" s="18"/>
      <c r="G27" s="4">
        <v>12.5</v>
      </c>
      <c r="H27" s="5">
        <f t="shared" si="3"/>
        <v>310.5</v>
      </c>
      <c r="I27" s="4" t="s">
        <v>3</v>
      </c>
      <c r="J27" s="5">
        <f t="shared" si="4"/>
        <v>0</v>
      </c>
      <c r="L27">
        <f t="shared" si="5"/>
        <v>310.5</v>
      </c>
      <c r="M27">
        <f t="shared" si="6"/>
        <v>0</v>
      </c>
    </row>
    <row r="28" spans="1:13" ht="12.75">
      <c r="A28" s="2" t="str">
        <f t="shared" si="0"/>
        <v>24T</v>
      </c>
      <c r="B28" s="2">
        <f t="shared" si="1"/>
      </c>
      <c r="C28" s="32" t="s">
        <v>105</v>
      </c>
      <c r="D28" s="19">
        <v>22544</v>
      </c>
      <c r="E28" s="36">
        <f t="shared" si="2"/>
        <v>310.5</v>
      </c>
      <c r="F28" s="18"/>
      <c r="G28" s="4">
        <v>12.5</v>
      </c>
      <c r="H28" s="5">
        <f t="shared" si="3"/>
        <v>310.5</v>
      </c>
      <c r="I28" s="4" t="s">
        <v>3</v>
      </c>
      <c r="J28" s="5">
        <f t="shared" si="4"/>
        <v>0</v>
      </c>
      <c r="L28">
        <f t="shared" si="5"/>
        <v>310.5</v>
      </c>
      <c r="M28">
        <f t="shared" si="6"/>
        <v>0</v>
      </c>
    </row>
    <row r="29" spans="1:13" ht="12.75">
      <c r="A29" s="2" t="str">
        <f t="shared" si="0"/>
        <v>26</v>
      </c>
      <c r="B29" s="2">
        <f t="shared" si="1"/>
      </c>
      <c r="C29" s="32" t="s">
        <v>135</v>
      </c>
      <c r="D29" s="19">
        <v>22268</v>
      </c>
      <c r="E29" s="36">
        <f t="shared" si="2"/>
        <v>309</v>
      </c>
      <c r="F29" s="18"/>
      <c r="G29" s="4" t="s">
        <v>3</v>
      </c>
      <c r="H29" s="5">
        <f t="shared" si="3"/>
        <v>0</v>
      </c>
      <c r="I29" s="4">
        <v>13</v>
      </c>
      <c r="J29" s="5">
        <f t="shared" si="4"/>
        <v>309</v>
      </c>
      <c r="L29">
        <f t="shared" si="5"/>
        <v>0</v>
      </c>
      <c r="M29">
        <f t="shared" si="6"/>
        <v>309</v>
      </c>
    </row>
    <row r="30" spans="1:13" ht="12.75">
      <c r="A30" s="2" t="str">
        <f t="shared" si="0"/>
        <v>27</v>
      </c>
      <c r="B30" s="2">
        <f t="shared" si="1"/>
      </c>
      <c r="C30" s="20" t="s">
        <v>60</v>
      </c>
      <c r="D30" s="19">
        <v>21897</v>
      </c>
      <c r="E30" s="36">
        <f t="shared" si="2"/>
        <v>303</v>
      </c>
      <c r="F30" s="18"/>
      <c r="G30" s="4">
        <v>15</v>
      </c>
      <c r="H30" s="5">
        <f t="shared" si="3"/>
        <v>303</v>
      </c>
      <c r="I30" s="4" t="s">
        <v>3</v>
      </c>
      <c r="J30" s="5">
        <f t="shared" si="4"/>
        <v>0</v>
      </c>
      <c r="L30">
        <f t="shared" si="5"/>
        <v>303</v>
      </c>
      <c r="M30">
        <f t="shared" si="6"/>
        <v>0</v>
      </c>
    </row>
    <row r="31" spans="1:13" ht="12.75">
      <c r="A31" s="2" t="str">
        <f t="shared" si="0"/>
        <v>28</v>
      </c>
      <c r="B31" s="2" t="str">
        <f t="shared" si="1"/>
        <v>#</v>
      </c>
      <c r="C31" s="20" t="s">
        <v>25</v>
      </c>
      <c r="D31" s="19">
        <v>17284</v>
      </c>
      <c r="E31" s="36">
        <f t="shared" si="2"/>
        <v>301</v>
      </c>
      <c r="F31" s="18"/>
      <c r="G31" s="4">
        <v>42</v>
      </c>
      <c r="H31" s="5">
        <f t="shared" si="3"/>
        <v>91</v>
      </c>
      <c r="I31" s="4">
        <v>17</v>
      </c>
      <c r="J31" s="5">
        <f t="shared" si="4"/>
        <v>210</v>
      </c>
      <c r="L31">
        <f t="shared" si="5"/>
        <v>91</v>
      </c>
      <c r="M31">
        <f t="shared" si="6"/>
        <v>210</v>
      </c>
    </row>
    <row r="32" spans="1:13" ht="12.75">
      <c r="A32" s="2" t="str">
        <f t="shared" si="0"/>
        <v>29</v>
      </c>
      <c r="B32" s="2">
        <f t="shared" si="1"/>
      </c>
      <c r="C32" s="32" t="s">
        <v>232</v>
      </c>
      <c r="D32" s="19">
        <v>23281</v>
      </c>
      <c r="E32" s="36">
        <f t="shared" si="2"/>
        <v>300</v>
      </c>
      <c r="F32" s="18"/>
      <c r="G32" s="4" t="s">
        <v>3</v>
      </c>
      <c r="H32" s="5">
        <f t="shared" si="3"/>
        <v>0</v>
      </c>
      <c r="I32" s="4">
        <v>16</v>
      </c>
      <c r="J32" s="5">
        <f t="shared" si="4"/>
        <v>300</v>
      </c>
      <c r="L32">
        <f t="shared" si="5"/>
        <v>0</v>
      </c>
      <c r="M32">
        <f t="shared" si="6"/>
        <v>300</v>
      </c>
    </row>
    <row r="33" spans="1:13" ht="12.75">
      <c r="A33" s="2" t="str">
        <f t="shared" si="0"/>
        <v>30</v>
      </c>
      <c r="B33" s="2" t="str">
        <f t="shared" si="1"/>
        <v>#</v>
      </c>
      <c r="C33" s="32" t="s">
        <v>219</v>
      </c>
      <c r="D33" s="19">
        <v>19684</v>
      </c>
      <c r="E33" s="36">
        <f t="shared" si="2"/>
        <v>296</v>
      </c>
      <c r="F33" s="18"/>
      <c r="G33" s="4">
        <v>19</v>
      </c>
      <c r="H33" s="5">
        <f t="shared" si="3"/>
        <v>204</v>
      </c>
      <c r="I33" s="4">
        <v>41</v>
      </c>
      <c r="J33" s="5">
        <f t="shared" si="4"/>
        <v>92</v>
      </c>
      <c r="L33">
        <f t="shared" si="5"/>
        <v>204</v>
      </c>
      <c r="M33">
        <f t="shared" si="6"/>
        <v>92</v>
      </c>
    </row>
    <row r="34" spans="1:13" ht="12.75">
      <c r="A34" s="2" t="str">
        <f t="shared" si="0"/>
        <v>31</v>
      </c>
      <c r="B34" s="2">
        <f t="shared" si="1"/>
      </c>
      <c r="C34" s="32" t="s">
        <v>235</v>
      </c>
      <c r="D34" s="19">
        <v>22898</v>
      </c>
      <c r="E34" s="36">
        <f t="shared" si="2"/>
        <v>283.5</v>
      </c>
      <c r="F34" s="18"/>
      <c r="G34" s="4">
        <v>38.5</v>
      </c>
      <c r="H34" s="5">
        <f t="shared" si="3"/>
        <v>94.5</v>
      </c>
      <c r="I34" s="4">
        <v>24</v>
      </c>
      <c r="J34" s="5">
        <f t="shared" si="4"/>
        <v>189</v>
      </c>
      <c r="L34">
        <f t="shared" si="5"/>
        <v>94.5</v>
      </c>
      <c r="M34">
        <f t="shared" si="6"/>
        <v>189</v>
      </c>
    </row>
    <row r="35" spans="1:13" ht="12.75">
      <c r="A35" s="2" t="str">
        <f t="shared" si="0"/>
        <v>32T</v>
      </c>
      <c r="B35" s="2" t="str">
        <f t="shared" si="1"/>
        <v>#</v>
      </c>
      <c r="C35" s="32" t="s">
        <v>355</v>
      </c>
      <c r="D35" s="19">
        <v>16986</v>
      </c>
      <c r="E35" s="36">
        <f t="shared" si="2"/>
        <v>275</v>
      </c>
      <c r="F35" s="18"/>
      <c r="G35" s="4">
        <v>28</v>
      </c>
      <c r="H35" s="5">
        <f t="shared" si="3"/>
        <v>177</v>
      </c>
      <c r="I35" s="4">
        <v>35</v>
      </c>
      <c r="J35" s="5">
        <f t="shared" si="4"/>
        <v>98</v>
      </c>
      <c r="L35">
        <f t="shared" si="5"/>
        <v>177</v>
      </c>
      <c r="M35">
        <f t="shared" si="6"/>
        <v>98</v>
      </c>
    </row>
    <row r="36" spans="1:13" ht="12.75">
      <c r="A36" s="2" t="str">
        <f t="shared" si="0"/>
        <v>32T</v>
      </c>
      <c r="B36" s="2">
        <f t="shared" si="1"/>
      </c>
      <c r="C36" s="32" t="s">
        <v>356</v>
      </c>
      <c r="D36" s="19">
        <v>22070</v>
      </c>
      <c r="E36" s="36">
        <f aca="true" t="shared" si="7" ref="E36:E67">F36+LARGE($L36:$M36,1)+LARGE($L36:$M36,2)</f>
        <v>275</v>
      </c>
      <c r="F36" s="18"/>
      <c r="G36" s="4">
        <v>35</v>
      </c>
      <c r="H36" s="5">
        <f aca="true" t="shared" si="8" ref="H36:H62">IF(OR(G36&gt;=65,ISNUMBER(G36)=FALSE),0,VLOOKUP(G36,PointTable,H$3,TRUE))</f>
        <v>98</v>
      </c>
      <c r="I36" s="4">
        <v>28</v>
      </c>
      <c r="J36" s="5">
        <f aca="true" t="shared" si="9" ref="J36:J62">IF(OR(I36&gt;=65,ISNUMBER(I36)=FALSE),0,VLOOKUP(I36,PointTable,J$3,TRUE))</f>
        <v>177</v>
      </c>
      <c r="L36">
        <f t="shared" si="5"/>
        <v>98</v>
      </c>
      <c r="M36">
        <f t="shared" si="6"/>
        <v>177</v>
      </c>
    </row>
    <row r="37" spans="1:13" ht="12.75">
      <c r="A37" s="2" t="str">
        <f t="shared" si="0"/>
        <v>34</v>
      </c>
      <c r="B37" s="2" t="str">
        <f t="shared" si="1"/>
        <v>#</v>
      </c>
      <c r="C37" s="32" t="s">
        <v>149</v>
      </c>
      <c r="D37" s="19">
        <v>19099</v>
      </c>
      <c r="E37" s="36">
        <f t="shared" si="7"/>
        <v>273</v>
      </c>
      <c r="F37" s="18"/>
      <c r="G37" s="4">
        <v>29</v>
      </c>
      <c r="H37" s="5">
        <f t="shared" si="8"/>
        <v>174</v>
      </c>
      <c r="I37" s="4">
        <v>34</v>
      </c>
      <c r="J37" s="5">
        <f t="shared" si="9"/>
        <v>99</v>
      </c>
      <c r="L37">
        <f t="shared" si="5"/>
        <v>174</v>
      </c>
      <c r="M37">
        <f t="shared" si="6"/>
        <v>99</v>
      </c>
    </row>
    <row r="38" spans="1:13" ht="12.75">
      <c r="A38" s="2" t="str">
        <f t="shared" si="0"/>
        <v>35T</v>
      </c>
      <c r="B38" s="2">
        <f t="shared" si="1"/>
      </c>
      <c r="C38" s="32" t="s">
        <v>175</v>
      </c>
      <c r="D38" s="19">
        <v>22095</v>
      </c>
      <c r="E38" s="36">
        <f t="shared" si="7"/>
        <v>260</v>
      </c>
      <c r="F38" s="18"/>
      <c r="G38" s="4">
        <v>47</v>
      </c>
      <c r="H38" s="5">
        <f t="shared" si="8"/>
        <v>86</v>
      </c>
      <c r="I38" s="4">
        <v>29</v>
      </c>
      <c r="J38" s="5">
        <f t="shared" si="9"/>
        <v>174</v>
      </c>
      <c r="L38">
        <f t="shared" si="5"/>
        <v>86</v>
      </c>
      <c r="M38">
        <f t="shared" si="6"/>
        <v>174</v>
      </c>
    </row>
    <row r="39" spans="1:13" ht="12.75">
      <c r="A39" s="2" t="str">
        <f t="shared" si="0"/>
        <v>35T</v>
      </c>
      <c r="B39" s="2">
        <f t="shared" si="1"/>
      </c>
      <c r="C39" s="32" t="s">
        <v>211</v>
      </c>
      <c r="D39" s="19">
        <v>21190</v>
      </c>
      <c r="E39" s="36">
        <f t="shared" si="7"/>
        <v>260</v>
      </c>
      <c r="F39" s="18"/>
      <c r="G39" s="4">
        <v>27</v>
      </c>
      <c r="H39" s="5">
        <f t="shared" si="8"/>
        <v>180</v>
      </c>
      <c r="I39" s="4">
        <v>53</v>
      </c>
      <c r="J39" s="5">
        <f t="shared" si="9"/>
        <v>80</v>
      </c>
      <c r="L39">
        <f t="shared" si="5"/>
        <v>180</v>
      </c>
      <c r="M39">
        <f t="shared" si="6"/>
        <v>80</v>
      </c>
    </row>
    <row r="40" spans="1:13" ht="12.75">
      <c r="A40" s="2" t="str">
        <f t="shared" si="0"/>
        <v>37</v>
      </c>
      <c r="B40" s="2" t="str">
        <f t="shared" si="1"/>
        <v>#</v>
      </c>
      <c r="C40" s="20" t="s">
        <v>47</v>
      </c>
      <c r="D40" s="19">
        <v>18447</v>
      </c>
      <c r="E40" s="36">
        <f t="shared" si="7"/>
        <v>255</v>
      </c>
      <c r="F40" s="18"/>
      <c r="G40" s="4">
        <v>61</v>
      </c>
      <c r="H40" s="5">
        <f t="shared" si="8"/>
        <v>72</v>
      </c>
      <c r="I40" s="4">
        <v>26</v>
      </c>
      <c r="J40" s="5">
        <f t="shared" si="9"/>
        <v>183</v>
      </c>
      <c r="L40">
        <f t="shared" si="5"/>
        <v>72</v>
      </c>
      <c r="M40">
        <f t="shared" si="6"/>
        <v>183</v>
      </c>
    </row>
    <row r="41" spans="1:13" ht="12.75">
      <c r="A41" s="2" t="str">
        <f t="shared" si="0"/>
        <v>38</v>
      </c>
      <c r="B41" s="2" t="str">
        <f t="shared" si="1"/>
        <v>%</v>
      </c>
      <c r="C41" s="32" t="s">
        <v>190</v>
      </c>
      <c r="D41" s="19">
        <v>15484</v>
      </c>
      <c r="E41" s="36">
        <f t="shared" si="7"/>
        <v>244</v>
      </c>
      <c r="F41" s="18"/>
      <c r="G41" s="4">
        <v>54</v>
      </c>
      <c r="H41" s="5">
        <f t="shared" si="8"/>
        <v>79</v>
      </c>
      <c r="I41" s="4">
        <v>32</v>
      </c>
      <c r="J41" s="5">
        <f t="shared" si="9"/>
        <v>165</v>
      </c>
      <c r="L41">
        <f t="shared" si="5"/>
        <v>79</v>
      </c>
      <c r="M41">
        <f t="shared" si="6"/>
        <v>165</v>
      </c>
    </row>
    <row r="42" spans="1:13" ht="12.75">
      <c r="A42" s="2" t="str">
        <f t="shared" si="0"/>
        <v>39</v>
      </c>
      <c r="B42" s="2" t="str">
        <f t="shared" si="1"/>
        <v>#</v>
      </c>
      <c r="C42" s="32" t="s">
        <v>352</v>
      </c>
      <c r="D42" s="19">
        <v>18955</v>
      </c>
      <c r="E42" s="36">
        <f t="shared" si="7"/>
        <v>210</v>
      </c>
      <c r="F42" s="18"/>
      <c r="G42" s="4">
        <v>17</v>
      </c>
      <c r="H42" s="5">
        <f t="shared" si="8"/>
        <v>210</v>
      </c>
      <c r="I42" s="4" t="s">
        <v>3</v>
      </c>
      <c r="J42" s="5">
        <f t="shared" si="9"/>
        <v>0</v>
      </c>
      <c r="L42">
        <f t="shared" si="5"/>
        <v>210</v>
      </c>
      <c r="M42">
        <f t="shared" si="6"/>
        <v>0</v>
      </c>
    </row>
    <row r="43" spans="1:13" ht="12.75">
      <c r="A43" s="2" t="str">
        <f t="shared" si="0"/>
        <v>40T</v>
      </c>
      <c r="B43" s="2" t="str">
        <f t="shared" si="1"/>
        <v>#</v>
      </c>
      <c r="C43" s="20" t="s">
        <v>24</v>
      </c>
      <c r="D43" s="19">
        <v>16873</v>
      </c>
      <c r="E43" s="36">
        <f t="shared" si="7"/>
        <v>207</v>
      </c>
      <c r="F43" s="18"/>
      <c r="G43" s="4">
        <v>18</v>
      </c>
      <c r="H43" s="5">
        <f t="shared" si="8"/>
        <v>207</v>
      </c>
      <c r="I43" s="4" t="s">
        <v>3</v>
      </c>
      <c r="J43" s="5">
        <f t="shared" si="9"/>
        <v>0</v>
      </c>
      <c r="L43">
        <f t="shared" si="5"/>
        <v>207</v>
      </c>
      <c r="M43">
        <f t="shared" si="6"/>
        <v>0</v>
      </c>
    </row>
    <row r="44" spans="1:13" ht="12.75">
      <c r="A44" s="2" t="str">
        <f t="shared" si="0"/>
        <v>40T</v>
      </c>
      <c r="B44" s="2" t="str">
        <f t="shared" si="1"/>
        <v>#</v>
      </c>
      <c r="C44" s="32" t="s">
        <v>377</v>
      </c>
      <c r="D44" s="19">
        <v>19824</v>
      </c>
      <c r="E44" s="36">
        <f t="shared" si="7"/>
        <v>207</v>
      </c>
      <c r="F44" s="18"/>
      <c r="G44" s="4" t="s">
        <v>3</v>
      </c>
      <c r="H44" s="5">
        <f t="shared" si="8"/>
        <v>0</v>
      </c>
      <c r="I44" s="4">
        <v>18</v>
      </c>
      <c r="J44" s="5">
        <f t="shared" si="9"/>
        <v>207</v>
      </c>
      <c r="L44">
        <f t="shared" si="5"/>
        <v>0</v>
      </c>
      <c r="M44">
        <f t="shared" si="6"/>
        <v>207</v>
      </c>
    </row>
    <row r="45" spans="1:13" ht="12.75">
      <c r="A45" s="2" t="str">
        <f t="shared" si="0"/>
        <v>42</v>
      </c>
      <c r="B45" s="2">
        <f t="shared" si="1"/>
      </c>
      <c r="C45" s="32" t="s">
        <v>150</v>
      </c>
      <c r="D45" s="19">
        <v>22908</v>
      </c>
      <c r="E45" s="36">
        <f t="shared" si="7"/>
        <v>204</v>
      </c>
      <c r="F45" s="18"/>
      <c r="G45" s="4" t="s">
        <v>3</v>
      </c>
      <c r="H45" s="5">
        <f t="shared" si="8"/>
        <v>0</v>
      </c>
      <c r="I45" s="4">
        <v>19</v>
      </c>
      <c r="J45" s="5">
        <f t="shared" si="9"/>
        <v>204</v>
      </c>
      <c r="L45">
        <f t="shared" si="5"/>
        <v>0</v>
      </c>
      <c r="M45">
        <f t="shared" si="6"/>
        <v>204</v>
      </c>
    </row>
    <row r="46" spans="1:13" ht="12.75">
      <c r="A46" s="2" t="str">
        <f t="shared" si="0"/>
        <v>43</v>
      </c>
      <c r="B46" s="2">
        <f t="shared" si="1"/>
      </c>
      <c r="C46" s="32" t="s">
        <v>274</v>
      </c>
      <c r="D46" s="19">
        <v>22452</v>
      </c>
      <c r="E46" s="36">
        <f t="shared" si="7"/>
        <v>201</v>
      </c>
      <c r="F46" s="18"/>
      <c r="G46" s="4" t="s">
        <v>3</v>
      </c>
      <c r="H46" s="5">
        <f t="shared" si="8"/>
        <v>0</v>
      </c>
      <c r="I46" s="4">
        <v>20</v>
      </c>
      <c r="J46" s="5">
        <f t="shared" si="9"/>
        <v>201</v>
      </c>
      <c r="L46">
        <f t="shared" si="5"/>
        <v>0</v>
      </c>
      <c r="M46">
        <f t="shared" si="6"/>
        <v>201</v>
      </c>
    </row>
    <row r="47" spans="1:13" ht="12.75">
      <c r="A47" s="2" t="str">
        <f t="shared" si="0"/>
        <v>44</v>
      </c>
      <c r="B47" s="2" t="str">
        <f t="shared" si="1"/>
        <v>#</v>
      </c>
      <c r="C47" s="32" t="s">
        <v>354</v>
      </c>
      <c r="D47" s="19">
        <v>19938</v>
      </c>
      <c r="E47" s="36">
        <f t="shared" si="7"/>
        <v>199.5</v>
      </c>
      <c r="F47" s="18"/>
      <c r="G47" s="4">
        <v>20.5</v>
      </c>
      <c r="H47" s="5">
        <f t="shared" si="8"/>
        <v>199.5</v>
      </c>
      <c r="I47" s="4" t="s">
        <v>3</v>
      </c>
      <c r="J47" s="5">
        <f t="shared" si="9"/>
        <v>0</v>
      </c>
      <c r="L47">
        <f t="shared" si="5"/>
        <v>199.5</v>
      </c>
      <c r="M47">
        <f t="shared" si="6"/>
        <v>0</v>
      </c>
    </row>
    <row r="48" spans="1:13" ht="12.75">
      <c r="A48" s="2" t="str">
        <f t="shared" si="0"/>
        <v>45</v>
      </c>
      <c r="B48" s="2">
        <f t="shared" si="1"/>
      </c>
      <c r="C48" s="32" t="s">
        <v>378</v>
      </c>
      <c r="D48" s="19">
        <v>22140</v>
      </c>
      <c r="E48" s="36">
        <f t="shared" si="7"/>
        <v>198</v>
      </c>
      <c r="F48" s="18"/>
      <c r="G48" s="4" t="s">
        <v>3</v>
      </c>
      <c r="H48" s="5">
        <f t="shared" si="8"/>
        <v>0</v>
      </c>
      <c r="I48" s="4">
        <v>21</v>
      </c>
      <c r="J48" s="5">
        <f t="shared" si="9"/>
        <v>198</v>
      </c>
      <c r="L48">
        <f t="shared" si="5"/>
        <v>0</v>
      </c>
      <c r="M48">
        <f t="shared" si="6"/>
        <v>198</v>
      </c>
    </row>
    <row r="49" spans="1:13" ht="12.75">
      <c r="A49" s="2" t="str">
        <f t="shared" si="0"/>
        <v>46</v>
      </c>
      <c r="B49" s="2">
        <f aca="true" t="shared" si="10" ref="B49:B62">TRIM(IF(D49&lt;=V60Cutoff,"%",IF(D49&lt;=V50Cutoff,"#","")))</f>
      </c>
      <c r="C49" s="20" t="s">
        <v>23</v>
      </c>
      <c r="D49" s="19">
        <v>21732</v>
      </c>
      <c r="E49" s="36">
        <f t="shared" si="7"/>
        <v>195</v>
      </c>
      <c r="F49" s="18"/>
      <c r="G49" s="4">
        <v>22</v>
      </c>
      <c r="H49" s="5">
        <f t="shared" si="8"/>
        <v>195</v>
      </c>
      <c r="I49" s="4" t="s">
        <v>3</v>
      </c>
      <c r="J49" s="5">
        <f t="shared" si="9"/>
        <v>0</v>
      </c>
      <c r="L49">
        <f aca="true" t="shared" si="11" ref="L49:L62">H49</f>
        <v>195</v>
      </c>
      <c r="M49">
        <f aca="true" t="shared" si="12" ref="M49:M62">J49</f>
        <v>0</v>
      </c>
    </row>
    <row r="50" spans="1:13" ht="12.75">
      <c r="A50" s="2" t="str">
        <f t="shared" si="0"/>
        <v>47</v>
      </c>
      <c r="B50" s="2">
        <f t="shared" si="10"/>
      </c>
      <c r="C50" s="32" t="s">
        <v>304</v>
      </c>
      <c r="D50" s="19">
        <v>20453</v>
      </c>
      <c r="E50" s="36">
        <f t="shared" si="7"/>
        <v>192</v>
      </c>
      <c r="F50" s="18"/>
      <c r="G50" s="4">
        <v>23</v>
      </c>
      <c r="H50" s="5">
        <f t="shared" si="8"/>
        <v>192</v>
      </c>
      <c r="I50" s="4" t="s">
        <v>3</v>
      </c>
      <c r="J50" s="5">
        <f t="shared" si="9"/>
        <v>0</v>
      </c>
      <c r="L50">
        <f t="shared" si="11"/>
        <v>192</v>
      </c>
      <c r="M50">
        <f t="shared" si="12"/>
        <v>0</v>
      </c>
    </row>
    <row r="51" spans="1:13" ht="12.75">
      <c r="A51" s="2" t="str">
        <f t="shared" si="0"/>
        <v>48</v>
      </c>
      <c r="B51" s="2">
        <f t="shared" si="10"/>
      </c>
      <c r="C51" s="32" t="s">
        <v>242</v>
      </c>
      <c r="D51" s="19">
        <v>22241</v>
      </c>
      <c r="E51" s="36">
        <f t="shared" si="7"/>
        <v>189</v>
      </c>
      <c r="F51" s="18"/>
      <c r="G51" s="4">
        <v>24</v>
      </c>
      <c r="H51" s="5">
        <f t="shared" si="8"/>
        <v>189</v>
      </c>
      <c r="I51" s="4" t="s">
        <v>3</v>
      </c>
      <c r="J51" s="5">
        <f t="shared" si="9"/>
        <v>0</v>
      </c>
      <c r="L51">
        <f t="shared" si="11"/>
        <v>189</v>
      </c>
      <c r="M51">
        <f t="shared" si="12"/>
        <v>0</v>
      </c>
    </row>
    <row r="52" spans="1:13" ht="12.75">
      <c r="A52" s="2" t="str">
        <f t="shared" si="0"/>
        <v>49</v>
      </c>
      <c r="B52" s="2" t="str">
        <f t="shared" si="10"/>
        <v>#</v>
      </c>
      <c r="C52" s="32" t="s">
        <v>257</v>
      </c>
      <c r="D52" s="19">
        <v>19627</v>
      </c>
      <c r="E52" s="36">
        <f t="shared" si="7"/>
        <v>187</v>
      </c>
      <c r="F52" s="18"/>
      <c r="G52" s="4">
        <v>46</v>
      </c>
      <c r="H52" s="5">
        <f t="shared" si="8"/>
        <v>87</v>
      </c>
      <c r="I52" s="4">
        <v>33</v>
      </c>
      <c r="J52" s="5">
        <f t="shared" si="9"/>
        <v>100</v>
      </c>
      <c r="L52">
        <f t="shared" si="11"/>
        <v>87</v>
      </c>
      <c r="M52">
        <f t="shared" si="12"/>
        <v>100</v>
      </c>
    </row>
    <row r="53" spans="1:13" ht="12.75">
      <c r="A53" s="2" t="str">
        <f t="shared" si="0"/>
        <v>50</v>
      </c>
      <c r="B53" s="2" t="str">
        <f t="shared" si="10"/>
        <v>%</v>
      </c>
      <c r="C53" s="20" t="s">
        <v>62</v>
      </c>
      <c r="D53" s="19">
        <v>15295</v>
      </c>
      <c r="E53" s="36">
        <f t="shared" si="7"/>
        <v>184</v>
      </c>
      <c r="F53" s="18"/>
      <c r="G53" s="4">
        <v>45</v>
      </c>
      <c r="H53" s="5">
        <f t="shared" si="8"/>
        <v>88</v>
      </c>
      <c r="I53" s="4">
        <v>37</v>
      </c>
      <c r="J53" s="5">
        <f t="shared" si="9"/>
        <v>96</v>
      </c>
      <c r="L53">
        <f t="shared" si="11"/>
        <v>88</v>
      </c>
      <c r="M53">
        <f t="shared" si="12"/>
        <v>96</v>
      </c>
    </row>
    <row r="54" spans="1:13" ht="12.75">
      <c r="A54" s="2" t="str">
        <f t="shared" si="0"/>
        <v>51</v>
      </c>
      <c r="B54" s="2" t="str">
        <f t="shared" si="10"/>
        <v>%</v>
      </c>
      <c r="C54" s="20" t="s">
        <v>12</v>
      </c>
      <c r="D54" s="19">
        <v>12362</v>
      </c>
      <c r="E54" s="36">
        <f t="shared" si="7"/>
        <v>181</v>
      </c>
      <c r="F54" s="18"/>
      <c r="G54" s="4">
        <v>40</v>
      </c>
      <c r="H54" s="5">
        <f t="shared" si="8"/>
        <v>93</v>
      </c>
      <c r="I54" s="4">
        <v>45</v>
      </c>
      <c r="J54" s="5">
        <f t="shared" si="9"/>
        <v>88</v>
      </c>
      <c r="L54">
        <f t="shared" si="11"/>
        <v>93</v>
      </c>
      <c r="M54">
        <f t="shared" si="12"/>
        <v>88</v>
      </c>
    </row>
    <row r="55" spans="1:13" ht="12.75">
      <c r="A55" s="2" t="str">
        <f t="shared" si="0"/>
        <v>52</v>
      </c>
      <c r="B55" s="2">
        <f t="shared" si="10"/>
      </c>
      <c r="C55" s="32" t="s">
        <v>115</v>
      </c>
      <c r="D55" s="19">
        <v>22339</v>
      </c>
      <c r="E55" s="36">
        <f t="shared" si="7"/>
        <v>180</v>
      </c>
      <c r="F55" s="18"/>
      <c r="G55" s="4">
        <v>50</v>
      </c>
      <c r="H55" s="5">
        <f t="shared" si="8"/>
        <v>83</v>
      </c>
      <c r="I55" s="4">
        <v>36</v>
      </c>
      <c r="J55" s="5">
        <f t="shared" si="9"/>
        <v>97</v>
      </c>
      <c r="L55">
        <f t="shared" si="11"/>
        <v>83</v>
      </c>
      <c r="M55">
        <f t="shared" si="12"/>
        <v>97</v>
      </c>
    </row>
    <row r="56" spans="1:13" ht="12.75">
      <c r="A56" s="2" t="str">
        <f t="shared" si="0"/>
        <v>53</v>
      </c>
      <c r="B56" s="2" t="str">
        <f t="shared" si="10"/>
        <v>%</v>
      </c>
      <c r="C56" s="20" t="s">
        <v>19</v>
      </c>
      <c r="D56" s="19">
        <v>14494</v>
      </c>
      <c r="E56" s="36">
        <f t="shared" si="7"/>
        <v>174</v>
      </c>
      <c r="F56" s="18"/>
      <c r="G56" s="4">
        <v>49</v>
      </c>
      <c r="H56" s="5">
        <f t="shared" si="8"/>
        <v>84</v>
      </c>
      <c r="I56" s="4">
        <v>43</v>
      </c>
      <c r="J56" s="5">
        <f t="shared" si="9"/>
        <v>90</v>
      </c>
      <c r="L56">
        <f t="shared" si="11"/>
        <v>84</v>
      </c>
      <c r="M56">
        <f t="shared" si="12"/>
        <v>90</v>
      </c>
    </row>
    <row r="57" spans="1:13" ht="12.75">
      <c r="A57" s="2" t="str">
        <f t="shared" si="0"/>
        <v>54</v>
      </c>
      <c r="B57" s="2" t="str">
        <f t="shared" si="10"/>
        <v>#</v>
      </c>
      <c r="C57" s="32" t="s">
        <v>139</v>
      </c>
      <c r="D57" s="19">
        <v>18992</v>
      </c>
      <c r="E57" s="36">
        <f t="shared" si="7"/>
        <v>168</v>
      </c>
      <c r="F57" s="18"/>
      <c r="G57" s="4" t="s">
        <v>3</v>
      </c>
      <c r="H57" s="5">
        <f t="shared" si="8"/>
        <v>0</v>
      </c>
      <c r="I57" s="4">
        <v>31</v>
      </c>
      <c r="J57" s="5">
        <f t="shared" si="9"/>
        <v>168</v>
      </c>
      <c r="L57">
        <f t="shared" si="11"/>
        <v>0</v>
      </c>
      <c r="M57">
        <f t="shared" si="12"/>
        <v>168</v>
      </c>
    </row>
    <row r="58" spans="1:13" ht="12.75">
      <c r="A58" s="2" t="str">
        <f t="shared" si="0"/>
        <v>55</v>
      </c>
      <c r="B58" s="2" t="str">
        <f t="shared" si="10"/>
        <v>%</v>
      </c>
      <c r="C58" s="32" t="s">
        <v>83</v>
      </c>
      <c r="D58" s="19">
        <v>11857</v>
      </c>
      <c r="E58" s="36">
        <f t="shared" si="7"/>
        <v>167.5</v>
      </c>
      <c r="F58" s="18"/>
      <c r="G58" s="4">
        <v>43</v>
      </c>
      <c r="H58" s="5">
        <f t="shared" si="8"/>
        <v>90</v>
      </c>
      <c r="I58" s="4">
        <v>55.5</v>
      </c>
      <c r="J58" s="5">
        <f t="shared" si="9"/>
        <v>77.5</v>
      </c>
      <c r="L58">
        <f t="shared" si="11"/>
        <v>90</v>
      </c>
      <c r="M58">
        <f t="shared" si="12"/>
        <v>77.5</v>
      </c>
    </row>
    <row r="59" spans="1:13" ht="12.75">
      <c r="A59" s="2" t="str">
        <f t="shared" si="0"/>
        <v>56</v>
      </c>
      <c r="B59" s="2">
        <f t="shared" si="10"/>
      </c>
      <c r="C59" s="32" t="s">
        <v>170</v>
      </c>
      <c r="D59" s="19">
        <v>22708</v>
      </c>
      <c r="E59" s="36">
        <f t="shared" si="7"/>
        <v>165</v>
      </c>
      <c r="F59" s="18"/>
      <c r="G59" s="4">
        <v>32</v>
      </c>
      <c r="H59" s="5">
        <f t="shared" si="8"/>
        <v>165</v>
      </c>
      <c r="I59" s="4" t="s">
        <v>3</v>
      </c>
      <c r="J59" s="5">
        <f t="shared" si="9"/>
        <v>0</v>
      </c>
      <c r="L59">
        <f t="shared" si="11"/>
        <v>165</v>
      </c>
      <c r="M59">
        <f t="shared" si="12"/>
        <v>0</v>
      </c>
    </row>
    <row r="60" spans="1:13" ht="12.75">
      <c r="A60" s="2" t="str">
        <f t="shared" si="0"/>
        <v>57</v>
      </c>
      <c r="B60" s="2" t="str">
        <f t="shared" si="10"/>
        <v>%</v>
      </c>
      <c r="C60" s="32" t="s">
        <v>323</v>
      </c>
      <c r="D60" s="19">
        <v>16586</v>
      </c>
      <c r="E60" s="36">
        <f t="shared" si="7"/>
        <v>153</v>
      </c>
      <c r="F60" s="18"/>
      <c r="G60" s="4">
        <v>63</v>
      </c>
      <c r="H60" s="5">
        <f t="shared" si="8"/>
        <v>70</v>
      </c>
      <c r="I60" s="4">
        <v>50</v>
      </c>
      <c r="J60" s="5">
        <f t="shared" si="9"/>
        <v>83</v>
      </c>
      <c r="L60">
        <f t="shared" si="11"/>
        <v>70</v>
      </c>
      <c r="M60">
        <f t="shared" si="12"/>
        <v>83</v>
      </c>
    </row>
    <row r="61" spans="1:13" ht="12.75">
      <c r="A61" s="2" t="str">
        <f t="shared" si="0"/>
        <v>58</v>
      </c>
      <c r="B61" s="2" t="str">
        <f t="shared" si="10"/>
        <v>#</v>
      </c>
      <c r="C61" s="32" t="s">
        <v>258</v>
      </c>
      <c r="D61" s="19">
        <v>19764</v>
      </c>
      <c r="E61" s="36">
        <f t="shared" si="7"/>
        <v>149</v>
      </c>
      <c r="F61" s="18"/>
      <c r="G61" s="4">
        <v>58</v>
      </c>
      <c r="H61" s="5">
        <f t="shared" si="8"/>
        <v>75</v>
      </c>
      <c r="I61" s="4">
        <v>59</v>
      </c>
      <c r="J61" s="5">
        <f t="shared" si="9"/>
        <v>74</v>
      </c>
      <c r="L61">
        <f t="shared" si="11"/>
        <v>75</v>
      </c>
      <c r="M61">
        <f t="shared" si="12"/>
        <v>74</v>
      </c>
    </row>
    <row r="62" spans="1:13" ht="12.75">
      <c r="A62" s="2" t="str">
        <f t="shared" si="0"/>
        <v>59</v>
      </c>
      <c r="B62" s="2" t="str">
        <f t="shared" si="10"/>
        <v>#</v>
      </c>
      <c r="C62" s="20" t="s">
        <v>29</v>
      </c>
      <c r="D62" s="19">
        <v>19333</v>
      </c>
      <c r="E62" s="36">
        <f t="shared" si="7"/>
        <v>100</v>
      </c>
      <c r="F62" s="18"/>
      <c r="G62" s="4">
        <v>33</v>
      </c>
      <c r="H62" s="5">
        <f t="shared" si="8"/>
        <v>100</v>
      </c>
      <c r="I62" s="4" t="s">
        <v>3</v>
      </c>
      <c r="J62" s="5">
        <f t="shared" si="9"/>
        <v>0</v>
      </c>
      <c r="L62">
        <f t="shared" si="11"/>
        <v>100</v>
      </c>
      <c r="M62">
        <f t="shared" si="12"/>
        <v>0</v>
      </c>
    </row>
    <row r="63" spans="1:13" ht="12.75">
      <c r="A63" s="2" t="str">
        <f t="shared" si="0"/>
        <v>60</v>
      </c>
      <c r="B63" s="2">
        <f t="shared" si="1"/>
      </c>
      <c r="C63" s="32" t="s">
        <v>277</v>
      </c>
      <c r="D63" s="19">
        <v>20491</v>
      </c>
      <c r="E63" s="36">
        <f t="shared" si="7"/>
        <v>97</v>
      </c>
      <c r="F63" s="18"/>
      <c r="G63" s="4">
        <v>36</v>
      </c>
      <c r="H63" s="5">
        <f aca="true" t="shared" si="13" ref="H63:H95">IF(OR(G63&gt;=65,ISNUMBER(G63)=FALSE),0,VLOOKUP(G63,PointTable,H$3,TRUE))</f>
        <v>97</v>
      </c>
      <c r="I63" s="4" t="s">
        <v>3</v>
      </c>
      <c r="J63" s="5">
        <f aca="true" t="shared" si="14" ref="J63:J95">IF(OR(I63&gt;=65,ISNUMBER(I63)=FALSE),0,VLOOKUP(I63,PointTable,J$3,TRUE))</f>
        <v>0</v>
      </c>
      <c r="L63">
        <f t="shared" si="5"/>
        <v>97</v>
      </c>
      <c r="M63">
        <f t="shared" si="6"/>
        <v>0</v>
      </c>
    </row>
    <row r="64" spans="1:13" ht="12.75">
      <c r="A64" s="2" t="str">
        <f t="shared" si="0"/>
        <v>61</v>
      </c>
      <c r="B64" s="2" t="str">
        <f aca="true" t="shared" si="15" ref="B64:B95">TRIM(IF(D64&lt;=V60Cutoff,"%",IF(D64&lt;=V50Cutoff,"#","")))</f>
        <v>#</v>
      </c>
      <c r="C64" s="32" t="s">
        <v>85</v>
      </c>
      <c r="D64" s="19">
        <v>19452</v>
      </c>
      <c r="E64" s="36">
        <f t="shared" si="7"/>
        <v>96</v>
      </c>
      <c r="F64" s="18"/>
      <c r="G64" s="4">
        <v>37</v>
      </c>
      <c r="H64" s="5">
        <f t="shared" si="13"/>
        <v>96</v>
      </c>
      <c r="I64" s="4" t="s">
        <v>3</v>
      </c>
      <c r="J64" s="5">
        <f t="shared" si="14"/>
        <v>0</v>
      </c>
      <c r="L64">
        <f aca="true" t="shared" si="16" ref="L64:L95">H64</f>
        <v>96</v>
      </c>
      <c r="M64">
        <f aca="true" t="shared" si="17" ref="M64:M95">J64</f>
        <v>0</v>
      </c>
    </row>
    <row r="65" spans="1:13" ht="12.75">
      <c r="A65" s="2" t="str">
        <f t="shared" si="0"/>
        <v>62</v>
      </c>
      <c r="B65" s="2" t="str">
        <f t="shared" si="15"/>
        <v>#</v>
      </c>
      <c r="C65" s="32" t="s">
        <v>390</v>
      </c>
      <c r="D65" s="19">
        <v>20195</v>
      </c>
      <c r="E65" s="36">
        <f t="shared" si="7"/>
        <v>95</v>
      </c>
      <c r="F65" s="18"/>
      <c r="G65" s="4" t="s">
        <v>3</v>
      </c>
      <c r="H65" s="5">
        <f t="shared" si="13"/>
        <v>0</v>
      </c>
      <c r="I65" s="4">
        <v>38</v>
      </c>
      <c r="J65" s="5">
        <f t="shared" si="14"/>
        <v>95</v>
      </c>
      <c r="L65">
        <f t="shared" si="16"/>
        <v>0</v>
      </c>
      <c r="M65">
        <f t="shared" si="17"/>
        <v>95</v>
      </c>
    </row>
    <row r="66" spans="1:13" ht="12.75">
      <c r="A66" s="2" t="str">
        <f t="shared" si="0"/>
        <v>63</v>
      </c>
      <c r="B66" s="2" t="str">
        <f t="shared" si="15"/>
        <v>#</v>
      </c>
      <c r="C66" s="32" t="s">
        <v>28</v>
      </c>
      <c r="D66" s="19">
        <v>19054</v>
      </c>
      <c r="E66" s="36">
        <f t="shared" si="7"/>
        <v>94.5</v>
      </c>
      <c r="F66" s="18"/>
      <c r="G66" s="4">
        <v>38.5</v>
      </c>
      <c r="H66" s="5">
        <f t="shared" si="13"/>
        <v>94.5</v>
      </c>
      <c r="I66" s="4" t="s">
        <v>3</v>
      </c>
      <c r="J66" s="5">
        <f t="shared" si="14"/>
        <v>0</v>
      </c>
      <c r="L66">
        <f t="shared" si="16"/>
        <v>94.5</v>
      </c>
      <c r="M66">
        <f t="shared" si="17"/>
        <v>0</v>
      </c>
    </row>
    <row r="67" spans="1:13" ht="12.75">
      <c r="A67" s="2" t="str">
        <f t="shared" si="0"/>
        <v>64</v>
      </c>
      <c r="B67" s="2">
        <f t="shared" si="15"/>
      </c>
      <c r="C67" s="32" t="s">
        <v>236</v>
      </c>
      <c r="D67" s="19">
        <v>23206</v>
      </c>
      <c r="E67" s="36">
        <f t="shared" si="7"/>
        <v>93</v>
      </c>
      <c r="F67" s="18"/>
      <c r="G67" s="4" t="s">
        <v>3</v>
      </c>
      <c r="H67" s="5">
        <f t="shared" si="13"/>
        <v>0</v>
      </c>
      <c r="I67" s="4">
        <v>40</v>
      </c>
      <c r="J67" s="5">
        <f t="shared" si="14"/>
        <v>93</v>
      </c>
      <c r="L67">
        <f t="shared" si="16"/>
        <v>0</v>
      </c>
      <c r="M67">
        <f t="shared" si="17"/>
        <v>93</v>
      </c>
    </row>
    <row r="68" spans="1:13" ht="12.75">
      <c r="A68" s="2" t="str">
        <f aca="true" t="shared" si="18" ref="A68:A95">IF(E68=0,"",IF(E68=E67,A67,ROW()-3&amp;IF(E68=E69,"T","")))</f>
        <v>65</v>
      </c>
      <c r="B68" s="2" t="str">
        <f t="shared" si="15"/>
        <v>#</v>
      </c>
      <c r="C68" s="32" t="s">
        <v>66</v>
      </c>
      <c r="D68" s="19">
        <v>18728</v>
      </c>
      <c r="E68" s="36">
        <f aca="true" t="shared" si="19" ref="E68:E95">F68+LARGE($L68:$M68,1)+LARGE($L68:$M68,2)</f>
        <v>91</v>
      </c>
      <c r="F68" s="18"/>
      <c r="G68" s="4" t="s">
        <v>3</v>
      </c>
      <c r="H68" s="5">
        <f t="shared" si="13"/>
        <v>0</v>
      </c>
      <c r="I68" s="4">
        <v>42</v>
      </c>
      <c r="J68" s="5">
        <f t="shared" si="14"/>
        <v>91</v>
      </c>
      <c r="L68">
        <f t="shared" si="16"/>
        <v>0</v>
      </c>
      <c r="M68">
        <f t="shared" si="17"/>
        <v>91</v>
      </c>
    </row>
    <row r="69" spans="1:13" ht="12.75">
      <c r="A69" s="2" t="str">
        <f t="shared" si="18"/>
        <v>66T</v>
      </c>
      <c r="B69" s="2">
        <f t="shared" si="15"/>
      </c>
      <c r="C69" s="32" t="s">
        <v>357</v>
      </c>
      <c r="D69" s="19">
        <v>22637</v>
      </c>
      <c r="E69" s="36">
        <f t="shared" si="19"/>
        <v>89</v>
      </c>
      <c r="F69" s="18"/>
      <c r="G69" s="4">
        <v>44</v>
      </c>
      <c r="H69" s="5">
        <f t="shared" si="13"/>
        <v>89</v>
      </c>
      <c r="I69" s="4" t="s">
        <v>3</v>
      </c>
      <c r="J69" s="5">
        <f t="shared" si="14"/>
        <v>0</v>
      </c>
      <c r="L69">
        <f t="shared" si="16"/>
        <v>89</v>
      </c>
      <c r="M69">
        <f t="shared" si="17"/>
        <v>0</v>
      </c>
    </row>
    <row r="70" spans="1:13" ht="12.75">
      <c r="A70" s="2" t="str">
        <f t="shared" si="18"/>
        <v>66T</v>
      </c>
      <c r="B70" s="2" t="str">
        <f t="shared" si="15"/>
        <v>%</v>
      </c>
      <c r="C70" s="32" t="s">
        <v>379</v>
      </c>
      <c r="D70" s="19">
        <v>16607</v>
      </c>
      <c r="E70" s="36">
        <f t="shared" si="19"/>
        <v>89</v>
      </c>
      <c r="F70" s="18"/>
      <c r="G70" s="4" t="s">
        <v>3</v>
      </c>
      <c r="H70" s="5">
        <f t="shared" si="13"/>
        <v>0</v>
      </c>
      <c r="I70" s="4">
        <v>44</v>
      </c>
      <c r="J70" s="5">
        <f t="shared" si="14"/>
        <v>89</v>
      </c>
      <c r="L70">
        <f t="shared" si="16"/>
        <v>0</v>
      </c>
      <c r="M70">
        <f t="shared" si="17"/>
        <v>89</v>
      </c>
    </row>
    <row r="71" spans="1:13" ht="12.75">
      <c r="A71" s="2" t="str">
        <f t="shared" si="18"/>
        <v>68</v>
      </c>
      <c r="B71" s="2" t="str">
        <f t="shared" si="15"/>
        <v>#</v>
      </c>
      <c r="C71" s="32" t="s">
        <v>253</v>
      </c>
      <c r="D71" s="19">
        <v>18524</v>
      </c>
      <c r="E71" s="36">
        <f t="shared" si="19"/>
        <v>87</v>
      </c>
      <c r="F71" s="18"/>
      <c r="G71" s="4" t="s">
        <v>3</v>
      </c>
      <c r="H71" s="5">
        <f t="shared" si="13"/>
        <v>0</v>
      </c>
      <c r="I71" s="4">
        <v>46</v>
      </c>
      <c r="J71" s="5">
        <f t="shared" si="14"/>
        <v>87</v>
      </c>
      <c r="L71">
        <f t="shared" si="16"/>
        <v>0</v>
      </c>
      <c r="M71">
        <f t="shared" si="17"/>
        <v>87</v>
      </c>
    </row>
    <row r="72" spans="1:13" ht="12.75">
      <c r="A72" s="2" t="str">
        <f t="shared" si="18"/>
        <v>69</v>
      </c>
      <c r="B72" s="2" t="str">
        <f t="shared" si="15"/>
        <v>#</v>
      </c>
      <c r="C72" s="32" t="s">
        <v>216</v>
      </c>
      <c r="D72" s="19">
        <v>18365</v>
      </c>
      <c r="E72" s="36">
        <f t="shared" si="19"/>
        <v>86</v>
      </c>
      <c r="F72" s="18"/>
      <c r="G72" s="4" t="s">
        <v>3</v>
      </c>
      <c r="H72" s="5">
        <f t="shared" si="13"/>
        <v>0</v>
      </c>
      <c r="I72" s="4">
        <v>47</v>
      </c>
      <c r="J72" s="5">
        <f t="shared" si="14"/>
        <v>86</v>
      </c>
      <c r="L72">
        <f t="shared" si="16"/>
        <v>0</v>
      </c>
      <c r="M72">
        <f t="shared" si="17"/>
        <v>86</v>
      </c>
    </row>
    <row r="73" spans="1:13" ht="12.75">
      <c r="A73" s="2" t="str">
        <f t="shared" si="18"/>
        <v>70T</v>
      </c>
      <c r="B73" s="2" t="str">
        <f t="shared" si="15"/>
        <v>#</v>
      </c>
      <c r="C73" s="32" t="s">
        <v>126</v>
      </c>
      <c r="D73" s="19">
        <v>19762</v>
      </c>
      <c r="E73" s="36">
        <f t="shared" si="19"/>
        <v>85</v>
      </c>
      <c r="F73" s="18"/>
      <c r="G73" s="4">
        <v>48</v>
      </c>
      <c r="H73" s="5">
        <f t="shared" si="13"/>
        <v>85</v>
      </c>
      <c r="I73" s="4" t="s">
        <v>3</v>
      </c>
      <c r="J73" s="5">
        <f t="shared" si="14"/>
        <v>0</v>
      </c>
      <c r="L73">
        <f t="shared" si="16"/>
        <v>85</v>
      </c>
      <c r="M73">
        <f t="shared" si="17"/>
        <v>0</v>
      </c>
    </row>
    <row r="74" spans="1:13" ht="12.75">
      <c r="A74" s="2" t="str">
        <f t="shared" si="18"/>
        <v>70T</v>
      </c>
      <c r="B74" s="2" t="str">
        <f t="shared" si="15"/>
        <v>#</v>
      </c>
      <c r="C74" s="32" t="s">
        <v>373</v>
      </c>
      <c r="D74" s="19">
        <v>17251</v>
      </c>
      <c r="E74" s="36">
        <f t="shared" si="19"/>
        <v>85</v>
      </c>
      <c r="F74" s="18"/>
      <c r="G74" s="4" t="s">
        <v>3</v>
      </c>
      <c r="H74" s="5">
        <f t="shared" si="13"/>
        <v>0</v>
      </c>
      <c r="I74" s="4">
        <v>48</v>
      </c>
      <c r="J74" s="5">
        <f t="shared" si="14"/>
        <v>85</v>
      </c>
      <c r="L74">
        <f t="shared" si="16"/>
        <v>0</v>
      </c>
      <c r="M74">
        <f t="shared" si="17"/>
        <v>85</v>
      </c>
    </row>
    <row r="75" spans="1:13" ht="12.75">
      <c r="A75" s="2" t="str">
        <f t="shared" si="18"/>
        <v>72</v>
      </c>
      <c r="B75" s="2">
        <f t="shared" si="15"/>
      </c>
      <c r="C75" s="32" t="s">
        <v>380</v>
      </c>
      <c r="D75" s="19">
        <v>23477</v>
      </c>
      <c r="E75" s="36">
        <f t="shared" si="19"/>
        <v>84</v>
      </c>
      <c r="F75" s="18"/>
      <c r="G75" s="4" t="s">
        <v>3</v>
      </c>
      <c r="H75" s="5">
        <f t="shared" si="13"/>
        <v>0</v>
      </c>
      <c r="I75" s="4">
        <v>49</v>
      </c>
      <c r="J75" s="5">
        <f t="shared" si="14"/>
        <v>84</v>
      </c>
      <c r="L75">
        <f t="shared" si="16"/>
        <v>0</v>
      </c>
      <c r="M75">
        <f t="shared" si="17"/>
        <v>84</v>
      </c>
    </row>
    <row r="76" spans="1:13" ht="12.75">
      <c r="A76" s="2" t="str">
        <f t="shared" si="18"/>
        <v>73T</v>
      </c>
      <c r="B76" s="2" t="str">
        <f t="shared" si="15"/>
        <v>%</v>
      </c>
      <c r="C76" s="32" t="s">
        <v>217</v>
      </c>
      <c r="D76" s="19">
        <v>14352</v>
      </c>
      <c r="E76" s="36">
        <f t="shared" si="19"/>
        <v>82</v>
      </c>
      <c r="F76" s="18"/>
      <c r="G76" s="4">
        <v>51</v>
      </c>
      <c r="H76" s="5">
        <f t="shared" si="13"/>
        <v>82</v>
      </c>
      <c r="I76" s="4" t="s">
        <v>3</v>
      </c>
      <c r="J76" s="5">
        <f t="shared" si="14"/>
        <v>0</v>
      </c>
      <c r="L76">
        <f t="shared" si="16"/>
        <v>82</v>
      </c>
      <c r="M76">
        <f t="shared" si="17"/>
        <v>0</v>
      </c>
    </row>
    <row r="77" spans="1:13" ht="12.75">
      <c r="A77" s="2" t="str">
        <f t="shared" si="18"/>
        <v>73T</v>
      </c>
      <c r="B77" s="2" t="str">
        <f t="shared" si="15"/>
        <v>#</v>
      </c>
      <c r="C77" s="32" t="s">
        <v>381</v>
      </c>
      <c r="D77" s="19">
        <v>19496</v>
      </c>
      <c r="E77" s="36">
        <f t="shared" si="19"/>
        <v>82</v>
      </c>
      <c r="F77" s="18"/>
      <c r="G77" s="4" t="s">
        <v>3</v>
      </c>
      <c r="H77" s="5">
        <f t="shared" si="13"/>
        <v>0</v>
      </c>
      <c r="I77" s="4">
        <v>51</v>
      </c>
      <c r="J77" s="5">
        <f t="shared" si="14"/>
        <v>82</v>
      </c>
      <c r="L77">
        <f t="shared" si="16"/>
        <v>0</v>
      </c>
      <c r="M77">
        <f t="shared" si="17"/>
        <v>82</v>
      </c>
    </row>
    <row r="78" spans="1:13" ht="12.75">
      <c r="A78" s="2" t="str">
        <f t="shared" si="18"/>
        <v>75T</v>
      </c>
      <c r="B78" s="2">
        <f t="shared" si="15"/>
      </c>
      <c r="C78" s="32" t="s">
        <v>151</v>
      </c>
      <c r="D78" s="19">
        <v>21641</v>
      </c>
      <c r="E78" s="36">
        <f t="shared" si="19"/>
        <v>81</v>
      </c>
      <c r="F78" s="18"/>
      <c r="G78" s="4" t="s">
        <v>3</v>
      </c>
      <c r="H78" s="5">
        <f t="shared" si="13"/>
        <v>0</v>
      </c>
      <c r="I78" s="4">
        <v>52</v>
      </c>
      <c r="J78" s="5">
        <f t="shared" si="14"/>
        <v>81</v>
      </c>
      <c r="L78">
        <f t="shared" si="16"/>
        <v>0</v>
      </c>
      <c r="M78">
        <f t="shared" si="17"/>
        <v>81</v>
      </c>
    </row>
    <row r="79" spans="1:13" ht="12.75">
      <c r="A79" s="2" t="str">
        <f t="shared" si="18"/>
        <v>75T</v>
      </c>
      <c r="B79" s="2">
        <f t="shared" si="15"/>
      </c>
      <c r="C79" s="32" t="s">
        <v>185</v>
      </c>
      <c r="D79" s="19">
        <v>20591</v>
      </c>
      <c r="E79" s="36">
        <f t="shared" si="19"/>
        <v>81</v>
      </c>
      <c r="F79" s="18"/>
      <c r="G79" s="4">
        <v>52</v>
      </c>
      <c r="H79" s="5">
        <f t="shared" si="13"/>
        <v>81</v>
      </c>
      <c r="I79" s="4" t="s">
        <v>3</v>
      </c>
      <c r="J79" s="5">
        <f t="shared" si="14"/>
        <v>0</v>
      </c>
      <c r="L79">
        <f t="shared" si="16"/>
        <v>81</v>
      </c>
      <c r="M79">
        <f t="shared" si="17"/>
        <v>0</v>
      </c>
    </row>
    <row r="80" spans="1:13" ht="12.75">
      <c r="A80" s="2" t="str">
        <f t="shared" si="18"/>
        <v>77</v>
      </c>
      <c r="B80" s="2" t="str">
        <f t="shared" si="15"/>
        <v>%</v>
      </c>
      <c r="C80" s="20" t="s">
        <v>64</v>
      </c>
      <c r="D80" s="19">
        <v>14597</v>
      </c>
      <c r="E80" s="36">
        <f t="shared" si="19"/>
        <v>80</v>
      </c>
      <c r="F80" s="18"/>
      <c r="G80" s="4">
        <v>53</v>
      </c>
      <c r="H80" s="5">
        <f t="shared" si="13"/>
        <v>80</v>
      </c>
      <c r="I80" s="4" t="s">
        <v>3</v>
      </c>
      <c r="J80" s="5">
        <f t="shared" si="14"/>
        <v>0</v>
      </c>
      <c r="L80">
        <f t="shared" si="16"/>
        <v>80</v>
      </c>
      <c r="M80">
        <f t="shared" si="17"/>
        <v>0</v>
      </c>
    </row>
    <row r="81" spans="1:13" ht="12.75">
      <c r="A81" s="2" t="str">
        <f t="shared" si="18"/>
        <v>78</v>
      </c>
      <c r="B81" s="2" t="str">
        <f t="shared" si="15"/>
        <v>#</v>
      </c>
      <c r="C81" s="32" t="s">
        <v>366</v>
      </c>
      <c r="D81" s="19">
        <v>20233</v>
      </c>
      <c r="E81" s="36">
        <f t="shared" si="19"/>
        <v>79</v>
      </c>
      <c r="F81" s="18"/>
      <c r="G81" s="4" t="s">
        <v>3</v>
      </c>
      <c r="H81" s="5">
        <f t="shared" si="13"/>
        <v>0</v>
      </c>
      <c r="I81" s="4">
        <v>54</v>
      </c>
      <c r="J81" s="5">
        <f t="shared" si="14"/>
        <v>79</v>
      </c>
      <c r="L81">
        <f t="shared" si="16"/>
        <v>0</v>
      </c>
      <c r="M81">
        <f t="shared" si="17"/>
        <v>79</v>
      </c>
    </row>
    <row r="82" spans="1:13" ht="12.75">
      <c r="A82" s="2" t="str">
        <f t="shared" si="18"/>
        <v>79</v>
      </c>
      <c r="B82" s="2">
        <f t="shared" si="15"/>
      </c>
      <c r="C82" s="32" t="s">
        <v>199</v>
      </c>
      <c r="D82" s="19">
        <v>23252</v>
      </c>
      <c r="E82" s="36">
        <f t="shared" si="19"/>
        <v>78</v>
      </c>
      <c r="F82" s="18"/>
      <c r="G82" s="4">
        <v>55</v>
      </c>
      <c r="H82" s="5">
        <f t="shared" si="13"/>
        <v>78</v>
      </c>
      <c r="I82" s="4" t="s">
        <v>3</v>
      </c>
      <c r="J82" s="5">
        <f t="shared" si="14"/>
        <v>0</v>
      </c>
      <c r="L82">
        <f t="shared" si="16"/>
        <v>78</v>
      </c>
      <c r="M82">
        <f t="shared" si="17"/>
        <v>0</v>
      </c>
    </row>
    <row r="83" spans="1:13" ht="12.75">
      <c r="A83" s="2" t="str">
        <f t="shared" si="18"/>
        <v>80</v>
      </c>
      <c r="B83" s="2" t="str">
        <f t="shared" si="15"/>
        <v>#</v>
      </c>
      <c r="C83" s="32" t="s">
        <v>200</v>
      </c>
      <c r="D83" s="19">
        <v>18546</v>
      </c>
      <c r="E83" s="36">
        <f t="shared" si="19"/>
        <v>77.5</v>
      </c>
      <c r="F83" s="18"/>
      <c r="G83" s="4" t="s">
        <v>3</v>
      </c>
      <c r="H83" s="5">
        <f t="shared" si="13"/>
        <v>0</v>
      </c>
      <c r="I83" s="4">
        <v>55.5</v>
      </c>
      <c r="J83" s="5">
        <f t="shared" si="14"/>
        <v>77.5</v>
      </c>
      <c r="L83">
        <f t="shared" si="16"/>
        <v>0</v>
      </c>
      <c r="M83">
        <f t="shared" si="17"/>
        <v>77.5</v>
      </c>
    </row>
    <row r="84" spans="1:13" ht="12.75">
      <c r="A84" s="2" t="str">
        <f t="shared" si="18"/>
        <v>81</v>
      </c>
      <c r="B84" s="2" t="str">
        <f t="shared" si="15"/>
        <v>%</v>
      </c>
      <c r="C84" s="32" t="s">
        <v>17</v>
      </c>
      <c r="D84" s="19">
        <v>16570</v>
      </c>
      <c r="E84" s="36">
        <f t="shared" si="19"/>
        <v>77</v>
      </c>
      <c r="F84" s="18"/>
      <c r="G84" s="4">
        <v>56</v>
      </c>
      <c r="H84" s="5">
        <f t="shared" si="13"/>
        <v>77</v>
      </c>
      <c r="I84" s="4" t="s">
        <v>3</v>
      </c>
      <c r="J84" s="5">
        <f t="shared" si="14"/>
        <v>0</v>
      </c>
      <c r="L84">
        <f t="shared" si="16"/>
        <v>77</v>
      </c>
      <c r="M84">
        <f t="shared" si="17"/>
        <v>0</v>
      </c>
    </row>
    <row r="85" spans="1:13" ht="12.75">
      <c r="A85" s="2" t="str">
        <f t="shared" si="18"/>
        <v>82T</v>
      </c>
      <c r="B85" s="2">
        <f t="shared" si="15"/>
      </c>
      <c r="C85" s="32" t="s">
        <v>88</v>
      </c>
      <c r="D85" s="19">
        <v>20894</v>
      </c>
      <c r="E85" s="36">
        <f t="shared" si="19"/>
        <v>76</v>
      </c>
      <c r="F85" s="18"/>
      <c r="G85" s="4">
        <v>57</v>
      </c>
      <c r="H85" s="5">
        <f t="shared" si="13"/>
        <v>76</v>
      </c>
      <c r="I85" s="4" t="s">
        <v>3</v>
      </c>
      <c r="J85" s="5">
        <f t="shared" si="14"/>
        <v>0</v>
      </c>
      <c r="L85">
        <f t="shared" si="16"/>
        <v>76</v>
      </c>
      <c r="M85">
        <f t="shared" si="17"/>
        <v>0</v>
      </c>
    </row>
    <row r="86" spans="1:13" ht="12.75">
      <c r="A86" s="2" t="str">
        <f t="shared" si="18"/>
        <v>82T</v>
      </c>
      <c r="B86" s="2" t="str">
        <f t="shared" si="15"/>
        <v>#</v>
      </c>
      <c r="C86" s="32" t="s">
        <v>260</v>
      </c>
      <c r="D86" s="19">
        <v>19199</v>
      </c>
      <c r="E86" s="36">
        <f t="shared" si="19"/>
        <v>76</v>
      </c>
      <c r="F86" s="18"/>
      <c r="G86" s="4" t="s">
        <v>3</v>
      </c>
      <c r="H86" s="5">
        <f t="shared" si="13"/>
        <v>0</v>
      </c>
      <c r="I86" s="4">
        <v>57</v>
      </c>
      <c r="J86" s="5">
        <f t="shared" si="14"/>
        <v>76</v>
      </c>
      <c r="L86">
        <f t="shared" si="16"/>
        <v>0</v>
      </c>
      <c r="M86">
        <f t="shared" si="17"/>
        <v>76</v>
      </c>
    </row>
    <row r="87" spans="1:13" ht="12.75">
      <c r="A87" s="2" t="str">
        <f t="shared" si="18"/>
        <v>84</v>
      </c>
      <c r="B87" s="2">
        <f t="shared" si="15"/>
      </c>
      <c r="C87" s="32" t="s">
        <v>393</v>
      </c>
      <c r="D87" s="19">
        <v>21757</v>
      </c>
      <c r="E87" s="36">
        <f t="shared" si="19"/>
        <v>75</v>
      </c>
      <c r="F87" s="18"/>
      <c r="G87" s="4" t="s">
        <v>3</v>
      </c>
      <c r="H87" s="5">
        <f t="shared" si="13"/>
        <v>0</v>
      </c>
      <c r="I87" s="4">
        <v>58</v>
      </c>
      <c r="J87" s="5">
        <f t="shared" si="14"/>
        <v>75</v>
      </c>
      <c r="L87">
        <f t="shared" si="16"/>
        <v>0</v>
      </c>
      <c r="M87">
        <f t="shared" si="17"/>
        <v>75</v>
      </c>
    </row>
    <row r="88" spans="1:13" ht="12.75">
      <c r="A88" s="2" t="str">
        <f t="shared" si="18"/>
        <v>85</v>
      </c>
      <c r="B88" s="2">
        <f t="shared" si="15"/>
      </c>
      <c r="C88" s="32" t="s">
        <v>358</v>
      </c>
      <c r="D88" s="19">
        <v>21369</v>
      </c>
      <c r="E88" s="36">
        <f t="shared" si="19"/>
        <v>74</v>
      </c>
      <c r="F88" s="18"/>
      <c r="G88" s="4">
        <v>59</v>
      </c>
      <c r="H88" s="5">
        <f t="shared" si="13"/>
        <v>74</v>
      </c>
      <c r="I88" s="4" t="s">
        <v>3</v>
      </c>
      <c r="J88" s="5">
        <f t="shared" si="14"/>
        <v>0</v>
      </c>
      <c r="L88">
        <f t="shared" si="16"/>
        <v>74</v>
      </c>
      <c r="M88">
        <f t="shared" si="17"/>
        <v>0</v>
      </c>
    </row>
    <row r="89" spans="1:13" ht="12.75">
      <c r="A89" s="2" t="str">
        <f t="shared" si="18"/>
        <v>86</v>
      </c>
      <c r="B89" s="2" t="str">
        <f t="shared" si="15"/>
        <v>#</v>
      </c>
      <c r="C89" s="32" t="s">
        <v>102</v>
      </c>
      <c r="D89" s="19">
        <v>17069</v>
      </c>
      <c r="E89" s="36">
        <f t="shared" si="19"/>
        <v>73</v>
      </c>
      <c r="F89" s="18"/>
      <c r="G89" s="4">
        <v>60</v>
      </c>
      <c r="H89" s="5">
        <f t="shared" si="13"/>
        <v>73</v>
      </c>
      <c r="I89" s="4" t="s">
        <v>3</v>
      </c>
      <c r="J89" s="5">
        <f t="shared" si="14"/>
        <v>0</v>
      </c>
      <c r="L89">
        <f t="shared" si="16"/>
        <v>73</v>
      </c>
      <c r="M89">
        <f t="shared" si="17"/>
        <v>0</v>
      </c>
    </row>
    <row r="90" spans="1:13" ht="12.75">
      <c r="A90" s="2" t="str">
        <f t="shared" si="18"/>
        <v>87</v>
      </c>
      <c r="B90" s="2" t="str">
        <f t="shared" si="15"/>
        <v>#</v>
      </c>
      <c r="C90" s="32" t="s">
        <v>22</v>
      </c>
      <c r="D90" s="19">
        <v>17217</v>
      </c>
      <c r="E90" s="36">
        <f t="shared" si="19"/>
        <v>72</v>
      </c>
      <c r="F90" s="18"/>
      <c r="G90" s="4" t="s">
        <v>3</v>
      </c>
      <c r="H90" s="5">
        <f t="shared" si="13"/>
        <v>0</v>
      </c>
      <c r="I90" s="4">
        <v>61</v>
      </c>
      <c r="J90" s="5">
        <f t="shared" si="14"/>
        <v>72</v>
      </c>
      <c r="L90">
        <f t="shared" si="16"/>
        <v>0</v>
      </c>
      <c r="M90">
        <f t="shared" si="17"/>
        <v>72</v>
      </c>
    </row>
    <row r="91" spans="1:13" ht="12.75">
      <c r="A91" s="2" t="str">
        <f t="shared" si="18"/>
        <v>88T</v>
      </c>
      <c r="B91" s="2">
        <f t="shared" si="15"/>
      </c>
      <c r="C91" s="32" t="s">
        <v>394</v>
      </c>
      <c r="D91" s="19">
        <v>20801</v>
      </c>
      <c r="E91" s="36">
        <f t="shared" si="19"/>
        <v>71</v>
      </c>
      <c r="F91" s="18"/>
      <c r="G91" s="4" t="s">
        <v>3</v>
      </c>
      <c r="H91" s="5">
        <f t="shared" si="13"/>
        <v>0</v>
      </c>
      <c r="I91" s="4">
        <v>62</v>
      </c>
      <c r="J91" s="5">
        <f t="shared" si="14"/>
        <v>71</v>
      </c>
      <c r="L91">
        <f t="shared" si="16"/>
        <v>0</v>
      </c>
      <c r="M91">
        <f t="shared" si="17"/>
        <v>71</v>
      </c>
    </row>
    <row r="92" spans="1:13" ht="12.75">
      <c r="A92" s="2" t="str">
        <f t="shared" si="18"/>
        <v>88T</v>
      </c>
      <c r="B92" s="2" t="str">
        <f t="shared" si="15"/>
        <v>#</v>
      </c>
      <c r="C92" s="32" t="s">
        <v>259</v>
      </c>
      <c r="D92" s="19">
        <v>17198</v>
      </c>
      <c r="E92" s="36">
        <f t="shared" si="19"/>
        <v>71</v>
      </c>
      <c r="F92" s="18"/>
      <c r="G92" s="4">
        <v>62</v>
      </c>
      <c r="H92" s="5">
        <f t="shared" si="13"/>
        <v>71</v>
      </c>
      <c r="I92" s="4" t="s">
        <v>3</v>
      </c>
      <c r="J92" s="5">
        <f t="shared" si="14"/>
        <v>0</v>
      </c>
      <c r="L92">
        <f t="shared" si="16"/>
        <v>71</v>
      </c>
      <c r="M92">
        <f t="shared" si="17"/>
        <v>0</v>
      </c>
    </row>
    <row r="93" spans="1:13" ht="12.75">
      <c r="A93" s="2" t="str">
        <f t="shared" si="18"/>
        <v>90</v>
      </c>
      <c r="B93" s="2" t="str">
        <f t="shared" si="15"/>
        <v>#</v>
      </c>
      <c r="C93" s="32" t="s">
        <v>382</v>
      </c>
      <c r="D93" s="19">
        <v>18534</v>
      </c>
      <c r="E93" s="36">
        <f t="shared" si="19"/>
        <v>70</v>
      </c>
      <c r="F93" s="18"/>
      <c r="G93" s="4" t="s">
        <v>3</v>
      </c>
      <c r="H93" s="5">
        <f t="shared" si="13"/>
        <v>0</v>
      </c>
      <c r="I93" s="4">
        <v>63</v>
      </c>
      <c r="J93" s="5">
        <f t="shared" si="14"/>
        <v>70</v>
      </c>
      <c r="L93">
        <f t="shared" si="16"/>
        <v>0</v>
      </c>
      <c r="M93">
        <f t="shared" si="17"/>
        <v>70</v>
      </c>
    </row>
    <row r="94" spans="1:13" ht="12.75">
      <c r="A94" s="2" t="str">
        <f t="shared" si="18"/>
        <v>91T</v>
      </c>
      <c r="B94" s="2" t="str">
        <f t="shared" si="15"/>
        <v>%</v>
      </c>
      <c r="C94" s="32" t="s">
        <v>163</v>
      </c>
      <c r="D94" s="19">
        <v>15667</v>
      </c>
      <c r="E94" s="36">
        <f t="shared" si="19"/>
        <v>69</v>
      </c>
      <c r="F94" s="18"/>
      <c r="G94" s="4">
        <v>64</v>
      </c>
      <c r="H94" s="5">
        <f t="shared" si="13"/>
        <v>69</v>
      </c>
      <c r="I94" s="4" t="s">
        <v>3</v>
      </c>
      <c r="J94" s="5">
        <f t="shared" si="14"/>
        <v>0</v>
      </c>
      <c r="L94">
        <f t="shared" si="16"/>
        <v>69</v>
      </c>
      <c r="M94">
        <f t="shared" si="17"/>
        <v>0</v>
      </c>
    </row>
    <row r="95" spans="1:13" ht="12.75">
      <c r="A95" s="2" t="str">
        <f t="shared" si="18"/>
        <v>91T</v>
      </c>
      <c r="B95" s="2">
        <f t="shared" si="15"/>
      </c>
      <c r="C95" s="32" t="s">
        <v>383</v>
      </c>
      <c r="D95" s="19">
        <v>22050</v>
      </c>
      <c r="E95" s="36">
        <f t="shared" si="19"/>
        <v>69</v>
      </c>
      <c r="F95" s="18"/>
      <c r="G95" s="4" t="s">
        <v>3</v>
      </c>
      <c r="H95" s="5">
        <f t="shared" si="13"/>
        <v>0</v>
      </c>
      <c r="I95" s="4">
        <v>64</v>
      </c>
      <c r="J95" s="5">
        <f t="shared" si="14"/>
        <v>69</v>
      </c>
      <c r="L95">
        <f t="shared" si="16"/>
        <v>0</v>
      </c>
      <c r="M95">
        <f t="shared" si="17"/>
        <v>69</v>
      </c>
    </row>
  </sheetData>
  <conditionalFormatting sqref="D4:D95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Foil'!$G$1:$J$3,3,FALSE)</f>
        <v>7</v>
      </c>
      <c r="J1" s="22" t="s">
        <v>360</v>
      </c>
      <c r="K1" s="10"/>
      <c r="L1" s="24">
        <f>HLOOKUP(J1,'Combined Men''s Foil'!$G$1:$J$3,3,FALSE)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Foil'!R2C"&amp;I1,FALSE)</f>
        <v>V</v>
      </c>
      <c r="H2" s="24" t="str">
        <f ca="1">INDIRECT("'Combined Men''s Foil'!R2C"&amp;I1+1,FALSE)</f>
        <v>Dec 2004&lt;BR&gt;VET</v>
      </c>
      <c r="I2" s="21"/>
      <c r="J2" s="22" t="str">
        <f ca="1">INDIRECT("'Combined Men''s Foil'!R2C"&amp;L1,FALSE)</f>
        <v>V</v>
      </c>
      <c r="K2" s="24" t="str">
        <f ca="1">INDIRECT("'Combined Men''s Foil'!R2C"&amp;L1+1,FALSE)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8</v>
      </c>
      <c r="D4" s="19">
        <v>15804</v>
      </c>
      <c r="E4" s="36">
        <f>LARGE($P4:$R4,1)+LARGE($P4:$R4,2)+IF('[2]Men''s Epée'!$A$3=1,F4,0)</f>
        <v>782</v>
      </c>
      <c r="F4" s="5"/>
      <c r="G4" s="31">
        <f aca="true" t="shared" si="0" ref="G4:G24">IF(ISERROR(I4),"np",I4)</f>
        <v>9.5</v>
      </c>
      <c r="H4" s="28">
        <f>IF(OR('[2]Men''s Epée'!$A$3=1,'50 Men''s Epée'!$P$3=TRUE),IF(OR(G4&gt;=65,ISNUMBER(G4)=FALSE),0,VLOOKUP(G4,PointTable,H$3,TRUE)),0)</f>
        <v>319.5</v>
      </c>
      <c r="I4" s="29">
        <f>VLOOKUP($C4,'Combined Men''s Foil'!$C$4:$I$204,I$1-2,FALSE)</f>
        <v>9.5</v>
      </c>
      <c r="J4" s="31">
        <f aca="true" t="shared" si="1" ref="J4:J24">IF(ISERROR(L4),"np",L4)</f>
        <v>7</v>
      </c>
      <c r="K4" s="28">
        <f>IF(OR('[2]Men''s Epée'!$A$3=1,'50 Men''s Epée'!$P$3=TRUE),IF(OR(J4&gt;=65,ISNUMBER(J4)=FALSE),0,VLOOKUP(J4,PointTable,K$3,TRUE)),0)</f>
        <v>414</v>
      </c>
      <c r="L4" s="29">
        <f>VLOOKUP($C4,'Combined Men''s Foil'!$C$4:$I$204,L$1-2,FALSE)</f>
        <v>7</v>
      </c>
      <c r="M4" s="4">
        <v>2</v>
      </c>
      <c r="N4" s="5">
        <f>IF(OR('[2]Men''s Epée'!$A$3=1,'50 Men''s Epée'!$R$3=TRUE),IF(OR(M4&gt;=65,ISNUMBER(M4)=FALSE),0,VLOOKUP(M4,PointTable,N$3,TRUE)),0)</f>
        <v>368</v>
      </c>
      <c r="P4">
        <f aca="true" t="shared" si="2" ref="P4:P24">H4</f>
        <v>319.5</v>
      </c>
      <c r="Q4">
        <f aca="true" t="shared" si="3" ref="Q4:Q24">K4</f>
        <v>414</v>
      </c>
      <c r="R4">
        <f aca="true" t="shared" si="4" ref="R4:R24">N4</f>
        <v>368</v>
      </c>
      <c r="S4">
        <f>IF('50 Men''s Epée'!P$3=TRUE,H4,0)</f>
        <v>319.5</v>
      </c>
      <c r="T4">
        <f>IF('50 Men''s Epée'!Q$3=TRUE,K4,0)</f>
        <v>414</v>
      </c>
      <c r="U4">
        <f>IF('50 Men''s Epée'!R$3=TRUE,N4,0)</f>
        <v>368</v>
      </c>
    </row>
    <row r="5" spans="1:21" ht="12.75">
      <c r="A5" s="2" t="str">
        <f>IF(E5=0,"",IF(E5=E4,A4,ROW()-3&amp;IF(E5=E6,"T","")))</f>
        <v>2</v>
      </c>
      <c r="B5" s="2"/>
      <c r="C5" s="20" t="s">
        <v>73</v>
      </c>
      <c r="D5" s="19">
        <v>13713</v>
      </c>
      <c r="E5" s="36">
        <f>LARGE($P5:$R5,1)+LARGE($P5:$R5,2)+IF('[2]Men''s Epée'!$A$3=1,F5,0)</f>
        <v>706</v>
      </c>
      <c r="F5" s="5"/>
      <c r="G5" s="31">
        <f>IF(ISERROR(I5),"np",I5)</f>
        <v>41</v>
      </c>
      <c r="H5" s="28">
        <f>IF(OR('[2]Men''s Epée'!$A$3=1,'50 Men''s Epée'!$P$3=TRUE),IF(OR(G5&gt;=65,ISNUMBER(G5)=FALSE),0,VLOOKUP(G5,PointTable,H$3,TRUE)),0)</f>
        <v>92</v>
      </c>
      <c r="I5" s="29">
        <f>VLOOKUP($C5,'Combined Men''s Foil'!$C$4:$I$204,I$1-2,FALSE)</f>
        <v>41</v>
      </c>
      <c r="J5" s="31">
        <f>IF(ISERROR(L5),"np",L5)</f>
        <v>14</v>
      </c>
      <c r="K5" s="28">
        <f>IF(OR('[2]Men''s Epée'!$A$3=1,'50 Men''s Epée'!$P$3=TRUE),IF(OR(J5&gt;=65,ISNUMBER(J5)=FALSE),0,VLOOKUP(J5,PointTable,K$3,TRUE)),0)</f>
        <v>306</v>
      </c>
      <c r="L5" s="29">
        <f>VLOOKUP($C5,'Combined Men''s Foil'!$C$4:$I$204,L$1-2,FALSE)</f>
        <v>14</v>
      </c>
      <c r="M5" s="4">
        <v>1</v>
      </c>
      <c r="N5" s="5">
        <f>IF(OR('[2]Men''s Epée'!$A$3=1,'50 Men''s Epée'!$R$3=TRUE),IF(OR(M5&gt;=65,ISNUMBER(M5)=FALSE),0,VLOOKUP(M5,PointTable,N$3,TRUE)),0)</f>
        <v>400</v>
      </c>
      <c r="P5">
        <f>H5</f>
        <v>92</v>
      </c>
      <c r="Q5">
        <f>K5</f>
        <v>306</v>
      </c>
      <c r="R5">
        <f>N5</f>
        <v>400</v>
      </c>
      <c r="S5">
        <f>IF('50 Men''s Epée'!P$3=TRUE,H5,0)</f>
        <v>92</v>
      </c>
      <c r="T5">
        <f>IF('50 Men''s Epée'!Q$3=TRUE,K5,0)</f>
        <v>306</v>
      </c>
      <c r="U5">
        <f>IF('50 Men''s Epée'!R$3=TRUE,N5,0)</f>
        <v>400</v>
      </c>
    </row>
    <row r="6" spans="1:21" ht="12.75">
      <c r="A6" s="2" t="str">
        <f>IF(E6=0,"",IF(E6=E5,A5,ROW()-3&amp;IF(E6=E7,"T","")))</f>
        <v>3</v>
      </c>
      <c r="B6" s="2"/>
      <c r="C6" s="20" t="s">
        <v>12</v>
      </c>
      <c r="D6" s="19">
        <v>12362</v>
      </c>
      <c r="E6" s="36">
        <f>LARGE($P6:$R6,1)+LARGE($P6:$R6,2)+IF('[2]Men''s Epée'!$A$3=1,F6,0)</f>
        <v>433</v>
      </c>
      <c r="F6" s="18"/>
      <c r="G6" s="31">
        <f t="shared" si="0"/>
        <v>40</v>
      </c>
      <c r="H6" s="28">
        <f>IF(OR('[2]Men''s Epée'!$A$3=1,'50 Men''s Epée'!$P$3=TRUE),IF(OR(G6&gt;=65,ISNUMBER(G6)=FALSE),0,VLOOKUP(G6,PointTable,H$3,TRUE)),0)</f>
        <v>93</v>
      </c>
      <c r="I6" s="29">
        <f>VLOOKUP($C6,'Combined Men''s Foil'!$C$4:$I$204,I$1-2,FALSE)</f>
        <v>40</v>
      </c>
      <c r="J6" s="31">
        <f t="shared" si="1"/>
        <v>45</v>
      </c>
      <c r="K6" s="28">
        <f>IF(OR('[2]Men''s Epée'!$A$3=1,'50 Men''s Epée'!$P$3=TRUE),IF(OR(J6&gt;=65,ISNUMBER(J6)=FALSE),0,VLOOKUP(J6,PointTable,K$3,TRUE)),0)</f>
        <v>88</v>
      </c>
      <c r="L6" s="29">
        <f>VLOOKUP($C6,'Combined Men''s Foil'!$C$4:$I$204,L$1-2,FALSE)</f>
        <v>45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 t="shared" si="2"/>
        <v>93</v>
      </c>
      <c r="Q6">
        <f t="shared" si="3"/>
        <v>88</v>
      </c>
      <c r="R6">
        <f t="shared" si="4"/>
        <v>340</v>
      </c>
      <c r="S6">
        <f>IF('50 Men''s Epée'!P$3=TRUE,H6,0)</f>
        <v>93</v>
      </c>
      <c r="T6">
        <f>IF('50 Men''s Epée'!Q$3=TRUE,K6,0)</f>
        <v>88</v>
      </c>
      <c r="U6">
        <f>IF('50 Men''s Epée'!R$3=TRUE,N6,0)</f>
        <v>340</v>
      </c>
    </row>
    <row r="7" spans="1:21" ht="12.75">
      <c r="A7" s="2" t="str">
        <f>IF(E7=0,"",IF(E7=E6,A6,ROW()-3&amp;IF(E7=E8,"T","")))</f>
        <v>4</v>
      </c>
      <c r="B7" s="2"/>
      <c r="C7" s="20" t="s">
        <v>19</v>
      </c>
      <c r="D7" s="19">
        <v>14494</v>
      </c>
      <c r="E7" s="36">
        <f>LARGE($P7:$R7,1)+LARGE($P7:$R7,2)+IF('[2]Men''s Epée'!$A$3=1,F7,0)</f>
        <v>430</v>
      </c>
      <c r="F7" s="18"/>
      <c r="G7" s="31">
        <f t="shared" si="0"/>
        <v>49</v>
      </c>
      <c r="H7" s="28">
        <f>IF(OR('[2]Men''s Epée'!$A$3=1,'50 Men''s Epée'!$P$3=TRUE),IF(OR(G7&gt;=65,ISNUMBER(G7)=FALSE),0,VLOOKUP(G7,PointTable,H$3,TRUE)),0)</f>
        <v>84</v>
      </c>
      <c r="I7" s="29">
        <f>VLOOKUP($C7,'Combined Men''s Foil'!$C$4:$I$204,I$1-2,FALSE)</f>
        <v>49</v>
      </c>
      <c r="J7" s="31">
        <f t="shared" si="1"/>
        <v>43</v>
      </c>
      <c r="K7" s="28">
        <f>IF(OR('[2]Men''s Epée'!$A$3=1,'50 Men''s Epée'!$P$3=TRUE),IF(OR(J7&gt;=65,ISNUMBER(J7)=FALSE),0,VLOOKUP(J7,PointTable,K$3,TRUE)),0)</f>
        <v>90</v>
      </c>
      <c r="L7" s="29">
        <f>VLOOKUP($C7,'Combined Men''s Foil'!$C$4:$I$204,L$1-2,FALSE)</f>
        <v>43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 t="shared" si="2"/>
        <v>84</v>
      </c>
      <c r="Q7">
        <f t="shared" si="3"/>
        <v>90</v>
      </c>
      <c r="R7">
        <f t="shared" si="4"/>
        <v>340</v>
      </c>
      <c r="S7">
        <f>IF('50 Men''s Epée'!P$3=TRUE,H7,0)</f>
        <v>84</v>
      </c>
      <c r="T7">
        <f>IF('50 Men''s Epée'!Q$3=TRUE,K7,0)</f>
        <v>90</v>
      </c>
      <c r="U7">
        <f>IF('50 Men''s Epée'!R$3=TRUE,N7,0)</f>
        <v>340</v>
      </c>
    </row>
    <row r="8" spans="1:21" ht="12.75">
      <c r="A8" s="2" t="str">
        <f>IF(E8=0,"",IF(E8=E7,A7,ROW()-3&amp;IF(E8=E9,"T","")))</f>
        <v>5</v>
      </c>
      <c r="B8" s="2"/>
      <c r="C8" s="32" t="s">
        <v>190</v>
      </c>
      <c r="D8" s="19">
        <v>15484</v>
      </c>
      <c r="E8" s="36">
        <f>LARGE($P8:$R8,1)+LARGE($P8:$R8,2)+IF('[2]Men''s Epée'!$A$3=1,F8,0)</f>
        <v>379</v>
      </c>
      <c r="F8" s="18"/>
      <c r="G8" s="31">
        <f t="shared" si="0"/>
        <v>54</v>
      </c>
      <c r="H8" s="28">
        <f>IF(OR('[2]Men''s Epée'!$A$3=1,'50 Men''s Epée'!$P$3=TRUE),IF(OR(G8&gt;=65,ISNUMBER(G8)=FALSE),0,VLOOKUP(G8,PointTable,H$3,TRUE)),0)</f>
        <v>79</v>
      </c>
      <c r="I8" s="29">
        <f>VLOOKUP($C8,'Combined Men''s Foil'!$C$4:$I$204,I$1-2,FALSE)</f>
        <v>54</v>
      </c>
      <c r="J8" s="31">
        <f t="shared" si="1"/>
        <v>32</v>
      </c>
      <c r="K8" s="28">
        <f>IF(OR('[2]Men''s Epée'!$A$3=1,'50 Men''s Epée'!$P$3=TRUE),IF(OR(J8&gt;=65,ISNUMBER(J8)=FALSE),0,VLOOKUP(J8,PointTable,K$3,TRUE)),0)</f>
        <v>165</v>
      </c>
      <c r="L8" s="29">
        <f>VLOOKUP($C8,'Combined Men''s Foil'!$C$4:$I$204,L$1-2,FALSE)</f>
        <v>32</v>
      </c>
      <c r="M8" s="4">
        <v>9</v>
      </c>
      <c r="N8" s="5">
        <f>IF(OR('[2]Men''s Epée'!$A$3=1,'50 Men''s Epée'!$R$3=TRUE),IF(OR(M8&gt;=65,ISNUMBER(M8)=FALSE),0,VLOOKUP(M8,PointTable,N$3,TRUE)),0)</f>
        <v>214</v>
      </c>
      <c r="P8">
        <f t="shared" si="2"/>
        <v>79</v>
      </c>
      <c r="Q8">
        <f t="shared" si="3"/>
        <v>165</v>
      </c>
      <c r="R8">
        <f t="shared" si="4"/>
        <v>214</v>
      </c>
      <c r="S8">
        <f>IF('50 Men''s Epée'!P$3=TRUE,H8,0)</f>
        <v>79</v>
      </c>
      <c r="T8">
        <f>IF('50 Men''s Epée'!Q$3=TRUE,K8,0)</f>
        <v>165</v>
      </c>
      <c r="U8">
        <f>IF('50 Men''s Epée'!R$3=TRUE,N8,0)</f>
        <v>214</v>
      </c>
    </row>
    <row r="9" spans="1:21" ht="12.75">
      <c r="A9" s="2" t="str">
        <f>IF(E9=0,"",IF(E9=E8,A8,ROW()-3&amp;IF(E9=E10,"T","")))</f>
        <v>6</v>
      </c>
      <c r="B9" s="2"/>
      <c r="C9" s="20" t="s">
        <v>62</v>
      </c>
      <c r="D9" s="19">
        <v>15295</v>
      </c>
      <c r="E9" s="36">
        <f>LARGE($P9:$R9,1)+LARGE($P9:$R9,2)+IF('[2]Men''s Epée'!$A$3=1,F9,0)</f>
        <v>372</v>
      </c>
      <c r="F9" s="18"/>
      <c r="G9" s="31">
        <f t="shared" si="0"/>
        <v>45</v>
      </c>
      <c r="H9" s="28">
        <f>IF(OR('[2]Men''s Epée'!$A$3=1,'50 Men''s Epée'!$P$3=TRUE),IF(OR(G9&gt;=65,ISNUMBER(G9)=FALSE),0,VLOOKUP(G9,PointTable,H$3,TRUE)),0)</f>
        <v>88</v>
      </c>
      <c r="I9" s="29">
        <f>VLOOKUP($C9,'Combined Men''s Foil'!$C$4:$I$204,I$1-2,FALSE)</f>
        <v>45</v>
      </c>
      <c r="J9" s="31">
        <f t="shared" si="1"/>
        <v>37</v>
      </c>
      <c r="K9" s="28">
        <f>IF(OR('[2]Men''s Epée'!$A$3=1,'50 Men''s Epée'!$P$3=TRUE),IF(OR(J9&gt;=65,ISNUMBER(J9)=FALSE),0,VLOOKUP(J9,PointTable,K$3,TRUE)),0)</f>
        <v>96</v>
      </c>
      <c r="L9" s="29">
        <f>VLOOKUP($C9,'Combined Men''s Foil'!$C$4:$I$204,L$1-2,FALSE)</f>
        <v>37</v>
      </c>
      <c r="M9" s="4">
        <v>7</v>
      </c>
      <c r="N9" s="5">
        <f>IF(OR('[2]Men''s Epée'!$A$3=1,'50 Men''s Epée'!$R$3=TRUE),IF(OR(M9&gt;=65,ISNUMBER(M9)=FALSE),0,VLOOKUP(M9,PointTable,N$3,TRUE)),0)</f>
        <v>276</v>
      </c>
      <c r="P9">
        <f t="shared" si="2"/>
        <v>88</v>
      </c>
      <c r="Q9">
        <f t="shared" si="3"/>
        <v>96</v>
      </c>
      <c r="R9">
        <f t="shared" si="4"/>
        <v>276</v>
      </c>
      <c r="S9">
        <f>IF('50 Men''s Epée'!P$3=TRUE,H9,0)</f>
        <v>88</v>
      </c>
      <c r="T9">
        <f>IF('50 Men''s Epée'!Q$3=TRUE,K9,0)</f>
        <v>96</v>
      </c>
      <c r="U9">
        <f>IF('50 Men''s Epée'!R$3=TRUE,N9,0)</f>
        <v>276</v>
      </c>
    </row>
    <row r="10" spans="1:21" ht="12.75">
      <c r="A10" s="2" t="str">
        <f>IF(E10=0,"",IF(E10=E9,A9,ROW()-3&amp;IF(E10=E11,"T","")))</f>
        <v>7</v>
      </c>
      <c r="B10" s="2"/>
      <c r="C10" s="32" t="s">
        <v>379</v>
      </c>
      <c r="D10" s="19">
        <v>16607</v>
      </c>
      <c r="E10" s="36">
        <f>LARGE($P10:$R10,1)+LARGE($P10:$R10,2)+IF('[2]Men''s Epée'!$A$3=1,F10,0)</f>
        <v>369</v>
      </c>
      <c r="F10" s="18"/>
      <c r="G10" s="31" t="str">
        <f t="shared" si="0"/>
        <v>np</v>
      </c>
      <c r="H10" s="28">
        <f>IF(OR('[2]Men''s Epée'!$A$3=1,'50 Men''s Epée'!$P$3=TRUE),IF(OR(G10&gt;=65,ISNUMBER(G10)=FALSE),0,VLOOKUP(G10,PointTable,H$3,TRUE)),0)</f>
        <v>0</v>
      </c>
      <c r="I10" s="29" t="str">
        <f>VLOOKUP($C10,'Combined Men''s Foil'!$C$4:$I$204,I$1-2,FALSE)</f>
        <v>np</v>
      </c>
      <c r="J10" s="31">
        <f t="shared" si="1"/>
        <v>44</v>
      </c>
      <c r="K10" s="28">
        <f>IF(OR('[2]Men''s Epée'!$A$3=1,'50 Men''s Epée'!$P$3=TRUE),IF(OR(J10&gt;=65,ISNUMBER(J10)=FALSE),0,VLOOKUP(J10,PointTable,K$3,TRUE)),0)</f>
        <v>89</v>
      </c>
      <c r="L10" s="29">
        <f>VLOOKUP($C10,'Combined Men''s Foil'!$C$4:$I$204,L$1-2,FALSE)</f>
        <v>44</v>
      </c>
      <c r="M10" s="4">
        <v>5</v>
      </c>
      <c r="N10" s="5">
        <f>IF(OR('[2]Men''s Epée'!$A$3=1,'50 Men''s Epée'!$R$3=TRUE),IF(OR(M10&gt;=65,ISNUMBER(M10)=FALSE),0,VLOOKUP(M10,PointTable,N$3,TRUE)),0)</f>
        <v>280</v>
      </c>
      <c r="P10">
        <f t="shared" si="2"/>
        <v>0</v>
      </c>
      <c r="Q10">
        <f t="shared" si="3"/>
        <v>89</v>
      </c>
      <c r="R10">
        <f t="shared" si="4"/>
        <v>280</v>
      </c>
      <c r="S10">
        <f>IF('50 Men''s Epée'!P$3=TRUE,H10,0)</f>
        <v>0</v>
      </c>
      <c r="T10">
        <f>IF('50 Men''s Epée'!Q$3=TRUE,K10,0)</f>
        <v>89</v>
      </c>
      <c r="U10">
        <f>IF('50 Men''s Epée'!R$3=TRUE,N10,0)</f>
        <v>280</v>
      </c>
    </row>
    <row r="11" spans="1:21" ht="12.75">
      <c r="A11" s="2" t="str">
        <f>IF(E11=0,"",IF(E11=E10,A10,ROW()-3&amp;IF(E11=E12,"T","")))</f>
        <v>8</v>
      </c>
      <c r="B11" s="2"/>
      <c r="C11" s="32" t="s">
        <v>323</v>
      </c>
      <c r="D11" s="19">
        <v>16586</v>
      </c>
      <c r="E11" s="36">
        <f>LARGE($P11:$R11,1)+LARGE($P11:$R11,2)+IF('[2]Men''s Epée'!$A$3=1,F11,0)</f>
        <v>361</v>
      </c>
      <c r="F11" s="18"/>
      <c r="G11" s="31">
        <f>IF(ISERROR(I11),"np",I11)</f>
        <v>63</v>
      </c>
      <c r="H11" s="28">
        <f>IF(OR('[2]Men''s Epée'!$A$3=1,'50 Men''s Epée'!$P$3=TRUE),IF(OR(G11&gt;=65,ISNUMBER(G11)=FALSE),0,VLOOKUP(G11,PointTable,H$3,TRUE)),0)</f>
        <v>70</v>
      </c>
      <c r="I11" s="29">
        <f>VLOOKUP($C11,'Combined Men''s Foil'!$C$4:$I$204,I$1-2,FALSE)</f>
        <v>63</v>
      </c>
      <c r="J11" s="31">
        <f>IF(ISERROR(L11),"np",L11)</f>
        <v>50</v>
      </c>
      <c r="K11" s="28">
        <f>IF(OR('[2]Men''s Epée'!$A$3=1,'50 Men''s Epée'!$P$3=TRUE),IF(OR(J11&gt;=65,ISNUMBER(J11)=FALSE),0,VLOOKUP(J11,PointTable,K$3,TRUE)),0)</f>
        <v>83</v>
      </c>
      <c r="L11" s="29">
        <f>VLOOKUP($C11,'Combined Men''s Foil'!$C$4:$I$204,L$1-2,FALSE)</f>
        <v>50</v>
      </c>
      <c r="M11" s="4">
        <v>6</v>
      </c>
      <c r="N11" s="5">
        <f>IF(OR('[2]Men''s Epée'!$A$3=1,'50 Men''s Epée'!$R$3=TRUE),IF(OR(M11&gt;=65,ISNUMBER(M11)=FALSE),0,VLOOKUP(M11,PointTable,N$3,TRUE)),0)</f>
        <v>278</v>
      </c>
      <c r="P11">
        <f>H11</f>
        <v>70</v>
      </c>
      <c r="Q11">
        <f>K11</f>
        <v>83</v>
      </c>
      <c r="R11">
        <f>N11</f>
        <v>278</v>
      </c>
      <c r="S11">
        <f>IF('50 Men''s Epée'!P$3=TRUE,H11,0)</f>
        <v>70</v>
      </c>
      <c r="T11">
        <f>IF('50 Men''s Epée'!Q$3=TRUE,K11,0)</f>
        <v>83</v>
      </c>
      <c r="U11">
        <f>IF('50 Men''s Epée'!R$3=TRUE,N11,0)</f>
        <v>278</v>
      </c>
    </row>
    <row r="12" spans="1:21" ht="12.75">
      <c r="A12" s="2" t="str">
        <f>IF(E12=0,"",IF(E12=E11,A11,ROW()-3&amp;IF(E12=E13,"T","")))</f>
        <v>9</v>
      </c>
      <c r="B12" s="2"/>
      <c r="C12" s="32" t="s">
        <v>17</v>
      </c>
      <c r="D12" s="19">
        <v>16570</v>
      </c>
      <c r="E12" s="36">
        <f>LARGE($P12:$R12,1)+LARGE($P12:$R12,2)+IF('[2]Men''s Epée'!$A$3=1,F12,0)</f>
        <v>351</v>
      </c>
      <c r="F12" s="18"/>
      <c r="G12" s="31">
        <f>IF(ISERROR(I12),"np",I12)</f>
        <v>56</v>
      </c>
      <c r="H12" s="28">
        <f>IF(OR('[2]Men''s Epée'!$A$3=1,'50 Men''s Epée'!$P$3=TRUE),IF(OR(G12&gt;=65,ISNUMBER(G12)=FALSE),0,VLOOKUP(G12,PointTable,H$3,TRUE)),0)</f>
        <v>77</v>
      </c>
      <c r="I12" s="29">
        <f>VLOOKUP($C12,'Combined Men''s Foil'!$C$4:$I$204,I$1-2,FALSE)</f>
        <v>56</v>
      </c>
      <c r="J12" s="31" t="str">
        <f>IF(ISERROR(L12),"np",L12)</f>
        <v>np</v>
      </c>
      <c r="K12" s="28">
        <f>IF(OR('[2]Men''s Epée'!$A$3=1,'50 Men''s Epée'!$P$3=TRUE),IF(OR(J12&gt;=65,ISNUMBER(J12)=FALSE),0,VLOOKUP(J12,PointTable,K$3,TRUE)),0)</f>
        <v>0</v>
      </c>
      <c r="L12" s="29" t="str">
        <f>VLOOKUP($C12,'Combined Men''s Foil'!$C$4:$I$204,L$1-2,FALSE)</f>
        <v>np</v>
      </c>
      <c r="M12" s="4">
        <v>8</v>
      </c>
      <c r="N12" s="5">
        <f>IF(OR('[2]Men''s Epée'!$A$3=1,'50 Men''s Epée'!$R$3=TRUE),IF(OR(M12&gt;=65,ISNUMBER(M12)=FALSE),0,VLOOKUP(M12,PointTable,N$3,TRUE)),0)</f>
        <v>274</v>
      </c>
      <c r="P12">
        <f>H12</f>
        <v>77</v>
      </c>
      <c r="Q12">
        <f>K12</f>
        <v>0</v>
      </c>
      <c r="R12">
        <f>N12</f>
        <v>274</v>
      </c>
      <c r="S12">
        <f>IF('50 Men''s Epée'!P$3=TRUE,H12,0)</f>
        <v>77</v>
      </c>
      <c r="T12">
        <f>IF('50 Men''s Epée'!Q$3=TRUE,K12,0)</f>
        <v>0</v>
      </c>
      <c r="U12">
        <f>IF('50 Men''s Epée'!R$3=TRUE,N12,0)</f>
        <v>274</v>
      </c>
    </row>
    <row r="13" spans="1:21" ht="12.75">
      <c r="A13" s="2" t="str">
        <f>IF(E13=0,"",IF(E13=E12,A12,ROW()-3&amp;IF(E13=E14,"T","")))</f>
        <v>10</v>
      </c>
      <c r="B13" s="2"/>
      <c r="C13" s="20" t="s">
        <v>83</v>
      </c>
      <c r="D13" s="19">
        <v>11857</v>
      </c>
      <c r="E13" s="36">
        <f>LARGE($P13:$R13,1)+LARGE($P13:$R13,2)+IF('[2]Men''s Epée'!$A$3=1,F13,0)</f>
        <v>296</v>
      </c>
      <c r="F13" s="18"/>
      <c r="G13" s="31">
        <f t="shared" si="0"/>
        <v>43</v>
      </c>
      <c r="H13" s="28">
        <f>IF(OR('[2]Men''s Epée'!$A$3=1,'50 Men''s Epée'!$P$3=TRUE),IF(OR(G13&gt;=65,ISNUMBER(G13)=FALSE),0,VLOOKUP(G13,PointTable,H$3,TRUE)),0)</f>
        <v>90</v>
      </c>
      <c r="I13" s="29">
        <f>VLOOKUP($C13,'Combined Men''s Foil'!$C$4:$I$204,I$1-2,FALSE)</f>
        <v>43</v>
      </c>
      <c r="J13" s="31">
        <f t="shared" si="1"/>
        <v>55.5</v>
      </c>
      <c r="K13" s="28">
        <f>IF(OR('[2]Men''s Epée'!$A$3=1,'50 Men''s Epée'!$P$3=TRUE),IF(OR(J13&gt;=65,ISNUMBER(J13)=FALSE),0,VLOOKUP(J13,PointTable,K$3,TRUE)),0)</f>
        <v>77.5</v>
      </c>
      <c r="L13" s="29">
        <f>VLOOKUP($C13,'Combined Men''s Foil'!$C$4:$I$204,L$1-2,FALSE)</f>
        <v>55.5</v>
      </c>
      <c r="M13" s="4">
        <v>13</v>
      </c>
      <c r="N13" s="5">
        <f>IF(OR('[2]Men''s Epée'!$A$3=1,'50 Men''s Epée'!$R$3=TRUE),IF(OR(M13&gt;=65,ISNUMBER(M13)=FALSE),0,VLOOKUP(M13,PointTable,N$3,TRUE)),0)</f>
        <v>206</v>
      </c>
      <c r="P13">
        <f t="shared" si="2"/>
        <v>90</v>
      </c>
      <c r="Q13">
        <f t="shared" si="3"/>
        <v>77.5</v>
      </c>
      <c r="R13">
        <f t="shared" si="4"/>
        <v>206</v>
      </c>
      <c r="S13">
        <f>IF('50 Men''s Epée'!P$3=TRUE,H13,0)</f>
        <v>90</v>
      </c>
      <c r="T13">
        <f>IF('50 Men''s Epée'!Q$3=TRUE,K13,0)</f>
        <v>77.5</v>
      </c>
      <c r="U13">
        <f>IF('50 Men''s Epée'!R$3=TRUE,N13,0)</f>
        <v>206</v>
      </c>
    </row>
    <row r="14" spans="1:21" ht="12.75">
      <c r="A14" s="2" t="str">
        <f>IF(E14=0,"",IF(E14=E13,A13,ROW()-3&amp;IF(E14=E15,"T","")))</f>
        <v>11</v>
      </c>
      <c r="B14" s="2"/>
      <c r="C14" s="32" t="s">
        <v>217</v>
      </c>
      <c r="D14" s="19">
        <v>14352</v>
      </c>
      <c r="E14" s="36">
        <f>LARGE($P14:$R14,1)+LARGE($P14:$R14,2)+IF('[2]Men''s Epée'!$A$3=1,F14,0)</f>
        <v>294</v>
      </c>
      <c r="F14" s="18"/>
      <c r="G14" s="31">
        <f t="shared" si="0"/>
        <v>51</v>
      </c>
      <c r="H14" s="28">
        <f>IF(OR('[2]Men''s Epée'!$A$3=1,'50 Men''s Epée'!$P$3=TRUE),IF(OR(G14&gt;=65,ISNUMBER(G14)=FALSE),0,VLOOKUP(G14,PointTable,H$3,TRUE)),0)</f>
        <v>82</v>
      </c>
      <c r="I14" s="29">
        <f>VLOOKUP($C14,'Combined Men''s Foil'!$C$4:$I$204,I$1-2,FALSE)</f>
        <v>51</v>
      </c>
      <c r="J14" s="31" t="str">
        <f t="shared" si="1"/>
        <v>np</v>
      </c>
      <c r="K14" s="28">
        <f>IF(OR('[2]Men''s Epée'!$A$3=1,'50 Men''s Epée'!$P$3=TRUE),IF(OR(J14&gt;=65,ISNUMBER(J14)=FALSE),0,VLOOKUP(J14,PointTable,K$3,TRUE)),0)</f>
        <v>0</v>
      </c>
      <c r="L14" s="29" t="str">
        <f>VLOOKUP($C14,'Combined Men''s Foil'!$C$4:$I$204,L$1-2,FALSE)</f>
        <v>np</v>
      </c>
      <c r="M14" s="4">
        <v>10</v>
      </c>
      <c r="N14" s="5">
        <f>IF(OR('[2]Men''s Epée'!$A$3=1,'50 Men''s Epée'!$R$3=TRUE),IF(OR(M14&gt;=65,ISNUMBER(M14)=FALSE),0,VLOOKUP(M14,PointTable,N$3,TRUE)),0)</f>
        <v>212</v>
      </c>
      <c r="P14">
        <f t="shared" si="2"/>
        <v>82</v>
      </c>
      <c r="Q14">
        <f t="shared" si="3"/>
        <v>0</v>
      </c>
      <c r="R14">
        <f t="shared" si="4"/>
        <v>212</v>
      </c>
      <c r="S14">
        <f>IF('50 Men''s Epée'!P$3=TRUE,H14,0)</f>
        <v>82</v>
      </c>
      <c r="T14">
        <f>IF('50 Men''s Epée'!Q$3=TRUE,K14,0)</f>
        <v>0</v>
      </c>
      <c r="U14">
        <f>IF('50 Men''s Epée'!R$3=TRUE,N14,0)</f>
        <v>212</v>
      </c>
    </row>
    <row r="15" spans="1:21" ht="12.75">
      <c r="A15" s="2" t="str">
        <f>IF(E15=0,"",IF(E15=E14,A14,ROW()-3&amp;IF(E15=E16,"T","")))</f>
        <v>12</v>
      </c>
      <c r="B15" s="2"/>
      <c r="C15" s="20" t="s">
        <v>64</v>
      </c>
      <c r="D15" s="19">
        <v>14597</v>
      </c>
      <c r="E15" s="36">
        <f>LARGE($P15:$R15,1)+LARGE($P15:$R15,2)+IF('[2]Men''s Epée'!$A$3=1,F15,0)</f>
        <v>290</v>
      </c>
      <c r="F15" s="18"/>
      <c r="G15" s="31">
        <f t="shared" si="0"/>
        <v>53</v>
      </c>
      <c r="H15" s="28">
        <f>IF(OR('[2]Men''s Epée'!$A$3=1,'50 Men''s Epée'!$P$3=TRUE),IF(OR(G15&gt;=65,ISNUMBER(G15)=FALSE),0,VLOOKUP(G15,PointTable,H$3,TRUE)),0)</f>
        <v>80</v>
      </c>
      <c r="I15" s="29">
        <f>VLOOKUP($C15,'Combined Men''s Foil'!$C$4:$I$204,I$1-2,FALSE)</f>
        <v>53</v>
      </c>
      <c r="J15" s="31" t="str">
        <f t="shared" si="1"/>
        <v>np</v>
      </c>
      <c r="K15" s="28">
        <f>IF(OR('[2]Men''s Epée'!$A$3=1,'50 Men''s Epée'!$P$3=TRUE),IF(OR(J15&gt;=65,ISNUMBER(J15)=FALSE),0,VLOOKUP(J15,PointTable,K$3,TRUE)),0)</f>
        <v>0</v>
      </c>
      <c r="L15" s="29" t="str">
        <f>VLOOKUP($C15,'Combined Men''s Foil'!$C$4:$I$204,L$1-2,FALSE)</f>
        <v>np</v>
      </c>
      <c r="M15" s="4">
        <v>11</v>
      </c>
      <c r="N15" s="5">
        <f>IF(OR('[2]Men''s Epée'!$A$3=1,'50 Men''s Epée'!$R$3=TRUE),IF(OR(M15&gt;=65,ISNUMBER(M15)=FALSE),0,VLOOKUP(M15,PointTable,N$3,TRUE)),0)</f>
        <v>210</v>
      </c>
      <c r="P15">
        <f t="shared" si="2"/>
        <v>80</v>
      </c>
      <c r="Q15">
        <f t="shared" si="3"/>
        <v>0</v>
      </c>
      <c r="R15">
        <f t="shared" si="4"/>
        <v>210</v>
      </c>
      <c r="S15">
        <f>IF('50 Men''s Epée'!P$3=TRUE,H15,0)</f>
        <v>80</v>
      </c>
      <c r="T15">
        <f>IF('50 Men''s Epée'!Q$3=TRUE,K15,0)</f>
        <v>0</v>
      </c>
      <c r="U15">
        <f>IF('50 Men''s Epée'!R$3=TRUE,N15,0)</f>
        <v>210</v>
      </c>
    </row>
    <row r="16" spans="1:21" ht="12.75">
      <c r="A16" s="2" t="str">
        <f>IF(E16=0,"",IF(E16=E15,A15,ROW()-3&amp;IF(E16=E17,"T","")))</f>
        <v>13</v>
      </c>
      <c r="B16" s="2"/>
      <c r="C16" s="38" t="s">
        <v>486</v>
      </c>
      <c r="D16" s="19">
        <v>8902</v>
      </c>
      <c r="E16" s="36">
        <f>LARGE($P16:$R16,1)+LARGE($P16:$R16,2)+IF('[2]Men''s Epée'!$A$3=1,F16,0)</f>
        <v>208</v>
      </c>
      <c r="F16" s="18"/>
      <c r="G16" s="31" t="str">
        <f t="shared" si="0"/>
        <v>np</v>
      </c>
      <c r="H16" s="28">
        <f>IF(OR('[2]Men''s Epée'!$A$3=1,'50 Men''s Epée'!$P$3=TRUE),IF(OR(G16&gt;=65,ISNUMBER(G16)=FALSE),0,VLOOKUP(G16,PointTable,H$3,TRUE)),0)</f>
        <v>0</v>
      </c>
      <c r="I16" s="29" t="e">
        <f>VLOOKUP($C16,'Combined Men''s Foil'!$C$4:$I$204,I$1-2,FALSE)</f>
        <v>#N/A</v>
      </c>
      <c r="J16" s="31" t="str">
        <f t="shared" si="1"/>
        <v>np</v>
      </c>
      <c r="K16" s="28">
        <f>IF(OR('[2]Men''s Epée'!$A$3=1,'50 Men''s Epée'!$P$3=TRUE),IF(OR(J16&gt;=65,ISNUMBER(J16)=FALSE),0,VLOOKUP(J16,PointTable,K$3,TRUE)),0)</f>
        <v>0</v>
      </c>
      <c r="L16" s="29" t="e">
        <f>VLOOKUP($C16,'Combined Men''s Foil'!$C$4:$I$204,L$1-2,FALSE)</f>
        <v>#N/A</v>
      </c>
      <c r="M16" s="4">
        <v>12</v>
      </c>
      <c r="N16" s="5">
        <f>IF(OR('[2]Men''s Epée'!$A$3=1,'50 Men''s Epée'!$R$3=TRUE),IF(OR(M16&gt;=65,ISNUMBER(M16)=FALSE),0,VLOOKUP(M16,PointTable,N$3,TRUE)),0)</f>
        <v>208</v>
      </c>
      <c r="P16">
        <f t="shared" si="2"/>
        <v>0</v>
      </c>
      <c r="Q16">
        <f t="shared" si="3"/>
        <v>0</v>
      </c>
      <c r="R16">
        <f t="shared" si="4"/>
        <v>208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208</v>
      </c>
    </row>
    <row r="17" spans="1:21" ht="12.75">
      <c r="A17" s="2" t="str">
        <f>IF(E17=0,"",IF(E17=E16,A16,ROW()-3&amp;IF(E17=E18,"T","")))</f>
        <v>14</v>
      </c>
      <c r="B17" s="2"/>
      <c r="C17" s="38" t="s">
        <v>482</v>
      </c>
      <c r="D17" s="19">
        <v>15925</v>
      </c>
      <c r="E17" s="36">
        <f>LARGE($P17:$R17,1)+LARGE($P17:$R17,2)+IF('[2]Men''s Epée'!$A$3=1,F17,0)</f>
        <v>204</v>
      </c>
      <c r="F17" s="18"/>
      <c r="G17" s="31" t="str">
        <f t="shared" si="0"/>
        <v>np</v>
      </c>
      <c r="H17" s="28">
        <f>IF(OR('[2]Men''s Epée'!$A$3=1,'50 Men''s Epée'!$P$3=TRUE),IF(OR(G17&gt;=65,ISNUMBER(G17)=FALSE),0,VLOOKUP(G17,PointTable,H$3,TRUE)),0)</f>
        <v>0</v>
      </c>
      <c r="I17" s="29" t="e">
        <f>VLOOKUP($C17,'Combined Men''s Foil'!$C$4:$I$204,I$1-2,FALSE)</f>
        <v>#N/A</v>
      </c>
      <c r="J17" s="31" t="str">
        <f t="shared" si="1"/>
        <v>np</v>
      </c>
      <c r="K17" s="28">
        <f>IF(OR('[2]Men''s Epée'!$A$3=1,'50 Men''s Epée'!$P$3=TRUE),IF(OR(J17&gt;=65,ISNUMBER(J17)=FALSE),0,VLOOKUP(J17,PointTable,K$3,TRUE)),0)</f>
        <v>0</v>
      </c>
      <c r="L17" s="29" t="e">
        <f>VLOOKUP($C17,'Combined Men''s Foil'!$C$4:$I$204,L$1-2,FALSE)</f>
        <v>#N/A</v>
      </c>
      <c r="M17" s="4">
        <v>14</v>
      </c>
      <c r="N17" s="5">
        <f>IF(OR('[2]Men''s Epée'!$A$3=1,'50 Men''s Epée'!$R$3=TRUE),IF(OR(M17&gt;=65,ISNUMBER(M17)=FALSE),0,VLOOKUP(M17,PointTable,N$3,TRUE)),0)</f>
        <v>204</v>
      </c>
      <c r="P17">
        <f t="shared" si="2"/>
        <v>0</v>
      </c>
      <c r="Q17">
        <f t="shared" si="3"/>
        <v>0</v>
      </c>
      <c r="R17">
        <f t="shared" si="4"/>
        <v>204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204</v>
      </c>
    </row>
    <row r="18" spans="1:21" ht="12.75">
      <c r="A18" s="2" t="str">
        <f>IF(E18=0,"",IF(E18=E17,A17,ROW()-3&amp;IF(E18=E19,"T","")))</f>
        <v>15</v>
      </c>
      <c r="B18" s="2"/>
      <c r="C18" s="32" t="s">
        <v>293</v>
      </c>
      <c r="D18" s="19">
        <v>14012</v>
      </c>
      <c r="E18" s="36">
        <f>LARGE($P18:$R18,1)+LARGE($P18:$R18,2)+IF('[2]Men''s Epée'!$A$3=1,F18,0)</f>
        <v>202</v>
      </c>
      <c r="F18" s="18"/>
      <c r="G18" s="31" t="str">
        <f t="shared" si="0"/>
        <v>np</v>
      </c>
      <c r="H18" s="28">
        <f>IF(OR('[2]Men''s Epée'!$A$3=1,'50 Men''s Epée'!$P$3=TRUE),IF(OR(G18&gt;=65,ISNUMBER(G18)=FALSE),0,VLOOKUP(G18,PointTable,H$3,TRUE)),0)</f>
        <v>0</v>
      </c>
      <c r="I18" s="29" t="e">
        <f>VLOOKUP($C18,'Combined Men''s Foil'!$C$4:$I$204,I$1-2,FALSE)</f>
        <v>#N/A</v>
      </c>
      <c r="J18" s="31" t="str">
        <f t="shared" si="1"/>
        <v>np</v>
      </c>
      <c r="K18" s="28">
        <f>IF(OR('[2]Men''s Epée'!$A$3=1,'50 Men''s Epée'!$P$3=TRUE),IF(OR(J18&gt;=65,ISNUMBER(J18)=FALSE),0,VLOOKUP(J18,PointTable,K$3,TRUE)),0)</f>
        <v>0</v>
      </c>
      <c r="L18" s="29" t="e">
        <f>VLOOKUP($C18,'Combined Men''s Foil'!$C$4:$I$204,L$1-2,FALSE)</f>
        <v>#N/A</v>
      </c>
      <c r="M18" s="4">
        <v>15</v>
      </c>
      <c r="N18" s="5">
        <f>IF(OR('[2]Men''s Epée'!$A$3=1,'50 Men''s Epée'!$R$3=TRUE),IF(OR(M18&gt;=65,ISNUMBER(M18)=FALSE),0,VLOOKUP(M18,PointTable,N$3,TRUE)),0)</f>
        <v>202</v>
      </c>
      <c r="P18">
        <f t="shared" si="2"/>
        <v>0</v>
      </c>
      <c r="Q18">
        <f t="shared" si="3"/>
        <v>0</v>
      </c>
      <c r="R18">
        <f t="shared" si="4"/>
        <v>202</v>
      </c>
      <c r="S18">
        <f>IF('50 Men''s Epée'!P$3=TRUE,H18,0)</f>
        <v>0</v>
      </c>
      <c r="T18">
        <f>IF('50 Men''s Epée'!Q$3=TRUE,K18,0)</f>
        <v>0</v>
      </c>
      <c r="U18">
        <f>IF('50 Men''s Epée'!R$3=TRUE,N18,0)</f>
        <v>202</v>
      </c>
    </row>
    <row r="19" spans="1:21" ht="12.75">
      <c r="A19" s="2" t="str">
        <f>IF(E19=0,"",IF(E19=E18,A18,ROW()-3&amp;IF(E19=E20,"T","")))</f>
        <v>16</v>
      </c>
      <c r="B19" s="2"/>
      <c r="C19" s="32" t="s">
        <v>163</v>
      </c>
      <c r="D19" s="19">
        <v>15667</v>
      </c>
      <c r="E19" s="36">
        <f>LARGE($P19:$R19,1)+LARGE($P19:$R19,2)+IF('[2]Men''s Epée'!$A$3=1,F19,0)</f>
        <v>201</v>
      </c>
      <c r="F19" s="18"/>
      <c r="G19" s="31">
        <f t="shared" si="0"/>
        <v>64</v>
      </c>
      <c r="H19" s="28">
        <f>IF(OR('[2]Men''s Epée'!$A$3=1,'50 Men''s Epée'!$P$3=TRUE),IF(OR(G19&gt;=65,ISNUMBER(G19)=FALSE),0,VLOOKUP(G19,PointTable,H$3,TRUE)),0)</f>
        <v>69</v>
      </c>
      <c r="I19" s="29">
        <f>VLOOKUP($C19,'Combined Men''s Foil'!$C$4:$I$204,I$1-2,FALSE)</f>
        <v>64</v>
      </c>
      <c r="J19" s="31" t="str">
        <f t="shared" si="1"/>
        <v>np</v>
      </c>
      <c r="K19" s="28">
        <f>IF(OR('[2]Men''s Epée'!$A$3=1,'50 Men''s Epée'!$P$3=TRUE),IF(OR(J19&gt;=65,ISNUMBER(J19)=FALSE),0,VLOOKUP(J19,PointTable,K$3,TRUE)),0)</f>
        <v>0</v>
      </c>
      <c r="L19" s="29" t="str">
        <f>VLOOKUP($C19,'Combined Men''s Foil'!$C$4:$I$204,L$1-2,FALSE)</f>
        <v>np</v>
      </c>
      <c r="M19" s="4">
        <v>21</v>
      </c>
      <c r="N19" s="5">
        <f>IF(OR('[2]Men''s Epée'!$A$3=1,'50 Men''s Epée'!$R$3=TRUE),IF(OR(M19&gt;=65,ISNUMBER(M19)=FALSE),0,VLOOKUP(M19,PointTable,N$3,TRUE)),0)</f>
        <v>132</v>
      </c>
      <c r="P19">
        <f t="shared" si="2"/>
        <v>69</v>
      </c>
      <c r="Q19">
        <f t="shared" si="3"/>
        <v>0</v>
      </c>
      <c r="R19">
        <f t="shared" si="4"/>
        <v>132</v>
      </c>
      <c r="S19">
        <f>IF('50 Men''s Epée'!P$3=TRUE,H19,0)</f>
        <v>69</v>
      </c>
      <c r="T19">
        <f>IF('50 Men''s Epée'!Q$3=TRUE,K19,0)</f>
        <v>0</v>
      </c>
      <c r="U19">
        <f>IF('50 Men''s Epée'!R$3=TRUE,N19,0)</f>
        <v>132</v>
      </c>
    </row>
    <row r="20" spans="1:21" ht="12.75">
      <c r="A20" s="2" t="str">
        <f>IF(E20=0,"",IF(E20=E19,A19,ROW()-3&amp;IF(E20=E21,"T","")))</f>
        <v>17</v>
      </c>
      <c r="B20" s="2"/>
      <c r="C20" s="38" t="s">
        <v>483</v>
      </c>
      <c r="D20" s="19">
        <v>15908</v>
      </c>
      <c r="E20" s="36">
        <f>LARGE($P20:$R20,1)+LARGE($P20:$R20,2)+IF('[2]Men''s Epée'!$A$3=1,F20,0)</f>
        <v>200</v>
      </c>
      <c r="F20" s="18"/>
      <c r="G20" s="31" t="str">
        <f t="shared" si="0"/>
        <v>np</v>
      </c>
      <c r="H20" s="28">
        <f>IF(OR('[2]Men''s Epée'!$A$3=1,'50 Men''s Epée'!$P$3=TRUE),IF(OR(G20&gt;=65,ISNUMBER(G20)=FALSE),0,VLOOKUP(G20,PointTable,H$3,TRUE)),0)</f>
        <v>0</v>
      </c>
      <c r="I20" s="29" t="e">
        <f>VLOOKUP($C20,'Combined Men''s Foil'!$C$4:$I$204,I$1-2,FALSE)</f>
        <v>#N/A</v>
      </c>
      <c r="J20" s="31" t="str">
        <f t="shared" si="1"/>
        <v>np</v>
      </c>
      <c r="K20" s="28">
        <f>IF(OR('[2]Men''s Epée'!$A$3=1,'50 Men''s Epée'!$P$3=TRUE),IF(OR(J20&gt;=65,ISNUMBER(J20)=FALSE),0,VLOOKUP(J20,PointTable,K$3,TRUE)),0)</f>
        <v>0</v>
      </c>
      <c r="L20" s="29" t="e">
        <f>VLOOKUP($C20,'Combined Men''s Foil'!$C$4:$I$204,L$1-2,FALSE)</f>
        <v>#N/A</v>
      </c>
      <c r="M20" s="4">
        <v>16</v>
      </c>
      <c r="N20" s="5">
        <f>IF(OR('[2]Men''s Epée'!$A$3=1,'50 Men''s Epée'!$R$3=TRUE),IF(OR(M20&gt;=65,ISNUMBER(M20)=FALSE),0,VLOOKUP(M20,PointTable,N$3,TRUE)),0)</f>
        <v>200</v>
      </c>
      <c r="P20">
        <f t="shared" si="2"/>
        <v>0</v>
      </c>
      <c r="Q20">
        <f t="shared" si="3"/>
        <v>0</v>
      </c>
      <c r="R20">
        <f t="shared" si="4"/>
        <v>200</v>
      </c>
      <c r="S20">
        <f>IF('50 Men''s Epée'!P$3=TRUE,H20,0)</f>
        <v>0</v>
      </c>
      <c r="T20">
        <f>IF('50 Men''s Epée'!Q$3=TRUE,K20,0)</f>
        <v>0</v>
      </c>
      <c r="U20">
        <f>IF('50 Men''s Epée'!R$3=TRUE,N20,0)</f>
        <v>200</v>
      </c>
    </row>
    <row r="21" spans="1:21" ht="12.75">
      <c r="A21" s="2" t="str">
        <f>IF(E21=0,"",IF(E21=E20,A20,ROW()-3&amp;IF(E21=E22,"T","")))</f>
        <v>18</v>
      </c>
      <c r="B21" s="2"/>
      <c r="C21" s="38" t="s">
        <v>496</v>
      </c>
      <c r="D21" s="19">
        <v>15596</v>
      </c>
      <c r="E21" s="36">
        <f>LARGE($P21:$R21,1)+LARGE($P21:$R21,2)+IF('[2]Men''s Epée'!$A$3=1,F21,0)</f>
        <v>140</v>
      </c>
      <c r="F21" s="18"/>
      <c r="G21" s="31" t="str">
        <f t="shared" si="0"/>
        <v>np</v>
      </c>
      <c r="H21" s="28">
        <f>IF(OR('[2]Men''s Epée'!$A$3=1,'50 Men''s Epée'!$P$3=TRUE),IF(OR(G21&gt;=65,ISNUMBER(G21)=FALSE),0,VLOOKUP(G21,PointTable,H$3,TRUE)),0)</f>
        <v>0</v>
      </c>
      <c r="I21" s="29" t="e">
        <f>VLOOKUP($C21,'Combined Men''s Foil'!$C$4:$I$204,I$1-2,FALSE)</f>
        <v>#N/A</v>
      </c>
      <c r="J21" s="31" t="str">
        <f t="shared" si="1"/>
        <v>np</v>
      </c>
      <c r="K21" s="28">
        <f>IF(OR('[2]Men''s Epée'!$A$3=1,'50 Men''s Epée'!$P$3=TRUE),IF(OR(J21&gt;=65,ISNUMBER(J21)=FALSE),0,VLOOKUP(J21,PointTable,K$3,TRUE)),0)</f>
        <v>0</v>
      </c>
      <c r="L21" s="29" t="e">
        <f>VLOOKUP($C21,'Combined Men''s Foil'!$C$4:$I$204,L$1-2,FALSE)</f>
        <v>#N/A</v>
      </c>
      <c r="M21" s="4">
        <v>17</v>
      </c>
      <c r="N21" s="5">
        <f>IF(OR('[2]Men''s Epée'!$A$3=1,'50 Men''s Epée'!$R$3=TRUE),IF(OR(M21&gt;=65,ISNUMBER(M21)=FALSE),0,VLOOKUP(M21,PointTable,N$3,TRUE)),0)</f>
        <v>140</v>
      </c>
      <c r="P21">
        <f t="shared" si="2"/>
        <v>0</v>
      </c>
      <c r="Q21">
        <f t="shared" si="3"/>
        <v>0</v>
      </c>
      <c r="R21">
        <f t="shared" si="4"/>
        <v>140</v>
      </c>
      <c r="S21">
        <f>IF('50 Men''s Epée'!P$3=TRUE,H21,0)</f>
        <v>0</v>
      </c>
      <c r="T21">
        <f>IF('50 Men''s Epée'!Q$3=TRUE,K21,0)</f>
        <v>0</v>
      </c>
      <c r="U21">
        <f>IF('50 Men''s Epée'!R$3=TRUE,N21,0)</f>
        <v>140</v>
      </c>
    </row>
    <row r="22" spans="1:21" ht="12.75">
      <c r="A22" s="2" t="str">
        <f>IF(E22=0,"",IF(E22=E21,A21,ROW()-3&amp;IF(E22=E23,"T","")))</f>
        <v>19</v>
      </c>
      <c r="B22" s="2"/>
      <c r="C22" s="20" t="s">
        <v>30</v>
      </c>
      <c r="D22" s="19">
        <v>15025</v>
      </c>
      <c r="E22" s="36">
        <f>LARGE($P22:$R22,1)+LARGE($P22:$R22,2)+IF('[2]Men''s Epée'!$A$3=1,F22,0)</f>
        <v>138</v>
      </c>
      <c r="F22" s="18"/>
      <c r="G22" s="31" t="str">
        <f t="shared" si="0"/>
        <v>np</v>
      </c>
      <c r="H22" s="28">
        <f>IF(OR('[2]Men''s Epée'!$A$3=1,'50 Men''s Epée'!$P$3=TRUE),IF(OR(G22&gt;=65,ISNUMBER(G22)=FALSE),0,VLOOKUP(G22,PointTable,H$3,TRUE)),0)</f>
        <v>0</v>
      </c>
      <c r="I22" s="29" t="e">
        <f>VLOOKUP($C22,'Combined Men''s Foil'!$C$4:$I$204,I$1-2,FALSE)</f>
        <v>#N/A</v>
      </c>
      <c r="J22" s="31" t="str">
        <f t="shared" si="1"/>
        <v>np</v>
      </c>
      <c r="K22" s="28">
        <f>IF(OR('[2]Men''s Epée'!$A$3=1,'50 Men''s Epée'!$P$3=TRUE),IF(OR(J22&gt;=65,ISNUMBER(J22)=FALSE),0,VLOOKUP(J22,PointTable,K$3,TRUE)),0)</f>
        <v>0</v>
      </c>
      <c r="L22" s="29" t="e">
        <f>VLOOKUP($C22,'Combined Men''s Foil'!$C$4:$I$204,L$1-2,FALSE)</f>
        <v>#N/A</v>
      </c>
      <c r="M22" s="4">
        <v>18</v>
      </c>
      <c r="N22" s="5">
        <f>IF(OR('[2]Men''s Epée'!$A$3=1,'50 Men''s Epée'!$R$3=TRUE),IF(OR(M22&gt;=65,ISNUMBER(M22)=FALSE),0,VLOOKUP(M22,PointTable,N$3,TRUE)),0)</f>
        <v>138</v>
      </c>
      <c r="P22">
        <f t="shared" si="2"/>
        <v>0</v>
      </c>
      <c r="Q22">
        <f t="shared" si="3"/>
        <v>0</v>
      </c>
      <c r="R22">
        <f t="shared" si="4"/>
        <v>138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138</v>
      </c>
    </row>
    <row r="23" spans="1:21" ht="12.75">
      <c r="A23" s="2" t="str">
        <f>IF(E23=0,"",IF(E23=E22,A22,ROW()-3&amp;IF(E23=E24,"T","")))</f>
        <v>20</v>
      </c>
      <c r="B23" s="2"/>
      <c r="C23" s="32" t="s">
        <v>218</v>
      </c>
      <c r="D23" s="19">
        <v>12614</v>
      </c>
      <c r="E23" s="36">
        <f>LARGE($P23:$R23,1)+LARGE($P23:$R23,2)+IF('[2]Men''s Epée'!$A$3=1,F23,0)</f>
        <v>136</v>
      </c>
      <c r="F23" s="18"/>
      <c r="G23" s="31" t="str">
        <f t="shared" si="0"/>
        <v>np</v>
      </c>
      <c r="H23" s="28">
        <f>IF(OR('[2]Men''s Epée'!$A$3=1,'50 Men''s Epée'!$P$3=TRUE),IF(OR(G23&gt;=65,ISNUMBER(G23)=FALSE),0,VLOOKUP(G23,PointTable,H$3,TRUE)),0)</f>
        <v>0</v>
      </c>
      <c r="I23" s="29" t="e">
        <f>VLOOKUP($C23,'Combined Men''s Foil'!$C$4:$I$204,I$1-2,FALSE)</f>
        <v>#N/A</v>
      </c>
      <c r="J23" s="31" t="str">
        <f t="shared" si="1"/>
        <v>np</v>
      </c>
      <c r="K23" s="28">
        <f>IF(OR('[2]Men''s Epée'!$A$3=1,'50 Men''s Epée'!$P$3=TRUE),IF(OR(J23&gt;=65,ISNUMBER(J23)=FALSE),0,VLOOKUP(J23,PointTable,K$3,TRUE)),0)</f>
        <v>0</v>
      </c>
      <c r="L23" s="29" t="e">
        <f>VLOOKUP($C23,'Combined Men''s Foil'!$C$4:$I$204,L$1-2,FALSE)</f>
        <v>#N/A</v>
      </c>
      <c r="M23" s="4">
        <v>19</v>
      </c>
      <c r="N23" s="5">
        <f>IF(OR('[2]Men''s Epée'!$A$3=1,'50 Men''s Epée'!$R$3=TRUE),IF(OR(M23&gt;=65,ISNUMBER(M23)=FALSE),0,VLOOKUP(M23,PointTable,N$3,TRUE)),0)</f>
        <v>136</v>
      </c>
      <c r="P23">
        <f t="shared" si="2"/>
        <v>0</v>
      </c>
      <c r="Q23">
        <f t="shared" si="3"/>
        <v>0</v>
      </c>
      <c r="R23">
        <f t="shared" si="4"/>
        <v>136</v>
      </c>
      <c r="S23">
        <f>IF('50 Men''s Epée'!P$3=TRUE,H23,0)</f>
        <v>0</v>
      </c>
      <c r="T23">
        <f>IF('50 Men''s Epée'!Q$3=TRUE,K23,0)</f>
        <v>0</v>
      </c>
      <c r="U23">
        <f>IF('50 Men''s Epée'!R$3=TRUE,N23,0)</f>
        <v>136</v>
      </c>
    </row>
    <row r="24" spans="1:21" ht="12.75">
      <c r="A24" s="2" t="str">
        <f>IF(E24=0,"",IF(E24=E23,A23,ROW()-3&amp;IF(E24=E25,"T","")))</f>
        <v>21</v>
      </c>
      <c r="B24" s="2"/>
      <c r="C24" s="38" t="s">
        <v>497</v>
      </c>
      <c r="D24" s="19">
        <v>16680</v>
      </c>
      <c r="E24" s="36">
        <f>LARGE($P24:$R24,1)+LARGE($P24:$R24,2)+IF('[2]Men''s Epée'!$A$3=1,F24,0)</f>
        <v>134</v>
      </c>
      <c r="F24" s="18"/>
      <c r="G24" s="31" t="str">
        <f t="shared" si="0"/>
        <v>np</v>
      </c>
      <c r="H24" s="28">
        <f>IF(OR('[2]Men''s Epée'!$A$3=1,'50 Men''s Epée'!$P$3=TRUE),IF(OR(G24&gt;=65,ISNUMBER(G24)=FALSE),0,VLOOKUP(G24,PointTable,H$3,TRUE)),0)</f>
        <v>0</v>
      </c>
      <c r="I24" s="29" t="e">
        <f>VLOOKUP($C24,'Combined Men''s Foil'!$C$4:$I$204,I$1-2,FALSE)</f>
        <v>#N/A</v>
      </c>
      <c r="J24" s="31" t="str">
        <f t="shared" si="1"/>
        <v>np</v>
      </c>
      <c r="K24" s="28">
        <f>IF(OR('[2]Men''s Epée'!$A$3=1,'50 Men''s Epée'!$P$3=TRUE),IF(OR(J24&gt;=65,ISNUMBER(J24)=FALSE),0,VLOOKUP(J24,PointTable,K$3,TRUE)),0)</f>
        <v>0</v>
      </c>
      <c r="L24" s="29" t="e">
        <f>VLOOKUP($C24,'Combined Men''s Foil'!$C$4:$I$204,L$1-2,FALSE)</f>
        <v>#N/A</v>
      </c>
      <c r="M24" s="4">
        <v>20</v>
      </c>
      <c r="N24" s="5">
        <f>IF(OR('[2]Men''s Epée'!$A$3=1,'50 Men''s Epée'!$R$3=TRUE),IF(OR(M24&gt;=65,ISNUMBER(M24)=FALSE),0,VLOOKUP(M24,PointTable,N$3,TRUE)),0)</f>
        <v>134</v>
      </c>
      <c r="P24">
        <f t="shared" si="2"/>
        <v>0</v>
      </c>
      <c r="Q24">
        <f t="shared" si="3"/>
        <v>0</v>
      </c>
      <c r="R24">
        <f t="shared" si="4"/>
        <v>134</v>
      </c>
      <c r="S24">
        <f>IF('50 Men''s Epée'!P$3=TRUE,H24,0)</f>
        <v>0</v>
      </c>
      <c r="T24">
        <f>IF('50 Men''s Epée'!Q$3=TRUE,K24,0)</f>
        <v>0</v>
      </c>
      <c r="U24">
        <f>IF('50 Men''s Epée'!R$3=TRUE,N24,0)</f>
        <v>134</v>
      </c>
    </row>
    <row r="25" spans="1:21" ht="12.75">
      <c r="A25" s="2" t="str">
        <f>IF(E25=0,"",IF(E25=E24,A24,ROW()-3&amp;IF(E25=E26,"T","")))</f>
        <v>22T</v>
      </c>
      <c r="B25" s="2"/>
      <c r="C25" s="32" t="s">
        <v>134</v>
      </c>
      <c r="D25" s="19">
        <v>5274</v>
      </c>
      <c r="E25" s="36">
        <f>LARGE($P25:$R25,1)+LARGE($P25:$R25,2)+IF('[2]Men''s Epée'!$A$3=1,F25,0)</f>
        <v>129</v>
      </c>
      <c r="F25" s="18"/>
      <c r="G25" s="31" t="str">
        <f>IF(ISERROR(I25),"np",I25)</f>
        <v>np</v>
      </c>
      <c r="H25" s="28">
        <f>IF(OR('[2]Men''s Epée'!$A$3=1,'50 Men''s Epée'!$P$3=TRUE),IF(OR(G25&gt;=65,ISNUMBER(G25)=FALSE),0,VLOOKUP(G25,PointTable,H$3,TRUE)),0)</f>
        <v>0</v>
      </c>
      <c r="I25" s="29" t="e">
        <f>VLOOKUP($C25,'Combined Men''s Foil'!$C$4:$I$204,I$1-2,FALSE)</f>
        <v>#N/A</v>
      </c>
      <c r="J25" s="31" t="str">
        <f>IF(ISERROR(L25),"np",L25)</f>
        <v>np</v>
      </c>
      <c r="K25" s="28">
        <f>IF(OR('[2]Men''s Epée'!$A$3=1,'50 Men''s Epée'!$P$3=TRUE),IF(OR(J25&gt;=65,ISNUMBER(J25)=FALSE),0,VLOOKUP(J25,PointTable,K$3,TRUE)),0)</f>
        <v>0</v>
      </c>
      <c r="L25" s="29" t="e">
        <f>VLOOKUP($C25,'Combined Men''s Foil'!$C$4:$I$204,L$1-2,FALSE)</f>
        <v>#N/A</v>
      </c>
      <c r="M25" s="4">
        <v>22.5</v>
      </c>
      <c r="N25" s="5">
        <f>IF(OR('[2]Men''s Epée'!$A$3=1,'50 Men''s Epée'!$R$3=TRUE),IF(OR(M25&gt;=65,ISNUMBER(M25)=FALSE),0,VLOOKUP(M25,PointTable,N$3,TRUE)),0)</f>
        <v>129</v>
      </c>
      <c r="P25">
        <f>H25</f>
        <v>0</v>
      </c>
      <c r="Q25">
        <f>K25</f>
        <v>0</v>
      </c>
      <c r="R25">
        <f>N25</f>
        <v>129</v>
      </c>
      <c r="S25">
        <f>IF('50 Men''s Epée'!P$3=TRUE,H25,0)</f>
        <v>0</v>
      </c>
      <c r="T25">
        <f>IF('50 Men''s Epée'!Q$3=TRUE,K25,0)</f>
        <v>0</v>
      </c>
      <c r="U25">
        <f>IF('50 Men''s Epée'!R$3=TRUE,N25,0)</f>
        <v>129</v>
      </c>
    </row>
    <row r="26" spans="1:21" ht="12.75">
      <c r="A26" s="2" t="str">
        <f>IF(E26=0,"",IF(E26=E25,A25,ROW()-3&amp;IF(E26=E27,"T","")))</f>
        <v>22T</v>
      </c>
      <c r="B26" s="2"/>
      <c r="C26" s="38" t="s">
        <v>485</v>
      </c>
      <c r="D26" s="19">
        <v>14558</v>
      </c>
      <c r="E26" s="36">
        <f>LARGE($P26:$R26,1)+LARGE($P26:$R26,2)+IF('[2]Men''s Epée'!$A$3=1,F26,0)</f>
        <v>129</v>
      </c>
      <c r="F26" s="18"/>
      <c r="G26" s="31" t="str">
        <f>IF(ISERROR(I26),"np",I26)</f>
        <v>np</v>
      </c>
      <c r="H26" s="28">
        <f>IF(OR('[2]Men''s Epée'!$A$3=1,'50 Men''s Epée'!$P$3=TRUE),IF(OR(G26&gt;=65,ISNUMBER(G26)=FALSE),0,VLOOKUP(G26,PointTable,H$3,TRUE)),0)</f>
        <v>0</v>
      </c>
      <c r="I26" s="29" t="e">
        <f>VLOOKUP($C26,'Combined Men''s Foil'!$C$4:$I$204,I$1-2,FALSE)</f>
        <v>#N/A</v>
      </c>
      <c r="J26" s="31" t="str">
        <f>IF(ISERROR(L26),"np",L26)</f>
        <v>np</v>
      </c>
      <c r="K26" s="28">
        <f>IF(OR('[2]Men''s Epée'!$A$3=1,'50 Men''s Epée'!$P$3=TRUE),IF(OR(J26&gt;=65,ISNUMBER(J26)=FALSE),0,VLOOKUP(J26,PointTable,K$3,TRUE)),0)</f>
        <v>0</v>
      </c>
      <c r="L26" s="29" t="e">
        <f>VLOOKUP($C26,'Combined Men''s Foil'!$C$4:$I$204,L$1-2,FALSE)</f>
        <v>#N/A</v>
      </c>
      <c r="M26" s="4">
        <v>22.5</v>
      </c>
      <c r="N26" s="5">
        <f>IF(OR('[2]Men''s Epée'!$A$3=1,'50 Men''s Epée'!$R$3=TRUE),IF(OR(M26&gt;=65,ISNUMBER(M26)=FALSE),0,VLOOKUP(M26,PointTable,N$3,TRUE)),0)</f>
        <v>129</v>
      </c>
      <c r="P26">
        <f>H26</f>
        <v>0</v>
      </c>
      <c r="Q26">
        <f>K26</f>
        <v>0</v>
      </c>
      <c r="R26">
        <f>N26</f>
        <v>129</v>
      </c>
      <c r="S26">
        <f>IF('50 Men''s Epée'!P$3=TRUE,H26,0)</f>
        <v>0</v>
      </c>
      <c r="T26">
        <f>IF('50 Men''s Epée'!Q$3=TRUE,K26,0)</f>
        <v>0</v>
      </c>
      <c r="U26">
        <f>IF('50 Men''s Epée'!R$3=TRUE,N26,0)</f>
        <v>129</v>
      </c>
    </row>
    <row r="27" spans="1:21" ht="12.75">
      <c r="A27" s="2" t="str">
        <f>IF(E27=0,"",IF(E27=E26,A26,ROW()-3&amp;IF(E27=E28,"T","")))</f>
        <v>24</v>
      </c>
      <c r="B27" s="2"/>
      <c r="C27" s="38" t="s">
        <v>374</v>
      </c>
      <c r="D27" s="19">
        <v>16161</v>
      </c>
      <c r="E27" s="36">
        <f>LARGE($P27:$R27,1)+LARGE($P27:$R27,2)+IF('[2]Men''s Epée'!$A$3=1,F27,0)</f>
        <v>126</v>
      </c>
      <c r="F27" s="18"/>
      <c r="G27" s="31" t="str">
        <f>IF(ISERROR(I27),"np",I27)</f>
        <v>np</v>
      </c>
      <c r="H27" s="28">
        <f>IF(OR('[2]Men''s Epée'!$A$3=1,'50 Men''s Epée'!$P$3=TRUE),IF(OR(G27&gt;=65,ISNUMBER(G27)=FALSE),0,VLOOKUP(G27,PointTable,H$3,TRUE)),0)</f>
        <v>0</v>
      </c>
      <c r="I27" s="29" t="e">
        <f>VLOOKUP($C27,'Combined Men''s Foil'!$C$4:$I$204,I$1-2,FALSE)</f>
        <v>#N/A</v>
      </c>
      <c r="J27" s="31" t="str">
        <f>IF(ISERROR(L27),"np",L27)</f>
        <v>np</v>
      </c>
      <c r="K27" s="28">
        <f>IF(OR('[2]Men''s Epée'!$A$3=1,'50 Men''s Epée'!$P$3=TRUE),IF(OR(J27&gt;=65,ISNUMBER(J27)=FALSE),0,VLOOKUP(J27,PointTable,K$3,TRUE)),0)</f>
        <v>0</v>
      </c>
      <c r="L27" s="29" t="e">
        <f>VLOOKUP($C27,'Combined Men''s Foil'!$C$4:$I$204,L$1-2,FALSE)</f>
        <v>#N/A</v>
      </c>
      <c r="M27" s="4">
        <v>24</v>
      </c>
      <c r="N27" s="5">
        <f>IF(OR('[2]Men''s Epée'!$A$3=1,'50 Men''s Epée'!$R$3=TRUE),IF(OR(M27&gt;=65,ISNUMBER(M27)=FALSE),0,VLOOKUP(M27,PointTable,N$3,TRUE)),0)</f>
        <v>126</v>
      </c>
      <c r="P27">
        <f>H27</f>
        <v>0</v>
      </c>
      <c r="Q27">
        <f>K27</f>
        <v>0</v>
      </c>
      <c r="R27">
        <f>N27</f>
        <v>126</v>
      </c>
      <c r="S27">
        <f>IF('50 Men''s Epée'!P$3=TRUE,H27,0)</f>
        <v>0</v>
      </c>
      <c r="T27">
        <f>IF('50 Men''s Epée'!Q$3=TRUE,K27,0)</f>
        <v>0</v>
      </c>
      <c r="U27">
        <f>IF('50 Men''s Epée'!R$3=TRUE,N27,0)</f>
        <v>126</v>
      </c>
    </row>
  </sheetData>
  <conditionalFormatting sqref="D4:D27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Men''s Saber'!$G$1:$J$3,3,FALSE)</f>
        <v>7</v>
      </c>
      <c r="J1" s="22" t="s">
        <v>360</v>
      </c>
      <c r="K1" s="10"/>
      <c r="L1" s="24">
        <f>HLOOKUP(J1,'Combined Men''s Saber'!$G$1:$J$3,3,FALSE)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Men''s Saber'!R2C"&amp;I1,FALSE)</f>
        <v>V</v>
      </c>
      <c r="H2" s="24" t="str">
        <f ca="1">INDIRECT("'Combined Men''s Saber'!R2C"&amp;I1+1,FALSE)</f>
        <v>Dec 2004&lt;BR&gt;VET</v>
      </c>
      <c r="I2" s="21"/>
      <c r="J2" s="22" t="str">
        <f ca="1">INDIRECT("'Combined Men''s Saber'!R2C"&amp;L1,FALSE)</f>
        <v>V</v>
      </c>
      <c r="K2" s="24" t="str">
        <f ca="1">INDIRECT("'Combined Men''s Saber'!R2C"&amp;L1+1,FALSE)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8</v>
      </c>
      <c r="D4" s="19">
        <v>15804</v>
      </c>
      <c r="E4" s="36">
        <f>LARGE($P4:$R4,1)+LARGE($P4:$R4,2)+IF('[2]Men''s Epée'!$A$3=1,F4,0)</f>
        <v>817</v>
      </c>
      <c r="F4" s="5"/>
      <c r="G4" s="31">
        <f aca="true" t="shared" si="0" ref="G4:G29">IF(ISERROR(I4),"np",I4)</f>
        <v>6</v>
      </c>
      <c r="H4" s="28">
        <f>IF(OR('[2]Men''s Epée'!$A$3=1,'50 Men''s Epée'!$P$3=TRUE),IF(OR(G4&gt;=65,ISNUMBER(G4)=FALSE),0,VLOOKUP(G4,PointTable,H$3,TRUE)),0)</f>
        <v>417</v>
      </c>
      <c r="I4" s="29">
        <f>VLOOKUP($C4,'Combined Men''s Saber'!$C$4:$I$218,I$1-2,FALSE)</f>
        <v>6</v>
      </c>
      <c r="J4" s="31">
        <f aca="true" t="shared" si="1" ref="J4:J29">IF(ISERROR(L4),"np",L4)</f>
        <v>11</v>
      </c>
      <c r="K4" s="28">
        <f>IF(OR('[2]Men''s Epée'!$A$3=1,'50 Men''s Epée'!$P$3=TRUE),IF(OR(J4&gt;=65,ISNUMBER(J4)=FALSE),0,VLOOKUP(J4,PointTable,K$3,TRUE)),0)</f>
        <v>315</v>
      </c>
      <c r="L4" s="29">
        <f>VLOOKUP($C4,'Combined Men''s Saber'!$C$4:$I$218,L$1-2,FALSE)</f>
        <v>11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2" ref="P4:P29">H4</f>
        <v>417</v>
      </c>
      <c r="Q4">
        <f aca="true" t="shared" si="3" ref="Q4:Q29">K4</f>
        <v>315</v>
      </c>
      <c r="R4">
        <f aca="true" t="shared" si="4" ref="R4:R29">N4</f>
        <v>400</v>
      </c>
      <c r="S4">
        <f>IF('50 Men''s Epée'!P$3=TRUE,H4,0)</f>
        <v>417</v>
      </c>
      <c r="T4">
        <f>IF('50 Men''s Epée'!Q$3=TRUE,K4,0)</f>
        <v>315</v>
      </c>
      <c r="U4">
        <f>IF('50 Men''s Epée'!R$3=TRUE,N4,0)</f>
        <v>400</v>
      </c>
    </row>
    <row r="5" spans="1:21" ht="12.75">
      <c r="A5" s="2" t="str">
        <f>IF(E5=0,"",IF(E5=E4,A4,ROW()-3&amp;IF(E5=E6,"T","")))</f>
        <v>2</v>
      </c>
      <c r="B5" s="2"/>
      <c r="C5" s="20" t="s">
        <v>81</v>
      </c>
      <c r="D5" s="19">
        <v>15026</v>
      </c>
      <c r="E5" s="36">
        <f>LARGE($P5:$R5,1)+LARGE($P5:$R5,2)+IF('[2]Men''s Epée'!$A$3=1,F5,0)</f>
        <v>696</v>
      </c>
      <c r="F5" s="18"/>
      <c r="G5" s="31">
        <f t="shared" si="0"/>
        <v>5</v>
      </c>
      <c r="H5" s="28">
        <f>IF(OR('[2]Men''s Epée'!$A$3=1,'50 Men''s Epée'!$P$3=TRUE),IF(OR(G5&gt;=65,ISNUMBER(G5)=FALSE),0,VLOOKUP(G5,PointTable,H$3,TRUE)),0)</f>
        <v>420</v>
      </c>
      <c r="I5" s="29">
        <f>VLOOKUP($C5,'Combined Men''s Saber'!$C$4:$I$218,I$1-2,FALSE)</f>
        <v>5</v>
      </c>
      <c r="J5" s="31">
        <f t="shared" si="1"/>
        <v>25</v>
      </c>
      <c r="K5" s="28">
        <f>IF(OR('[2]Men''s Epée'!$A$3=1,'50 Men''s Epée'!$P$3=TRUE),IF(OR(J5&gt;=65,ISNUMBER(J5)=FALSE),0,VLOOKUP(J5,PointTable,K$3,TRUE)),0)</f>
        <v>186</v>
      </c>
      <c r="L5" s="29">
        <f>VLOOKUP($C5,'Combined Men''s Saber'!$C$4:$I$218,L$1-2,FALSE)</f>
        <v>25</v>
      </c>
      <c r="M5" s="4">
        <v>7</v>
      </c>
      <c r="N5" s="5">
        <f>IF(OR('[2]Men''s Epée'!$A$3=1,'50 Men''s Epée'!$R$3=TRUE),IF(OR(M5&gt;=65,ISNUMBER(M5)=FALSE),0,VLOOKUP(M5,PointTable,N$3,TRUE)),0)</f>
        <v>276</v>
      </c>
      <c r="P5">
        <f t="shared" si="2"/>
        <v>420</v>
      </c>
      <c r="Q5">
        <f t="shared" si="3"/>
        <v>186</v>
      </c>
      <c r="R5">
        <f t="shared" si="4"/>
        <v>276</v>
      </c>
      <c r="S5">
        <f>IF('50 Men''s Epée'!P$3=TRUE,H5,0)</f>
        <v>420</v>
      </c>
      <c r="T5">
        <f>IF('50 Men''s Epée'!Q$3=TRUE,K5,0)</f>
        <v>186</v>
      </c>
      <c r="U5">
        <f>IF('50 Men''s Epée'!R$3=TRUE,N5,0)</f>
        <v>276</v>
      </c>
    </row>
    <row r="6" spans="1:21" ht="12.75">
      <c r="A6" s="2" t="str">
        <f>IF(E6=0,"",IF(E6=E5,A5,ROW()-3&amp;IF(E6=E7,"T","")))</f>
        <v>3</v>
      </c>
      <c r="B6" s="2"/>
      <c r="C6" s="20" t="s">
        <v>79</v>
      </c>
      <c r="D6" s="19">
        <v>13038</v>
      </c>
      <c r="E6" s="36">
        <f>LARGE($P6:$R6,1)+LARGE($P6:$R6,2)+IF('[2]Men''s Epée'!$A$3=1,F6,0)</f>
        <v>551</v>
      </c>
      <c r="F6" s="18"/>
      <c r="G6" s="31">
        <f t="shared" si="0"/>
        <v>28</v>
      </c>
      <c r="H6" s="28">
        <f>IF(OR('[2]Men''s Epée'!$A$3=1,'50 Men''s Epée'!$P$3=TRUE),IF(OR(G6&gt;=65,ISNUMBER(G6)=FALSE),0,VLOOKUP(G6,PointTable,H$3,TRUE)),0)</f>
        <v>177</v>
      </c>
      <c r="I6" s="29">
        <f>VLOOKUP($C6,'Combined Men''s Saber'!$C$4:$I$218,I$1-2,FALSE)</f>
        <v>28</v>
      </c>
      <c r="J6" s="31">
        <f t="shared" si="1"/>
        <v>26</v>
      </c>
      <c r="K6" s="28">
        <f>IF(OR('[2]Men''s Epée'!$A$3=1,'50 Men''s Epée'!$P$3=TRUE),IF(OR(J6&gt;=65,ISNUMBER(J6)=FALSE),0,VLOOKUP(J6,PointTable,K$3,TRUE)),0)</f>
        <v>183</v>
      </c>
      <c r="L6" s="29">
        <f>VLOOKUP($C6,'Combined Men''s Saber'!$C$4:$I$218,L$1-2,FALSE)</f>
        <v>26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2"/>
        <v>177</v>
      </c>
      <c r="Q6">
        <f t="shared" si="3"/>
        <v>183</v>
      </c>
      <c r="R6">
        <f t="shared" si="4"/>
        <v>368</v>
      </c>
      <c r="S6">
        <f>IF('50 Men''s Epée'!P$3=TRUE,H6,0)</f>
        <v>177</v>
      </c>
      <c r="T6">
        <f>IF('50 Men''s Epée'!Q$3=TRUE,K6,0)</f>
        <v>183</v>
      </c>
      <c r="U6">
        <f>IF('50 Men''s Epée'!R$3=TRUE,N6,0)</f>
        <v>368</v>
      </c>
    </row>
    <row r="7" spans="1:21" ht="12.75">
      <c r="A7" s="2" t="str">
        <f>IF(E7=0,"",IF(E7=E6,A6,ROW()-3&amp;IF(E7=E8,"T","")))</f>
        <v>4</v>
      </c>
      <c r="B7" s="2"/>
      <c r="C7" s="38" t="s">
        <v>69</v>
      </c>
      <c r="D7" s="19">
        <v>16506</v>
      </c>
      <c r="E7" s="36">
        <f>LARGE($P7:$R7,1)+LARGE($P7:$R7,2)+IF('[2]Men''s Epée'!$A$3=1,F7,0)</f>
        <v>480.5</v>
      </c>
      <c r="F7" s="18"/>
      <c r="G7" s="31">
        <f t="shared" si="0"/>
        <v>19.5</v>
      </c>
      <c r="H7" s="28">
        <f>IF(OR('[2]Men''s Epée'!$A$3=1,'50 Men''s Epée'!$P$3=TRUE),IF(OR(G7&gt;=65,ISNUMBER(G7)=FALSE),0,VLOOKUP(G7,PointTable,H$3,TRUE)),0)</f>
        <v>202.5</v>
      </c>
      <c r="I7" s="29">
        <f>VLOOKUP($C7,'Combined Men''s Saber'!$C$4:$I$218,I$1-2,FALSE)</f>
        <v>19.5</v>
      </c>
      <c r="J7" s="31" t="str">
        <f t="shared" si="1"/>
        <v>np</v>
      </c>
      <c r="K7" s="28">
        <f>IF(OR('[2]Men''s Epée'!$A$3=1,'50 Men''s Epée'!$P$3=TRUE),IF(OR(J7&gt;=65,ISNUMBER(J7)=FALSE),0,VLOOKUP(J7,PointTable,K$3,TRUE)),0)</f>
        <v>0</v>
      </c>
      <c r="L7" s="29" t="str">
        <f>VLOOKUP($C7,'Combined Men''s Saber'!$C$4:$I$218,L$1-2,FALSE)</f>
        <v>np</v>
      </c>
      <c r="M7" s="4">
        <v>6</v>
      </c>
      <c r="N7" s="5">
        <f>IF(OR('[2]Men''s Epée'!$A$3=1,'50 Men''s Epée'!$R$3=TRUE),IF(OR(M7&gt;=65,ISNUMBER(M7)=FALSE),0,VLOOKUP(M7,PointTable,N$3,TRUE)),0)</f>
        <v>278</v>
      </c>
      <c r="P7">
        <f t="shared" si="2"/>
        <v>202.5</v>
      </c>
      <c r="Q7">
        <f t="shared" si="3"/>
        <v>0</v>
      </c>
      <c r="R7">
        <f t="shared" si="4"/>
        <v>278</v>
      </c>
      <c r="S7">
        <f>IF('50 Men''s Epée'!P$3=TRUE,H7,0)</f>
        <v>202.5</v>
      </c>
      <c r="T7">
        <f>IF('50 Men''s Epée'!Q$3=TRUE,K7,0)</f>
        <v>0</v>
      </c>
      <c r="U7">
        <f>IF('50 Men''s Epée'!R$3=TRUE,N7,0)</f>
        <v>278</v>
      </c>
    </row>
    <row r="8" spans="1:21" ht="12.75">
      <c r="A8" s="2" t="str">
        <f>IF(E8=0,"",IF(E8=E7,A7,ROW()-3&amp;IF(E8=E9,"T","")))</f>
        <v>5</v>
      </c>
      <c r="B8" s="2"/>
      <c r="C8" s="32" t="s">
        <v>323</v>
      </c>
      <c r="D8" s="19">
        <v>16586</v>
      </c>
      <c r="E8" s="36">
        <f>LARGE($P8:$R8,1)+LARGE($P8:$R8,2)+IF('[2]Men''s Epée'!$A$3=1,F8,0)</f>
        <v>430</v>
      </c>
      <c r="F8" s="18"/>
      <c r="G8" s="31">
        <f t="shared" si="0"/>
        <v>43</v>
      </c>
      <c r="H8" s="28">
        <f>IF(OR('[2]Men''s Epée'!$A$3=1,'50 Men''s Epée'!$P$3=TRUE),IF(OR(G8&gt;=65,ISNUMBER(G8)=FALSE),0,VLOOKUP(G8,PointTable,H$3,TRUE)),0)</f>
        <v>90</v>
      </c>
      <c r="I8" s="29">
        <f>VLOOKUP($C8,'Combined Men''s Saber'!$C$4:$I$218,I$1-2,FALSE)</f>
        <v>43</v>
      </c>
      <c r="J8" s="31">
        <f t="shared" si="1"/>
        <v>46</v>
      </c>
      <c r="K8" s="28">
        <f>IF(OR('[2]Men''s Epée'!$A$3=1,'50 Men''s Epée'!$P$3=TRUE),IF(OR(J8&gt;=65,ISNUMBER(J8)=FALSE),0,VLOOKUP(J8,PointTable,K$3,TRUE)),0)</f>
        <v>87</v>
      </c>
      <c r="L8" s="29">
        <f>VLOOKUP($C8,'Combined Men''s Saber'!$C$4:$I$218,L$1-2,FALSE)</f>
        <v>46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2"/>
        <v>90</v>
      </c>
      <c r="Q8">
        <f t="shared" si="3"/>
        <v>87</v>
      </c>
      <c r="R8">
        <f t="shared" si="4"/>
        <v>340</v>
      </c>
      <c r="S8">
        <f>IF('50 Men''s Epée'!P$3=TRUE,H8,0)</f>
        <v>90</v>
      </c>
      <c r="T8">
        <f>IF('50 Men''s Epée'!Q$3=TRUE,K8,0)</f>
        <v>87</v>
      </c>
      <c r="U8">
        <f>IF('50 Men''s Epée'!R$3=TRUE,N8,0)</f>
        <v>340</v>
      </c>
    </row>
    <row r="9" spans="1:21" ht="12.75">
      <c r="A9" s="2" t="str">
        <f>IF(E9=0,"",IF(E9=E8,A8,ROW()-3&amp;IF(E9=E10,"T","")))</f>
        <v>6</v>
      </c>
      <c r="B9" s="2"/>
      <c r="C9" s="32" t="s">
        <v>163</v>
      </c>
      <c r="D9" s="19">
        <v>15667</v>
      </c>
      <c r="E9" s="36">
        <f>LARGE($P9:$R9,1)+LARGE($P9:$R9,2)+IF('[2]Men''s Epée'!$A$3=1,F9,0)</f>
        <v>424</v>
      </c>
      <c r="F9" s="18"/>
      <c r="G9" s="31">
        <f t="shared" si="0"/>
        <v>49</v>
      </c>
      <c r="H9" s="28">
        <f>IF(OR('[2]Men''s Epée'!$A$3=1,'50 Men''s Epée'!$P$3=TRUE),IF(OR(G9&gt;=65,ISNUMBER(G9)=FALSE),0,VLOOKUP(G9,PointTable,H$3,TRUE)),0)</f>
        <v>84</v>
      </c>
      <c r="I9" s="29">
        <f>VLOOKUP($C9,'Combined Men''s Saber'!$C$4:$I$218,I$1-2,FALSE)</f>
        <v>49</v>
      </c>
      <c r="J9" s="31" t="str">
        <f t="shared" si="1"/>
        <v>np</v>
      </c>
      <c r="K9" s="28">
        <f>IF(OR('[2]Men''s Epée'!$A$3=1,'50 Men''s Epée'!$P$3=TRUE),IF(OR(J9&gt;=65,ISNUMBER(J9)=FALSE),0,VLOOKUP(J9,PointTable,K$3,TRUE)),0)</f>
        <v>0</v>
      </c>
      <c r="L9" s="29" t="str">
        <f>VLOOKUP($C9,'Combined Men''s Saber'!$C$4:$I$218,L$1-2,FALSE)</f>
        <v>np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 t="shared" si="2"/>
        <v>84</v>
      </c>
      <c r="Q9">
        <f t="shared" si="3"/>
        <v>0</v>
      </c>
      <c r="R9">
        <f t="shared" si="4"/>
        <v>340</v>
      </c>
      <c r="S9">
        <f>IF('50 Men''s Epée'!P$3=TRUE,H9,0)</f>
        <v>84</v>
      </c>
      <c r="T9">
        <f>IF('50 Men''s Epée'!Q$3=TRUE,K9,0)</f>
        <v>0</v>
      </c>
      <c r="U9">
        <f>IF('50 Men''s Epée'!R$3=TRUE,N9,0)</f>
        <v>340</v>
      </c>
    </row>
    <row r="10" spans="1:21" ht="12.75">
      <c r="A10" s="2" t="str">
        <f>IF(E10=0,"",IF(E10=E9,A9,ROW()-3&amp;IF(E10=E11,"T","")))</f>
        <v>7</v>
      </c>
      <c r="B10" s="2"/>
      <c r="C10" s="32" t="s">
        <v>290</v>
      </c>
      <c r="D10" s="19">
        <v>14128</v>
      </c>
      <c r="E10" s="36">
        <f>LARGE($P10:$R10,1)+LARGE($P10:$R10,2)+IF('[2]Men''s Epée'!$A$3=1,F10,0)</f>
        <v>366</v>
      </c>
      <c r="F10" s="18"/>
      <c r="G10" s="31">
        <f t="shared" si="0"/>
        <v>54</v>
      </c>
      <c r="H10" s="28">
        <f>IF(OR('[2]Men''s Epée'!$A$3=1,'50 Men''s Epée'!$P$3=TRUE),IF(OR(G10&gt;=65,ISNUMBER(G10)=FALSE),0,VLOOKUP(G10,PointTable,H$3,TRUE)),0)</f>
        <v>79</v>
      </c>
      <c r="I10" s="29">
        <f>VLOOKUP($C10,'Combined Men''s Saber'!$C$4:$I$218,I$1-2,FALSE)</f>
        <v>54</v>
      </c>
      <c r="J10" s="31">
        <f t="shared" si="1"/>
        <v>41</v>
      </c>
      <c r="K10" s="28">
        <f>IF(OR('[2]Men''s Epée'!$A$3=1,'50 Men''s Epée'!$P$3=TRUE),IF(OR(J10&gt;=65,ISNUMBER(J10)=FALSE),0,VLOOKUP(J10,PointTable,K$3,TRUE)),0)</f>
        <v>92</v>
      </c>
      <c r="L10" s="29">
        <f>VLOOKUP($C10,'Combined Men''s Saber'!$C$4:$I$218,L$1-2,FALSE)</f>
        <v>41</v>
      </c>
      <c r="M10" s="4">
        <v>8</v>
      </c>
      <c r="N10" s="5">
        <f>IF(OR('[2]Men''s Epée'!$A$3=1,'50 Men''s Epée'!$R$3=TRUE),IF(OR(M10&gt;=65,ISNUMBER(M10)=FALSE),0,VLOOKUP(M10,PointTable,N$3,TRUE)),0)</f>
        <v>274</v>
      </c>
      <c r="P10">
        <f t="shared" si="2"/>
        <v>79</v>
      </c>
      <c r="Q10">
        <f t="shared" si="3"/>
        <v>92</v>
      </c>
      <c r="R10">
        <f t="shared" si="4"/>
        <v>274</v>
      </c>
      <c r="S10">
        <f>IF('50 Men''s Epée'!P$3=TRUE,H10,0)</f>
        <v>79</v>
      </c>
      <c r="T10">
        <f>IF('50 Men''s Epée'!Q$3=TRUE,K10,0)</f>
        <v>92</v>
      </c>
      <c r="U10">
        <f>IF('50 Men''s Epée'!R$3=TRUE,N10,0)</f>
        <v>274</v>
      </c>
    </row>
    <row r="11" spans="1:21" ht="12.75">
      <c r="A11" s="2" t="str">
        <f>IF(E11=0,"",IF(E11=E10,A10,ROW()-3&amp;IF(E11=E12,"T","")))</f>
        <v>8</v>
      </c>
      <c r="B11" s="2"/>
      <c r="C11" s="32" t="s">
        <v>17</v>
      </c>
      <c r="D11" s="19">
        <v>16570</v>
      </c>
      <c r="E11" s="36">
        <f>LARGE($P11:$R11,1)+LARGE($P11:$R11,2)+IF('[2]Men''s Epée'!$A$3=1,F11,0)</f>
        <v>318</v>
      </c>
      <c r="F11" s="18"/>
      <c r="G11" s="31" t="str">
        <f t="shared" si="0"/>
        <v>np</v>
      </c>
      <c r="H11" s="28">
        <f>IF(OR('[2]Men''s Epée'!$A$3=1,'50 Men''s Epée'!$P$3=TRUE),IF(OR(G11&gt;=65,ISNUMBER(G11)=FALSE),0,VLOOKUP(G11,PointTable,H$3,TRUE)),0)</f>
        <v>0</v>
      </c>
      <c r="I11" s="29" t="str">
        <f>VLOOKUP($C11,'Combined Men''s Saber'!$C$4:$I$218,I$1-2,FALSE)</f>
        <v>np</v>
      </c>
      <c r="J11" s="31">
        <f t="shared" si="1"/>
        <v>27</v>
      </c>
      <c r="K11" s="28">
        <f>IF(OR('[2]Men''s Epée'!$A$3=1,'50 Men''s Epée'!$P$3=TRUE),IF(OR(J11&gt;=65,ISNUMBER(J11)=FALSE),0,VLOOKUP(J11,PointTable,K$3,TRUE)),0)</f>
        <v>180</v>
      </c>
      <c r="L11" s="29">
        <f>VLOOKUP($C11,'Combined Men''s Saber'!$C$4:$I$218,L$1-2,FALSE)</f>
        <v>27</v>
      </c>
      <c r="M11" s="4">
        <v>18</v>
      </c>
      <c r="N11" s="5">
        <f>IF(OR('[2]Men''s Epée'!$A$3=1,'50 Men''s Epée'!$R$3=TRUE),IF(OR(M11&gt;=65,ISNUMBER(M11)=FALSE),0,VLOOKUP(M11,PointTable,N$3,TRUE)),0)</f>
        <v>138</v>
      </c>
      <c r="P11">
        <f t="shared" si="2"/>
        <v>0</v>
      </c>
      <c r="Q11">
        <f t="shared" si="3"/>
        <v>180</v>
      </c>
      <c r="R11">
        <f t="shared" si="4"/>
        <v>138</v>
      </c>
      <c r="S11">
        <f>IF('50 Men''s Epée'!P$3=TRUE,H11,0)</f>
        <v>0</v>
      </c>
      <c r="T11">
        <f>IF('50 Men''s Epée'!Q$3=TRUE,K11,0)</f>
        <v>180</v>
      </c>
      <c r="U11">
        <f>IF('50 Men''s Epée'!R$3=TRUE,N11,0)</f>
        <v>138</v>
      </c>
    </row>
    <row r="12" spans="1:21" ht="12.75">
      <c r="A12" s="2" t="str">
        <f>IF(E12=0,"",IF(E12=E11,A11,ROW()-3&amp;IF(E12=E13,"T","")))</f>
        <v>9</v>
      </c>
      <c r="B12" s="2"/>
      <c r="C12" s="32" t="s">
        <v>70</v>
      </c>
      <c r="D12" s="19">
        <v>13429</v>
      </c>
      <c r="E12" s="36">
        <f>LARGE($P12:$R12,1)+LARGE($P12:$R12,2)+IF('[2]Men''s Epée'!$A$3=1,F12,0)</f>
        <v>305</v>
      </c>
      <c r="F12" s="18"/>
      <c r="G12" s="31">
        <f t="shared" si="0"/>
        <v>50</v>
      </c>
      <c r="H12" s="28">
        <f>IF(OR('[2]Men''s Epée'!$A$3=1,'50 Men''s Epée'!$P$3=TRUE),IF(OR(G12&gt;=65,ISNUMBER(G12)=FALSE),0,VLOOKUP(G12,PointTable,H$3,TRUE)),0)</f>
        <v>83</v>
      </c>
      <c r="I12" s="29">
        <f>VLOOKUP($C12,'Combined Men''s Saber'!$C$4:$I$218,I$1-2,FALSE)</f>
        <v>50</v>
      </c>
      <c r="J12" s="31">
        <f t="shared" si="1"/>
        <v>36</v>
      </c>
      <c r="K12" s="28">
        <f>IF(OR('[2]Men''s Epée'!$A$3=1,'50 Men''s Epée'!$P$3=TRUE),IF(OR(J12&gt;=65,ISNUMBER(J12)=FALSE),0,VLOOKUP(J12,PointTable,K$3,TRUE)),0)</f>
        <v>97</v>
      </c>
      <c r="L12" s="29">
        <f>VLOOKUP($C12,'Combined Men''s Saber'!$C$4:$I$218,L$1-2,FALSE)</f>
        <v>36</v>
      </c>
      <c r="M12" s="4">
        <v>12</v>
      </c>
      <c r="N12" s="5">
        <f>IF(OR('[2]Men''s Epée'!$A$3=1,'50 Men''s Epée'!$R$3=TRUE),IF(OR(M12&gt;=65,ISNUMBER(M12)=FALSE),0,VLOOKUP(M12,PointTable,N$3,TRUE)),0)</f>
        <v>208</v>
      </c>
      <c r="P12">
        <f t="shared" si="2"/>
        <v>83</v>
      </c>
      <c r="Q12">
        <f t="shared" si="3"/>
        <v>97</v>
      </c>
      <c r="R12">
        <f t="shared" si="4"/>
        <v>208</v>
      </c>
      <c r="S12">
        <f>IF('50 Men''s Epée'!P$3=TRUE,H12,0)</f>
        <v>83</v>
      </c>
      <c r="T12">
        <f>IF('50 Men''s Epée'!Q$3=TRUE,K12,0)</f>
        <v>97</v>
      </c>
      <c r="U12">
        <f>IF('50 Men''s Epée'!R$3=TRUE,N12,0)</f>
        <v>208</v>
      </c>
    </row>
    <row r="13" spans="1:21" ht="12.75">
      <c r="A13" s="2" t="str">
        <f>IF(E13=0,"",IF(E13=E12,A12,ROW()-3&amp;IF(E13=E14,"T","")))</f>
        <v>10</v>
      </c>
      <c r="B13" s="2"/>
      <c r="C13" s="20" t="s">
        <v>83</v>
      </c>
      <c r="D13" s="19">
        <v>11857</v>
      </c>
      <c r="E13" s="36">
        <f>LARGE($P13:$R13,1)+LARGE($P13:$R13,2)+IF('[2]Men''s Epée'!$A$3=1,F13,0)</f>
        <v>302</v>
      </c>
      <c r="F13" s="18"/>
      <c r="G13" s="31">
        <f t="shared" si="0"/>
        <v>51</v>
      </c>
      <c r="H13" s="28">
        <f>IF(OR('[2]Men''s Epée'!$A$3=1,'50 Men''s Epée'!$P$3=TRUE),IF(OR(G13&gt;=65,ISNUMBER(G13)=FALSE),0,VLOOKUP(G13,PointTable,H$3,TRUE)),0)</f>
        <v>82</v>
      </c>
      <c r="I13" s="29">
        <f>VLOOKUP($C13,'Combined Men''s Saber'!$C$4:$I$218,I$1-2,FALSE)</f>
        <v>51</v>
      </c>
      <c r="J13" s="31">
        <f t="shared" si="1"/>
        <v>35</v>
      </c>
      <c r="K13" s="28">
        <f>IF(OR('[2]Men''s Epée'!$A$3=1,'50 Men''s Epée'!$P$3=TRUE),IF(OR(J13&gt;=65,ISNUMBER(J13)=FALSE),0,VLOOKUP(J13,PointTable,K$3,TRUE)),0)</f>
        <v>98</v>
      </c>
      <c r="L13" s="29">
        <f>VLOOKUP($C13,'Combined Men''s Saber'!$C$4:$I$218,L$1-2,FALSE)</f>
        <v>35</v>
      </c>
      <c r="M13" s="4">
        <v>14</v>
      </c>
      <c r="N13" s="5">
        <f>IF(OR('[2]Men''s Epée'!$A$3=1,'50 Men''s Epée'!$R$3=TRUE),IF(OR(M13&gt;=65,ISNUMBER(M13)=FALSE),0,VLOOKUP(M13,PointTable,N$3,TRUE)),0)</f>
        <v>204</v>
      </c>
      <c r="P13">
        <f t="shared" si="2"/>
        <v>82</v>
      </c>
      <c r="Q13">
        <f t="shared" si="3"/>
        <v>98</v>
      </c>
      <c r="R13">
        <f t="shared" si="4"/>
        <v>204</v>
      </c>
      <c r="S13">
        <f>IF('50 Men''s Epée'!P$3=TRUE,H13,0)</f>
        <v>82</v>
      </c>
      <c r="T13">
        <f>IF('50 Men''s Epée'!Q$3=TRUE,K13,0)</f>
        <v>98</v>
      </c>
      <c r="U13">
        <f>IF('50 Men''s Epée'!R$3=TRUE,N13,0)</f>
        <v>204</v>
      </c>
    </row>
    <row r="14" spans="1:21" ht="12.75">
      <c r="A14" s="2" t="str">
        <f>IF(E14=0,"",IF(E14=E13,A13,ROW()-3&amp;IF(E14=E15,"T","")))</f>
        <v>11</v>
      </c>
      <c r="B14" s="2"/>
      <c r="C14" s="32" t="s">
        <v>221</v>
      </c>
      <c r="D14" s="19">
        <v>13224</v>
      </c>
      <c r="E14" s="36">
        <f>LARGE($P14:$R14,1)+LARGE($P14:$R14,2)+IF('[2]Men''s Epée'!$A$3=1,F14,0)</f>
        <v>295</v>
      </c>
      <c r="F14" s="18"/>
      <c r="G14" s="31">
        <f t="shared" si="0"/>
        <v>44</v>
      </c>
      <c r="H14" s="28">
        <f>IF(OR('[2]Men''s Epée'!$A$3=1,'50 Men''s Epée'!$P$3=TRUE),IF(OR(G14&gt;=65,ISNUMBER(G14)=FALSE),0,VLOOKUP(G14,PointTable,H$3,TRUE)),0)</f>
        <v>89</v>
      </c>
      <c r="I14" s="29">
        <f>VLOOKUP($C14,'Combined Men''s Saber'!$C$4:$I$218,I$1-2,FALSE)</f>
        <v>44</v>
      </c>
      <c r="J14" s="31" t="str">
        <f t="shared" si="1"/>
        <v>np</v>
      </c>
      <c r="K14" s="28">
        <f>IF(OR('[2]Men''s Epée'!$A$3=1,'50 Men''s Epée'!$P$3=TRUE),IF(OR(J14&gt;=65,ISNUMBER(J14)=FALSE),0,VLOOKUP(J14,PointTable,K$3,TRUE)),0)</f>
        <v>0</v>
      </c>
      <c r="L14" s="29" t="str">
        <f>VLOOKUP($C14,'Combined Men''s Saber'!$C$4:$I$218,L$1-2,FALSE)</f>
        <v>np</v>
      </c>
      <c r="M14" s="4">
        <v>13</v>
      </c>
      <c r="N14" s="5">
        <f>IF(OR('[2]Men''s Epée'!$A$3=1,'50 Men''s Epée'!$R$3=TRUE),IF(OR(M14&gt;=65,ISNUMBER(M14)=FALSE),0,VLOOKUP(M14,PointTable,N$3,TRUE)),0)</f>
        <v>206</v>
      </c>
      <c r="P14">
        <f t="shared" si="2"/>
        <v>89</v>
      </c>
      <c r="Q14">
        <f t="shared" si="3"/>
        <v>0</v>
      </c>
      <c r="R14">
        <f t="shared" si="4"/>
        <v>206</v>
      </c>
      <c r="S14">
        <f>IF('50 Men''s Epée'!P$3=TRUE,H14,0)</f>
        <v>89</v>
      </c>
      <c r="T14">
        <f>IF('50 Men''s Epée'!Q$3=TRUE,K14,0)</f>
        <v>0</v>
      </c>
      <c r="U14">
        <f>IF('50 Men''s Epée'!R$3=TRUE,N14,0)</f>
        <v>206</v>
      </c>
    </row>
    <row r="15" spans="1:21" ht="12.75">
      <c r="A15" s="2" t="str">
        <f>IF(E15=0,"",IF(E15=E14,A14,ROW()-3&amp;IF(E15=E16,"T","")))</f>
        <v>12</v>
      </c>
      <c r="B15" s="2"/>
      <c r="C15" s="32" t="s">
        <v>209</v>
      </c>
      <c r="D15" s="19">
        <v>7175</v>
      </c>
      <c r="E15" s="36">
        <f>LARGE($P15:$R15,1)+LARGE($P15:$R15,2)+IF('[2]Men''s Epée'!$A$3=1,F15,0)</f>
        <v>288</v>
      </c>
      <c r="F15" s="18"/>
      <c r="G15" s="31" t="str">
        <f t="shared" si="0"/>
        <v>np</v>
      </c>
      <c r="H15" s="28">
        <f>IF(OR('[2]Men''s Epée'!$A$3=1,'50 Men''s Epée'!$P$3=TRUE),IF(OR(G15&gt;=65,ISNUMBER(G15)=FALSE),0,VLOOKUP(G15,PointTable,H$3,TRUE)),0)</f>
        <v>0</v>
      </c>
      <c r="I15" s="29" t="str">
        <f>VLOOKUP($C15,'Combined Men''s Saber'!$C$4:$I$218,I$1-2,FALSE)</f>
        <v>np</v>
      </c>
      <c r="J15" s="31">
        <f t="shared" si="1"/>
        <v>45</v>
      </c>
      <c r="K15" s="28">
        <f>IF(OR('[2]Men''s Epée'!$A$3=1,'50 Men''s Epée'!$P$3=TRUE),IF(OR(J15&gt;=65,ISNUMBER(J15)=FALSE),0,VLOOKUP(J15,PointTable,K$3,TRUE)),0)</f>
        <v>88</v>
      </c>
      <c r="L15" s="29">
        <f>VLOOKUP($C15,'Combined Men''s Saber'!$C$4:$I$218,L$1-2,FALSE)</f>
        <v>45</v>
      </c>
      <c r="M15" s="4">
        <v>16</v>
      </c>
      <c r="N15" s="5">
        <f>IF(OR('[2]Men''s Epée'!$A$3=1,'50 Men''s Epée'!$R$3=TRUE),IF(OR(M15&gt;=65,ISNUMBER(M15)=FALSE),0,VLOOKUP(M15,PointTable,N$3,TRUE)),0)</f>
        <v>200</v>
      </c>
      <c r="P15">
        <f t="shared" si="2"/>
        <v>0</v>
      </c>
      <c r="Q15">
        <f t="shared" si="3"/>
        <v>88</v>
      </c>
      <c r="R15">
        <f t="shared" si="4"/>
        <v>200</v>
      </c>
      <c r="S15">
        <f>IF('50 Men''s Epée'!P$3=TRUE,H15,0)</f>
        <v>0</v>
      </c>
      <c r="T15">
        <f>IF('50 Men''s Epée'!Q$3=TRUE,K15,0)</f>
        <v>88</v>
      </c>
      <c r="U15">
        <f>IF('50 Men''s Epée'!R$3=TRUE,N15,0)</f>
        <v>200</v>
      </c>
    </row>
    <row r="16" spans="1:21" ht="12.75">
      <c r="A16" s="2" t="str">
        <f>IF(E16=0,"",IF(E16=E15,A15,ROW()-3&amp;IF(E16=E17,"T","")))</f>
        <v>13</v>
      </c>
      <c r="B16" s="2"/>
      <c r="C16" s="38" t="s">
        <v>483</v>
      </c>
      <c r="D16" s="19">
        <v>15908</v>
      </c>
      <c r="E16" s="36">
        <f>LARGE($P16:$R16,1)+LARGE($P16:$R16,2)+IF('[2]Men''s Epée'!$A$3=1,F16,0)</f>
        <v>280</v>
      </c>
      <c r="F16" s="18"/>
      <c r="G16" s="31" t="str">
        <f t="shared" si="0"/>
        <v>np</v>
      </c>
      <c r="H16" s="28">
        <f>IF(OR('[2]Men''s Epée'!$A$3=1,'50 Men''s Epée'!$P$3=TRUE),IF(OR(G16&gt;=65,ISNUMBER(G16)=FALSE),0,VLOOKUP(G16,PointTable,H$3,TRUE)),0)</f>
        <v>0</v>
      </c>
      <c r="I16" s="29" t="e">
        <f>VLOOKUP($C16,'Combined Men''s Saber'!$C$4:$I$218,I$1-2,FALSE)</f>
        <v>#N/A</v>
      </c>
      <c r="J16" s="31" t="str">
        <f t="shared" si="1"/>
        <v>np</v>
      </c>
      <c r="K16" s="28">
        <f>IF(OR('[2]Men''s Epée'!$A$3=1,'50 Men''s Epée'!$P$3=TRUE),IF(OR(J16&gt;=65,ISNUMBER(J16)=FALSE),0,VLOOKUP(J16,PointTable,K$3,TRUE)),0)</f>
        <v>0</v>
      </c>
      <c r="L16" s="29" t="e">
        <f>VLOOKUP($C16,'Combined Men''s Saber'!$C$4:$I$218,L$1-2,FALSE)</f>
        <v>#N/A</v>
      </c>
      <c r="M16" s="4">
        <v>5</v>
      </c>
      <c r="N16" s="5">
        <f>IF(OR('[2]Men''s Epée'!$A$3=1,'50 Men''s Epée'!$R$3=TRUE),IF(OR(M16&gt;=65,ISNUMBER(M16)=FALSE),0,VLOOKUP(M16,PointTable,N$3,TRUE)),0)</f>
        <v>280</v>
      </c>
      <c r="P16">
        <f t="shared" si="2"/>
        <v>0</v>
      </c>
      <c r="Q16">
        <f t="shared" si="3"/>
        <v>0</v>
      </c>
      <c r="R16">
        <f t="shared" si="4"/>
        <v>280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280</v>
      </c>
    </row>
    <row r="17" spans="1:21" ht="12.75">
      <c r="A17" s="2" t="str">
        <f>IF(E17=0,"",IF(E17=E16,A16,ROW()-3&amp;IF(E17=E18,"T","")))</f>
        <v>14</v>
      </c>
      <c r="B17" s="2"/>
      <c r="C17" s="32" t="s">
        <v>174</v>
      </c>
      <c r="D17" s="19">
        <v>15936</v>
      </c>
      <c r="E17" s="36">
        <f>LARGE($P17:$R17,1)+LARGE($P17:$R17,2)+IF('[2]Men''s Epée'!$A$3=1,F17,0)</f>
        <v>267</v>
      </c>
      <c r="F17" s="18"/>
      <c r="G17" s="31">
        <f t="shared" si="0"/>
        <v>37</v>
      </c>
      <c r="H17" s="28">
        <f>IF(OR('[2]Men''s Epée'!$A$3=1,'50 Men''s Epée'!$P$3=TRUE),IF(OR(G17&gt;=65,ISNUMBER(G17)=FALSE),0,VLOOKUP(G17,PointTable,H$3,TRUE)),0)</f>
        <v>96</v>
      </c>
      <c r="I17" s="29">
        <f>VLOOKUP($C17,'Combined Men''s Saber'!$C$4:$I$218,I$1-2,FALSE)</f>
        <v>37</v>
      </c>
      <c r="J17" s="31">
        <f t="shared" si="1"/>
        <v>30</v>
      </c>
      <c r="K17" s="28">
        <f>IF(OR('[2]Men''s Epée'!$A$3=1,'50 Men''s Epée'!$P$3=TRUE),IF(OR(J17&gt;=65,ISNUMBER(J17)=FALSE),0,VLOOKUP(J17,PointTable,K$3,TRUE)),0)</f>
        <v>171</v>
      </c>
      <c r="L17" s="29">
        <f>VLOOKUP($C17,'Combined Men''s Saber'!$C$4:$I$218,L$1-2,FALSE)</f>
        <v>30</v>
      </c>
      <c r="M17" s="4" t="s">
        <v>3</v>
      </c>
      <c r="N17" s="5">
        <f>IF(OR('[2]Men''s Epée'!$A$3=1,'50 Men''s Epée'!$R$3=TRUE),IF(OR(M17&gt;=65,ISNUMBER(M17)=FALSE),0,VLOOKUP(M17,PointTable,N$3,TRUE)),0)</f>
        <v>0</v>
      </c>
      <c r="P17">
        <f t="shared" si="2"/>
        <v>96</v>
      </c>
      <c r="Q17">
        <f t="shared" si="3"/>
        <v>171</v>
      </c>
      <c r="R17">
        <f t="shared" si="4"/>
        <v>0</v>
      </c>
      <c r="S17">
        <f>IF('50 Men''s Epée'!P$3=TRUE,H17,0)</f>
        <v>96</v>
      </c>
      <c r="T17">
        <f>IF('50 Men''s Epée'!Q$3=TRUE,K17,0)</f>
        <v>171</v>
      </c>
      <c r="U17">
        <f>IF('50 Men''s Epée'!R$3=TRUE,N17,0)</f>
        <v>0</v>
      </c>
    </row>
    <row r="18" spans="1:21" ht="12.75">
      <c r="A18" s="2" t="str">
        <f>IF(E18=0,"",IF(E18=E17,A17,ROW()-3&amp;IF(E18=E19,"T","")))</f>
        <v>15</v>
      </c>
      <c r="B18" s="2"/>
      <c r="C18" s="20" t="s">
        <v>80</v>
      </c>
      <c r="D18" s="19">
        <v>11557</v>
      </c>
      <c r="E18" s="36">
        <f>LARGE($P18:$R18,1)+LARGE($P18:$R18,2)+IF('[2]Men''s Epée'!$A$3=1,F18,0)</f>
        <v>221</v>
      </c>
      <c r="F18" s="18"/>
      <c r="G18" s="31">
        <f t="shared" si="0"/>
        <v>55</v>
      </c>
      <c r="H18" s="28">
        <f>IF(OR('[2]Men''s Epée'!$A$3=1,'50 Men''s Epée'!$P$3=TRUE),IF(OR(G18&gt;=65,ISNUMBER(G18)=FALSE),0,VLOOKUP(G18,PointTable,H$3,TRUE)),0)</f>
        <v>78</v>
      </c>
      <c r="I18" s="29">
        <f>VLOOKUP($C18,'Combined Men''s Saber'!$C$4:$I$218,I$1-2,FALSE)</f>
        <v>55</v>
      </c>
      <c r="J18" s="31">
        <f t="shared" si="1"/>
        <v>48</v>
      </c>
      <c r="K18" s="28">
        <f>IF(OR('[2]Men''s Epée'!$A$3=1,'50 Men''s Epée'!$P$3=TRUE),IF(OR(J18&gt;=65,ISNUMBER(J18)=FALSE),0,VLOOKUP(J18,PointTable,K$3,TRUE)),0)</f>
        <v>85</v>
      </c>
      <c r="L18" s="29">
        <f>VLOOKUP($C18,'Combined Men''s Saber'!$C$4:$I$218,L$1-2,FALSE)</f>
        <v>48</v>
      </c>
      <c r="M18" s="4">
        <v>19</v>
      </c>
      <c r="N18" s="5">
        <f>IF(OR('[2]Men''s Epée'!$A$3=1,'50 Men''s Epée'!$R$3=TRUE),IF(OR(M18&gt;=65,ISNUMBER(M18)=FALSE),0,VLOOKUP(M18,PointTable,N$3,TRUE)),0)</f>
        <v>136</v>
      </c>
      <c r="P18">
        <f t="shared" si="2"/>
        <v>78</v>
      </c>
      <c r="Q18">
        <f t="shared" si="3"/>
        <v>85</v>
      </c>
      <c r="R18">
        <f t="shared" si="4"/>
        <v>136</v>
      </c>
      <c r="S18">
        <f>IF('50 Men''s Epée'!P$3=TRUE,H18,0)</f>
        <v>78</v>
      </c>
      <c r="T18">
        <f>IF('50 Men''s Epée'!Q$3=TRUE,K18,0)</f>
        <v>85</v>
      </c>
      <c r="U18">
        <f>IF('50 Men''s Epée'!R$3=TRUE,N18,0)</f>
        <v>136</v>
      </c>
    </row>
    <row r="19" spans="1:21" ht="12.75">
      <c r="A19" s="2" t="str">
        <f>IF(E19=0,"",IF(E19=E18,A18,ROW()-3&amp;IF(E19=E20,"T","")))</f>
        <v>16</v>
      </c>
      <c r="B19" s="2"/>
      <c r="C19" s="32" t="s">
        <v>272</v>
      </c>
      <c r="D19" s="19">
        <v>9593</v>
      </c>
      <c r="E19" s="36">
        <f>LARGE($P19:$R19,1)+LARGE($P19:$R19,2)+IF('[2]Men''s Epée'!$A$3=1,F19,0)</f>
        <v>214</v>
      </c>
      <c r="F19" s="18"/>
      <c r="G19" s="31" t="str">
        <f t="shared" si="0"/>
        <v>np</v>
      </c>
      <c r="H19" s="28">
        <f>IF(OR('[2]Men''s Epée'!$A$3=1,'50 Men''s Epée'!$P$3=TRUE),IF(OR(G19&gt;=65,ISNUMBER(G19)=FALSE),0,VLOOKUP(G19,PointTable,H$3,TRUE)),0)</f>
        <v>0</v>
      </c>
      <c r="I19" s="29" t="e">
        <f>VLOOKUP($C19,'Combined Men''s Saber'!$C$4:$I$218,I$1-2,FALSE)</f>
        <v>#N/A</v>
      </c>
      <c r="J19" s="31" t="str">
        <f t="shared" si="1"/>
        <v>np</v>
      </c>
      <c r="K19" s="28">
        <f>IF(OR('[2]Men''s Epée'!$A$3=1,'50 Men''s Epée'!$P$3=TRUE),IF(OR(J19&gt;=65,ISNUMBER(J19)=FALSE),0,VLOOKUP(J19,PointTable,K$3,TRUE)),0)</f>
        <v>0</v>
      </c>
      <c r="L19" s="29" t="e">
        <f>VLOOKUP($C19,'Combined Men''s Saber'!$C$4:$I$218,L$1-2,FALSE)</f>
        <v>#N/A</v>
      </c>
      <c r="M19" s="4">
        <v>9</v>
      </c>
      <c r="N19" s="5">
        <f>IF(OR('[2]Men''s Epée'!$A$3=1,'50 Men''s Epée'!$R$3=TRUE),IF(OR(M19&gt;=65,ISNUMBER(M19)=FALSE),0,VLOOKUP(M19,PointTable,N$3,TRUE)),0)</f>
        <v>214</v>
      </c>
      <c r="P19">
        <f t="shared" si="2"/>
        <v>0</v>
      </c>
      <c r="Q19">
        <f t="shared" si="3"/>
        <v>0</v>
      </c>
      <c r="R19">
        <f t="shared" si="4"/>
        <v>214</v>
      </c>
      <c r="S19">
        <f>IF('50 Men''s Epée'!P$3=TRUE,H19,0)</f>
        <v>0</v>
      </c>
      <c r="T19">
        <f>IF('50 Men''s Epée'!Q$3=TRUE,K19,0)</f>
        <v>0</v>
      </c>
      <c r="U19">
        <f>IF('50 Men''s Epée'!R$3=TRUE,N19,0)</f>
        <v>214</v>
      </c>
    </row>
    <row r="20" spans="1:21" ht="12.75">
      <c r="A20" s="2" t="str">
        <f>IF(E20=0,"",IF(E20=E19,A19,ROW()-3&amp;IF(E20=E21,"T","")))</f>
        <v>17</v>
      </c>
      <c r="B20" s="2"/>
      <c r="C20" s="38" t="s">
        <v>494</v>
      </c>
      <c r="D20" s="19"/>
      <c r="E20" s="36">
        <f>LARGE($P20:$R20,1)+LARGE($P20:$R20,2)+IF('[2]Men''s Epée'!$A$3=1,F20,0)</f>
        <v>212</v>
      </c>
      <c r="F20" s="18"/>
      <c r="G20" s="31" t="str">
        <f t="shared" si="0"/>
        <v>np</v>
      </c>
      <c r="H20" s="28">
        <f>IF(OR('[2]Men''s Epée'!$A$3=1,'50 Men''s Epée'!$P$3=TRUE),IF(OR(G20&gt;=65,ISNUMBER(G20)=FALSE),0,VLOOKUP(G20,PointTable,H$3,TRUE)),0)</f>
        <v>0</v>
      </c>
      <c r="I20" s="29" t="e">
        <f>VLOOKUP($C20,'Combined Men''s Saber'!$C$4:$I$218,I$1-2,FALSE)</f>
        <v>#N/A</v>
      </c>
      <c r="J20" s="31" t="str">
        <f t="shared" si="1"/>
        <v>np</v>
      </c>
      <c r="K20" s="28">
        <f>IF(OR('[2]Men''s Epée'!$A$3=1,'50 Men''s Epée'!$P$3=TRUE),IF(OR(J20&gt;=65,ISNUMBER(J20)=FALSE),0,VLOOKUP(J20,PointTable,K$3,TRUE)),0)</f>
        <v>0</v>
      </c>
      <c r="L20" s="29" t="e">
        <f>VLOOKUP($C20,'Combined Men''s Saber'!$C$4:$I$218,L$1-2,FALSE)</f>
        <v>#N/A</v>
      </c>
      <c r="M20" s="4">
        <v>10</v>
      </c>
      <c r="N20" s="5">
        <f>IF(OR('[2]Men''s Epée'!$A$3=1,'50 Men''s Epée'!$R$3=TRUE),IF(OR(M20&gt;=65,ISNUMBER(M20)=FALSE),0,VLOOKUP(M20,PointTable,N$3,TRUE)),0)</f>
        <v>212</v>
      </c>
      <c r="P20">
        <f t="shared" si="2"/>
        <v>0</v>
      </c>
      <c r="Q20">
        <f t="shared" si="3"/>
        <v>0</v>
      </c>
      <c r="R20">
        <f t="shared" si="4"/>
        <v>212</v>
      </c>
      <c r="S20">
        <f>IF('50 Men''s Epée'!P$3=TRUE,H20,0)</f>
        <v>0</v>
      </c>
      <c r="T20">
        <f>IF('50 Men''s Epée'!Q$3=TRUE,K20,0)</f>
        <v>0</v>
      </c>
      <c r="U20">
        <f>IF('50 Men''s Epée'!R$3=TRUE,N20,0)</f>
        <v>212</v>
      </c>
    </row>
    <row r="21" spans="1:21" ht="12.75">
      <c r="A21" s="2" t="str">
        <f>IF(E21=0,"",IF(E21=E20,A20,ROW()-3&amp;IF(E21=E22,"T","")))</f>
        <v>18</v>
      </c>
      <c r="B21" s="2"/>
      <c r="C21" s="38" t="s">
        <v>374</v>
      </c>
      <c r="D21" s="19">
        <v>16161</v>
      </c>
      <c r="E21" s="36">
        <f>LARGE($P21:$R21,1)+LARGE($P21:$R21,2)+IF('[2]Men''s Epée'!$A$3=1,F21,0)</f>
        <v>210</v>
      </c>
      <c r="F21" s="18"/>
      <c r="G21" s="31" t="str">
        <f t="shared" si="0"/>
        <v>np</v>
      </c>
      <c r="H21" s="28">
        <f>IF(OR('[2]Men''s Epée'!$A$3=1,'50 Men''s Epée'!$P$3=TRUE),IF(OR(G21&gt;=65,ISNUMBER(G21)=FALSE),0,VLOOKUP(G21,PointTable,H$3,TRUE)),0)</f>
        <v>0</v>
      </c>
      <c r="I21" s="29" t="e">
        <f>VLOOKUP($C21,'Combined Men''s Saber'!$C$4:$I$218,I$1-2,FALSE)</f>
        <v>#N/A</v>
      </c>
      <c r="J21" s="31" t="str">
        <f t="shared" si="1"/>
        <v>np</v>
      </c>
      <c r="K21" s="28">
        <f>IF(OR('[2]Men''s Epée'!$A$3=1,'50 Men''s Epée'!$P$3=TRUE),IF(OR(J21&gt;=65,ISNUMBER(J21)=FALSE),0,VLOOKUP(J21,PointTable,K$3,TRUE)),0)</f>
        <v>0</v>
      </c>
      <c r="L21" s="29" t="e">
        <f>VLOOKUP($C21,'Combined Men''s Saber'!$C$4:$I$218,L$1-2,FALSE)</f>
        <v>#N/A</v>
      </c>
      <c r="M21" s="4">
        <v>11</v>
      </c>
      <c r="N21" s="5">
        <f>IF(OR('[2]Men''s Epée'!$A$3=1,'50 Men''s Epée'!$R$3=TRUE),IF(OR(M21&gt;=65,ISNUMBER(M21)=FALSE),0,VLOOKUP(M21,PointTable,N$3,TRUE)),0)</f>
        <v>210</v>
      </c>
      <c r="P21">
        <f t="shared" si="2"/>
        <v>0</v>
      </c>
      <c r="Q21">
        <f t="shared" si="3"/>
        <v>0</v>
      </c>
      <c r="R21">
        <f t="shared" si="4"/>
        <v>210</v>
      </c>
      <c r="S21">
        <f>IF('50 Men''s Epée'!P$3=TRUE,H21,0)</f>
        <v>0</v>
      </c>
      <c r="T21">
        <f>IF('50 Men''s Epée'!Q$3=TRUE,K21,0)</f>
        <v>0</v>
      </c>
      <c r="U21">
        <f>IF('50 Men''s Epée'!R$3=TRUE,N21,0)</f>
        <v>210</v>
      </c>
    </row>
    <row r="22" spans="1:21" ht="12.75">
      <c r="A22" s="2" t="str">
        <f>IF(E22=0,"",IF(E22=E21,A21,ROW()-3&amp;IF(E22=E23,"T","")))</f>
        <v>19</v>
      </c>
      <c r="B22" s="2"/>
      <c r="C22" s="38" t="s">
        <v>495</v>
      </c>
      <c r="D22" s="19">
        <v>13189</v>
      </c>
      <c r="E22" s="36">
        <f>LARGE($P22:$R22,1)+LARGE($P22:$R22,2)+IF('[2]Men''s Epée'!$A$3=1,F22,0)</f>
        <v>202</v>
      </c>
      <c r="F22" s="18"/>
      <c r="G22" s="31" t="str">
        <f t="shared" si="0"/>
        <v>np</v>
      </c>
      <c r="H22" s="28">
        <f>IF(OR('[2]Men''s Epée'!$A$3=1,'50 Men''s Epée'!$P$3=TRUE),IF(OR(G22&gt;=65,ISNUMBER(G22)=FALSE),0,VLOOKUP(G22,PointTable,H$3,TRUE)),0)</f>
        <v>0</v>
      </c>
      <c r="I22" s="29" t="e">
        <f>VLOOKUP($C22,'Combined Men''s Saber'!$C$4:$I$218,I$1-2,FALSE)</f>
        <v>#N/A</v>
      </c>
      <c r="J22" s="31" t="str">
        <f t="shared" si="1"/>
        <v>np</v>
      </c>
      <c r="K22" s="28">
        <f>IF(OR('[2]Men''s Epée'!$A$3=1,'50 Men''s Epée'!$P$3=TRUE),IF(OR(J22&gt;=65,ISNUMBER(J22)=FALSE),0,VLOOKUP(J22,PointTable,K$3,TRUE)),0)</f>
        <v>0</v>
      </c>
      <c r="L22" s="29" t="e">
        <f>VLOOKUP($C22,'Combined Men''s Saber'!$C$4:$I$218,L$1-2,FALSE)</f>
        <v>#N/A</v>
      </c>
      <c r="M22" s="4">
        <v>15</v>
      </c>
      <c r="N22" s="5">
        <f>IF(OR('[2]Men''s Epée'!$A$3=1,'50 Men''s Epée'!$R$3=TRUE),IF(OR(M22&gt;=65,ISNUMBER(M22)=FALSE),0,VLOOKUP(M22,PointTable,N$3,TRUE)),0)</f>
        <v>202</v>
      </c>
      <c r="P22">
        <f t="shared" si="2"/>
        <v>0</v>
      </c>
      <c r="Q22">
        <f t="shared" si="3"/>
        <v>0</v>
      </c>
      <c r="R22">
        <f t="shared" si="4"/>
        <v>202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202</v>
      </c>
    </row>
    <row r="23" spans="1:21" ht="12.75">
      <c r="A23" s="2" t="str">
        <f>IF(E23=0,"",IF(E23=E22,A22,ROW()-3&amp;IF(E23=E24,"T","")))</f>
        <v>20</v>
      </c>
      <c r="B23" s="2"/>
      <c r="C23" s="20" t="s">
        <v>53</v>
      </c>
      <c r="D23" s="19">
        <v>12055</v>
      </c>
      <c r="E23" s="36">
        <f>LARGE($P23:$R23,1)+LARGE($P23:$R23,2)+IF('[2]Men''s Epée'!$A$3=1,F23,0)</f>
        <v>192</v>
      </c>
      <c r="F23" s="18"/>
      <c r="G23" s="31">
        <f t="shared" si="0"/>
        <v>40</v>
      </c>
      <c r="H23" s="28">
        <f>IF(OR('[2]Men''s Epée'!$A$3=1,'50 Men''s Epée'!$P$3=TRUE),IF(OR(G23&gt;=65,ISNUMBER(G23)=FALSE),0,VLOOKUP(G23,PointTable,H$3,TRUE)),0)</f>
        <v>93</v>
      </c>
      <c r="I23" s="29">
        <f>VLOOKUP($C23,'Combined Men''s Saber'!$C$4:$I$218,I$1-2,FALSE)</f>
        <v>40</v>
      </c>
      <c r="J23" s="31">
        <f t="shared" si="1"/>
        <v>34</v>
      </c>
      <c r="K23" s="28">
        <f>IF(OR('[2]Men''s Epée'!$A$3=1,'50 Men''s Epée'!$P$3=TRUE),IF(OR(J23&gt;=65,ISNUMBER(J23)=FALSE),0,VLOOKUP(J23,PointTable,K$3,TRUE)),0)</f>
        <v>99</v>
      </c>
      <c r="L23" s="29">
        <f>VLOOKUP($C23,'Combined Men''s Saber'!$C$4:$I$218,L$1-2,FALSE)</f>
        <v>34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 t="shared" si="2"/>
        <v>93</v>
      </c>
      <c r="Q23">
        <f t="shared" si="3"/>
        <v>99</v>
      </c>
      <c r="R23">
        <f t="shared" si="4"/>
        <v>0</v>
      </c>
      <c r="S23">
        <f>IF('50 Men''s Epée'!P$3=TRUE,H23,0)</f>
        <v>93</v>
      </c>
      <c r="T23">
        <f>IF('50 Men''s Epée'!Q$3=TRUE,K23,0)</f>
        <v>99</v>
      </c>
      <c r="U23">
        <f>IF('50 Men''s Epée'!R$3=TRUE,N23,0)</f>
        <v>0</v>
      </c>
    </row>
    <row r="24" spans="1:21" ht="12.75">
      <c r="A24" s="2" t="str">
        <f>IF(E24=0,"",IF(E24=E23,A23,ROW()-3&amp;IF(E24=E25,"T","")))</f>
        <v>21</v>
      </c>
      <c r="B24" s="2"/>
      <c r="C24" s="20" t="s">
        <v>72</v>
      </c>
      <c r="D24" s="19">
        <v>12964</v>
      </c>
      <c r="E24" s="36">
        <f>LARGE($P24:$R24,1)+LARGE($P24:$R24,2)+IF('[2]Men''s Epée'!$A$3=1,F24,0)</f>
        <v>190.5</v>
      </c>
      <c r="F24" s="18"/>
      <c r="G24" s="31" t="str">
        <f t="shared" si="0"/>
        <v>np</v>
      </c>
      <c r="H24" s="28">
        <f>IF(OR('[2]Men''s Epée'!$A$3=1,'50 Men''s Epée'!$P$3=TRUE),IF(OR(G24&gt;=65,ISNUMBER(G24)=FALSE),0,VLOOKUP(G24,PointTable,H$3,TRUE)),0)</f>
        <v>0</v>
      </c>
      <c r="I24" s="29" t="str">
        <f>VLOOKUP($C24,'Combined Men''s Saber'!$C$4:$I$218,I$1-2,FALSE)</f>
        <v>np</v>
      </c>
      <c r="J24" s="31">
        <f t="shared" si="1"/>
        <v>23.5</v>
      </c>
      <c r="K24" s="28">
        <f>IF(OR('[2]Men''s Epée'!$A$3=1,'50 Men''s Epée'!$P$3=TRUE),IF(OR(J24&gt;=65,ISNUMBER(J24)=FALSE),0,VLOOKUP(J24,PointTable,K$3,TRUE)),0)</f>
        <v>190.5</v>
      </c>
      <c r="L24" s="29">
        <f>VLOOKUP($C24,'Combined Men''s Saber'!$C$4:$I$218,L$1-2,FALSE)</f>
        <v>23.5</v>
      </c>
      <c r="M24" s="4" t="s">
        <v>3</v>
      </c>
      <c r="N24" s="5">
        <f>IF(OR('[2]Men''s Epée'!$A$3=1,'50 Men''s Epée'!$R$3=TRUE),IF(OR(M24&gt;=65,ISNUMBER(M24)=FALSE),0,VLOOKUP(M24,PointTable,N$3,TRUE)),0)</f>
        <v>0</v>
      </c>
      <c r="P24">
        <f t="shared" si="2"/>
        <v>0</v>
      </c>
      <c r="Q24">
        <f t="shared" si="3"/>
        <v>190.5</v>
      </c>
      <c r="R24">
        <f t="shared" si="4"/>
        <v>0</v>
      </c>
      <c r="S24">
        <f>IF('50 Men''s Epée'!P$3=TRUE,H24,0)</f>
        <v>0</v>
      </c>
      <c r="T24">
        <f>IF('50 Men''s Epée'!Q$3=TRUE,K24,0)</f>
        <v>190.5</v>
      </c>
      <c r="U24">
        <f>IF('50 Men''s Epée'!R$3=TRUE,N24,0)</f>
        <v>0</v>
      </c>
    </row>
    <row r="25" spans="1:21" ht="12.75">
      <c r="A25" s="2" t="str">
        <f>IF(E25=0,"",IF(E25=E24,A24,ROW()-3&amp;IF(E25=E26,"T","")))</f>
        <v>22</v>
      </c>
      <c r="B25" s="2"/>
      <c r="C25" s="32" t="s">
        <v>398</v>
      </c>
      <c r="D25" s="19">
        <v>16106</v>
      </c>
      <c r="E25" s="36">
        <f>LARGE($P25:$R25,1)+LARGE($P25:$R25,2)+IF('[2]Men''s Epée'!$A$3=1,F25,0)</f>
        <v>165</v>
      </c>
      <c r="F25" s="18"/>
      <c r="G25" s="31" t="str">
        <f t="shared" si="0"/>
        <v>np</v>
      </c>
      <c r="H25" s="28">
        <f>IF(OR('[2]Men''s Epée'!$A$3=1,'50 Men''s Epée'!$P$3=TRUE),IF(OR(G25&gt;=65,ISNUMBER(G25)=FALSE),0,VLOOKUP(G25,PointTable,H$3,TRUE)),0)</f>
        <v>0</v>
      </c>
      <c r="I25" s="29" t="str">
        <f>VLOOKUP($C25,'Combined Men''s Saber'!$C$4:$I$218,I$1-2,FALSE)</f>
        <v>np</v>
      </c>
      <c r="J25" s="31">
        <f t="shared" si="1"/>
        <v>32</v>
      </c>
      <c r="K25" s="28">
        <f>IF(OR('[2]Men''s Epée'!$A$3=1,'50 Men''s Epée'!$P$3=TRUE),IF(OR(J25&gt;=65,ISNUMBER(J25)=FALSE),0,VLOOKUP(J25,PointTable,K$3,TRUE)),0)</f>
        <v>165</v>
      </c>
      <c r="L25" s="29">
        <f>VLOOKUP($C25,'Combined Men''s Saber'!$C$4:$I$218,L$1-2,FALSE)</f>
        <v>32</v>
      </c>
      <c r="M25" s="4" t="s">
        <v>3</v>
      </c>
      <c r="N25" s="5">
        <f>IF(OR('[2]Men''s Epée'!$A$3=1,'50 Men''s Epée'!$R$3=TRUE),IF(OR(M25&gt;=65,ISNUMBER(M25)=FALSE),0,VLOOKUP(M25,PointTable,N$3,TRUE)),0)</f>
        <v>0</v>
      </c>
      <c r="P25">
        <f t="shared" si="2"/>
        <v>0</v>
      </c>
      <c r="Q25">
        <f t="shared" si="3"/>
        <v>165</v>
      </c>
      <c r="R25">
        <f t="shared" si="4"/>
        <v>0</v>
      </c>
      <c r="S25">
        <f>IF('50 Men''s Epée'!P$3=TRUE,H25,0)</f>
        <v>0</v>
      </c>
      <c r="T25">
        <f>IF('50 Men''s Epée'!Q$3=TRUE,K25,0)</f>
        <v>165</v>
      </c>
      <c r="U25">
        <f>IF('50 Men''s Epée'!R$3=TRUE,N25,0)</f>
        <v>0</v>
      </c>
    </row>
    <row r="26" spans="1:21" ht="12.75">
      <c r="A26" s="2" t="str">
        <f>IF(E26=0,"",IF(E26=E25,A25,ROW()-3&amp;IF(E26=E27,"T","")))</f>
        <v>23</v>
      </c>
      <c r="B26" s="2"/>
      <c r="C26" s="32" t="s">
        <v>134</v>
      </c>
      <c r="D26" s="19">
        <v>5274</v>
      </c>
      <c r="E26" s="36">
        <f>LARGE($P26:$R26,1)+LARGE($P26:$R26,2)+IF('[2]Men''s Epée'!$A$3=1,F26,0)</f>
        <v>140</v>
      </c>
      <c r="F26" s="18"/>
      <c r="G26" s="31" t="str">
        <f t="shared" si="0"/>
        <v>np</v>
      </c>
      <c r="H26" s="28">
        <f>IF(OR('[2]Men''s Epée'!$A$3=1,'50 Men''s Epée'!$P$3=TRUE),IF(OR(G26&gt;=65,ISNUMBER(G26)=FALSE),0,VLOOKUP(G26,PointTable,H$3,TRUE)),0)</f>
        <v>0</v>
      </c>
      <c r="I26" s="29" t="e">
        <f>VLOOKUP($C26,'Combined Men''s Saber'!$C$4:$I$218,I$1-2,FALSE)</f>
        <v>#N/A</v>
      </c>
      <c r="J26" s="31" t="str">
        <f t="shared" si="1"/>
        <v>np</v>
      </c>
      <c r="K26" s="28">
        <f>IF(OR('[2]Men''s Epée'!$A$3=1,'50 Men''s Epée'!$P$3=TRUE),IF(OR(J26&gt;=65,ISNUMBER(J26)=FALSE),0,VLOOKUP(J26,PointTable,K$3,TRUE)),0)</f>
        <v>0</v>
      </c>
      <c r="L26" s="29" t="e">
        <f>VLOOKUP($C26,'Combined Men''s Saber'!$C$4:$I$218,L$1-2,FALSE)</f>
        <v>#N/A</v>
      </c>
      <c r="M26" s="4">
        <v>17</v>
      </c>
      <c r="N26" s="5">
        <f>IF(OR('[2]Men''s Epée'!$A$3=1,'50 Men''s Epée'!$R$3=TRUE),IF(OR(M26&gt;=65,ISNUMBER(M26)=FALSE),0,VLOOKUP(M26,PointTable,N$3,TRUE)),0)</f>
        <v>140</v>
      </c>
      <c r="P26">
        <f t="shared" si="2"/>
        <v>0</v>
      </c>
      <c r="Q26">
        <f t="shared" si="3"/>
        <v>0</v>
      </c>
      <c r="R26">
        <f t="shared" si="4"/>
        <v>140</v>
      </c>
      <c r="S26">
        <f>IF('50 Men''s Epée'!P$3=TRUE,H26,0)</f>
        <v>0</v>
      </c>
      <c r="T26">
        <f>IF('50 Men''s Epée'!Q$3=TRUE,K26,0)</f>
        <v>0</v>
      </c>
      <c r="U26">
        <f>IF('50 Men''s Epée'!R$3=TRUE,N26,0)</f>
        <v>140</v>
      </c>
    </row>
    <row r="27" spans="1:21" ht="12.75">
      <c r="A27" s="2" t="str">
        <f>IF(E27=0,"",IF(E27=E26,A26,ROW()-3&amp;IF(E27=E28,"T","")))</f>
        <v>24</v>
      </c>
      <c r="B27" s="2"/>
      <c r="C27" s="32" t="s">
        <v>386</v>
      </c>
      <c r="D27" s="19">
        <v>12675</v>
      </c>
      <c r="E27" s="36">
        <f>LARGE($P27:$R27,1)+LARGE($P27:$R27,2)+IF('[2]Men''s Epée'!$A$3=1,F27,0)</f>
        <v>86</v>
      </c>
      <c r="F27" s="18"/>
      <c r="G27" s="31" t="str">
        <f t="shared" si="0"/>
        <v>np</v>
      </c>
      <c r="H27" s="28">
        <f>IF(OR('[2]Men''s Epée'!$A$3=1,'50 Men''s Epée'!$P$3=TRUE),IF(OR(G27&gt;=65,ISNUMBER(G27)=FALSE),0,VLOOKUP(G27,PointTable,H$3,TRUE)),0)</f>
        <v>0</v>
      </c>
      <c r="I27" s="29" t="str">
        <f>VLOOKUP($C27,'Combined Men''s Saber'!$C$4:$I$218,I$1-2,FALSE)</f>
        <v>np</v>
      </c>
      <c r="J27" s="31">
        <f t="shared" si="1"/>
        <v>47</v>
      </c>
      <c r="K27" s="28">
        <f>IF(OR('[2]Men''s Epée'!$A$3=1,'50 Men''s Epée'!$P$3=TRUE),IF(OR(J27&gt;=65,ISNUMBER(J27)=FALSE),0,VLOOKUP(J27,PointTable,K$3,TRUE)),0)</f>
        <v>86</v>
      </c>
      <c r="L27" s="29">
        <f>VLOOKUP($C27,'Combined Men''s Saber'!$C$4:$I$218,L$1-2,FALSE)</f>
        <v>47</v>
      </c>
      <c r="M27" s="4" t="s">
        <v>3</v>
      </c>
      <c r="N27" s="5">
        <f>IF(OR('[2]Men''s Epée'!$A$3=1,'50 Men''s Epée'!$R$3=TRUE),IF(OR(M27&gt;=65,ISNUMBER(M27)=FALSE),0,VLOOKUP(M27,PointTable,N$3,TRUE)),0)</f>
        <v>0</v>
      </c>
      <c r="P27">
        <f t="shared" si="2"/>
        <v>0</v>
      </c>
      <c r="Q27">
        <f t="shared" si="3"/>
        <v>86</v>
      </c>
      <c r="R27">
        <f t="shared" si="4"/>
        <v>0</v>
      </c>
      <c r="S27">
        <f>IF('50 Men''s Epée'!P$3=TRUE,H27,0)</f>
        <v>0</v>
      </c>
      <c r="T27">
        <f>IF('50 Men''s Epée'!Q$3=TRUE,K27,0)</f>
        <v>86</v>
      </c>
      <c r="U27">
        <f>IF('50 Men''s Epée'!R$3=TRUE,N27,0)</f>
        <v>0</v>
      </c>
    </row>
    <row r="28" spans="1:21" ht="12.75">
      <c r="A28" s="2" t="str">
        <f>IF(E28=0,"",IF(E28=E27,A27,ROW()-3&amp;IF(E28=E29,"T","")))</f>
        <v>25</v>
      </c>
      <c r="B28" s="2"/>
      <c r="C28" s="32" t="s">
        <v>78</v>
      </c>
      <c r="D28" s="19">
        <v>12479</v>
      </c>
      <c r="E28" s="36">
        <f>LARGE($P28:$R28,1)+LARGE($P28:$R28,2)+IF('[2]Men''s Epée'!$A$3=1,F28,0)</f>
        <v>77</v>
      </c>
      <c r="F28" s="18"/>
      <c r="G28" s="31">
        <f t="shared" si="0"/>
        <v>56</v>
      </c>
      <c r="H28" s="28">
        <f>IF(OR('[2]Men''s Epée'!$A$3=1,'50 Men''s Epée'!$P$3=TRUE),IF(OR(G28&gt;=65,ISNUMBER(G28)=FALSE),0,VLOOKUP(G28,PointTable,H$3,TRUE)),0)</f>
        <v>77</v>
      </c>
      <c r="I28" s="29">
        <f>VLOOKUP($C28,'Combined Men''s Saber'!$C$4:$I$218,I$1-2,FALSE)</f>
        <v>56</v>
      </c>
      <c r="J28" s="31" t="str">
        <f t="shared" si="1"/>
        <v>np</v>
      </c>
      <c r="K28" s="28">
        <f>IF(OR('[2]Men''s Epée'!$A$3=1,'50 Men''s Epée'!$P$3=TRUE),IF(OR(J28&gt;=65,ISNUMBER(J28)=FALSE),0,VLOOKUP(J28,PointTable,K$3,TRUE)),0)</f>
        <v>0</v>
      </c>
      <c r="L28" s="29" t="str">
        <f>VLOOKUP($C28,'Combined Men''s Saber'!$C$4:$I$218,L$1-2,FALSE)</f>
        <v>np</v>
      </c>
      <c r="M28" s="4" t="s">
        <v>3</v>
      </c>
      <c r="N28" s="5">
        <f>IF(OR('[2]Men''s Epée'!$A$3=1,'50 Men''s Epée'!$R$3=TRUE),IF(OR(M28&gt;=65,ISNUMBER(M28)=FALSE),0,VLOOKUP(M28,PointTable,N$3,TRUE)),0)</f>
        <v>0</v>
      </c>
      <c r="P28">
        <f t="shared" si="2"/>
        <v>77</v>
      </c>
      <c r="Q28">
        <f t="shared" si="3"/>
        <v>0</v>
      </c>
      <c r="R28">
        <f t="shared" si="4"/>
        <v>0</v>
      </c>
      <c r="S28">
        <f>IF('50 Men''s Epée'!P$3=TRUE,H28,0)</f>
        <v>77</v>
      </c>
      <c r="T28">
        <f>IF('50 Men''s Epée'!Q$3=TRUE,K28,0)</f>
        <v>0</v>
      </c>
      <c r="U28">
        <f>IF('50 Men''s Epée'!R$3=TRUE,N28,0)</f>
        <v>0</v>
      </c>
    </row>
    <row r="29" spans="1:21" ht="12.75">
      <c r="A29" s="2" t="str">
        <f>IF(E29=0,"",IF(E29=E28,A28,ROW()-3&amp;IF(E29=E30,"T","")))</f>
        <v>26</v>
      </c>
      <c r="B29" s="2"/>
      <c r="C29" s="32" t="s">
        <v>326</v>
      </c>
      <c r="D29" s="19">
        <v>12827</v>
      </c>
      <c r="E29" s="36">
        <f>LARGE($P29:$R29,1)+LARGE($P29:$R29,2)+IF('[2]Men''s Epée'!$A$3=1,F29,0)</f>
        <v>76</v>
      </c>
      <c r="F29" s="18"/>
      <c r="G29" s="31">
        <f t="shared" si="0"/>
        <v>57</v>
      </c>
      <c r="H29" s="28">
        <f>IF(OR('[2]Men''s Epée'!$A$3=1,'50 Men''s Epée'!$P$3=TRUE),IF(OR(G29&gt;=65,ISNUMBER(G29)=FALSE),0,VLOOKUP(G29,PointTable,H$3,TRUE)),0)</f>
        <v>76</v>
      </c>
      <c r="I29" s="29">
        <f>VLOOKUP($C29,'Combined Men''s Saber'!$C$4:$I$218,I$1-2,FALSE)</f>
        <v>57</v>
      </c>
      <c r="J29" s="31" t="str">
        <f t="shared" si="1"/>
        <v>np</v>
      </c>
      <c r="K29" s="28">
        <f>IF(OR('[2]Men''s Epée'!$A$3=1,'50 Men''s Epée'!$P$3=TRUE),IF(OR(J29&gt;=65,ISNUMBER(J29)=FALSE),0,VLOOKUP(J29,PointTable,K$3,TRUE)),0)</f>
        <v>0</v>
      </c>
      <c r="L29" s="29" t="str">
        <f>VLOOKUP($C29,'Combined Men''s Saber'!$C$4:$I$218,L$1-2,FALSE)</f>
        <v>np</v>
      </c>
      <c r="M29" s="4" t="s">
        <v>3</v>
      </c>
      <c r="N29" s="5">
        <f>IF(OR('[2]Men''s Epée'!$A$3=1,'50 Men''s Epée'!$R$3=TRUE),IF(OR(M29&gt;=65,ISNUMBER(M29)=FALSE),0,VLOOKUP(M29,PointTable,N$3,TRUE)),0)</f>
        <v>0</v>
      </c>
      <c r="P29">
        <f t="shared" si="2"/>
        <v>76</v>
      </c>
      <c r="Q29">
        <f t="shared" si="3"/>
        <v>0</v>
      </c>
      <c r="R29">
        <f t="shared" si="4"/>
        <v>0</v>
      </c>
      <c r="S29">
        <f>IF('50 Men''s Epée'!P$3=TRUE,H29,0)</f>
        <v>76</v>
      </c>
      <c r="T29">
        <f>IF('50 Men''s Epée'!Q$3=TRUE,K29,0)</f>
        <v>0</v>
      </c>
      <c r="U29">
        <f>IF('50 Men''s Epée'!R$3=TRUE,N29,0)</f>
        <v>0</v>
      </c>
    </row>
  </sheetData>
  <conditionalFormatting sqref="D4:D29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Epée'!$G$1:$J$3,3,FALSE)</f>
        <v>7</v>
      </c>
      <c r="J1" s="22" t="s">
        <v>360</v>
      </c>
      <c r="K1" s="10"/>
      <c r="L1" s="24">
        <f>HLOOKUP(J1,'Combined Women''s Epée'!$G$1:$J$3,3,FALSE)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Epée'!R2C"&amp;I1,FALSE)</f>
        <v>V</v>
      </c>
      <c r="H2" s="24" t="str">
        <f ca="1">INDIRECT("'Combined Women''s Epée'!R2C"&amp;I1+1,FALSE)</f>
        <v>Dec 2004&lt;BR&gt;VET</v>
      </c>
      <c r="I2" s="21"/>
      <c r="J2" s="22" t="str">
        <f ca="1">INDIRECT("'Combined Women''s Epée'!R2C"&amp;L1,FALSE)</f>
        <v>V</v>
      </c>
      <c r="K2" s="24" t="str">
        <f ca="1">INDIRECT("'Combined Women''s Epée'!R2C"&amp;L1+1,FALSE)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82</v>
      </c>
      <c r="D4" s="19">
        <v>12561</v>
      </c>
      <c r="E4" s="36">
        <f>LARGE($P4:$R4,1)+LARGE($P4:$R4,2)+IF('[2]Men''s Epée'!$A$3=1,F4,0)</f>
        <v>583</v>
      </c>
      <c r="F4" s="5"/>
      <c r="G4" s="31">
        <f>IF(ISERROR(I4),"np",I4)</f>
        <v>57</v>
      </c>
      <c r="H4" s="28">
        <f>IF(OR('[2]Men''s Epée'!$A$3=1,'50 Men''s Epée'!$P$3=TRUE),IF(OR(G4&gt;=65,ISNUMBER(G4)=FALSE),0,VLOOKUP(G4,PointTable,H$3,TRUE)),0)</f>
        <v>76</v>
      </c>
      <c r="I4" s="29">
        <f>VLOOKUP($C4,'Combined Women''s Epée'!$C$4:$I$227,I$1-2,FALSE)</f>
        <v>57</v>
      </c>
      <c r="J4" s="31">
        <f>IF(ISERROR(L4),"np",L4)</f>
        <v>26</v>
      </c>
      <c r="K4" s="28">
        <f>IF(OR('[2]Men''s Epée'!$A$3=1,'50 Men''s Epée'!$P$3=TRUE),IF(OR(J4&gt;=65,ISNUMBER(J4)=FALSE),0,VLOOKUP(J4,PointTable,K$3,TRUE)),0)</f>
        <v>183</v>
      </c>
      <c r="L4" s="29">
        <f>VLOOKUP($C4,'Combined Women''s Epée'!$C$4:$I$227,L$1-2,FALSE)</f>
        <v>26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>H4</f>
        <v>76</v>
      </c>
      <c r="Q4">
        <f>K4</f>
        <v>183</v>
      </c>
      <c r="R4">
        <f>N4</f>
        <v>400</v>
      </c>
      <c r="S4">
        <f>IF('50 Men''s Epée'!P$3=TRUE,H4,0)</f>
        <v>76</v>
      </c>
      <c r="T4">
        <f>IF('50 Men''s Epée'!Q$3=TRUE,K4,0)</f>
        <v>183</v>
      </c>
      <c r="U4">
        <f>IF('50 Men''s Epée'!R$3=TRUE,N4,0)</f>
        <v>400</v>
      </c>
    </row>
    <row r="5" spans="1:21" ht="12.75">
      <c r="A5" s="2" t="str">
        <f>IF(E5=0,"",IF(E5=E4,A4,ROW()-3&amp;IF(E5=E6,"T","")))</f>
        <v>2</v>
      </c>
      <c r="B5" s="2"/>
      <c r="C5" s="32" t="s">
        <v>229</v>
      </c>
      <c r="D5" s="19">
        <v>13416</v>
      </c>
      <c r="E5" s="36">
        <f>LARGE($P5:$R5,1)+LARGE($P5:$R5,2)+IF('[2]Men''s Epée'!$A$3=1,F5,0)</f>
        <v>577</v>
      </c>
      <c r="F5" s="18"/>
      <c r="G5" s="31" t="str">
        <f>IF(ISERROR(I5),"np",I5)</f>
        <v>np</v>
      </c>
      <c r="H5" s="28">
        <f>IF(OR('[2]Men''s Epée'!$A$3=1,'50 Men''s Epée'!$P$3=TRUE),IF(OR(G5&gt;=65,ISNUMBER(G5)=FALSE),0,VLOOKUP(G5,PointTable,H$3,TRUE)),0)</f>
        <v>0</v>
      </c>
      <c r="I5" s="29" t="str">
        <f>VLOOKUP($C5,'Combined Women''s Epée'!$C$4:$I$227,I$1-2,FALSE)</f>
        <v>np</v>
      </c>
      <c r="J5" s="31">
        <f>IF(ISERROR(L5),"np",L5)</f>
        <v>15</v>
      </c>
      <c r="K5" s="28">
        <f>IF(OR('[2]Men''s Epée'!$A$3=1,'50 Men''s Epée'!$P$3=TRUE),IF(OR(J5&gt;=65,ISNUMBER(J5)=FALSE),0,VLOOKUP(J5,PointTable,K$3,TRUE)),0)</f>
        <v>303</v>
      </c>
      <c r="L5" s="29">
        <f>VLOOKUP($C5,'Combined Women''s Epée'!$C$4:$I$227,L$1-2,FALSE)</f>
        <v>15</v>
      </c>
      <c r="M5" s="4">
        <v>8</v>
      </c>
      <c r="N5" s="5">
        <f>IF(OR('[2]Men''s Epée'!$A$3=1,'50 Men''s Epée'!$R$3=TRUE),IF(OR(M5&gt;=65,ISNUMBER(M5)=FALSE),0,VLOOKUP(M5,PointTable,N$3,TRUE)),0)</f>
        <v>274</v>
      </c>
      <c r="P5">
        <f>H5</f>
        <v>0</v>
      </c>
      <c r="Q5">
        <f>K5</f>
        <v>303</v>
      </c>
      <c r="R5">
        <f>N5</f>
        <v>274</v>
      </c>
      <c r="S5">
        <f>IF('50 Men''s Epée'!P$3=TRUE,H5,0)</f>
        <v>0</v>
      </c>
      <c r="T5">
        <f>IF('50 Men''s Epée'!Q$3=TRUE,K5,0)</f>
        <v>303</v>
      </c>
      <c r="U5">
        <f>IF('50 Men''s Epée'!R$3=TRUE,N5,0)</f>
        <v>274</v>
      </c>
    </row>
    <row r="6" spans="1:21" ht="12.75">
      <c r="A6" s="2" t="str">
        <f>IF(E6=0,"",IF(E6=E5,A5,ROW()-3&amp;IF(E6=E7,"T","")))</f>
        <v>3</v>
      </c>
      <c r="B6" s="2"/>
      <c r="C6" s="20" t="s">
        <v>35</v>
      </c>
      <c r="D6" s="19">
        <v>15248</v>
      </c>
      <c r="E6" s="36">
        <f>LARGE($P6:$R6,1)+LARGE($P6:$R6,2)+IF('[2]Men''s Epée'!$A$3=1,F6,0)</f>
        <v>544</v>
      </c>
      <c r="F6" s="18"/>
      <c r="G6" s="31" t="str">
        <f aca="true" t="shared" si="0" ref="G6:G13">IF(ISERROR(I6),"np",I6)</f>
        <v>np</v>
      </c>
      <c r="H6" s="28">
        <f>IF(OR('[2]Men''s Epée'!$A$3=1,'50 Men''s Epée'!$P$3=TRUE),IF(OR(G6&gt;=65,ISNUMBER(G6)=FALSE),0,VLOOKUP(G6,PointTable,H$3,TRUE)),0)</f>
        <v>0</v>
      </c>
      <c r="I6" s="29" t="str">
        <f>VLOOKUP($C6,'Combined Women''s Epée'!$C$4:$I$227,I$1-2,FALSE)</f>
        <v>np</v>
      </c>
      <c r="J6" s="31">
        <f aca="true" t="shared" si="1" ref="J6:J13">IF(ISERROR(L6),"np",L6)</f>
        <v>19</v>
      </c>
      <c r="K6" s="28">
        <f>IF(OR('[2]Men''s Epée'!$A$3=1,'50 Men''s Epée'!$P$3=TRUE),IF(OR(J6&gt;=65,ISNUMBER(J6)=FALSE),0,VLOOKUP(J6,PointTable,K$3,TRUE)),0)</f>
        <v>204</v>
      </c>
      <c r="L6" s="29">
        <f>VLOOKUP($C6,'Combined Women''s Epée'!$C$4:$I$227,L$1-2,FALSE)</f>
        <v>19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 aca="true" t="shared" si="2" ref="P6:P13">H6</f>
        <v>0</v>
      </c>
      <c r="Q6">
        <f aca="true" t="shared" si="3" ref="Q6:Q13">K6</f>
        <v>204</v>
      </c>
      <c r="R6">
        <f aca="true" t="shared" si="4" ref="R6:R13">N6</f>
        <v>340</v>
      </c>
      <c r="S6">
        <f>IF('50 Men''s Epée'!P$3=TRUE,H6,0)</f>
        <v>0</v>
      </c>
      <c r="T6">
        <f>IF('50 Men''s Epée'!Q$3=TRUE,K6,0)</f>
        <v>204</v>
      </c>
      <c r="U6">
        <f>IF('50 Men''s Epée'!R$3=TRUE,N6,0)</f>
        <v>340</v>
      </c>
    </row>
    <row r="7" spans="1:21" ht="12.75">
      <c r="A7" s="2" t="str">
        <f>IF(E7=0,"",IF(E7=E6,A6,ROW()-3&amp;IF(E7=E8,"T","")))</f>
        <v>4</v>
      </c>
      <c r="B7" s="2"/>
      <c r="C7" s="20" t="s">
        <v>71</v>
      </c>
      <c r="D7" s="19">
        <v>14361</v>
      </c>
      <c r="E7" s="36">
        <f>LARGE($P7:$R7,1)+LARGE($P7:$R7,2)+IF('[2]Men''s Epée'!$A$3=1,F7,0)</f>
        <v>525</v>
      </c>
      <c r="F7" s="18"/>
      <c r="G7" s="31">
        <f t="shared" si="0"/>
        <v>10</v>
      </c>
      <c r="H7" s="28">
        <f>IF(OR('[2]Men''s Epée'!$A$3=1,'50 Men''s Epée'!$P$3=TRUE),IF(OR(G7&gt;=65,ISNUMBER(G7)=FALSE),0,VLOOKUP(G7,PointTable,H$3,TRUE)),0)</f>
        <v>318</v>
      </c>
      <c r="I7" s="29">
        <f>VLOOKUP($C7,'Combined Women''s Epée'!$C$4:$I$227,I$1-2,FALSE)</f>
        <v>10</v>
      </c>
      <c r="J7" s="31">
        <f t="shared" si="1"/>
        <v>18</v>
      </c>
      <c r="K7" s="28">
        <f>IF(OR('[2]Men''s Epée'!$A$3=1,'50 Men''s Epée'!$P$3=TRUE),IF(OR(J7&gt;=65,ISNUMBER(J7)=FALSE),0,VLOOKUP(J7,PointTable,K$3,TRUE)),0)</f>
        <v>207</v>
      </c>
      <c r="L7" s="29">
        <f>VLOOKUP($C7,'Combined Women''s Epée'!$C$4:$I$227,L$1-2,FALSE)</f>
        <v>18</v>
      </c>
      <c r="M7" s="4" t="s">
        <v>3</v>
      </c>
      <c r="N7" s="5">
        <f>IF(OR('[2]Men''s Epée'!$A$3=1,'50 Men''s Epée'!$R$3=TRUE),IF(OR(M7&gt;=65,ISNUMBER(M7)=FALSE),0,VLOOKUP(M7,PointTable,N$3,TRUE)),0)</f>
        <v>0</v>
      </c>
      <c r="P7">
        <f t="shared" si="2"/>
        <v>318</v>
      </c>
      <c r="Q7">
        <f t="shared" si="3"/>
        <v>207</v>
      </c>
      <c r="R7">
        <f t="shared" si="4"/>
        <v>0</v>
      </c>
      <c r="S7">
        <f>IF('50 Men''s Epée'!P$3=TRUE,H7,0)</f>
        <v>318</v>
      </c>
      <c r="T7">
        <f>IF('50 Men''s Epée'!Q$3=TRUE,K7,0)</f>
        <v>207</v>
      </c>
      <c r="U7">
        <f>IF('50 Men''s Epée'!R$3=TRUE,N7,0)</f>
        <v>0</v>
      </c>
    </row>
    <row r="8" spans="1:21" ht="12.75">
      <c r="A8" s="2" t="str">
        <f>IF(E8=0,"",IF(E8=E7,A7,ROW()-3&amp;IF(E8=E9,"T","")))</f>
        <v>5</v>
      </c>
      <c r="B8" s="2"/>
      <c r="C8" s="32" t="s">
        <v>273</v>
      </c>
      <c r="D8" s="19">
        <v>15583</v>
      </c>
      <c r="E8" s="36">
        <f>LARGE($P8:$R8,1)+LARGE($P8:$R8,2)+IF('[2]Men''s Epée'!$A$3=1,F8,0)</f>
        <v>421</v>
      </c>
      <c r="F8" s="18"/>
      <c r="G8" s="31">
        <f>IF(ISERROR(I8),"np",I8)</f>
        <v>52</v>
      </c>
      <c r="H8" s="28">
        <f>IF(OR('[2]Men''s Epée'!$A$3=1,'50 Men''s Epée'!$P$3=TRUE),IF(OR(G8&gt;=65,ISNUMBER(G8)=FALSE),0,VLOOKUP(G8,PointTable,H$3,TRUE)),0)</f>
        <v>81</v>
      </c>
      <c r="I8" s="29">
        <f>VLOOKUP($C8,'Combined Women''s Epée'!$C$4:$I$227,I$1-2,FALSE)</f>
        <v>52</v>
      </c>
      <c r="J8" s="31" t="str">
        <f>IF(ISERROR(L8),"np",L8)</f>
        <v>np</v>
      </c>
      <c r="K8" s="28">
        <f>IF(OR('[2]Men''s Epée'!$A$3=1,'50 Men''s Epée'!$P$3=TRUE),IF(OR(J8&gt;=65,ISNUMBER(J8)=FALSE),0,VLOOKUP(J8,PointTable,K$3,TRUE)),0)</f>
        <v>0</v>
      </c>
      <c r="L8" s="29" t="str">
        <f>VLOOKUP($C8,'Combined Women''s Epée'!$C$4:$I$227,L$1-2,FALSE)</f>
        <v>np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>H8</f>
        <v>81</v>
      </c>
      <c r="Q8">
        <f>K8</f>
        <v>0</v>
      </c>
      <c r="R8">
        <f>N8</f>
        <v>340</v>
      </c>
      <c r="S8">
        <f>IF('50 Men''s Epée'!P$3=TRUE,H8,0)</f>
        <v>81</v>
      </c>
      <c r="T8">
        <f>IF('50 Men''s Epée'!Q$3=TRUE,K8,0)</f>
        <v>0</v>
      </c>
      <c r="U8">
        <f>IF('50 Men''s Epée'!R$3=TRUE,N8,0)</f>
        <v>340</v>
      </c>
    </row>
    <row r="9" spans="1:21" ht="12.75">
      <c r="A9" s="2" t="str">
        <f>IF(E9=0,"",IF(E9=E8,A8,ROW()-3&amp;IF(E9=E10,"T","")))</f>
        <v>6</v>
      </c>
      <c r="B9" s="2"/>
      <c r="C9" s="32" t="s">
        <v>46</v>
      </c>
      <c r="D9" s="19">
        <v>15168</v>
      </c>
      <c r="E9" s="36">
        <f>LARGE($P9:$R9,1)+LARGE($P9:$R9,2)+IF('[2]Men''s Epée'!$A$3=1,F9,0)</f>
        <v>369</v>
      </c>
      <c r="F9" s="18"/>
      <c r="G9" s="31">
        <f>IF(ISERROR(I9),"np",I9)</f>
        <v>43.5</v>
      </c>
      <c r="H9" s="28">
        <f>IF(OR('[2]Men''s Epée'!$A$3=1,'50 Men''s Epée'!$P$3=TRUE),IF(OR(G9&gt;=65,ISNUMBER(G9)=FALSE),0,VLOOKUP(G9,PointTable,H$3,TRUE)),0)</f>
        <v>89.5</v>
      </c>
      <c r="I9" s="29">
        <f>VLOOKUP($C9,'Combined Women''s Epée'!$C$4:$I$227,I$1-2,FALSE)</f>
        <v>43.5</v>
      </c>
      <c r="J9" s="31">
        <f>IF(ISERROR(L9),"np",L9)</f>
        <v>40</v>
      </c>
      <c r="K9" s="28">
        <f>IF(OR('[2]Men''s Epée'!$A$3=1,'50 Men''s Epée'!$P$3=TRUE),IF(OR(J9&gt;=65,ISNUMBER(J9)=FALSE),0,VLOOKUP(J9,PointTable,K$3,TRUE)),0)</f>
        <v>93</v>
      </c>
      <c r="L9" s="29">
        <f>VLOOKUP($C9,'Combined Women''s Epée'!$C$4:$I$227,L$1-2,FALSE)</f>
        <v>40</v>
      </c>
      <c r="M9" s="4">
        <v>7</v>
      </c>
      <c r="N9" s="5">
        <f>IF(OR('[2]Men''s Epée'!$A$3=1,'50 Men''s Epée'!$R$3=TRUE),IF(OR(M9&gt;=65,ISNUMBER(M9)=FALSE),0,VLOOKUP(M9,PointTable,N$3,TRUE)),0)</f>
        <v>276</v>
      </c>
      <c r="P9">
        <f>H9</f>
        <v>89.5</v>
      </c>
      <c r="Q9">
        <f>K9</f>
        <v>93</v>
      </c>
      <c r="R9">
        <f>N9</f>
        <v>276</v>
      </c>
      <c r="S9">
        <f>IF('50 Men''s Epée'!P$3=TRUE,H9,0)</f>
        <v>89.5</v>
      </c>
      <c r="T9">
        <f>IF('50 Men''s Epée'!Q$3=TRUE,K9,0)</f>
        <v>93</v>
      </c>
      <c r="U9">
        <f>IF('50 Men''s Epée'!R$3=TRUE,N9,0)</f>
        <v>276</v>
      </c>
    </row>
    <row r="10" spans="1:21" ht="12.75">
      <c r="A10" s="2" t="str">
        <f>IF(E10=0,"",IF(E10=E9,A9,ROW()-3&amp;IF(E10=E11,"T","")))</f>
        <v>7</v>
      </c>
      <c r="B10" s="2"/>
      <c r="C10" s="38" t="s">
        <v>487</v>
      </c>
      <c r="D10" s="19">
        <v>13780</v>
      </c>
      <c r="E10" s="36">
        <f>LARGE($P10:$R10,1)+LARGE($P10:$R10,2)+IF('[2]Men''s Epée'!$A$3=1,F10,0)</f>
        <v>368</v>
      </c>
      <c r="F10" s="18"/>
      <c r="G10" s="31" t="str">
        <f t="shared" si="0"/>
        <v>np</v>
      </c>
      <c r="H10" s="28">
        <f>IF(OR('[2]Men''s Epée'!$A$3=1,'50 Men''s Epée'!$P$3=TRUE),IF(OR(G10&gt;=65,ISNUMBER(G10)=FALSE),0,VLOOKUP(G10,PointTable,H$3,TRUE)),0)</f>
        <v>0</v>
      </c>
      <c r="I10" s="29" t="e">
        <f>VLOOKUP($C10,'Combined Women''s Epée'!$C$4:$I$227,I$1-2,FALSE)</f>
        <v>#N/A</v>
      </c>
      <c r="J10" s="31" t="str">
        <f t="shared" si="1"/>
        <v>np</v>
      </c>
      <c r="K10" s="28">
        <f>IF(OR('[2]Men''s Epée'!$A$3=1,'50 Men''s Epée'!$P$3=TRUE),IF(OR(J10&gt;=65,ISNUMBER(J10)=FALSE),0,VLOOKUP(J10,PointTable,K$3,TRUE)),0)</f>
        <v>0</v>
      </c>
      <c r="L10" s="29" t="e">
        <f>VLOOKUP($C10,'Combined Women''s Epée'!$C$4:$I$227,L$1-2,FALSE)</f>
        <v>#N/A</v>
      </c>
      <c r="M10" s="4">
        <v>2</v>
      </c>
      <c r="N10" s="5">
        <f>IF(OR('[2]Men''s Epée'!$A$3=1,'50 Men''s Epée'!$R$3=TRUE),IF(OR(M10&gt;=65,ISNUMBER(M10)=FALSE),0,VLOOKUP(M10,PointTable,N$3,TRUE)),0)</f>
        <v>368</v>
      </c>
      <c r="P10">
        <f t="shared" si="2"/>
        <v>0</v>
      </c>
      <c r="Q10">
        <f t="shared" si="3"/>
        <v>0</v>
      </c>
      <c r="R10">
        <f t="shared" si="4"/>
        <v>368</v>
      </c>
      <c r="S10">
        <f>IF('50 Men''s Epée'!P$3=TRUE,H10,0)</f>
        <v>0</v>
      </c>
      <c r="T10">
        <f>IF('50 Men''s Epée'!Q$3=TRUE,K10,0)</f>
        <v>0</v>
      </c>
      <c r="U10">
        <f>IF('50 Men''s Epée'!R$3=TRUE,N10,0)</f>
        <v>368</v>
      </c>
    </row>
    <row r="11" spans="1:21" ht="12.75">
      <c r="A11" s="2" t="str">
        <f>IF(E11=0,"",IF(E11=E10,A10,ROW()-3&amp;IF(E11=E12,"T","")))</f>
        <v>8</v>
      </c>
      <c r="B11" s="2"/>
      <c r="C11" s="32" t="s">
        <v>291</v>
      </c>
      <c r="D11" s="19">
        <v>15723</v>
      </c>
      <c r="E11" s="36">
        <f>LARGE($P11:$R11,1)+LARGE($P11:$R11,2)+IF('[2]Men''s Epée'!$A$3=1,F11,0)</f>
        <v>354</v>
      </c>
      <c r="F11" s="18"/>
      <c r="G11" s="31">
        <f t="shared" si="0"/>
        <v>59</v>
      </c>
      <c r="H11" s="28">
        <f>IF(OR('[2]Men''s Epée'!$A$3=1,'50 Men''s Epée'!$P$3=TRUE),IF(OR(G11&gt;=65,ISNUMBER(G11)=FALSE),0,VLOOKUP(G11,PointTable,H$3,TRUE)),0)</f>
        <v>74</v>
      </c>
      <c r="I11" s="29">
        <f>VLOOKUP($C11,'Combined Women''s Epée'!$C$4:$I$227,I$1-2,FALSE)</f>
        <v>59</v>
      </c>
      <c r="J11" s="31" t="str">
        <f t="shared" si="1"/>
        <v>np</v>
      </c>
      <c r="K11" s="28">
        <f>IF(OR('[2]Men''s Epée'!$A$3=1,'50 Men''s Epée'!$P$3=TRUE),IF(OR(J11&gt;=65,ISNUMBER(J11)=FALSE),0,VLOOKUP(J11,PointTable,K$3,TRUE)),0)</f>
        <v>0</v>
      </c>
      <c r="L11" s="29" t="str">
        <f>VLOOKUP($C11,'Combined Women''s Epée'!$C$4:$I$227,L$1-2,FALSE)</f>
        <v>np</v>
      </c>
      <c r="M11" s="4">
        <v>5</v>
      </c>
      <c r="N11" s="5">
        <f>IF(OR('[2]Men''s Epée'!$A$3=1,'50 Men''s Epée'!$R$3=TRUE),IF(OR(M11&gt;=65,ISNUMBER(M11)=FALSE),0,VLOOKUP(M11,PointTable,N$3,TRUE)),0)</f>
        <v>280</v>
      </c>
      <c r="P11">
        <f t="shared" si="2"/>
        <v>74</v>
      </c>
      <c r="Q11">
        <f t="shared" si="3"/>
        <v>0</v>
      </c>
      <c r="R11">
        <f t="shared" si="4"/>
        <v>280</v>
      </c>
      <c r="S11">
        <f>IF('50 Men''s Epée'!P$3=TRUE,H11,0)</f>
        <v>74</v>
      </c>
      <c r="T11">
        <f>IF('50 Men''s Epée'!Q$3=TRUE,K11,0)</f>
        <v>0</v>
      </c>
      <c r="U11">
        <f>IF('50 Men''s Epée'!R$3=TRUE,N11,0)</f>
        <v>280</v>
      </c>
    </row>
    <row r="12" spans="1:21" ht="12.75">
      <c r="A12" s="2" t="str">
        <f>IF(E12=0,"",IF(E12=E11,A11,ROW()-3&amp;IF(E12=E13,"T","")))</f>
        <v>9</v>
      </c>
      <c r="B12" s="2"/>
      <c r="C12" s="38" t="s">
        <v>292</v>
      </c>
      <c r="D12" s="19">
        <v>15245</v>
      </c>
      <c r="E12" s="36">
        <f>LARGE($P12:$R12,1)+LARGE($P12:$R12,2)+IF('[2]Men''s Epée'!$A$3=1,F12,0)</f>
        <v>278</v>
      </c>
      <c r="F12" s="18"/>
      <c r="G12" s="31" t="str">
        <f t="shared" si="0"/>
        <v>np</v>
      </c>
      <c r="H12" s="28">
        <f>IF(OR('[2]Men''s Epée'!$A$3=1,'50 Men''s Epée'!$P$3=TRUE),IF(OR(G12&gt;=65,ISNUMBER(G12)=FALSE),0,VLOOKUP(G12,PointTable,H$3,TRUE)),0)</f>
        <v>0</v>
      </c>
      <c r="I12" s="29" t="e">
        <f>VLOOKUP($C12,'Combined Women''s Epée'!$C$4:$I$227,I$1-2,FALSE)</f>
        <v>#N/A</v>
      </c>
      <c r="J12" s="31" t="str">
        <f t="shared" si="1"/>
        <v>np</v>
      </c>
      <c r="K12" s="28">
        <f>IF(OR('[2]Men''s Epée'!$A$3=1,'50 Men''s Epée'!$P$3=TRUE),IF(OR(J12&gt;=65,ISNUMBER(J12)=FALSE),0,VLOOKUP(J12,PointTable,K$3,TRUE)),0)</f>
        <v>0</v>
      </c>
      <c r="L12" s="29" t="e">
        <f>VLOOKUP($C12,'Combined Women''s Epée'!$C$4:$I$227,L$1-2,FALSE)</f>
        <v>#N/A</v>
      </c>
      <c r="M12" s="4">
        <v>6</v>
      </c>
      <c r="N12" s="5">
        <f>IF(OR('[2]Men''s Epée'!$A$3=1,'50 Men''s Epée'!$R$3=TRUE),IF(OR(M12&gt;=65,ISNUMBER(M12)=FALSE),0,VLOOKUP(M12,PointTable,N$3,TRUE)),0)</f>
        <v>278</v>
      </c>
      <c r="P12">
        <f t="shared" si="2"/>
        <v>0</v>
      </c>
      <c r="Q12">
        <f t="shared" si="3"/>
        <v>0</v>
      </c>
      <c r="R12">
        <f t="shared" si="4"/>
        <v>278</v>
      </c>
      <c r="S12">
        <f>IF('50 Men''s Epée'!P$3=TRUE,H12,0)</f>
        <v>0</v>
      </c>
      <c r="T12">
        <f>IF('50 Men''s Epée'!Q$3=TRUE,K12,0)</f>
        <v>0</v>
      </c>
      <c r="U12">
        <f>IF('50 Men''s Epée'!R$3=TRUE,N12,0)</f>
        <v>278</v>
      </c>
    </row>
    <row r="13" spans="1:21" ht="12.75">
      <c r="A13" s="2" t="str">
        <f>IF(E13=0,"",IF(E13=E12,A12,ROW()-3&amp;IF(E13=E14,"T","")))</f>
        <v>10</v>
      </c>
      <c r="B13" s="2"/>
      <c r="C13" s="20" t="s">
        <v>45</v>
      </c>
      <c r="D13" s="19">
        <v>9790</v>
      </c>
      <c r="E13" s="36">
        <f>LARGE($P13:$R13,1)+LARGE($P13:$R13,2)+IF('[2]Men''s Epée'!$A$3=1,F13,0)</f>
        <v>94</v>
      </c>
      <c r="F13" s="18"/>
      <c r="G13" s="31">
        <f t="shared" si="0"/>
        <v>39</v>
      </c>
      <c r="H13" s="28">
        <f>IF(OR('[2]Men''s Epée'!$A$3=1,'50 Men''s Epée'!$P$3=TRUE),IF(OR(G13&gt;=65,ISNUMBER(G13)=FALSE),0,VLOOKUP(G13,PointTable,H$3,TRUE)),0)</f>
        <v>94</v>
      </c>
      <c r="I13" s="29">
        <f>VLOOKUP($C13,'Combined Women''s Epée'!$C$4:$I$227,I$1-2,FALSE)</f>
        <v>39</v>
      </c>
      <c r="J13" s="31" t="str">
        <f t="shared" si="1"/>
        <v>np</v>
      </c>
      <c r="K13" s="28">
        <f>IF(OR('[2]Men''s Epée'!$A$3=1,'50 Men''s Epée'!$P$3=TRUE),IF(OR(J13&gt;=65,ISNUMBER(J13)=FALSE),0,VLOOKUP(J13,PointTable,K$3,TRUE)),0)</f>
        <v>0</v>
      </c>
      <c r="L13" s="29" t="str">
        <f>VLOOKUP($C13,'Combined Women''s Epée'!$C$4:$I$227,L$1-2,FALSE)</f>
        <v>np</v>
      </c>
      <c r="M13" s="4" t="s">
        <v>3</v>
      </c>
      <c r="N13" s="5">
        <f>IF(OR('[2]Men''s Epée'!$A$3=1,'50 Men''s Epée'!$R$3=TRUE),IF(OR(M13&gt;=65,ISNUMBER(M13)=FALSE),0,VLOOKUP(M13,PointTable,N$3,TRUE)),0)</f>
        <v>0</v>
      </c>
      <c r="P13">
        <f t="shared" si="2"/>
        <v>94</v>
      </c>
      <c r="Q13">
        <f t="shared" si="3"/>
        <v>0</v>
      </c>
      <c r="R13">
        <f t="shared" si="4"/>
        <v>0</v>
      </c>
      <c r="S13">
        <f>IF('50 Men''s Epée'!P$3=TRUE,H13,0)</f>
        <v>94</v>
      </c>
      <c r="T13">
        <f>IF('50 Men''s Epée'!Q$3=TRUE,K13,0)</f>
        <v>0</v>
      </c>
      <c r="U13">
        <f>IF('50 Men''s Epée'!R$3=TRUE,N13,0)</f>
        <v>0</v>
      </c>
    </row>
  </sheetData>
  <conditionalFormatting sqref="D4:D13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Foil'!$G$1:$J$3,3,FALSE)</f>
        <v>7</v>
      </c>
      <c r="J1" s="22" t="s">
        <v>360</v>
      </c>
      <c r="K1" s="10"/>
      <c r="L1" s="24">
        <f>HLOOKUP(J1,'Combined Women''s Foil'!$G$1:$J$3,3,FALSE)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Foil'!R2C"&amp;I1,FALSE)</f>
        <v>V</v>
      </c>
      <c r="H2" s="24" t="str">
        <f ca="1">INDIRECT("'Combined Women''s Foil'!R2C"&amp;I1+1,FALSE)</f>
        <v>Dec 2004&lt;BR&gt;VET</v>
      </c>
      <c r="I2" s="21"/>
      <c r="J2" s="22" t="str">
        <f ca="1">INDIRECT("'Combined Women''s Foil'!R2C"&amp;L1,FALSE)</f>
        <v>V</v>
      </c>
      <c r="K2" s="24" t="str">
        <f ca="1">INDIRECT("'Combined Women''s Foil'!R2C"&amp;L1+1,FALSE)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20" t="s">
        <v>35</v>
      </c>
      <c r="D4" s="19">
        <v>15248</v>
      </c>
      <c r="E4" s="36">
        <f>LARGE($P4:$R4,1)+LARGE($P4:$R4,2)+IF('[2]Men''s Epée'!$A$3=1,F4,0)</f>
        <v>655</v>
      </c>
      <c r="F4" s="5"/>
      <c r="G4" s="31" t="str">
        <f aca="true" t="shared" si="0" ref="G4:G11">IF(ISERROR(I4),"np",I4)</f>
        <v>np</v>
      </c>
      <c r="H4" s="28">
        <f>IF(OR('[2]Men''s Epée'!$A$3=1,'50 Men''s Epée'!$P$3=TRUE),IF(OR(G4&gt;=65,ISNUMBER(G4)=FALSE),0,VLOOKUP(G4,PointTable,H$3,TRUE)),0)</f>
        <v>0</v>
      </c>
      <c r="I4" s="29" t="str">
        <f>VLOOKUP($C4,'Combined Women''s Foil'!$C$4:$I$200,I$1-2,FALSE)</f>
        <v>np</v>
      </c>
      <c r="J4" s="31">
        <f aca="true" t="shared" si="1" ref="J4:J11">IF(ISERROR(L4),"np",L4)</f>
        <v>11</v>
      </c>
      <c r="K4" s="28">
        <f>IF(OR('[2]Men''s Epée'!$A$3=1,'50 Men''s Epée'!$P$3=TRUE),IF(OR(J4&gt;=65,ISNUMBER(J4)=FALSE),0,VLOOKUP(J4,PointTable,K$3,TRUE)),0)</f>
        <v>315</v>
      </c>
      <c r="L4" s="29">
        <f>VLOOKUP($C4,'Combined Women''s Foil'!$C$4:$I$200,L$1-2,FALSE)</f>
        <v>11</v>
      </c>
      <c r="M4" s="4">
        <v>3</v>
      </c>
      <c r="N4" s="5">
        <f>IF(OR('[2]Men''s Epée'!$A$3=1,'50 Men''s Epée'!$R$3=TRUE),IF(OR(M4&gt;=65,ISNUMBER(M4)=FALSE),0,VLOOKUP(M4,PointTable,N$3,TRUE)),0)</f>
        <v>340</v>
      </c>
      <c r="P4">
        <f aca="true" t="shared" si="2" ref="P4:P11">H4</f>
        <v>0</v>
      </c>
      <c r="Q4">
        <f aca="true" t="shared" si="3" ref="Q4:Q11">K4</f>
        <v>315</v>
      </c>
      <c r="R4">
        <f aca="true" t="shared" si="4" ref="R4:R11">N4</f>
        <v>340</v>
      </c>
      <c r="S4">
        <f>IF('50 Men''s Epée'!P$3=TRUE,H4,0)</f>
        <v>0</v>
      </c>
      <c r="T4">
        <f>IF('50 Men''s Epée'!Q$3=TRUE,K4,0)</f>
        <v>315</v>
      </c>
      <c r="U4">
        <f>IF('50 Men''s Epée'!R$3=TRUE,N4,0)</f>
        <v>340</v>
      </c>
    </row>
    <row r="5" spans="1:21" ht="12.75">
      <c r="A5" s="2" t="str">
        <f>IF(E5=0,"",IF(E5=E4,A4,ROW()-3&amp;IF(E5=E6,"T","")))</f>
        <v>2</v>
      </c>
      <c r="B5" s="2"/>
      <c r="C5" s="32" t="s">
        <v>229</v>
      </c>
      <c r="D5" s="19">
        <v>13416</v>
      </c>
      <c r="E5" s="36">
        <f>LARGE($P5:$R5,1)+LARGE($P5:$R5,2)+IF('[2]Men''s Epée'!$A$3=1,F5,0)</f>
        <v>583</v>
      </c>
      <c r="F5" s="18"/>
      <c r="G5" s="31">
        <f t="shared" si="0"/>
        <v>26</v>
      </c>
      <c r="H5" s="28">
        <f>IF(OR('[2]Men''s Epée'!$A$3=1,'50 Men''s Epée'!$P$3=TRUE),IF(OR(G5&gt;=65,ISNUMBER(G5)=FALSE),0,VLOOKUP(G5,PointTable,H$3,TRUE)),0)</f>
        <v>183</v>
      </c>
      <c r="I5" s="29">
        <f>VLOOKUP($C5,'Combined Women''s Foil'!$C$4:$I$200,I$1-2,FALSE)</f>
        <v>26</v>
      </c>
      <c r="J5" s="31">
        <f t="shared" si="1"/>
        <v>33</v>
      </c>
      <c r="K5" s="28">
        <f>IF(OR('[2]Men''s Epée'!$A$3=1,'50 Men''s Epée'!$P$3=TRUE),IF(OR(J5&gt;=65,ISNUMBER(J5)=FALSE),0,VLOOKUP(J5,PointTable,K$3,TRUE)),0)</f>
        <v>100</v>
      </c>
      <c r="L5" s="29">
        <f>VLOOKUP($C5,'Combined Women''s Foil'!$C$4:$I$200,L$1-2,FALSE)</f>
        <v>33</v>
      </c>
      <c r="M5" s="4">
        <v>1</v>
      </c>
      <c r="N5" s="5">
        <f>IF(OR('[2]Men''s Epée'!$A$3=1,'50 Men''s Epée'!$R$3=TRUE),IF(OR(M5&gt;=65,ISNUMBER(M5)=FALSE),0,VLOOKUP(M5,PointTable,N$3,TRUE)),0)</f>
        <v>400</v>
      </c>
      <c r="P5">
        <f t="shared" si="2"/>
        <v>183</v>
      </c>
      <c r="Q5">
        <f t="shared" si="3"/>
        <v>100</v>
      </c>
      <c r="R5">
        <f t="shared" si="4"/>
        <v>400</v>
      </c>
      <c r="S5">
        <f>IF('50 Men''s Epée'!P$3=TRUE,H5,0)</f>
        <v>183</v>
      </c>
      <c r="T5">
        <f>IF('50 Men''s Epée'!Q$3=TRUE,K5,0)</f>
        <v>100</v>
      </c>
      <c r="U5">
        <f>IF('50 Men''s Epée'!R$3=TRUE,N5,0)</f>
        <v>400</v>
      </c>
    </row>
    <row r="6" spans="1:21" ht="12.75">
      <c r="A6" s="2" t="str">
        <f>IF(E6=0,"",IF(E6=E5,A5,ROW()-3&amp;IF(E6=E7,"T","")))</f>
        <v>3</v>
      </c>
      <c r="B6" s="2"/>
      <c r="C6" s="20" t="s">
        <v>46</v>
      </c>
      <c r="D6" s="19">
        <v>15168</v>
      </c>
      <c r="E6" s="36">
        <f>LARGE($P6:$R6,1)+LARGE($P6:$R6,2)+IF('[2]Men''s Epée'!$A$3=1,F6,0)</f>
        <v>554</v>
      </c>
      <c r="F6" s="18"/>
      <c r="G6" s="31">
        <f t="shared" si="0"/>
        <v>25</v>
      </c>
      <c r="H6" s="28">
        <f>IF(OR('[2]Men''s Epée'!$A$3=1,'50 Men''s Epée'!$P$3=TRUE),IF(OR(G6&gt;=65,ISNUMBER(G6)=FALSE),0,VLOOKUP(G6,PointTable,H$3,TRUE)),0)</f>
        <v>186</v>
      </c>
      <c r="I6" s="29">
        <f>VLOOKUP($C6,'Combined Women''s Foil'!$C$4:$I$200,I$1-2,FALSE)</f>
        <v>25</v>
      </c>
      <c r="J6" s="31">
        <f t="shared" si="1"/>
        <v>39.5</v>
      </c>
      <c r="K6" s="28">
        <f>IF(OR('[2]Men''s Epée'!$A$3=1,'50 Men''s Epée'!$P$3=TRUE),IF(OR(J6&gt;=65,ISNUMBER(J6)=FALSE),0,VLOOKUP(J6,PointTable,K$3,TRUE)),0)</f>
        <v>93.5</v>
      </c>
      <c r="L6" s="29">
        <f>VLOOKUP($C6,'Combined Women''s Foil'!$C$4:$I$200,L$1-2,FALSE)</f>
        <v>39.5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2"/>
        <v>186</v>
      </c>
      <c r="Q6">
        <f t="shared" si="3"/>
        <v>93.5</v>
      </c>
      <c r="R6">
        <f t="shared" si="4"/>
        <v>368</v>
      </c>
      <c r="S6">
        <f>IF('50 Men''s Epée'!P$3=TRUE,H6,0)</f>
        <v>186</v>
      </c>
      <c r="T6">
        <f>IF('50 Men''s Epée'!Q$3=TRUE,K6,0)</f>
        <v>93.5</v>
      </c>
      <c r="U6">
        <f>IF('50 Men''s Epée'!R$3=TRUE,N6,0)</f>
        <v>368</v>
      </c>
    </row>
    <row r="7" spans="1:21" ht="12.75">
      <c r="A7" s="2" t="str">
        <f>IF(E7=0,"",IF(E7=E6,A6,ROW()-3&amp;IF(E7=E8,"T","")))</f>
        <v>4</v>
      </c>
      <c r="B7" s="2"/>
      <c r="C7" s="32" t="s">
        <v>273</v>
      </c>
      <c r="D7" s="19">
        <v>15583</v>
      </c>
      <c r="E7" s="36">
        <f>LARGE($P7:$R7,1)+LARGE($P7:$R7,2)+IF('[2]Men''s Epée'!$A$3=1,F7,0)</f>
        <v>447</v>
      </c>
      <c r="F7" s="18"/>
      <c r="G7" s="31">
        <f t="shared" si="0"/>
        <v>30</v>
      </c>
      <c r="H7" s="28">
        <f>IF(OR('[2]Men''s Epée'!$A$3=1,'50 Men''s Epée'!$P$3=TRUE),IF(OR(G7&gt;=65,ISNUMBER(G7)=FALSE),0,VLOOKUP(G7,PointTable,H$3,TRUE)),0)</f>
        <v>171</v>
      </c>
      <c r="I7" s="29">
        <f>VLOOKUP($C7,'Combined Women''s Foil'!$C$4:$I$200,I$1-2,FALSE)</f>
        <v>30</v>
      </c>
      <c r="J7" s="31">
        <f t="shared" si="1"/>
        <v>35</v>
      </c>
      <c r="K7" s="28">
        <f>IF(OR('[2]Men''s Epée'!$A$3=1,'50 Men''s Epée'!$P$3=TRUE),IF(OR(J7&gt;=65,ISNUMBER(J7)=FALSE),0,VLOOKUP(J7,PointTable,K$3,TRUE)),0)</f>
        <v>98</v>
      </c>
      <c r="L7" s="29">
        <f>VLOOKUP($C7,'Combined Women''s Foil'!$C$4:$I$200,L$1-2,FALSE)</f>
        <v>35</v>
      </c>
      <c r="M7" s="4">
        <v>7</v>
      </c>
      <c r="N7" s="5">
        <f>IF(OR('[2]Men''s Epée'!$A$3=1,'50 Men''s Epée'!$R$3=TRUE),IF(OR(M7&gt;=65,ISNUMBER(M7)=FALSE),0,VLOOKUP(M7,PointTable,N$3,TRUE)),0)</f>
        <v>276</v>
      </c>
      <c r="P7">
        <f t="shared" si="2"/>
        <v>171</v>
      </c>
      <c r="Q7">
        <f t="shared" si="3"/>
        <v>98</v>
      </c>
      <c r="R7">
        <f t="shared" si="4"/>
        <v>276</v>
      </c>
      <c r="S7">
        <f>IF('50 Men''s Epée'!P$3=TRUE,H7,0)</f>
        <v>171</v>
      </c>
      <c r="T7">
        <f>IF('50 Men''s Epée'!Q$3=TRUE,K7,0)</f>
        <v>98</v>
      </c>
      <c r="U7">
        <f>IF('50 Men''s Epée'!R$3=TRUE,N7,0)</f>
        <v>276</v>
      </c>
    </row>
    <row r="8" spans="1:21" ht="12.75">
      <c r="A8" s="2" t="str">
        <f>IF(E8=0,"",IF(E8=E7,A7,ROW()-3&amp;IF(E8=E9,"T","")))</f>
        <v>5</v>
      </c>
      <c r="B8" s="2"/>
      <c r="C8" s="32" t="s">
        <v>158</v>
      </c>
      <c r="D8" s="19">
        <v>15678</v>
      </c>
      <c r="E8" s="36">
        <f>LARGE($P8:$R8,1)+LARGE($P8:$R8,2)+IF('[2]Men''s Epée'!$A$3=1,F8,0)</f>
        <v>437</v>
      </c>
      <c r="F8" s="18"/>
      <c r="G8" s="31">
        <f t="shared" si="0"/>
        <v>41</v>
      </c>
      <c r="H8" s="28">
        <f>IF(OR('[2]Men''s Epée'!$A$3=1,'50 Men''s Epée'!$P$3=TRUE),IF(OR(G8&gt;=65,ISNUMBER(G8)=FALSE),0,VLOOKUP(G8,PointTable,H$3,TRUE)),0)</f>
        <v>92</v>
      </c>
      <c r="I8" s="29">
        <f>VLOOKUP($C8,'Combined Women''s Foil'!$C$4:$I$200,I$1-2,FALSE)</f>
        <v>41</v>
      </c>
      <c r="J8" s="31">
        <f t="shared" si="1"/>
        <v>36</v>
      </c>
      <c r="K8" s="28">
        <f>IF(OR('[2]Men''s Epée'!$A$3=1,'50 Men''s Epée'!$P$3=TRUE),IF(OR(J8&gt;=65,ISNUMBER(J8)=FALSE),0,VLOOKUP(J8,PointTable,K$3,TRUE)),0)</f>
        <v>97</v>
      </c>
      <c r="L8" s="29">
        <f>VLOOKUP($C8,'Combined Women''s Foil'!$C$4:$I$200,L$1-2,FALSE)</f>
        <v>36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2"/>
        <v>92</v>
      </c>
      <c r="Q8">
        <f t="shared" si="3"/>
        <v>97</v>
      </c>
      <c r="R8">
        <f t="shared" si="4"/>
        <v>340</v>
      </c>
      <c r="S8">
        <f>IF('50 Men''s Epée'!P$3=TRUE,H8,0)</f>
        <v>92</v>
      </c>
      <c r="T8">
        <f>IF('50 Men''s Epée'!Q$3=TRUE,K8,0)</f>
        <v>97</v>
      </c>
      <c r="U8">
        <f>IF('50 Men''s Epée'!R$3=TRUE,N8,0)</f>
        <v>340</v>
      </c>
    </row>
    <row r="9" spans="1:21" ht="12.75">
      <c r="A9" s="2" t="str">
        <f>IF(E9=0,"",IF(E9=E8,A8,ROW()-3&amp;IF(E9=E10,"T","")))</f>
        <v>6</v>
      </c>
      <c r="B9" s="2"/>
      <c r="C9" s="32" t="s">
        <v>292</v>
      </c>
      <c r="D9" s="19">
        <v>15245</v>
      </c>
      <c r="E9" s="36">
        <f>LARGE($P9:$R9,1)+LARGE($P9:$R9,2)+IF('[2]Men''s Epée'!$A$3=1,F9,0)</f>
        <v>376</v>
      </c>
      <c r="F9" s="18"/>
      <c r="G9" s="31">
        <f t="shared" si="0"/>
        <v>42</v>
      </c>
      <c r="H9" s="28">
        <f>IF(OR('[2]Men''s Epée'!$A$3=1,'50 Men''s Epée'!$P$3=TRUE),IF(OR(G9&gt;=65,ISNUMBER(G9)=FALSE),0,VLOOKUP(G9,PointTable,H$3,TRUE)),0)</f>
        <v>91</v>
      </c>
      <c r="I9" s="29">
        <f>VLOOKUP($C9,'Combined Women''s Foil'!$C$4:$I$200,I$1-2,FALSE)</f>
        <v>42</v>
      </c>
      <c r="J9" s="31">
        <f t="shared" si="1"/>
        <v>37</v>
      </c>
      <c r="K9" s="28">
        <f>IF(OR('[2]Men''s Epée'!$A$3=1,'50 Men''s Epée'!$P$3=TRUE),IF(OR(J9&gt;=65,ISNUMBER(J9)=FALSE),0,VLOOKUP(J9,PointTable,K$3,TRUE)),0)</f>
        <v>96</v>
      </c>
      <c r="L9" s="29">
        <f>VLOOKUP($C9,'Combined Women''s Foil'!$C$4:$I$200,L$1-2,FALSE)</f>
        <v>37</v>
      </c>
      <c r="M9" s="4">
        <v>5</v>
      </c>
      <c r="N9" s="5">
        <f>IF(OR('[2]Men''s Epée'!$A$3=1,'50 Men''s Epée'!$R$3=TRUE),IF(OR(M9&gt;=65,ISNUMBER(M9)=FALSE),0,VLOOKUP(M9,PointTable,N$3,TRUE)),0)</f>
        <v>280</v>
      </c>
      <c r="P9">
        <f t="shared" si="2"/>
        <v>91</v>
      </c>
      <c r="Q9">
        <f t="shared" si="3"/>
        <v>96</v>
      </c>
      <c r="R9">
        <f t="shared" si="4"/>
        <v>280</v>
      </c>
      <c r="S9">
        <f>IF('50 Men''s Epée'!P$3=TRUE,H9,0)</f>
        <v>91</v>
      </c>
      <c r="T9">
        <f>IF('50 Men''s Epée'!Q$3=TRUE,K9,0)</f>
        <v>96</v>
      </c>
      <c r="U9">
        <f>IF('50 Men''s Epée'!R$3=TRUE,N9,0)</f>
        <v>280</v>
      </c>
    </row>
    <row r="10" spans="1:21" ht="12.75">
      <c r="A10" s="2" t="str">
        <f>IF(E10=0,"",IF(E10=E9,A9,ROW()-3&amp;IF(E10=E11,"T","")))</f>
        <v>7</v>
      </c>
      <c r="B10" s="2"/>
      <c r="C10" s="32" t="s">
        <v>347</v>
      </c>
      <c r="D10" s="19">
        <v>13904</v>
      </c>
      <c r="E10" s="36">
        <f>LARGE($P10:$R10,1)+LARGE($P10:$R10,2)+IF('[2]Men''s Epée'!$A$3=1,F10,0)</f>
        <v>371.5</v>
      </c>
      <c r="F10" s="18"/>
      <c r="G10" s="31">
        <f t="shared" si="0"/>
        <v>43</v>
      </c>
      <c r="H10" s="28">
        <f>IF(OR('[2]Men''s Epée'!$A$3=1,'50 Men''s Epée'!$P$3=TRUE),IF(OR(G10&gt;=65,ISNUMBER(G10)=FALSE),0,VLOOKUP(G10,PointTable,H$3,TRUE)),0)</f>
        <v>90</v>
      </c>
      <c r="I10" s="29">
        <f>VLOOKUP($C10,'Combined Women''s Foil'!$C$4:$I$200,I$1-2,FALSE)</f>
        <v>43</v>
      </c>
      <c r="J10" s="31">
        <f t="shared" si="1"/>
        <v>39.5</v>
      </c>
      <c r="K10" s="28">
        <f>IF(OR('[2]Men''s Epée'!$A$3=1,'50 Men''s Epée'!$P$3=TRUE),IF(OR(J10&gt;=65,ISNUMBER(J10)=FALSE),0,VLOOKUP(J10,PointTable,K$3,TRUE)),0)</f>
        <v>93.5</v>
      </c>
      <c r="L10" s="29">
        <f>VLOOKUP($C10,'Combined Women''s Foil'!$C$4:$I$200,L$1-2,FALSE)</f>
        <v>39.5</v>
      </c>
      <c r="M10" s="4">
        <v>6</v>
      </c>
      <c r="N10" s="5">
        <f>IF(OR('[2]Men''s Epée'!$A$3=1,'50 Men''s Epée'!$R$3=TRUE),IF(OR(M10&gt;=65,ISNUMBER(M10)=FALSE),0,VLOOKUP(M10,PointTable,N$3,TRUE)),0)</f>
        <v>278</v>
      </c>
      <c r="P10">
        <f t="shared" si="2"/>
        <v>90</v>
      </c>
      <c r="Q10">
        <f t="shared" si="3"/>
        <v>93.5</v>
      </c>
      <c r="R10">
        <f t="shared" si="4"/>
        <v>278</v>
      </c>
      <c r="S10">
        <f>IF('50 Men''s Epée'!P$3=TRUE,H10,0)</f>
        <v>90</v>
      </c>
      <c r="T10">
        <f>IF('50 Men''s Epée'!Q$3=TRUE,K10,0)</f>
        <v>93.5</v>
      </c>
      <c r="U10">
        <f>IF('50 Men''s Epée'!R$3=TRUE,N10,0)</f>
        <v>278</v>
      </c>
    </row>
    <row r="11" spans="1:21" ht="12.75">
      <c r="A11" s="2" t="str">
        <f>IF(E11=0,"",IF(E11=E10,A10,ROW()-3&amp;IF(E11=E12,"T","")))</f>
        <v>8</v>
      </c>
      <c r="B11" s="2"/>
      <c r="C11" s="20" t="s">
        <v>45</v>
      </c>
      <c r="D11" s="19">
        <v>9790</v>
      </c>
      <c r="E11" s="36">
        <f>LARGE($P11:$R11,1)+LARGE($P11:$R11,2)+IF('[2]Men''s Epée'!$A$3=1,F11,0)</f>
        <v>96</v>
      </c>
      <c r="F11" s="18"/>
      <c r="G11" s="31">
        <f t="shared" si="0"/>
        <v>37</v>
      </c>
      <c r="H11" s="28">
        <f>IF(OR('[2]Men''s Epée'!$A$3=1,'50 Men''s Epée'!$P$3=TRUE),IF(OR(G11&gt;=65,ISNUMBER(G11)=FALSE),0,VLOOKUP(G11,PointTable,H$3,TRUE)),0)</f>
        <v>96</v>
      </c>
      <c r="I11" s="29">
        <f>VLOOKUP($C11,'Combined Women''s Foil'!$C$4:$I$200,I$1-2,FALSE)</f>
        <v>37</v>
      </c>
      <c r="J11" s="31" t="str">
        <f t="shared" si="1"/>
        <v>np</v>
      </c>
      <c r="K11" s="28">
        <f>IF(OR('[2]Men''s Epée'!$A$3=1,'50 Men''s Epée'!$P$3=TRUE),IF(OR(J11&gt;=65,ISNUMBER(J11)=FALSE),0,VLOOKUP(J11,PointTable,K$3,TRUE)),0)</f>
        <v>0</v>
      </c>
      <c r="L11" s="29" t="str">
        <f>VLOOKUP($C11,'Combined Women''s Foil'!$C$4:$I$200,L$1-2,FALSE)</f>
        <v>np</v>
      </c>
      <c r="M11" s="4" t="s">
        <v>3</v>
      </c>
      <c r="N11" s="5">
        <f>IF(OR('[2]Men''s Epée'!$A$3=1,'50 Men''s Epée'!$R$3=TRUE),IF(OR(M11&gt;=65,ISNUMBER(M11)=FALSE),0,VLOOKUP(M11,PointTable,N$3,TRUE)),0)</f>
        <v>0</v>
      </c>
      <c r="P11">
        <f t="shared" si="2"/>
        <v>96</v>
      </c>
      <c r="Q11">
        <f t="shared" si="3"/>
        <v>0</v>
      </c>
      <c r="R11">
        <f t="shared" si="4"/>
        <v>0</v>
      </c>
      <c r="S11">
        <f>IF('50 Men''s Epée'!P$3=TRUE,H11,0)</f>
        <v>96</v>
      </c>
      <c r="T11">
        <f>IF('50 Men''s Epée'!Q$3=TRUE,K11,0)</f>
        <v>0</v>
      </c>
      <c r="U11">
        <f>IF('50 Men''s Epée'!R$3=TRUE,N11,0)</f>
        <v>0</v>
      </c>
    </row>
  </sheetData>
  <conditionalFormatting sqref="D4:D11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7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22" t="s">
        <v>295</v>
      </c>
      <c r="H1" s="10"/>
      <c r="I1" s="24">
        <f>HLOOKUP(G1,'Combined Women''s Saber'!$G$1:$J$3,3,FALSE)</f>
        <v>7</v>
      </c>
      <c r="J1" s="22" t="s">
        <v>360</v>
      </c>
      <c r="K1" s="10"/>
      <c r="L1" s="24">
        <f>HLOOKUP(J1,'Combined Women''s Saber'!$G$1:$J$3,3,FALSE)</f>
        <v>9</v>
      </c>
      <c r="M1" s="9" t="s">
        <v>405</v>
      </c>
      <c r="N1" s="10"/>
    </row>
    <row r="2" spans="1:15" s="11" customFormat="1" ht="15.75" customHeight="1">
      <c r="A2" s="7"/>
      <c r="B2" s="7"/>
      <c r="C2" s="12"/>
      <c r="D2" s="12"/>
      <c r="E2" s="34"/>
      <c r="F2" s="21" t="s">
        <v>193</v>
      </c>
      <c r="G2" s="22" t="str">
        <f ca="1">INDIRECT("'Combined Women''s Saber'!R2C"&amp;I1,FALSE)</f>
        <v>V</v>
      </c>
      <c r="H2" s="24" t="str">
        <f ca="1">INDIRECT("'Combined Women''s Saber'!R2C"&amp;I1+1,FALSE)</f>
        <v>Dec 2004&lt;BR&gt;VET</v>
      </c>
      <c r="I2" s="21"/>
      <c r="J2" s="22" t="str">
        <f ca="1">INDIRECT("'Combined Women''s Saber'!R2C"&amp;L1,FALSE)</f>
        <v>V</v>
      </c>
      <c r="K2" s="24" t="str">
        <f ca="1">INDIRECT("'Combined Women''s Saber'!R2C"&amp;L1+1,FALSE)</f>
        <v>Mar 2005&lt;BR&gt;VET</v>
      </c>
      <c r="L2" s="21"/>
      <c r="M2" s="13" t="s">
        <v>145</v>
      </c>
      <c r="N2" s="17" t="s">
        <v>408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8"/>
      <c r="J3" s="14">
        <f>COLUMN()</f>
        <v>10</v>
      </c>
      <c r="K3" s="15">
        <f>HLOOKUP(J2,PointTableHeader,2,FALSE)</f>
        <v>14</v>
      </c>
      <c r="L3" s="8"/>
      <c r="M3" s="14">
        <f>COLUMN()</f>
        <v>13</v>
      </c>
      <c r="N3" s="15">
        <f>HLOOKUP(M2,PointTableHeader,2,FALSE)</f>
        <v>15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>IF(E4=0,"",IF(E4=E3,A3,ROW()-3&amp;IF(E4=E5,"T","")))</f>
        <v>1</v>
      </c>
      <c r="B4" s="2"/>
      <c r="C4" s="32" t="s">
        <v>391</v>
      </c>
      <c r="D4" s="19">
        <v>14078</v>
      </c>
      <c r="E4" s="36">
        <f>LARGE($P4:$R4,1)+LARGE($P4:$R4,2)+IF('[2]Men''s Epée'!$A$3=1,F4,0)</f>
        <v>565</v>
      </c>
      <c r="F4" s="5"/>
      <c r="G4" s="31" t="str">
        <f>IF(ISERROR(I4),"np",I4)</f>
        <v>np</v>
      </c>
      <c r="H4" s="28">
        <f>IF(OR('[2]Men''s Epée'!$A$3=1,'50 Men''s Epée'!$P$3=TRUE),IF(OR(G4&gt;=65,ISNUMBER(G4)=FALSE),0,VLOOKUP(G4,PointTable,H$3,TRUE)),0)</f>
        <v>0</v>
      </c>
      <c r="I4" s="29" t="str">
        <f>VLOOKUP($C4,'Combined Women''s Saber'!$C$4:$I$203,I$1-2,FALSE)</f>
        <v>np</v>
      </c>
      <c r="J4" s="31">
        <f>IF(ISERROR(L4),"np",L4)</f>
        <v>32</v>
      </c>
      <c r="K4" s="28">
        <f>IF(OR('[2]Men''s Epée'!$A$3=1,'50 Men''s Epée'!$P$3=TRUE),IF(OR(J4&gt;=65,ISNUMBER(J4)=FALSE),0,VLOOKUP(J4,PointTable,K$3,TRUE)),0)</f>
        <v>165</v>
      </c>
      <c r="L4" s="29">
        <f>VLOOKUP($C4,'Combined Women''s Saber'!$C$4:$I$203,L$1-2,FALSE)</f>
        <v>32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>H4</f>
        <v>0</v>
      </c>
      <c r="Q4">
        <f>K4</f>
        <v>165</v>
      </c>
      <c r="R4">
        <f>N4</f>
        <v>400</v>
      </c>
      <c r="S4">
        <f>IF('50 Men''s Epée'!P$3=TRUE,H4,0)</f>
        <v>0</v>
      </c>
      <c r="T4">
        <f>IF('50 Men''s Epée'!Q$3=TRUE,K4,0)</f>
        <v>165</v>
      </c>
      <c r="U4">
        <f>IF('50 Men''s Epée'!R$3=TRUE,N4,0)</f>
        <v>400</v>
      </c>
    </row>
    <row r="5" spans="1:21" ht="12.75">
      <c r="A5" s="2" t="str">
        <f>IF(E5=0,"",IF(E5=E4,A4,ROW()-3&amp;IF(E5=E6,"T","")))</f>
        <v>2</v>
      </c>
      <c r="B5" s="2"/>
      <c r="C5" s="32" t="s">
        <v>273</v>
      </c>
      <c r="D5" s="19">
        <v>15583</v>
      </c>
      <c r="E5" s="36">
        <f>LARGE($P5:$R5,1)+LARGE($P5:$R5,2)+IF('[2]Men''s Epée'!$A$3=1,F5,0)</f>
        <v>540.5</v>
      </c>
      <c r="F5" s="5"/>
      <c r="G5" s="31" t="str">
        <f>IF(ISERROR(I5),"np",I5)</f>
        <v>np</v>
      </c>
      <c r="H5" s="28">
        <f>IF(OR('[2]Men''s Epée'!$A$3=1,'50 Men''s Epée'!$P$3=TRUE),IF(OR(G5&gt;=65,ISNUMBER(G5)=FALSE),0,VLOOKUP(G5,PointTable,H$3,TRUE)),0)</f>
        <v>0</v>
      </c>
      <c r="I5" s="29" t="str">
        <f>VLOOKUP($C5,'Combined Women''s Saber'!$C$4:$I$203,I$1-2,FALSE)</f>
        <v>np</v>
      </c>
      <c r="J5" s="31">
        <f>IF(ISERROR(L5),"np",L5)</f>
        <v>29.5</v>
      </c>
      <c r="K5" s="28">
        <f>IF(OR('[2]Men''s Epée'!$A$3=1,'50 Men''s Epée'!$P$3=TRUE),IF(OR(J5&gt;=65,ISNUMBER(J5)=FALSE),0,VLOOKUP(J5,PointTable,K$3,TRUE)),0)</f>
        <v>172.5</v>
      </c>
      <c r="L5" s="29">
        <f>VLOOKUP($C5,'Combined Women''s Saber'!$C$4:$I$203,L$1-2,FALSE)</f>
        <v>29.5</v>
      </c>
      <c r="M5" s="4">
        <v>2</v>
      </c>
      <c r="N5" s="5">
        <f>IF(OR('[2]Men''s Epée'!$A$3=1,'50 Men''s Epée'!$R$3=TRUE),IF(OR(M5&gt;=65,ISNUMBER(M5)=FALSE),0,VLOOKUP(M5,PointTable,N$3,TRUE)),0)</f>
        <v>368</v>
      </c>
      <c r="P5">
        <f>H5</f>
        <v>0</v>
      </c>
      <c r="Q5">
        <f>K5</f>
        <v>172.5</v>
      </c>
      <c r="R5">
        <f>N5</f>
        <v>368</v>
      </c>
      <c r="S5">
        <f>IF('50 Men''s Epée'!P$3=TRUE,H5,0)</f>
        <v>0</v>
      </c>
      <c r="T5">
        <f>IF('50 Men''s Epée'!Q$3=TRUE,K5,0)</f>
        <v>172.5</v>
      </c>
      <c r="U5">
        <f>IF('50 Men''s Epée'!R$3=TRUE,N5,0)</f>
        <v>368</v>
      </c>
    </row>
    <row r="6" spans="1:21" ht="12.75">
      <c r="A6" s="2" t="str">
        <f>IF(E6=0,"",IF(E6=E5,A5,ROW()-3&amp;IF(E6=E7,"T","")))</f>
        <v>3</v>
      </c>
      <c r="B6" s="2"/>
      <c r="C6" s="32" t="s">
        <v>347</v>
      </c>
      <c r="D6" s="19">
        <v>13904</v>
      </c>
      <c r="E6" s="36">
        <f>LARGE($P6:$R6,1)+LARGE($P6:$R6,2)+IF('[2]Men''s Epée'!$A$3=1,F6,0)</f>
        <v>526</v>
      </c>
      <c r="F6" s="5"/>
      <c r="G6" s="31" t="str">
        <f>IF(ISERROR(I6),"np",I6)</f>
        <v>np</v>
      </c>
      <c r="H6" s="28">
        <f>IF(OR('[2]Men''s Epée'!$A$3=1,'50 Men''s Epée'!$P$3=TRUE),IF(OR(G6&gt;=65,ISNUMBER(G6)=FALSE),0,VLOOKUP(G6,PointTable,H$3,TRUE)),0)</f>
        <v>0</v>
      </c>
      <c r="I6" s="29" t="str">
        <f>VLOOKUP($C6,'Combined Women''s Saber'!$C$4:$I$203,I$1-2,FALSE)</f>
        <v>np</v>
      </c>
      <c r="J6" s="31">
        <f>IF(ISERROR(L6),"np",L6)</f>
        <v>25</v>
      </c>
      <c r="K6" s="28">
        <f>IF(OR('[2]Men''s Epée'!$A$3=1,'50 Men''s Epée'!$P$3=TRUE),IF(OR(J6&gt;=65,ISNUMBER(J6)=FALSE),0,VLOOKUP(J6,PointTable,K$3,TRUE)),0)</f>
        <v>186</v>
      </c>
      <c r="L6" s="29">
        <f>VLOOKUP($C6,'Combined Women''s Saber'!$C$4:$I$203,L$1-2,FALSE)</f>
        <v>25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>H6</f>
        <v>0</v>
      </c>
      <c r="Q6">
        <f>K6</f>
        <v>186</v>
      </c>
      <c r="R6">
        <f>N6</f>
        <v>340</v>
      </c>
      <c r="S6">
        <f>IF('50 Men''s Epée'!P$3=TRUE,H6,0)</f>
        <v>0</v>
      </c>
      <c r="T6">
        <f>IF('50 Men''s Epée'!Q$3=TRUE,K6,0)</f>
        <v>186</v>
      </c>
      <c r="U6">
        <f>IF('50 Men''s Epée'!R$3=TRUE,N6,0)</f>
        <v>340</v>
      </c>
    </row>
    <row r="7" spans="1:21" ht="12.75">
      <c r="A7" s="2" t="str">
        <f>IF(E7=0,"",IF(E7=E6,A6,ROW()-3&amp;IF(E7=E8,"T","")))</f>
        <v>4</v>
      </c>
      <c r="B7" s="2"/>
      <c r="C7" s="38" t="s">
        <v>291</v>
      </c>
      <c r="D7" s="19">
        <v>15723</v>
      </c>
      <c r="E7" s="36">
        <f>LARGE($P7:$R7,1)+LARGE($P7:$R7,2)+IF('[2]Men''s Epée'!$A$3=1,F7,0)</f>
        <v>340</v>
      </c>
      <c r="F7" s="5"/>
      <c r="G7" s="31" t="str">
        <f>IF(ISERROR(I7),"np",I7)</f>
        <v>np</v>
      </c>
      <c r="H7" s="28">
        <f>IF(OR('[2]Men''s Epée'!$A$3=1,'50 Men''s Epée'!$P$3=TRUE),IF(OR(G7&gt;=65,ISNUMBER(G7)=FALSE),0,VLOOKUP(G7,PointTable,H$3,TRUE)),0)</f>
        <v>0</v>
      </c>
      <c r="I7" s="29" t="e">
        <f>VLOOKUP($C7,'Combined Women''s Saber'!$C$4:$I$203,I$1-2,FALSE)</f>
        <v>#N/A</v>
      </c>
      <c r="J7" s="31" t="str">
        <f>IF(ISERROR(L7),"np",L7)</f>
        <v>np</v>
      </c>
      <c r="K7" s="28">
        <f>IF(OR('[2]Men''s Epée'!$A$3=1,'50 Men''s Epée'!$P$3=TRUE),IF(OR(J7&gt;=65,ISNUMBER(J7)=FALSE),0,VLOOKUP(J7,PointTable,K$3,TRUE)),0)</f>
        <v>0</v>
      </c>
      <c r="L7" s="29" t="e">
        <f>VLOOKUP($C7,'Combined Women''s Saber'!$C$4:$I$203,L$1-2,FALSE)</f>
        <v>#N/A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>H7</f>
        <v>0</v>
      </c>
      <c r="Q7">
        <f>K7</f>
        <v>0</v>
      </c>
      <c r="R7">
        <f>N7</f>
        <v>340</v>
      </c>
      <c r="S7">
        <f>IF('50 Men''s Epée'!P$3=TRUE,H7,0)</f>
        <v>0</v>
      </c>
      <c r="T7">
        <f>IF('50 Men''s Epée'!Q$3=TRUE,K7,0)</f>
        <v>0</v>
      </c>
      <c r="U7">
        <f>IF('50 Men''s Epée'!R$3=TRUE,N7,0)</f>
        <v>340</v>
      </c>
    </row>
    <row r="8" spans="1:21" ht="12.75">
      <c r="A8" s="2" t="str">
        <f>IF(E8=0,"",IF(E8=E7,A7,ROW()-3&amp;IF(E8=E9,"T","")))</f>
        <v>5</v>
      </c>
      <c r="B8" s="2"/>
      <c r="C8" s="32" t="s">
        <v>229</v>
      </c>
      <c r="D8" s="19">
        <v>13416</v>
      </c>
      <c r="E8" s="36">
        <f>LARGE($P8:$R8,1)+LARGE($P8:$R8,2)+IF('[2]Men''s Epée'!$A$3=1,F8,0)</f>
        <v>168</v>
      </c>
      <c r="F8" s="5"/>
      <c r="G8" s="31" t="str">
        <f>IF(ISERROR(I8),"np",I8)</f>
        <v>np</v>
      </c>
      <c r="H8" s="28">
        <f>IF(OR('[2]Men''s Epée'!$A$3=1,'50 Men''s Epée'!$P$3=TRUE),IF(OR(G8&gt;=65,ISNUMBER(G8)=FALSE),0,VLOOKUP(G8,PointTable,H$3,TRUE)),0)</f>
        <v>0</v>
      </c>
      <c r="I8" s="29" t="str">
        <f>VLOOKUP($C8,'Combined Women''s Saber'!$C$4:$I$203,I$1-2,FALSE)</f>
        <v>np</v>
      </c>
      <c r="J8" s="31">
        <f>IF(ISERROR(L8),"np",L8)</f>
        <v>31</v>
      </c>
      <c r="K8" s="28">
        <f>IF(OR('[2]Men''s Epée'!$A$3=1,'50 Men''s Epée'!$P$3=TRUE),IF(OR(J8&gt;=65,ISNUMBER(J8)=FALSE),0,VLOOKUP(J8,PointTable,K$3,TRUE)),0)</f>
        <v>168</v>
      </c>
      <c r="L8" s="29">
        <f>VLOOKUP($C8,'Combined Women''s Saber'!$C$4:$I$203,L$1-2,FALSE)</f>
        <v>31</v>
      </c>
      <c r="M8" s="4" t="s">
        <v>3</v>
      </c>
      <c r="N8" s="5">
        <f>IF(OR('[2]Men''s Epée'!$A$3=1,'50 Men''s Epée'!$R$3=TRUE),IF(OR(M8&gt;=65,ISNUMBER(M8)=FALSE),0,VLOOKUP(M8,PointTable,N$3,TRUE)),0)</f>
        <v>0</v>
      </c>
      <c r="P8">
        <f>H8</f>
        <v>0</v>
      </c>
      <c r="Q8">
        <f>K8</f>
        <v>168</v>
      </c>
      <c r="R8">
        <f>N8</f>
        <v>0</v>
      </c>
      <c r="S8">
        <f>IF('50 Men''s Epée'!P$3=TRUE,H8,0)</f>
        <v>0</v>
      </c>
      <c r="T8">
        <f>IF('50 Men''s Epée'!Q$3=TRUE,K8,0)</f>
        <v>168</v>
      </c>
      <c r="U8">
        <f>IF('50 Men''s Epée'!R$3=TRUE,N8,0)</f>
        <v>0</v>
      </c>
    </row>
    <row r="11" spans="3:4" ht="12.75">
      <c r="C11" s="32"/>
      <c r="D11" s="19"/>
    </row>
    <row r="12" spans="3:4" ht="12.75">
      <c r="C12" s="32"/>
      <c r="D12" s="19"/>
    </row>
    <row r="13" spans="3:4" ht="12.75">
      <c r="C13" s="32"/>
      <c r="D13" s="19"/>
    </row>
    <row r="14" spans="3:4" ht="12.75">
      <c r="C14" s="32"/>
      <c r="D14" s="19"/>
    </row>
  </sheetData>
  <conditionalFormatting sqref="D11:D14 D4:D8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 plus Veteran Worlds&amp;CPage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67">IF(E4=0,"",IF(E4=E3,A3,ROW()-3&amp;IF(E4=E5,"T","")))</f>
        <v>1</v>
      </c>
      <c r="B4" s="2" t="str">
        <f>TRIM(IF(D4&lt;=V60Cutoff,"%",IF(D4&lt;=V50Cutoff,"#","")))</f>
        <v>#</v>
      </c>
      <c r="C4" s="32" t="s">
        <v>204</v>
      </c>
      <c r="D4" s="19">
        <v>20315</v>
      </c>
      <c r="E4" s="36">
        <f aca="true" t="shared" si="1" ref="E4:E35">F4+LARGE($L4:$M4,1)+LARGE($L4:$M4,2)</f>
        <v>1110</v>
      </c>
      <c r="F4" s="5"/>
      <c r="G4" s="4">
        <v>3</v>
      </c>
      <c r="H4" s="5">
        <f aca="true" t="shared" si="2" ref="H4:H34">IF(OR(G4&gt;=65,ISNUMBER(G4)=FALSE),0,VLOOKUP(G4,PointTable,H$3,TRUE))</f>
        <v>510</v>
      </c>
      <c r="I4" s="4">
        <v>1</v>
      </c>
      <c r="J4" s="5">
        <f aca="true" t="shared" si="3" ref="J4:J34">IF(OR(I4&gt;=65,ISNUMBER(I4)=FALSE),0,VLOOKUP(I4,PointTable,J$3,TRUE))</f>
        <v>600</v>
      </c>
      <c r="L4">
        <f>H4</f>
        <v>510</v>
      </c>
      <c r="M4">
        <f>J4</f>
        <v>600</v>
      </c>
    </row>
    <row r="5" spans="1:13" ht="12.75">
      <c r="A5" s="2" t="str">
        <f t="shared" si="0"/>
        <v>2</v>
      </c>
      <c r="B5" s="2" t="str">
        <f aca="true" t="shared" si="4" ref="B5:B44">TRIM(IF(D5&lt;=V60Cutoff,"%",IF(D5&lt;=V50Cutoff,"#","")))</f>
        <v>#</v>
      </c>
      <c r="C5" s="32" t="s">
        <v>111</v>
      </c>
      <c r="D5" s="19">
        <v>19040</v>
      </c>
      <c r="E5" s="36">
        <f t="shared" si="1"/>
        <v>1104</v>
      </c>
      <c r="F5" s="18"/>
      <c r="G5" s="4">
        <v>2</v>
      </c>
      <c r="H5" s="5">
        <f t="shared" si="2"/>
        <v>552</v>
      </c>
      <c r="I5" s="4">
        <v>2</v>
      </c>
      <c r="J5" s="5">
        <f t="shared" si="3"/>
        <v>552</v>
      </c>
      <c r="L5">
        <f aca="true" t="shared" si="5" ref="L5:L44">H5</f>
        <v>552</v>
      </c>
      <c r="M5">
        <f aca="true" t="shared" si="6" ref="M5:M44">J5</f>
        <v>552</v>
      </c>
    </row>
    <row r="6" spans="1:13" ht="12.75">
      <c r="A6" s="2" t="str">
        <f t="shared" si="0"/>
        <v>3</v>
      </c>
      <c r="B6" s="2" t="str">
        <f>TRIM(IF(D6&lt;=V60Cutoff,"%",IF(D6&lt;=V50Cutoff,"#","")))</f>
        <v>#</v>
      </c>
      <c r="C6" s="20" t="s">
        <v>31</v>
      </c>
      <c r="D6" s="19">
        <v>17250</v>
      </c>
      <c r="E6" s="36">
        <f t="shared" si="1"/>
        <v>924</v>
      </c>
      <c r="F6" s="18"/>
      <c r="G6" s="4">
        <v>3</v>
      </c>
      <c r="H6" s="5">
        <f t="shared" si="2"/>
        <v>510</v>
      </c>
      <c r="I6" s="4">
        <v>7</v>
      </c>
      <c r="J6" s="5">
        <f t="shared" si="3"/>
        <v>414</v>
      </c>
      <c r="L6">
        <f>H6</f>
        <v>510</v>
      </c>
      <c r="M6">
        <f>J6</f>
        <v>414</v>
      </c>
    </row>
    <row r="7" spans="1:13" ht="12.75">
      <c r="A7" s="2" t="str">
        <f t="shared" si="0"/>
        <v>4</v>
      </c>
      <c r="B7" s="2">
        <f t="shared" si="4"/>
      </c>
      <c r="C7" s="32" t="s">
        <v>328</v>
      </c>
      <c r="D7" s="19">
        <v>23637</v>
      </c>
      <c r="E7" s="36">
        <f t="shared" si="1"/>
        <v>921</v>
      </c>
      <c r="F7" s="18"/>
      <c r="G7" s="4">
        <v>8</v>
      </c>
      <c r="H7" s="5">
        <f t="shared" si="2"/>
        <v>411</v>
      </c>
      <c r="I7" s="4">
        <v>3</v>
      </c>
      <c r="J7" s="5">
        <f t="shared" si="3"/>
        <v>510</v>
      </c>
      <c r="L7">
        <f t="shared" si="5"/>
        <v>411</v>
      </c>
      <c r="M7">
        <f t="shared" si="6"/>
        <v>510</v>
      </c>
    </row>
    <row r="8" spans="1:13" ht="12.75">
      <c r="A8" s="2" t="str">
        <f t="shared" si="0"/>
        <v>5</v>
      </c>
      <c r="B8" s="2" t="str">
        <f t="shared" si="4"/>
        <v>#</v>
      </c>
      <c r="C8" s="32" t="s">
        <v>27</v>
      </c>
      <c r="D8" s="19">
        <v>19109</v>
      </c>
      <c r="E8" s="36">
        <f t="shared" si="1"/>
        <v>741</v>
      </c>
      <c r="F8" s="18"/>
      <c r="G8" s="4">
        <v>9</v>
      </c>
      <c r="H8" s="5">
        <f t="shared" si="2"/>
        <v>321</v>
      </c>
      <c r="I8" s="4">
        <v>5</v>
      </c>
      <c r="J8" s="5">
        <f t="shared" si="3"/>
        <v>420</v>
      </c>
      <c r="L8">
        <f t="shared" si="5"/>
        <v>321</v>
      </c>
      <c r="M8">
        <f t="shared" si="6"/>
        <v>420</v>
      </c>
    </row>
    <row r="9" spans="1:13" ht="12.75">
      <c r="A9" s="2" t="str">
        <f t="shared" si="0"/>
        <v>6</v>
      </c>
      <c r="B9" s="2" t="str">
        <f>TRIM(IF(D9&lt;=V60Cutoff,"%",IF(D9&lt;=V50Cutoff,"#","")))</f>
        <v>%</v>
      </c>
      <c r="C9" s="20" t="s">
        <v>8</v>
      </c>
      <c r="D9" s="19">
        <v>15804</v>
      </c>
      <c r="E9" s="36">
        <f t="shared" si="1"/>
        <v>732</v>
      </c>
      <c r="F9" s="18"/>
      <c r="G9" s="4">
        <v>6</v>
      </c>
      <c r="H9" s="5">
        <f t="shared" si="2"/>
        <v>417</v>
      </c>
      <c r="I9" s="4">
        <v>11</v>
      </c>
      <c r="J9" s="5">
        <f t="shared" si="3"/>
        <v>315</v>
      </c>
      <c r="L9">
        <f>H9</f>
        <v>417</v>
      </c>
      <c r="M9">
        <f>J9</f>
        <v>315</v>
      </c>
    </row>
    <row r="10" spans="1:13" ht="12.75">
      <c r="A10" s="2" t="str">
        <f t="shared" si="0"/>
        <v>7</v>
      </c>
      <c r="B10" s="2" t="str">
        <f t="shared" si="4"/>
        <v>#</v>
      </c>
      <c r="C10" s="32" t="s">
        <v>314</v>
      </c>
      <c r="D10" s="19">
        <v>19684</v>
      </c>
      <c r="E10" s="36">
        <f t="shared" si="1"/>
        <v>720</v>
      </c>
      <c r="F10" s="18"/>
      <c r="G10" s="4">
        <v>7</v>
      </c>
      <c r="H10" s="5">
        <f t="shared" si="2"/>
        <v>414</v>
      </c>
      <c r="I10" s="4">
        <v>14</v>
      </c>
      <c r="J10" s="5">
        <f t="shared" si="3"/>
        <v>306</v>
      </c>
      <c r="L10">
        <f t="shared" si="5"/>
        <v>414</v>
      </c>
      <c r="M10">
        <f t="shared" si="6"/>
        <v>306</v>
      </c>
    </row>
    <row r="11" spans="1:13" ht="12.75">
      <c r="A11" s="2" t="str">
        <f t="shared" si="0"/>
        <v>8T</v>
      </c>
      <c r="B11" s="2" t="str">
        <f>TRIM(IF(D11&lt;=V60Cutoff,"%",IF(D11&lt;=V50Cutoff,"#","")))</f>
        <v>#</v>
      </c>
      <c r="C11" s="32" t="s">
        <v>168</v>
      </c>
      <c r="D11" s="19">
        <v>19759</v>
      </c>
      <c r="E11" s="36">
        <f t="shared" si="1"/>
        <v>630</v>
      </c>
      <c r="F11" s="18"/>
      <c r="G11" s="4">
        <v>12</v>
      </c>
      <c r="H11" s="5">
        <f t="shared" si="2"/>
        <v>312</v>
      </c>
      <c r="I11" s="4">
        <v>10</v>
      </c>
      <c r="J11" s="5">
        <f t="shared" si="3"/>
        <v>318</v>
      </c>
      <c r="L11">
        <f>H11</f>
        <v>312</v>
      </c>
      <c r="M11">
        <f>J11</f>
        <v>318</v>
      </c>
    </row>
    <row r="12" spans="1:13" ht="12.75">
      <c r="A12" s="2" t="str">
        <f t="shared" si="0"/>
        <v>8T</v>
      </c>
      <c r="B12" s="2" t="str">
        <f>TRIM(IF(D12&lt;=V60Cutoff,"%",IF(D12&lt;=V50Cutoff,"#","")))</f>
        <v>#</v>
      </c>
      <c r="C12" s="20" t="s">
        <v>59</v>
      </c>
      <c r="D12" s="19">
        <v>18464</v>
      </c>
      <c r="E12" s="36">
        <f t="shared" si="1"/>
        <v>630</v>
      </c>
      <c r="F12" s="18"/>
      <c r="G12" s="4">
        <v>13</v>
      </c>
      <c r="H12" s="5">
        <f t="shared" si="2"/>
        <v>309</v>
      </c>
      <c r="I12" s="4">
        <v>9</v>
      </c>
      <c r="J12" s="5">
        <f t="shared" si="3"/>
        <v>321</v>
      </c>
      <c r="L12">
        <f>H12</f>
        <v>309</v>
      </c>
      <c r="M12">
        <f>J12</f>
        <v>321</v>
      </c>
    </row>
    <row r="13" spans="1:13" ht="12.75">
      <c r="A13" s="2" t="str">
        <f t="shared" si="0"/>
        <v>10T</v>
      </c>
      <c r="B13" s="2" t="str">
        <f>TRIM(IF(D13&lt;=V60Cutoff,"%",IF(D13&lt;=V50Cutoff,"#","")))</f>
        <v>#</v>
      </c>
      <c r="C13" s="32" t="s">
        <v>284</v>
      </c>
      <c r="D13" s="19">
        <v>16733</v>
      </c>
      <c r="E13" s="36">
        <f t="shared" si="1"/>
        <v>606</v>
      </c>
      <c r="F13" s="18"/>
      <c r="G13" s="4">
        <v>24</v>
      </c>
      <c r="H13" s="5">
        <f t="shared" si="2"/>
        <v>189</v>
      </c>
      <c r="I13" s="4">
        <v>6</v>
      </c>
      <c r="J13" s="5">
        <f t="shared" si="3"/>
        <v>417</v>
      </c>
      <c r="L13">
        <f>H13</f>
        <v>189</v>
      </c>
      <c r="M13">
        <f>J13</f>
        <v>417</v>
      </c>
    </row>
    <row r="14" spans="1:13" ht="12.75">
      <c r="A14" s="2" t="str">
        <f t="shared" si="0"/>
        <v>10T</v>
      </c>
      <c r="B14" s="2" t="str">
        <f>TRIM(IF(D14&lt;=V60Cutoff,"%",IF(D14&lt;=V50Cutoff,"#","")))</f>
        <v>%</v>
      </c>
      <c r="C14" s="20" t="s">
        <v>81</v>
      </c>
      <c r="D14" s="19">
        <v>15026</v>
      </c>
      <c r="E14" s="36">
        <f t="shared" si="1"/>
        <v>606</v>
      </c>
      <c r="F14" s="18"/>
      <c r="G14" s="4">
        <v>5</v>
      </c>
      <c r="H14" s="5">
        <f t="shared" si="2"/>
        <v>420</v>
      </c>
      <c r="I14" s="4">
        <v>25</v>
      </c>
      <c r="J14" s="5">
        <f t="shared" si="3"/>
        <v>186</v>
      </c>
      <c r="L14">
        <f>H14</f>
        <v>420</v>
      </c>
      <c r="M14">
        <f>J14</f>
        <v>186</v>
      </c>
    </row>
    <row r="15" spans="1:13" ht="12.75">
      <c r="A15" s="2" t="str">
        <f t="shared" si="0"/>
        <v>12</v>
      </c>
      <c r="B15" s="2">
        <f t="shared" si="4"/>
      </c>
      <c r="C15" s="32" t="s">
        <v>316</v>
      </c>
      <c r="D15" s="19">
        <v>21015</v>
      </c>
      <c r="E15" s="36">
        <f t="shared" si="1"/>
        <v>600</v>
      </c>
      <c r="F15" s="18"/>
      <c r="G15" s="4">
        <v>1</v>
      </c>
      <c r="H15" s="5">
        <f t="shared" si="2"/>
        <v>600</v>
      </c>
      <c r="I15" s="4" t="s">
        <v>3</v>
      </c>
      <c r="J15" s="5">
        <f t="shared" si="3"/>
        <v>0</v>
      </c>
      <c r="L15">
        <f t="shared" si="5"/>
        <v>600</v>
      </c>
      <c r="M15">
        <f t="shared" si="6"/>
        <v>0</v>
      </c>
    </row>
    <row r="16" spans="1:13" ht="12.75">
      <c r="A16" s="2" t="str">
        <f t="shared" si="0"/>
        <v>13</v>
      </c>
      <c r="B16" s="2">
        <f t="shared" si="4"/>
      </c>
      <c r="C16" s="32" t="s">
        <v>171</v>
      </c>
      <c r="D16" s="19">
        <v>22695</v>
      </c>
      <c r="E16" s="36">
        <f t="shared" si="1"/>
        <v>516</v>
      </c>
      <c r="F16" s="18"/>
      <c r="G16" s="4">
        <v>18</v>
      </c>
      <c r="H16" s="5">
        <f t="shared" si="2"/>
        <v>207</v>
      </c>
      <c r="I16" s="4">
        <v>13</v>
      </c>
      <c r="J16" s="5">
        <f t="shared" si="3"/>
        <v>309</v>
      </c>
      <c r="L16">
        <f t="shared" si="5"/>
        <v>207</v>
      </c>
      <c r="M16">
        <f t="shared" si="6"/>
        <v>309</v>
      </c>
    </row>
    <row r="17" spans="1:13" ht="12.75">
      <c r="A17" s="2" t="str">
        <f t="shared" si="0"/>
        <v>14</v>
      </c>
      <c r="B17" s="2">
        <f>TRIM(IF(D17&lt;=V60Cutoff,"%",IF(D17&lt;=V50Cutoff,"#","")))</f>
      </c>
      <c r="C17" s="20" t="s">
        <v>33</v>
      </c>
      <c r="D17" s="19">
        <v>20956</v>
      </c>
      <c r="E17" s="36">
        <f t="shared" si="1"/>
        <v>510</v>
      </c>
      <c r="F17" s="18"/>
      <c r="G17" s="4" t="s">
        <v>3</v>
      </c>
      <c r="H17" s="5">
        <f t="shared" si="2"/>
        <v>0</v>
      </c>
      <c r="I17" s="4">
        <v>3</v>
      </c>
      <c r="J17" s="5">
        <f t="shared" si="3"/>
        <v>510</v>
      </c>
      <c r="L17">
        <f>H17</f>
        <v>0</v>
      </c>
      <c r="M17">
        <f>J17</f>
        <v>510</v>
      </c>
    </row>
    <row r="18" spans="1:13" ht="12.75">
      <c r="A18" s="2" t="str">
        <f t="shared" si="0"/>
        <v>15</v>
      </c>
      <c r="B18" s="2">
        <f t="shared" si="4"/>
      </c>
      <c r="C18" s="20" t="s">
        <v>9</v>
      </c>
      <c r="D18" s="19">
        <v>20934</v>
      </c>
      <c r="E18" s="36">
        <f t="shared" si="1"/>
        <v>505</v>
      </c>
      <c r="F18" s="18"/>
      <c r="G18" s="4">
        <v>39</v>
      </c>
      <c r="H18" s="5">
        <f t="shared" si="2"/>
        <v>94</v>
      </c>
      <c r="I18" s="4">
        <v>8</v>
      </c>
      <c r="J18" s="5">
        <f t="shared" si="3"/>
        <v>411</v>
      </c>
      <c r="L18">
        <f t="shared" si="5"/>
        <v>94</v>
      </c>
      <c r="M18">
        <f t="shared" si="6"/>
        <v>411</v>
      </c>
    </row>
    <row r="19" spans="1:13" ht="12.75">
      <c r="A19" s="2" t="str">
        <f t="shared" si="0"/>
        <v>16</v>
      </c>
      <c r="B19" s="2">
        <f aca="true" t="shared" si="7" ref="B19:B79">TRIM(IF(D19&lt;=V60Cutoff,"%",IF(D19&lt;=V50Cutoff,"#","")))</f>
      </c>
      <c r="C19" s="32" t="s">
        <v>244</v>
      </c>
      <c r="D19" s="19">
        <v>22643</v>
      </c>
      <c r="E19" s="36">
        <f t="shared" si="1"/>
        <v>420</v>
      </c>
      <c r="F19" s="18"/>
      <c r="G19" s="4">
        <v>17</v>
      </c>
      <c r="H19" s="5">
        <f t="shared" si="2"/>
        <v>210</v>
      </c>
      <c r="I19" s="4">
        <v>17</v>
      </c>
      <c r="J19" s="5">
        <f t="shared" si="3"/>
        <v>210</v>
      </c>
      <c r="L19">
        <f aca="true" t="shared" si="8" ref="L19:L79">H19</f>
        <v>210</v>
      </c>
      <c r="M19">
        <f aca="true" t="shared" si="9" ref="M19:M79">J19</f>
        <v>210</v>
      </c>
    </row>
    <row r="20" spans="1:13" ht="12.75">
      <c r="A20" s="2" t="str">
        <f t="shared" si="0"/>
        <v>17</v>
      </c>
      <c r="B20" s="2" t="str">
        <f>TRIM(IF(D20&lt;=V60Cutoff,"%",IF(D20&lt;=V50Cutoff,"#","")))</f>
        <v>#</v>
      </c>
      <c r="C20" s="32" t="s">
        <v>74</v>
      </c>
      <c r="D20" s="19">
        <v>19101</v>
      </c>
      <c r="E20" s="36">
        <f t="shared" si="1"/>
        <v>400</v>
      </c>
      <c r="F20" s="18"/>
      <c r="G20" s="4">
        <v>33</v>
      </c>
      <c r="H20" s="5">
        <f t="shared" si="2"/>
        <v>100</v>
      </c>
      <c r="I20" s="4">
        <v>16</v>
      </c>
      <c r="J20" s="5">
        <f t="shared" si="3"/>
        <v>300</v>
      </c>
      <c r="L20">
        <f>H20</f>
        <v>100</v>
      </c>
      <c r="M20">
        <f>J20</f>
        <v>300</v>
      </c>
    </row>
    <row r="21" spans="1:13" ht="12.75">
      <c r="A21" s="2" t="str">
        <f t="shared" si="0"/>
        <v>18</v>
      </c>
      <c r="B21" s="2">
        <f t="shared" si="4"/>
      </c>
      <c r="C21" s="32" t="s">
        <v>320</v>
      </c>
      <c r="D21" s="19">
        <v>23731</v>
      </c>
      <c r="E21" s="36">
        <f t="shared" si="1"/>
        <v>369</v>
      </c>
      <c r="F21" s="18"/>
      <c r="G21" s="4">
        <v>32</v>
      </c>
      <c r="H21" s="5">
        <f t="shared" si="2"/>
        <v>165</v>
      </c>
      <c r="I21" s="4">
        <v>19</v>
      </c>
      <c r="J21" s="5">
        <f t="shared" si="3"/>
        <v>204</v>
      </c>
      <c r="L21">
        <f t="shared" si="5"/>
        <v>165</v>
      </c>
      <c r="M21">
        <f t="shared" si="6"/>
        <v>204</v>
      </c>
    </row>
    <row r="22" spans="1:13" ht="12.75">
      <c r="A22" s="2" t="str">
        <f t="shared" si="0"/>
        <v>19</v>
      </c>
      <c r="B22" s="2" t="str">
        <f t="shared" si="4"/>
        <v>#</v>
      </c>
      <c r="C22" s="32" t="s">
        <v>139</v>
      </c>
      <c r="D22" s="19">
        <v>18992</v>
      </c>
      <c r="E22" s="36">
        <f t="shared" si="1"/>
        <v>361.5</v>
      </c>
      <c r="F22" s="18"/>
      <c r="G22" s="4">
        <v>30</v>
      </c>
      <c r="H22" s="5">
        <f t="shared" si="2"/>
        <v>171</v>
      </c>
      <c r="I22" s="4">
        <v>23.5</v>
      </c>
      <c r="J22" s="5">
        <f t="shared" si="3"/>
        <v>190.5</v>
      </c>
      <c r="L22">
        <f t="shared" si="5"/>
        <v>171</v>
      </c>
      <c r="M22">
        <f t="shared" si="6"/>
        <v>190.5</v>
      </c>
    </row>
    <row r="23" spans="1:13" ht="12.75">
      <c r="A23" s="2" t="str">
        <f t="shared" si="0"/>
        <v>20</v>
      </c>
      <c r="B23" s="2" t="str">
        <f>TRIM(IF(D23&lt;=V60Cutoff,"%",IF(D23&lt;=V50Cutoff,"#","")))</f>
        <v>%</v>
      </c>
      <c r="C23" s="20" t="s">
        <v>79</v>
      </c>
      <c r="D23" s="19">
        <v>13038</v>
      </c>
      <c r="E23" s="36">
        <f>F23+LARGE($L23:$M23,1)+LARGE($L23:$M23,2)</f>
        <v>360</v>
      </c>
      <c r="F23" s="18"/>
      <c r="G23" s="4">
        <v>28</v>
      </c>
      <c r="H23" s="5">
        <f t="shared" si="2"/>
        <v>177</v>
      </c>
      <c r="I23" s="4">
        <v>26</v>
      </c>
      <c r="J23" s="5">
        <f t="shared" si="3"/>
        <v>183</v>
      </c>
      <c r="L23">
        <f>H23</f>
        <v>177</v>
      </c>
      <c r="M23">
        <f>J23</f>
        <v>183</v>
      </c>
    </row>
    <row r="24" spans="1:13" ht="12.75">
      <c r="A24" s="2" t="str">
        <f t="shared" si="0"/>
        <v>21</v>
      </c>
      <c r="B24" s="2" t="str">
        <f t="shared" si="4"/>
        <v>#</v>
      </c>
      <c r="C24" s="32" t="s">
        <v>28</v>
      </c>
      <c r="D24" s="19">
        <v>19054</v>
      </c>
      <c r="E24" s="36">
        <f t="shared" si="1"/>
        <v>318</v>
      </c>
      <c r="F24" s="18"/>
      <c r="G24" s="4">
        <v>10</v>
      </c>
      <c r="H24" s="5">
        <f t="shared" si="2"/>
        <v>318</v>
      </c>
      <c r="I24" s="4" t="s">
        <v>3</v>
      </c>
      <c r="J24" s="5">
        <f t="shared" si="3"/>
        <v>0</v>
      </c>
      <c r="L24">
        <f t="shared" si="5"/>
        <v>318</v>
      </c>
      <c r="M24">
        <f t="shared" si="6"/>
        <v>0</v>
      </c>
    </row>
    <row r="25" spans="1:13" ht="12.75">
      <c r="A25" s="2" t="str">
        <f t="shared" si="0"/>
        <v>22</v>
      </c>
      <c r="B25" s="2" t="str">
        <f t="shared" si="4"/>
        <v>#</v>
      </c>
      <c r="C25" s="32" t="s">
        <v>106</v>
      </c>
      <c r="D25" s="19">
        <v>19046</v>
      </c>
      <c r="E25" s="36">
        <f t="shared" si="1"/>
        <v>315</v>
      </c>
      <c r="F25" s="18"/>
      <c r="G25" s="4">
        <v>11</v>
      </c>
      <c r="H25" s="5">
        <f t="shared" si="2"/>
        <v>315</v>
      </c>
      <c r="I25" s="4" t="s">
        <v>3</v>
      </c>
      <c r="J25" s="5">
        <f t="shared" si="3"/>
        <v>0</v>
      </c>
      <c r="L25">
        <f t="shared" si="5"/>
        <v>315</v>
      </c>
      <c r="M25">
        <f t="shared" si="6"/>
        <v>0</v>
      </c>
    </row>
    <row r="26" spans="1:13" ht="12.75">
      <c r="A26" s="2" t="str">
        <f t="shared" si="0"/>
        <v>23</v>
      </c>
      <c r="B26" s="2">
        <f t="shared" si="4"/>
      </c>
      <c r="C26" s="32" t="s">
        <v>362</v>
      </c>
      <c r="D26" s="19">
        <v>20676</v>
      </c>
      <c r="E26" s="36">
        <f t="shared" si="1"/>
        <v>312</v>
      </c>
      <c r="F26" s="18"/>
      <c r="G26" s="4" t="s">
        <v>3</v>
      </c>
      <c r="H26" s="5">
        <f t="shared" si="2"/>
        <v>0</v>
      </c>
      <c r="I26" s="4">
        <v>12</v>
      </c>
      <c r="J26" s="5">
        <f t="shared" si="3"/>
        <v>312</v>
      </c>
      <c r="L26">
        <f t="shared" si="5"/>
        <v>0</v>
      </c>
      <c r="M26">
        <f t="shared" si="6"/>
        <v>312</v>
      </c>
    </row>
    <row r="27" spans="1:13" ht="12.75">
      <c r="A27" s="2" t="str">
        <f t="shared" si="0"/>
        <v>24</v>
      </c>
      <c r="B27" s="2" t="str">
        <f t="shared" si="4"/>
        <v>#</v>
      </c>
      <c r="C27" s="20" t="s">
        <v>85</v>
      </c>
      <c r="D27" s="19">
        <v>19452</v>
      </c>
      <c r="E27" s="36">
        <f t="shared" si="1"/>
        <v>306</v>
      </c>
      <c r="F27" s="18"/>
      <c r="G27" s="4">
        <v>14</v>
      </c>
      <c r="H27" s="5">
        <f t="shared" si="2"/>
        <v>306</v>
      </c>
      <c r="I27" s="4" t="s">
        <v>3</v>
      </c>
      <c r="J27" s="5">
        <f t="shared" si="3"/>
        <v>0</v>
      </c>
      <c r="L27">
        <f t="shared" si="5"/>
        <v>306</v>
      </c>
      <c r="M27">
        <f t="shared" si="6"/>
        <v>0</v>
      </c>
    </row>
    <row r="28" spans="1:13" ht="12.75">
      <c r="A28" s="2" t="str">
        <f t="shared" si="0"/>
        <v>25T</v>
      </c>
      <c r="B28" s="2" t="str">
        <f t="shared" si="4"/>
        <v>#</v>
      </c>
      <c r="C28" s="32" t="s">
        <v>13</v>
      </c>
      <c r="D28" s="19">
        <v>18375</v>
      </c>
      <c r="E28" s="36">
        <f t="shared" si="1"/>
        <v>303</v>
      </c>
      <c r="F28" s="18"/>
      <c r="G28" s="4" t="s">
        <v>3</v>
      </c>
      <c r="H28" s="5">
        <f t="shared" si="2"/>
        <v>0</v>
      </c>
      <c r="I28" s="4">
        <v>15</v>
      </c>
      <c r="J28" s="5">
        <f t="shared" si="3"/>
        <v>303</v>
      </c>
      <c r="L28">
        <f t="shared" si="5"/>
        <v>0</v>
      </c>
      <c r="M28">
        <f t="shared" si="6"/>
        <v>303</v>
      </c>
    </row>
    <row r="29" spans="1:13" ht="12.75">
      <c r="A29" s="2" t="str">
        <f t="shared" si="0"/>
        <v>25T</v>
      </c>
      <c r="B29" s="2" t="str">
        <f t="shared" si="4"/>
        <v>#</v>
      </c>
      <c r="C29" s="32" t="s">
        <v>317</v>
      </c>
      <c r="D29" s="19">
        <v>19624</v>
      </c>
      <c r="E29" s="36">
        <f t="shared" si="1"/>
        <v>303</v>
      </c>
      <c r="F29" s="18"/>
      <c r="G29" s="4">
        <v>15</v>
      </c>
      <c r="H29" s="5">
        <f t="shared" si="2"/>
        <v>303</v>
      </c>
      <c r="I29" s="4" t="s">
        <v>3</v>
      </c>
      <c r="J29" s="5">
        <f t="shared" si="3"/>
        <v>0</v>
      </c>
      <c r="L29">
        <f t="shared" si="5"/>
        <v>303</v>
      </c>
      <c r="M29">
        <f t="shared" si="6"/>
        <v>0</v>
      </c>
    </row>
    <row r="30" spans="1:13" ht="12.75">
      <c r="A30" s="2" t="str">
        <f t="shared" si="0"/>
        <v>27</v>
      </c>
      <c r="B30" s="2" t="str">
        <f t="shared" si="4"/>
        <v>#</v>
      </c>
      <c r="C30" s="32" t="s">
        <v>116</v>
      </c>
      <c r="D30" s="19">
        <v>19045</v>
      </c>
      <c r="E30" s="36">
        <f t="shared" si="1"/>
        <v>300</v>
      </c>
      <c r="F30" s="18"/>
      <c r="G30" s="4">
        <v>16</v>
      </c>
      <c r="H30" s="5">
        <f t="shared" si="2"/>
        <v>300</v>
      </c>
      <c r="I30" s="4" t="s">
        <v>3</v>
      </c>
      <c r="J30" s="5">
        <f t="shared" si="3"/>
        <v>0</v>
      </c>
      <c r="L30">
        <f t="shared" si="5"/>
        <v>300</v>
      </c>
      <c r="M30">
        <f t="shared" si="6"/>
        <v>0</v>
      </c>
    </row>
    <row r="31" spans="1:13" ht="12.75">
      <c r="A31" s="2" t="str">
        <f t="shared" si="0"/>
        <v>28</v>
      </c>
      <c r="B31" s="2" t="str">
        <f t="shared" si="4"/>
        <v>#</v>
      </c>
      <c r="C31" s="32" t="s">
        <v>220</v>
      </c>
      <c r="D31" s="19">
        <v>18181</v>
      </c>
      <c r="E31" s="36">
        <f t="shared" si="1"/>
        <v>299</v>
      </c>
      <c r="F31" s="18"/>
      <c r="G31" s="4">
        <v>35</v>
      </c>
      <c r="H31" s="5">
        <f t="shared" si="2"/>
        <v>98</v>
      </c>
      <c r="I31" s="4">
        <v>20</v>
      </c>
      <c r="J31" s="5">
        <f t="shared" si="3"/>
        <v>201</v>
      </c>
      <c r="L31">
        <f t="shared" si="5"/>
        <v>98</v>
      </c>
      <c r="M31">
        <f t="shared" si="6"/>
        <v>201</v>
      </c>
    </row>
    <row r="32" spans="1:13" ht="12.75">
      <c r="A32" s="2" t="str">
        <f t="shared" si="0"/>
        <v>29</v>
      </c>
      <c r="B32" s="2">
        <f t="shared" si="4"/>
      </c>
      <c r="C32" s="32" t="s">
        <v>319</v>
      </c>
      <c r="D32" s="19">
        <v>20721</v>
      </c>
      <c r="E32" s="36">
        <f t="shared" si="1"/>
        <v>268</v>
      </c>
      <c r="F32" s="18"/>
      <c r="G32" s="4">
        <v>31</v>
      </c>
      <c r="H32" s="5">
        <f t="shared" si="2"/>
        <v>168</v>
      </c>
      <c r="I32" s="4">
        <v>33</v>
      </c>
      <c r="J32" s="5">
        <f t="shared" si="3"/>
        <v>100</v>
      </c>
      <c r="L32">
        <f t="shared" si="5"/>
        <v>168</v>
      </c>
      <c r="M32">
        <f t="shared" si="6"/>
        <v>100</v>
      </c>
    </row>
    <row r="33" spans="1:13" ht="12.75">
      <c r="A33" s="2" t="str">
        <f t="shared" si="0"/>
        <v>30</v>
      </c>
      <c r="B33" s="2" t="str">
        <f t="shared" si="4"/>
        <v>%</v>
      </c>
      <c r="C33" s="32" t="s">
        <v>174</v>
      </c>
      <c r="D33" s="19">
        <v>15936</v>
      </c>
      <c r="E33" s="36">
        <f t="shared" si="1"/>
        <v>267</v>
      </c>
      <c r="F33" s="18"/>
      <c r="G33" s="4">
        <v>37</v>
      </c>
      <c r="H33" s="5">
        <f t="shared" si="2"/>
        <v>96</v>
      </c>
      <c r="I33" s="4">
        <v>30</v>
      </c>
      <c r="J33" s="5">
        <f t="shared" si="3"/>
        <v>171</v>
      </c>
      <c r="L33">
        <f t="shared" si="5"/>
        <v>96</v>
      </c>
      <c r="M33">
        <f t="shared" si="6"/>
        <v>171</v>
      </c>
    </row>
    <row r="34" spans="1:13" ht="12.75">
      <c r="A34" s="2" t="str">
        <f t="shared" si="0"/>
        <v>31</v>
      </c>
      <c r="B34" s="2" t="str">
        <f t="shared" si="4"/>
        <v>#</v>
      </c>
      <c r="C34" s="32" t="s">
        <v>384</v>
      </c>
      <c r="D34" s="19">
        <v>18907</v>
      </c>
      <c r="E34" s="36">
        <f t="shared" si="1"/>
        <v>207</v>
      </c>
      <c r="F34" s="18"/>
      <c r="G34" s="4" t="s">
        <v>3</v>
      </c>
      <c r="H34" s="5">
        <f t="shared" si="2"/>
        <v>0</v>
      </c>
      <c r="I34" s="4">
        <v>18</v>
      </c>
      <c r="J34" s="5">
        <f t="shared" si="3"/>
        <v>207</v>
      </c>
      <c r="L34">
        <f t="shared" si="5"/>
        <v>0</v>
      </c>
      <c r="M34">
        <f t="shared" si="6"/>
        <v>207</v>
      </c>
    </row>
    <row r="35" spans="1:13" ht="12.75">
      <c r="A35" s="2" t="str">
        <f t="shared" si="0"/>
        <v>32T</v>
      </c>
      <c r="B35" s="2">
        <f t="shared" si="4"/>
      </c>
      <c r="C35" s="32" t="s">
        <v>318</v>
      </c>
      <c r="D35" s="19">
        <v>23579</v>
      </c>
      <c r="E35" s="36">
        <f t="shared" si="1"/>
        <v>202.5</v>
      </c>
      <c r="F35" s="18"/>
      <c r="G35" s="4">
        <v>19.5</v>
      </c>
      <c r="H35" s="5">
        <f aca="true" t="shared" si="10" ref="H35:H44">IF(OR(G35&gt;=65,ISNUMBER(G35)=FALSE),0,VLOOKUP(G35,PointTable,H$3,TRUE))</f>
        <v>202.5</v>
      </c>
      <c r="I35" s="4" t="s">
        <v>3</v>
      </c>
      <c r="J35" s="5">
        <f aca="true" t="shared" si="11" ref="J35:J44">IF(OR(I35&gt;=65,ISNUMBER(I35)=FALSE),0,VLOOKUP(I35,PointTable,J$3,TRUE))</f>
        <v>0</v>
      </c>
      <c r="L35">
        <f t="shared" si="5"/>
        <v>202.5</v>
      </c>
      <c r="M35">
        <f t="shared" si="6"/>
        <v>0</v>
      </c>
    </row>
    <row r="36" spans="1:13" ht="12.75">
      <c r="A36" s="2" t="str">
        <f t="shared" si="0"/>
        <v>32T</v>
      </c>
      <c r="B36" s="2" t="str">
        <f t="shared" si="4"/>
        <v>%</v>
      </c>
      <c r="C36" s="20" t="s">
        <v>69</v>
      </c>
      <c r="D36" s="19">
        <v>16506</v>
      </c>
      <c r="E36" s="36">
        <f aca="true" t="shared" si="12" ref="E36:E51">F36+LARGE($L36:$M36,1)+LARGE($L36:$M36,2)</f>
        <v>202.5</v>
      </c>
      <c r="F36" s="18"/>
      <c r="G36" s="4">
        <v>19.5</v>
      </c>
      <c r="H36" s="5">
        <f t="shared" si="10"/>
        <v>202.5</v>
      </c>
      <c r="I36" s="4" t="s">
        <v>3</v>
      </c>
      <c r="J36" s="5">
        <f t="shared" si="11"/>
        <v>0</v>
      </c>
      <c r="L36">
        <f t="shared" si="5"/>
        <v>202.5</v>
      </c>
      <c r="M36">
        <f t="shared" si="6"/>
        <v>0</v>
      </c>
    </row>
    <row r="37" spans="1:13" ht="12.75">
      <c r="A37" s="2" t="str">
        <f t="shared" si="0"/>
        <v>34</v>
      </c>
      <c r="B37" s="2">
        <f>TRIM(IF(D37&lt;=V60Cutoff,"%",IF(D37&lt;=V50Cutoff,"#","")))</f>
      </c>
      <c r="C37" s="32" t="s">
        <v>395</v>
      </c>
      <c r="D37" s="19">
        <v>21039</v>
      </c>
      <c r="E37" s="36">
        <f t="shared" si="12"/>
        <v>198</v>
      </c>
      <c r="F37" s="18"/>
      <c r="G37" s="4" t="s">
        <v>3</v>
      </c>
      <c r="H37" s="5">
        <f t="shared" si="10"/>
        <v>0</v>
      </c>
      <c r="I37" s="4">
        <v>21</v>
      </c>
      <c r="J37" s="5">
        <f t="shared" si="11"/>
        <v>198</v>
      </c>
      <c r="L37">
        <f>H37</f>
        <v>0</v>
      </c>
      <c r="M37">
        <f>J37</f>
        <v>198</v>
      </c>
    </row>
    <row r="38" spans="1:13" ht="12.75">
      <c r="A38" s="2" t="str">
        <f t="shared" si="0"/>
        <v>35T</v>
      </c>
      <c r="B38" s="2">
        <f t="shared" si="4"/>
      </c>
      <c r="C38" s="32" t="s">
        <v>327</v>
      </c>
      <c r="D38" s="19">
        <v>22034</v>
      </c>
      <c r="E38" s="36">
        <f t="shared" si="12"/>
        <v>196.5</v>
      </c>
      <c r="F38" s="18"/>
      <c r="G38" s="4">
        <v>21.5</v>
      </c>
      <c r="H38" s="5">
        <f t="shared" si="10"/>
        <v>196.5</v>
      </c>
      <c r="I38" s="4" t="s">
        <v>3</v>
      </c>
      <c r="J38" s="5">
        <f t="shared" si="11"/>
        <v>0</v>
      </c>
      <c r="L38">
        <f t="shared" si="5"/>
        <v>196.5</v>
      </c>
      <c r="M38">
        <f t="shared" si="6"/>
        <v>0</v>
      </c>
    </row>
    <row r="39" spans="1:13" ht="12.75">
      <c r="A39" s="2" t="str">
        <f t="shared" si="0"/>
        <v>35T</v>
      </c>
      <c r="B39" s="2" t="str">
        <f t="shared" si="4"/>
        <v>#</v>
      </c>
      <c r="C39" s="32" t="s">
        <v>140</v>
      </c>
      <c r="D39" s="19">
        <v>19626</v>
      </c>
      <c r="E39" s="36">
        <f t="shared" si="12"/>
        <v>196.5</v>
      </c>
      <c r="F39" s="18"/>
      <c r="G39" s="4">
        <v>21.5</v>
      </c>
      <c r="H39" s="5">
        <f t="shared" si="10"/>
        <v>196.5</v>
      </c>
      <c r="I39" s="4" t="s">
        <v>3</v>
      </c>
      <c r="J39" s="5">
        <f t="shared" si="11"/>
        <v>0</v>
      </c>
      <c r="L39">
        <f t="shared" si="5"/>
        <v>196.5</v>
      </c>
      <c r="M39">
        <f t="shared" si="6"/>
        <v>0</v>
      </c>
    </row>
    <row r="40" spans="1:13" ht="12.75">
      <c r="A40" s="2" t="str">
        <f t="shared" si="0"/>
        <v>37</v>
      </c>
      <c r="B40" s="2">
        <f t="shared" si="4"/>
      </c>
      <c r="C40" s="32" t="s">
        <v>396</v>
      </c>
      <c r="D40" s="19">
        <v>22618</v>
      </c>
      <c r="E40" s="36">
        <f t="shared" si="12"/>
        <v>195</v>
      </c>
      <c r="F40" s="18"/>
      <c r="G40" s="4" t="s">
        <v>3</v>
      </c>
      <c r="H40" s="5">
        <f t="shared" si="10"/>
        <v>0</v>
      </c>
      <c r="I40" s="4">
        <v>22</v>
      </c>
      <c r="J40" s="5">
        <f t="shared" si="11"/>
        <v>195</v>
      </c>
      <c r="L40">
        <f t="shared" si="5"/>
        <v>0</v>
      </c>
      <c r="M40">
        <f t="shared" si="6"/>
        <v>195</v>
      </c>
    </row>
    <row r="41" spans="1:13" ht="12.75">
      <c r="A41" s="2" t="str">
        <f t="shared" si="0"/>
        <v>38T</v>
      </c>
      <c r="B41" s="2" t="str">
        <f t="shared" si="4"/>
        <v>%</v>
      </c>
      <c r="C41" s="20" t="s">
        <v>53</v>
      </c>
      <c r="D41" s="19">
        <v>12055</v>
      </c>
      <c r="E41" s="36">
        <f t="shared" si="12"/>
        <v>192</v>
      </c>
      <c r="F41" s="18"/>
      <c r="G41" s="4">
        <v>40</v>
      </c>
      <c r="H41" s="5">
        <f t="shared" si="10"/>
        <v>93</v>
      </c>
      <c r="I41" s="4">
        <v>34</v>
      </c>
      <c r="J41" s="5">
        <f t="shared" si="11"/>
        <v>99</v>
      </c>
      <c r="L41">
        <f t="shared" si="5"/>
        <v>93</v>
      </c>
      <c r="M41">
        <f t="shared" si="6"/>
        <v>99</v>
      </c>
    </row>
    <row r="42" spans="1:13" ht="12.75">
      <c r="A42" s="2" t="str">
        <f t="shared" si="0"/>
        <v>38T</v>
      </c>
      <c r="B42" s="2" t="str">
        <f t="shared" si="4"/>
        <v>#</v>
      </c>
      <c r="C42" s="20" t="s">
        <v>34</v>
      </c>
      <c r="D42" s="19">
        <v>18244</v>
      </c>
      <c r="E42" s="36">
        <f t="shared" si="12"/>
        <v>192</v>
      </c>
      <c r="F42" s="18"/>
      <c r="G42" s="4">
        <v>23</v>
      </c>
      <c r="H42" s="5">
        <f t="shared" si="10"/>
        <v>192</v>
      </c>
      <c r="I42" s="4" t="s">
        <v>3</v>
      </c>
      <c r="J42" s="5">
        <f t="shared" si="11"/>
        <v>0</v>
      </c>
      <c r="L42">
        <f t="shared" si="5"/>
        <v>192</v>
      </c>
      <c r="M42">
        <f t="shared" si="6"/>
        <v>0</v>
      </c>
    </row>
    <row r="43" spans="1:13" ht="12.75">
      <c r="A43" s="2" t="str">
        <f t="shared" si="0"/>
        <v>40</v>
      </c>
      <c r="B43" s="2">
        <f t="shared" si="4"/>
      </c>
      <c r="C43" s="32" t="s">
        <v>321</v>
      </c>
      <c r="D43" s="19">
        <v>22037</v>
      </c>
      <c r="E43" s="36">
        <f t="shared" si="12"/>
        <v>191</v>
      </c>
      <c r="F43" s="18"/>
      <c r="G43" s="4">
        <v>36</v>
      </c>
      <c r="H43" s="5">
        <f t="shared" si="10"/>
        <v>97</v>
      </c>
      <c r="I43" s="4">
        <v>39</v>
      </c>
      <c r="J43" s="5">
        <f t="shared" si="11"/>
        <v>94</v>
      </c>
      <c r="L43">
        <f t="shared" si="5"/>
        <v>97</v>
      </c>
      <c r="M43">
        <f t="shared" si="6"/>
        <v>94</v>
      </c>
    </row>
    <row r="44" spans="1:13" ht="12.75">
      <c r="A44" s="2" t="str">
        <f t="shared" si="0"/>
        <v>41</v>
      </c>
      <c r="B44" s="2" t="str">
        <f t="shared" si="4"/>
        <v>%</v>
      </c>
      <c r="C44" s="20" t="s">
        <v>72</v>
      </c>
      <c r="D44" s="19">
        <v>12964</v>
      </c>
      <c r="E44" s="36">
        <f t="shared" si="12"/>
        <v>190.5</v>
      </c>
      <c r="F44" s="18"/>
      <c r="G44" s="4" t="s">
        <v>3</v>
      </c>
      <c r="H44" s="5">
        <f t="shared" si="10"/>
        <v>0</v>
      </c>
      <c r="I44" s="4">
        <v>23.5</v>
      </c>
      <c r="J44" s="5">
        <f t="shared" si="11"/>
        <v>190.5</v>
      </c>
      <c r="L44">
        <f t="shared" si="5"/>
        <v>0</v>
      </c>
      <c r="M44">
        <f t="shared" si="6"/>
        <v>190.5</v>
      </c>
    </row>
    <row r="45" spans="1:13" ht="12.75">
      <c r="A45" s="2" t="str">
        <f t="shared" si="0"/>
        <v>42</v>
      </c>
      <c r="B45" s="2">
        <f t="shared" si="7"/>
      </c>
      <c r="C45" s="32" t="s">
        <v>91</v>
      </c>
      <c r="D45" s="19">
        <v>20721</v>
      </c>
      <c r="E45" s="36">
        <f t="shared" si="12"/>
        <v>186</v>
      </c>
      <c r="F45" s="18"/>
      <c r="G45" s="4">
        <v>25</v>
      </c>
      <c r="H45" s="5">
        <f aca="true" t="shared" si="13" ref="H45:H79">IF(OR(G45&gt;=65,ISNUMBER(G45)=FALSE),0,VLOOKUP(G45,PointTable,H$3,TRUE))</f>
        <v>186</v>
      </c>
      <c r="I45" s="4" t="s">
        <v>3</v>
      </c>
      <c r="J45" s="5">
        <f aca="true" t="shared" si="14" ref="J45:J79">IF(OR(I45&gt;=65,ISNUMBER(I45)=FALSE),0,VLOOKUP(I45,PointTable,J$3,TRUE))</f>
        <v>0</v>
      </c>
      <c r="L45">
        <f t="shared" si="8"/>
        <v>186</v>
      </c>
      <c r="M45">
        <f t="shared" si="9"/>
        <v>0</v>
      </c>
    </row>
    <row r="46" spans="1:13" ht="12.75">
      <c r="A46" s="2" t="str">
        <f t="shared" si="0"/>
        <v>43</v>
      </c>
      <c r="B46" s="2">
        <f t="shared" si="7"/>
      </c>
      <c r="C46" s="32" t="s">
        <v>170</v>
      </c>
      <c r="D46" s="19">
        <v>22708</v>
      </c>
      <c r="E46" s="36">
        <f t="shared" si="12"/>
        <v>183</v>
      </c>
      <c r="F46" s="18"/>
      <c r="G46" s="4">
        <v>26</v>
      </c>
      <c r="H46" s="5">
        <f t="shared" si="13"/>
        <v>183</v>
      </c>
      <c r="I46" s="4" t="s">
        <v>3</v>
      </c>
      <c r="J46" s="5">
        <f t="shared" si="14"/>
        <v>0</v>
      </c>
      <c r="L46">
        <f t="shared" si="8"/>
        <v>183</v>
      </c>
      <c r="M46">
        <f t="shared" si="9"/>
        <v>0</v>
      </c>
    </row>
    <row r="47" spans="1:13" ht="12.75">
      <c r="A47" s="2" t="str">
        <f t="shared" si="0"/>
        <v>44T</v>
      </c>
      <c r="B47" s="2" t="str">
        <f>TRIM(IF(D47&lt;=V60Cutoff,"%",IF(D47&lt;=V50Cutoff,"#","")))</f>
        <v>%</v>
      </c>
      <c r="C47" s="32" t="s">
        <v>17</v>
      </c>
      <c r="D47" s="19">
        <v>16570</v>
      </c>
      <c r="E47" s="36">
        <f t="shared" si="12"/>
        <v>180</v>
      </c>
      <c r="F47" s="18"/>
      <c r="G47" s="4" t="s">
        <v>3</v>
      </c>
      <c r="H47" s="5">
        <f t="shared" si="13"/>
        <v>0</v>
      </c>
      <c r="I47" s="4">
        <v>27</v>
      </c>
      <c r="J47" s="5">
        <f t="shared" si="14"/>
        <v>180</v>
      </c>
      <c r="L47">
        <f>H47</f>
        <v>0</v>
      </c>
      <c r="M47">
        <f>J47</f>
        <v>180</v>
      </c>
    </row>
    <row r="48" spans="1:13" ht="12.75">
      <c r="A48" s="2" t="str">
        <f t="shared" si="0"/>
        <v>44T</v>
      </c>
      <c r="B48" s="2" t="str">
        <f t="shared" si="7"/>
        <v>%</v>
      </c>
      <c r="C48" s="32" t="s">
        <v>83</v>
      </c>
      <c r="D48" s="19">
        <v>11857</v>
      </c>
      <c r="E48" s="36">
        <f t="shared" si="12"/>
        <v>180</v>
      </c>
      <c r="F48" s="18"/>
      <c r="G48" s="4">
        <v>51</v>
      </c>
      <c r="H48" s="5">
        <f t="shared" si="13"/>
        <v>82</v>
      </c>
      <c r="I48" s="4">
        <v>35</v>
      </c>
      <c r="J48" s="5">
        <f t="shared" si="14"/>
        <v>98</v>
      </c>
      <c r="L48">
        <f t="shared" si="8"/>
        <v>82</v>
      </c>
      <c r="M48">
        <f t="shared" si="9"/>
        <v>98</v>
      </c>
    </row>
    <row r="49" spans="1:13" ht="12.75">
      <c r="A49" s="2" t="str">
        <f t="shared" si="0"/>
        <v>44T</v>
      </c>
      <c r="B49" s="2" t="str">
        <f t="shared" si="7"/>
        <v>%</v>
      </c>
      <c r="C49" s="32" t="s">
        <v>70</v>
      </c>
      <c r="D49" s="19">
        <v>13429</v>
      </c>
      <c r="E49" s="36">
        <f t="shared" si="12"/>
        <v>180</v>
      </c>
      <c r="F49" s="18"/>
      <c r="G49" s="4">
        <v>50</v>
      </c>
      <c r="H49" s="5">
        <f t="shared" si="13"/>
        <v>83</v>
      </c>
      <c r="I49" s="4">
        <v>36</v>
      </c>
      <c r="J49" s="5">
        <f t="shared" si="14"/>
        <v>97</v>
      </c>
      <c r="L49">
        <f t="shared" si="8"/>
        <v>83</v>
      </c>
      <c r="M49">
        <f t="shared" si="9"/>
        <v>97</v>
      </c>
    </row>
    <row r="50" spans="1:13" ht="12.75">
      <c r="A50" s="2" t="str">
        <f t="shared" si="0"/>
        <v>44T</v>
      </c>
      <c r="B50" s="2">
        <f>TRIM(IF(D50&lt;=V60Cutoff,"%",IF(D50&lt;=V50Cutoff,"#","")))</f>
      </c>
      <c r="C50" s="20" t="s">
        <v>49</v>
      </c>
      <c r="D50" s="19">
        <v>21623</v>
      </c>
      <c r="E50" s="36">
        <f t="shared" si="12"/>
        <v>180</v>
      </c>
      <c r="F50" s="18"/>
      <c r="G50" s="4">
        <v>27</v>
      </c>
      <c r="H50" s="5">
        <f t="shared" si="13"/>
        <v>180</v>
      </c>
      <c r="I50" s="4" t="s">
        <v>3</v>
      </c>
      <c r="J50" s="5">
        <f t="shared" si="14"/>
        <v>0</v>
      </c>
      <c r="L50">
        <f>H50</f>
        <v>180</v>
      </c>
      <c r="M50">
        <f>J50</f>
        <v>0</v>
      </c>
    </row>
    <row r="51" spans="1:13" ht="12.75">
      <c r="A51" s="2" t="str">
        <f t="shared" si="0"/>
        <v>48</v>
      </c>
      <c r="B51" s="2" t="str">
        <f t="shared" si="7"/>
        <v>#</v>
      </c>
      <c r="C51" s="32" t="s">
        <v>102</v>
      </c>
      <c r="D51" s="19">
        <v>17069</v>
      </c>
      <c r="E51" s="36">
        <f t="shared" si="12"/>
        <v>179.5</v>
      </c>
      <c r="F51" s="18"/>
      <c r="G51" s="4">
        <v>46.5</v>
      </c>
      <c r="H51" s="5">
        <f t="shared" si="13"/>
        <v>86.5</v>
      </c>
      <c r="I51" s="4">
        <v>40</v>
      </c>
      <c r="J51" s="5">
        <f t="shared" si="14"/>
        <v>93</v>
      </c>
      <c r="L51">
        <f t="shared" si="8"/>
        <v>86.5</v>
      </c>
      <c r="M51">
        <f t="shared" si="9"/>
        <v>93</v>
      </c>
    </row>
    <row r="52" spans="1:13" ht="12.75">
      <c r="A52" s="2" t="str">
        <f t="shared" si="0"/>
        <v>49T</v>
      </c>
      <c r="B52" s="2">
        <f t="shared" si="7"/>
      </c>
      <c r="C52" s="32" t="s">
        <v>169</v>
      </c>
      <c r="D52" s="19">
        <v>21444</v>
      </c>
      <c r="E52" s="36">
        <f aca="true" t="shared" si="15" ref="E52:E79">F52+LARGE($L52:$M52,1)+LARGE($L52:$M52,2)</f>
        <v>177</v>
      </c>
      <c r="F52" s="18"/>
      <c r="G52" s="4" t="s">
        <v>3</v>
      </c>
      <c r="H52" s="5">
        <f t="shared" si="13"/>
        <v>0</v>
      </c>
      <c r="I52" s="4">
        <v>28</v>
      </c>
      <c r="J52" s="5">
        <f t="shared" si="14"/>
        <v>177</v>
      </c>
      <c r="L52">
        <f t="shared" si="8"/>
        <v>0</v>
      </c>
      <c r="M52">
        <f t="shared" si="9"/>
        <v>177</v>
      </c>
    </row>
    <row r="53" spans="1:13" ht="12.75">
      <c r="A53" s="2" t="str">
        <f t="shared" si="0"/>
        <v>49T</v>
      </c>
      <c r="B53" s="2" t="str">
        <f t="shared" si="7"/>
        <v>%</v>
      </c>
      <c r="C53" s="32" t="s">
        <v>323</v>
      </c>
      <c r="D53" s="19">
        <v>16586</v>
      </c>
      <c r="E53" s="36">
        <f t="shared" si="15"/>
        <v>177</v>
      </c>
      <c r="F53" s="18"/>
      <c r="G53" s="4">
        <v>43</v>
      </c>
      <c r="H53" s="5">
        <f t="shared" si="13"/>
        <v>90</v>
      </c>
      <c r="I53" s="4">
        <v>46</v>
      </c>
      <c r="J53" s="5">
        <f t="shared" si="14"/>
        <v>87</v>
      </c>
      <c r="L53">
        <f t="shared" si="8"/>
        <v>90</v>
      </c>
      <c r="M53">
        <f t="shared" si="9"/>
        <v>87</v>
      </c>
    </row>
    <row r="54" spans="1:13" ht="12.75">
      <c r="A54" s="2" t="str">
        <f t="shared" si="0"/>
        <v>51T</v>
      </c>
      <c r="B54" s="2" t="str">
        <f t="shared" si="7"/>
        <v>#</v>
      </c>
      <c r="C54" s="32" t="s">
        <v>397</v>
      </c>
      <c r="D54" s="19">
        <v>19993</v>
      </c>
      <c r="E54" s="36">
        <f t="shared" si="15"/>
        <v>174</v>
      </c>
      <c r="F54" s="18"/>
      <c r="G54" s="4" t="s">
        <v>3</v>
      </c>
      <c r="H54" s="5">
        <f t="shared" si="13"/>
        <v>0</v>
      </c>
      <c r="I54" s="4">
        <v>29</v>
      </c>
      <c r="J54" s="5">
        <f t="shared" si="14"/>
        <v>174</v>
      </c>
      <c r="L54">
        <f t="shared" si="8"/>
        <v>0</v>
      </c>
      <c r="M54">
        <f t="shared" si="9"/>
        <v>174</v>
      </c>
    </row>
    <row r="55" spans="1:13" ht="12.75">
      <c r="A55" s="2" t="str">
        <f t="shared" si="0"/>
        <v>51T</v>
      </c>
      <c r="B55" s="2" t="str">
        <f t="shared" si="7"/>
        <v>#</v>
      </c>
      <c r="C55" s="32" t="s">
        <v>117</v>
      </c>
      <c r="D55" s="19">
        <v>19346</v>
      </c>
      <c r="E55" s="36">
        <f t="shared" si="15"/>
        <v>174</v>
      </c>
      <c r="F55" s="18"/>
      <c r="G55" s="4">
        <v>29</v>
      </c>
      <c r="H55" s="5">
        <f t="shared" si="13"/>
        <v>174</v>
      </c>
      <c r="I55" s="4" t="s">
        <v>3</v>
      </c>
      <c r="J55" s="5">
        <f t="shared" si="14"/>
        <v>0</v>
      </c>
      <c r="L55">
        <f t="shared" si="8"/>
        <v>174</v>
      </c>
      <c r="M55">
        <f t="shared" si="9"/>
        <v>0</v>
      </c>
    </row>
    <row r="56" spans="1:13" ht="12.75">
      <c r="A56" s="2" t="str">
        <f t="shared" si="0"/>
        <v>53</v>
      </c>
      <c r="B56" s="2" t="str">
        <f t="shared" si="7"/>
        <v>%</v>
      </c>
      <c r="C56" s="32" t="s">
        <v>290</v>
      </c>
      <c r="D56" s="19">
        <v>14128</v>
      </c>
      <c r="E56" s="36">
        <f t="shared" si="15"/>
        <v>171</v>
      </c>
      <c r="F56" s="18"/>
      <c r="G56" s="4">
        <v>54</v>
      </c>
      <c r="H56" s="5">
        <f t="shared" si="13"/>
        <v>79</v>
      </c>
      <c r="I56" s="4">
        <v>41</v>
      </c>
      <c r="J56" s="5">
        <f t="shared" si="14"/>
        <v>92</v>
      </c>
      <c r="L56">
        <f t="shared" si="8"/>
        <v>79</v>
      </c>
      <c r="M56">
        <f t="shared" si="9"/>
        <v>92</v>
      </c>
    </row>
    <row r="57" spans="1:13" ht="12.75">
      <c r="A57" s="2" t="str">
        <f t="shared" si="0"/>
        <v>54</v>
      </c>
      <c r="B57" s="2" t="str">
        <f t="shared" si="7"/>
        <v>#</v>
      </c>
      <c r="C57" s="32" t="s">
        <v>385</v>
      </c>
      <c r="D57" s="19">
        <v>17194</v>
      </c>
      <c r="E57" s="36">
        <f t="shared" si="15"/>
        <v>168</v>
      </c>
      <c r="F57" s="18"/>
      <c r="G57" s="4" t="s">
        <v>3</v>
      </c>
      <c r="H57" s="5">
        <f t="shared" si="13"/>
        <v>0</v>
      </c>
      <c r="I57" s="4">
        <v>31</v>
      </c>
      <c r="J57" s="5">
        <f t="shared" si="14"/>
        <v>168</v>
      </c>
      <c r="L57">
        <f t="shared" si="8"/>
        <v>0</v>
      </c>
      <c r="M57">
        <f t="shared" si="9"/>
        <v>168</v>
      </c>
    </row>
    <row r="58" spans="1:13" ht="12.75">
      <c r="A58" s="2" t="str">
        <f t="shared" si="0"/>
        <v>55</v>
      </c>
      <c r="B58" s="2" t="str">
        <f t="shared" si="7"/>
        <v>%</v>
      </c>
      <c r="C58" s="32" t="s">
        <v>398</v>
      </c>
      <c r="D58" s="19">
        <v>16106</v>
      </c>
      <c r="E58" s="36">
        <f t="shared" si="15"/>
        <v>165</v>
      </c>
      <c r="F58" s="18"/>
      <c r="G58" s="4" t="s">
        <v>3</v>
      </c>
      <c r="H58" s="5">
        <f t="shared" si="13"/>
        <v>0</v>
      </c>
      <c r="I58" s="4">
        <v>32</v>
      </c>
      <c r="J58" s="5">
        <f t="shared" si="14"/>
        <v>165</v>
      </c>
      <c r="L58">
        <f t="shared" si="8"/>
        <v>0</v>
      </c>
      <c r="M58">
        <f t="shared" si="9"/>
        <v>165</v>
      </c>
    </row>
    <row r="59" spans="1:13" ht="12.75">
      <c r="A59" s="2" t="str">
        <f t="shared" si="0"/>
        <v>56</v>
      </c>
      <c r="B59" s="2" t="str">
        <f t="shared" si="7"/>
        <v>%</v>
      </c>
      <c r="C59" s="20" t="s">
        <v>80</v>
      </c>
      <c r="D59" s="19">
        <v>11557</v>
      </c>
      <c r="E59" s="36">
        <f t="shared" si="15"/>
        <v>163</v>
      </c>
      <c r="F59" s="18"/>
      <c r="G59" s="4">
        <v>55</v>
      </c>
      <c r="H59" s="5">
        <f t="shared" si="13"/>
        <v>78</v>
      </c>
      <c r="I59" s="4">
        <v>48</v>
      </c>
      <c r="J59" s="5">
        <f t="shared" si="14"/>
        <v>85</v>
      </c>
      <c r="L59">
        <f t="shared" si="8"/>
        <v>78</v>
      </c>
      <c r="M59">
        <f t="shared" si="9"/>
        <v>85</v>
      </c>
    </row>
    <row r="60" spans="1:13" ht="12.75">
      <c r="A60" s="2" t="str">
        <f t="shared" si="0"/>
        <v>57</v>
      </c>
      <c r="B60" s="2">
        <f t="shared" si="7"/>
      </c>
      <c r="C60" s="32" t="s">
        <v>309</v>
      </c>
      <c r="D60" s="19">
        <v>21845</v>
      </c>
      <c r="E60" s="36">
        <f t="shared" si="15"/>
        <v>99</v>
      </c>
      <c r="F60" s="18"/>
      <c r="G60" s="4">
        <v>34</v>
      </c>
      <c r="H60" s="5">
        <f t="shared" si="13"/>
        <v>99</v>
      </c>
      <c r="I60" s="4" t="s">
        <v>3</v>
      </c>
      <c r="J60" s="5">
        <f t="shared" si="14"/>
        <v>0</v>
      </c>
      <c r="L60">
        <f t="shared" si="8"/>
        <v>99</v>
      </c>
      <c r="M60">
        <f t="shared" si="9"/>
        <v>0</v>
      </c>
    </row>
    <row r="61" spans="1:13" ht="12.75">
      <c r="A61" s="2" t="str">
        <f t="shared" si="0"/>
        <v>58</v>
      </c>
      <c r="B61" s="2">
        <f t="shared" si="7"/>
      </c>
      <c r="C61" s="32" t="s">
        <v>151</v>
      </c>
      <c r="D61" s="19">
        <v>21641</v>
      </c>
      <c r="E61" s="36">
        <f t="shared" si="15"/>
        <v>96</v>
      </c>
      <c r="F61" s="18"/>
      <c r="G61" s="4" t="s">
        <v>3</v>
      </c>
      <c r="H61" s="5">
        <f t="shared" si="13"/>
        <v>0</v>
      </c>
      <c r="I61" s="4">
        <v>37</v>
      </c>
      <c r="J61" s="5">
        <f t="shared" si="14"/>
        <v>96</v>
      </c>
      <c r="L61">
        <f t="shared" si="8"/>
        <v>0</v>
      </c>
      <c r="M61">
        <f t="shared" si="9"/>
        <v>96</v>
      </c>
    </row>
    <row r="62" spans="1:13" ht="12.75">
      <c r="A62" s="2" t="str">
        <f t="shared" si="0"/>
        <v>59T</v>
      </c>
      <c r="B62" s="2" t="str">
        <f t="shared" si="7"/>
        <v>#</v>
      </c>
      <c r="C62" s="20" t="s">
        <v>32</v>
      </c>
      <c r="D62" s="19">
        <v>18285</v>
      </c>
      <c r="E62" s="36">
        <f t="shared" si="15"/>
        <v>95</v>
      </c>
      <c r="F62" s="18"/>
      <c r="G62" s="4">
        <v>38</v>
      </c>
      <c r="H62" s="5">
        <f t="shared" si="13"/>
        <v>95</v>
      </c>
      <c r="I62" s="4" t="s">
        <v>3</v>
      </c>
      <c r="J62" s="5">
        <f t="shared" si="14"/>
        <v>0</v>
      </c>
      <c r="L62">
        <f t="shared" si="8"/>
        <v>95</v>
      </c>
      <c r="M62">
        <f t="shared" si="9"/>
        <v>0</v>
      </c>
    </row>
    <row r="63" spans="1:13" ht="12.75">
      <c r="A63" s="2" t="str">
        <f t="shared" si="0"/>
        <v>59T</v>
      </c>
      <c r="B63" s="2">
        <f t="shared" si="7"/>
      </c>
      <c r="C63" s="32" t="s">
        <v>399</v>
      </c>
      <c r="D63" s="19">
        <v>21195</v>
      </c>
      <c r="E63" s="36">
        <f t="shared" si="15"/>
        <v>95</v>
      </c>
      <c r="F63" s="18"/>
      <c r="G63" s="4" t="s">
        <v>3</v>
      </c>
      <c r="H63" s="5">
        <f t="shared" si="13"/>
        <v>0</v>
      </c>
      <c r="I63" s="4">
        <v>38</v>
      </c>
      <c r="J63" s="5">
        <f t="shared" si="14"/>
        <v>95</v>
      </c>
      <c r="L63">
        <f t="shared" si="8"/>
        <v>0</v>
      </c>
      <c r="M63">
        <f t="shared" si="9"/>
        <v>95</v>
      </c>
    </row>
    <row r="64" spans="1:13" ht="12.75">
      <c r="A64" s="2" t="str">
        <f t="shared" si="0"/>
        <v>61</v>
      </c>
      <c r="B64" s="2" t="str">
        <f t="shared" si="7"/>
        <v>#</v>
      </c>
      <c r="C64" s="32" t="s">
        <v>475</v>
      </c>
      <c r="D64" s="19">
        <v>18447</v>
      </c>
      <c r="E64" s="36">
        <f t="shared" si="15"/>
        <v>92</v>
      </c>
      <c r="F64" s="18"/>
      <c r="G64" s="4">
        <v>41</v>
      </c>
      <c r="H64" s="5">
        <f t="shared" si="13"/>
        <v>92</v>
      </c>
      <c r="I64" s="4" t="s">
        <v>3</v>
      </c>
      <c r="J64" s="5">
        <f t="shared" si="14"/>
        <v>0</v>
      </c>
      <c r="L64">
        <f t="shared" si="8"/>
        <v>92</v>
      </c>
      <c r="M64">
        <f t="shared" si="9"/>
        <v>0</v>
      </c>
    </row>
    <row r="65" spans="1:13" ht="12.75">
      <c r="A65" s="2" t="str">
        <f t="shared" si="0"/>
        <v>62T</v>
      </c>
      <c r="B65" s="2" t="str">
        <f t="shared" si="7"/>
        <v>#</v>
      </c>
      <c r="C65" s="32" t="s">
        <v>254</v>
      </c>
      <c r="D65" s="19">
        <v>18863</v>
      </c>
      <c r="E65" s="36">
        <f t="shared" si="15"/>
        <v>91</v>
      </c>
      <c r="F65" s="18"/>
      <c r="G65" s="4" t="s">
        <v>3</v>
      </c>
      <c r="H65" s="5">
        <f t="shared" si="13"/>
        <v>0</v>
      </c>
      <c r="I65" s="4">
        <v>42</v>
      </c>
      <c r="J65" s="5">
        <f t="shared" si="14"/>
        <v>91</v>
      </c>
      <c r="L65">
        <f t="shared" si="8"/>
        <v>0</v>
      </c>
      <c r="M65">
        <f t="shared" si="9"/>
        <v>91</v>
      </c>
    </row>
    <row r="66" spans="1:13" ht="12.75">
      <c r="A66" s="2" t="str">
        <f t="shared" si="0"/>
        <v>62T</v>
      </c>
      <c r="B66" s="2" t="str">
        <f t="shared" si="7"/>
        <v>#</v>
      </c>
      <c r="C66" s="32" t="s">
        <v>322</v>
      </c>
      <c r="D66" s="19">
        <v>19964</v>
      </c>
      <c r="E66" s="36">
        <f t="shared" si="15"/>
        <v>91</v>
      </c>
      <c r="F66" s="18"/>
      <c r="G66" s="4">
        <v>42</v>
      </c>
      <c r="H66" s="5">
        <f t="shared" si="13"/>
        <v>91</v>
      </c>
      <c r="I66" s="4" t="s">
        <v>3</v>
      </c>
      <c r="J66" s="5">
        <f t="shared" si="14"/>
        <v>0</v>
      </c>
      <c r="L66">
        <f t="shared" si="8"/>
        <v>91</v>
      </c>
      <c r="M66">
        <f t="shared" si="9"/>
        <v>0</v>
      </c>
    </row>
    <row r="67" spans="1:13" ht="12.75">
      <c r="A67" s="2" t="str">
        <f t="shared" si="0"/>
        <v>64</v>
      </c>
      <c r="B67" s="2">
        <f t="shared" si="7"/>
      </c>
      <c r="C67" s="32" t="s">
        <v>400</v>
      </c>
      <c r="D67" s="19">
        <v>20675</v>
      </c>
      <c r="E67" s="36">
        <f t="shared" si="15"/>
        <v>90</v>
      </c>
      <c r="F67" s="18"/>
      <c r="G67" s="4" t="s">
        <v>3</v>
      </c>
      <c r="H67" s="5">
        <f t="shared" si="13"/>
        <v>0</v>
      </c>
      <c r="I67" s="4">
        <v>43</v>
      </c>
      <c r="J67" s="5">
        <f t="shared" si="14"/>
        <v>90</v>
      </c>
      <c r="L67">
        <f t="shared" si="8"/>
        <v>0</v>
      </c>
      <c r="M67">
        <f t="shared" si="9"/>
        <v>90</v>
      </c>
    </row>
    <row r="68" spans="1:13" ht="12.75">
      <c r="A68" s="2" t="str">
        <f aca="true" t="shared" si="16" ref="A68:A79">IF(E68=0,"",IF(E68=E67,A67,ROW()-3&amp;IF(E68=E69,"T","")))</f>
        <v>65T</v>
      </c>
      <c r="B68" s="2" t="str">
        <f t="shared" si="7"/>
        <v>%</v>
      </c>
      <c r="C68" s="32" t="s">
        <v>221</v>
      </c>
      <c r="D68" s="19">
        <v>13224</v>
      </c>
      <c r="E68" s="36">
        <f t="shared" si="15"/>
        <v>89</v>
      </c>
      <c r="F68" s="18"/>
      <c r="G68" s="4">
        <v>44</v>
      </c>
      <c r="H68" s="5">
        <f t="shared" si="13"/>
        <v>89</v>
      </c>
      <c r="I68" s="4" t="s">
        <v>3</v>
      </c>
      <c r="J68" s="5">
        <f t="shared" si="14"/>
        <v>0</v>
      </c>
      <c r="L68">
        <f t="shared" si="8"/>
        <v>89</v>
      </c>
      <c r="M68">
        <f t="shared" si="9"/>
        <v>0</v>
      </c>
    </row>
    <row r="69" spans="1:13" ht="12.75">
      <c r="A69" s="2" t="str">
        <f t="shared" si="16"/>
        <v>65T</v>
      </c>
      <c r="B69" s="2" t="str">
        <f t="shared" si="7"/>
        <v>#</v>
      </c>
      <c r="C69" s="32" t="s">
        <v>285</v>
      </c>
      <c r="D69" s="19">
        <v>18491</v>
      </c>
      <c r="E69" s="36">
        <f t="shared" si="15"/>
        <v>89</v>
      </c>
      <c r="F69" s="18"/>
      <c r="G69" s="4" t="s">
        <v>3</v>
      </c>
      <c r="H69" s="5">
        <f t="shared" si="13"/>
        <v>0</v>
      </c>
      <c r="I69" s="4">
        <v>44</v>
      </c>
      <c r="J69" s="5">
        <f t="shared" si="14"/>
        <v>89</v>
      </c>
      <c r="L69">
        <f t="shared" si="8"/>
        <v>0</v>
      </c>
      <c r="M69">
        <f t="shared" si="9"/>
        <v>89</v>
      </c>
    </row>
    <row r="70" spans="1:13" ht="12.75">
      <c r="A70" s="2" t="str">
        <f t="shared" si="16"/>
        <v>67T</v>
      </c>
      <c r="B70" s="2" t="str">
        <f t="shared" si="7"/>
        <v>#</v>
      </c>
      <c r="C70" s="32" t="s">
        <v>262</v>
      </c>
      <c r="D70" s="19">
        <v>18133</v>
      </c>
      <c r="E70" s="36">
        <f t="shared" si="15"/>
        <v>88</v>
      </c>
      <c r="F70" s="18"/>
      <c r="G70" s="4">
        <v>45</v>
      </c>
      <c r="H70" s="5">
        <f t="shared" si="13"/>
        <v>88</v>
      </c>
      <c r="I70" s="4" t="s">
        <v>3</v>
      </c>
      <c r="J70" s="5">
        <f t="shared" si="14"/>
        <v>0</v>
      </c>
      <c r="L70">
        <f t="shared" si="8"/>
        <v>88</v>
      </c>
      <c r="M70">
        <f t="shared" si="9"/>
        <v>0</v>
      </c>
    </row>
    <row r="71" spans="1:13" ht="12.75">
      <c r="A71" s="2" t="str">
        <f t="shared" si="16"/>
        <v>67T</v>
      </c>
      <c r="B71" s="2" t="str">
        <f t="shared" si="7"/>
        <v>%</v>
      </c>
      <c r="C71" s="32" t="s">
        <v>209</v>
      </c>
      <c r="D71" s="19">
        <v>7175</v>
      </c>
      <c r="E71" s="36">
        <f t="shared" si="15"/>
        <v>88</v>
      </c>
      <c r="F71" s="18"/>
      <c r="G71" s="4" t="s">
        <v>3</v>
      </c>
      <c r="H71" s="5">
        <f t="shared" si="13"/>
        <v>0</v>
      </c>
      <c r="I71" s="4">
        <v>45</v>
      </c>
      <c r="J71" s="5">
        <f t="shared" si="14"/>
        <v>88</v>
      </c>
      <c r="L71">
        <f t="shared" si="8"/>
        <v>0</v>
      </c>
      <c r="M71">
        <f t="shared" si="9"/>
        <v>88</v>
      </c>
    </row>
    <row r="72" spans="1:13" ht="12.75">
      <c r="A72" s="2" t="str">
        <f t="shared" si="16"/>
        <v>69</v>
      </c>
      <c r="B72" s="2" t="str">
        <f t="shared" si="7"/>
        <v>#</v>
      </c>
      <c r="C72" s="32" t="s">
        <v>222</v>
      </c>
      <c r="D72" s="19">
        <v>16725</v>
      </c>
      <c r="E72" s="36">
        <f t="shared" si="15"/>
        <v>86.5</v>
      </c>
      <c r="F72" s="18"/>
      <c r="G72" s="4">
        <v>46.5</v>
      </c>
      <c r="H72" s="5">
        <f t="shared" si="13"/>
        <v>86.5</v>
      </c>
      <c r="I72" s="4" t="s">
        <v>3</v>
      </c>
      <c r="J72" s="5">
        <f t="shared" si="14"/>
        <v>0</v>
      </c>
      <c r="L72">
        <f t="shared" si="8"/>
        <v>86.5</v>
      </c>
      <c r="M72">
        <f t="shared" si="9"/>
        <v>0</v>
      </c>
    </row>
    <row r="73" spans="1:13" ht="12.75">
      <c r="A73" s="2" t="str">
        <f t="shared" si="16"/>
        <v>70</v>
      </c>
      <c r="B73" s="2" t="str">
        <f t="shared" si="7"/>
        <v>%</v>
      </c>
      <c r="C73" s="32" t="s">
        <v>386</v>
      </c>
      <c r="D73" s="19">
        <v>12675</v>
      </c>
      <c r="E73" s="36">
        <f t="shared" si="15"/>
        <v>86</v>
      </c>
      <c r="F73" s="18"/>
      <c r="G73" s="4" t="s">
        <v>3</v>
      </c>
      <c r="H73" s="5">
        <f t="shared" si="13"/>
        <v>0</v>
      </c>
      <c r="I73" s="4">
        <v>47</v>
      </c>
      <c r="J73" s="5">
        <f t="shared" si="14"/>
        <v>86</v>
      </c>
      <c r="L73">
        <f t="shared" si="8"/>
        <v>0</v>
      </c>
      <c r="M73">
        <f t="shared" si="9"/>
        <v>86</v>
      </c>
    </row>
    <row r="74" spans="1:13" ht="12.75">
      <c r="A74" s="2" t="str">
        <f t="shared" si="16"/>
        <v>71</v>
      </c>
      <c r="B74" s="2" t="str">
        <f t="shared" si="7"/>
        <v>#</v>
      </c>
      <c r="C74" s="32" t="s">
        <v>324</v>
      </c>
      <c r="D74" s="19">
        <v>19287</v>
      </c>
      <c r="E74" s="36">
        <f t="shared" si="15"/>
        <v>85</v>
      </c>
      <c r="F74" s="18"/>
      <c r="G74" s="4">
        <v>48</v>
      </c>
      <c r="H74" s="5">
        <f t="shared" si="13"/>
        <v>85</v>
      </c>
      <c r="I74" s="4" t="s">
        <v>3</v>
      </c>
      <c r="J74" s="5">
        <f t="shared" si="14"/>
        <v>0</v>
      </c>
      <c r="L74">
        <f t="shared" si="8"/>
        <v>85</v>
      </c>
      <c r="M74">
        <f t="shared" si="9"/>
        <v>0</v>
      </c>
    </row>
    <row r="75" spans="1:13" ht="12.75">
      <c r="A75" s="2" t="str">
        <f t="shared" si="16"/>
        <v>72</v>
      </c>
      <c r="B75" s="2" t="str">
        <f t="shared" si="7"/>
        <v>%</v>
      </c>
      <c r="C75" s="32" t="s">
        <v>163</v>
      </c>
      <c r="D75" s="19">
        <v>15667</v>
      </c>
      <c r="E75" s="36">
        <f t="shared" si="15"/>
        <v>84</v>
      </c>
      <c r="F75" s="18"/>
      <c r="G75" s="4">
        <v>49</v>
      </c>
      <c r="H75" s="5">
        <f t="shared" si="13"/>
        <v>84</v>
      </c>
      <c r="I75" s="4" t="s">
        <v>3</v>
      </c>
      <c r="J75" s="5">
        <f t="shared" si="14"/>
        <v>0</v>
      </c>
      <c r="L75">
        <f t="shared" si="8"/>
        <v>84</v>
      </c>
      <c r="M75">
        <f t="shared" si="9"/>
        <v>0</v>
      </c>
    </row>
    <row r="76" spans="1:13" ht="12.75">
      <c r="A76" s="2" t="str">
        <f t="shared" si="16"/>
        <v>73</v>
      </c>
      <c r="B76" s="2" t="str">
        <f t="shared" si="7"/>
        <v>#</v>
      </c>
      <c r="C76" s="32" t="s">
        <v>325</v>
      </c>
      <c r="D76" s="19">
        <v>18052</v>
      </c>
      <c r="E76" s="36">
        <f t="shared" si="15"/>
        <v>81</v>
      </c>
      <c r="F76" s="18"/>
      <c r="G76" s="4">
        <v>52</v>
      </c>
      <c r="H76" s="5">
        <f t="shared" si="13"/>
        <v>81</v>
      </c>
      <c r="I76" s="4" t="s">
        <v>3</v>
      </c>
      <c r="J76" s="5">
        <f t="shared" si="14"/>
        <v>0</v>
      </c>
      <c r="L76">
        <f t="shared" si="8"/>
        <v>81</v>
      </c>
      <c r="M76">
        <f t="shared" si="9"/>
        <v>0</v>
      </c>
    </row>
    <row r="77" spans="1:13" ht="12.75">
      <c r="A77" s="2" t="str">
        <f t="shared" si="16"/>
        <v>74</v>
      </c>
      <c r="B77" s="2" t="str">
        <f t="shared" si="7"/>
        <v>#</v>
      </c>
      <c r="C77" s="32" t="s">
        <v>261</v>
      </c>
      <c r="D77" s="19">
        <v>19696</v>
      </c>
      <c r="E77" s="36">
        <f t="shared" si="15"/>
        <v>80</v>
      </c>
      <c r="F77" s="18"/>
      <c r="G77" s="4">
        <v>53</v>
      </c>
      <c r="H77" s="5">
        <f t="shared" si="13"/>
        <v>80</v>
      </c>
      <c r="I77" s="4" t="s">
        <v>3</v>
      </c>
      <c r="J77" s="5">
        <f t="shared" si="14"/>
        <v>0</v>
      </c>
      <c r="L77">
        <f t="shared" si="8"/>
        <v>80</v>
      </c>
      <c r="M77">
        <f t="shared" si="9"/>
        <v>0</v>
      </c>
    </row>
    <row r="78" spans="1:13" ht="12.75">
      <c r="A78" s="2" t="str">
        <f t="shared" si="16"/>
        <v>75</v>
      </c>
      <c r="B78" s="2" t="str">
        <f t="shared" si="7"/>
        <v>%</v>
      </c>
      <c r="C78" s="32" t="s">
        <v>78</v>
      </c>
      <c r="D78" s="19">
        <v>12479</v>
      </c>
      <c r="E78" s="36">
        <f t="shared" si="15"/>
        <v>77</v>
      </c>
      <c r="F78" s="18"/>
      <c r="G78" s="4">
        <v>56</v>
      </c>
      <c r="H78" s="5">
        <f t="shared" si="13"/>
        <v>77</v>
      </c>
      <c r="I78" s="4" t="s">
        <v>3</v>
      </c>
      <c r="J78" s="5">
        <f t="shared" si="14"/>
        <v>0</v>
      </c>
      <c r="L78">
        <f t="shared" si="8"/>
        <v>77</v>
      </c>
      <c r="M78">
        <f t="shared" si="9"/>
        <v>0</v>
      </c>
    </row>
    <row r="79" spans="1:13" ht="12.75">
      <c r="A79" s="2" t="str">
        <f t="shared" si="16"/>
        <v>76</v>
      </c>
      <c r="B79" s="2" t="str">
        <f t="shared" si="7"/>
        <v>%</v>
      </c>
      <c r="C79" s="32" t="s">
        <v>326</v>
      </c>
      <c r="D79" s="19">
        <v>12827</v>
      </c>
      <c r="E79" s="36">
        <f t="shared" si="15"/>
        <v>76</v>
      </c>
      <c r="F79" s="18"/>
      <c r="G79" s="4">
        <v>57</v>
      </c>
      <c r="H79" s="5">
        <f t="shared" si="13"/>
        <v>76</v>
      </c>
      <c r="I79" s="4" t="s">
        <v>3</v>
      </c>
      <c r="J79" s="5">
        <f t="shared" si="14"/>
        <v>0</v>
      </c>
      <c r="L79">
        <f t="shared" si="8"/>
        <v>76</v>
      </c>
      <c r="M79">
        <f t="shared" si="9"/>
        <v>0</v>
      </c>
    </row>
  </sheetData>
  <conditionalFormatting sqref="D4:D79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67">IF(E4=0,"",IF(E4=E3,A3,ROW()-3&amp;IF(E4=E5,"T","")))</f>
        <v>1</v>
      </c>
      <c r="B4" s="2">
        <f aca="true" t="shared" si="1" ref="B4:B35">TRIM(IF(D4&lt;=V60Cutoff,"%",IF(D4&lt;=V50Cutoff,"#","")))</f>
      </c>
      <c r="C4" s="32" t="s">
        <v>118</v>
      </c>
      <c r="D4" s="19">
        <v>21774</v>
      </c>
      <c r="E4" s="36">
        <f aca="true" t="shared" si="2" ref="E4:E35">F4+LARGE($L4:$M4,1)+LARGE($L4:$M4,2)</f>
        <v>1200</v>
      </c>
      <c r="F4" s="5"/>
      <c r="G4" s="4">
        <v>1</v>
      </c>
      <c r="H4" s="5">
        <f aca="true" t="shared" si="3" ref="H4:H35">IF(OR(G4&gt;=65,ISNUMBER(G4)=FALSE),0,VLOOKUP(G4,PointTable,H$3,TRUE))</f>
        <v>600</v>
      </c>
      <c r="I4" s="4">
        <v>1</v>
      </c>
      <c r="J4" s="5">
        <f aca="true" t="shared" si="4" ref="J4:J35">IF(OR(I4&gt;=65,ISNUMBER(I4)=FALSE),0,VLOOKUP(I4,PointTable,J$3,TRUE))</f>
        <v>600</v>
      </c>
      <c r="L4">
        <f aca="true" t="shared" si="5" ref="L4:L35">H4</f>
        <v>600</v>
      </c>
      <c r="M4">
        <f aca="true" t="shared" si="6" ref="M4:M35">J4</f>
        <v>600</v>
      </c>
    </row>
    <row r="5" spans="1:13" ht="12.75">
      <c r="A5" s="2" t="str">
        <f t="shared" si="0"/>
        <v>2</v>
      </c>
      <c r="B5" s="2" t="str">
        <f t="shared" si="1"/>
        <v>#</v>
      </c>
      <c r="C5" s="20" t="s">
        <v>36</v>
      </c>
      <c r="D5" s="19">
        <v>17056</v>
      </c>
      <c r="E5" s="36">
        <f t="shared" si="2"/>
        <v>1020</v>
      </c>
      <c r="F5" s="18"/>
      <c r="G5" s="4">
        <v>3</v>
      </c>
      <c r="H5" s="5">
        <f t="shared" si="3"/>
        <v>510</v>
      </c>
      <c r="I5" s="4">
        <v>3</v>
      </c>
      <c r="J5" s="5">
        <f t="shared" si="4"/>
        <v>510</v>
      </c>
      <c r="L5">
        <f t="shared" si="5"/>
        <v>510</v>
      </c>
      <c r="M5">
        <f t="shared" si="6"/>
        <v>510</v>
      </c>
    </row>
    <row r="6" spans="1:13" ht="12.75">
      <c r="A6" s="2" t="str">
        <f t="shared" si="0"/>
        <v>3</v>
      </c>
      <c r="B6" s="2">
        <f t="shared" si="1"/>
      </c>
      <c r="C6" s="32" t="s">
        <v>107</v>
      </c>
      <c r="D6" s="19">
        <v>22064</v>
      </c>
      <c r="E6" s="36">
        <f t="shared" si="2"/>
        <v>930</v>
      </c>
      <c r="F6" s="18"/>
      <c r="G6" s="4">
        <v>5</v>
      </c>
      <c r="H6" s="5">
        <f t="shared" si="3"/>
        <v>420</v>
      </c>
      <c r="I6" s="4">
        <v>3</v>
      </c>
      <c r="J6" s="5">
        <f t="shared" si="4"/>
        <v>510</v>
      </c>
      <c r="L6">
        <f t="shared" si="5"/>
        <v>420</v>
      </c>
      <c r="M6">
        <f t="shared" si="6"/>
        <v>510</v>
      </c>
    </row>
    <row r="7" spans="1:13" ht="12.75">
      <c r="A7" s="2" t="str">
        <f t="shared" si="0"/>
        <v>4</v>
      </c>
      <c r="B7" s="2" t="str">
        <f t="shared" si="1"/>
        <v>#</v>
      </c>
      <c r="C7" s="32" t="s">
        <v>224</v>
      </c>
      <c r="D7" s="19">
        <v>19903</v>
      </c>
      <c r="E7" s="36">
        <f t="shared" si="2"/>
        <v>873</v>
      </c>
      <c r="F7" s="18"/>
      <c r="G7" s="4">
        <v>2</v>
      </c>
      <c r="H7" s="5">
        <f t="shared" si="3"/>
        <v>552</v>
      </c>
      <c r="I7" s="4">
        <v>9</v>
      </c>
      <c r="J7" s="5">
        <f t="shared" si="4"/>
        <v>321</v>
      </c>
      <c r="L7">
        <f t="shared" si="5"/>
        <v>552</v>
      </c>
      <c r="M7">
        <f t="shared" si="6"/>
        <v>321</v>
      </c>
    </row>
    <row r="8" spans="1:13" ht="12.75">
      <c r="A8" s="2" t="str">
        <f t="shared" si="0"/>
        <v>5</v>
      </c>
      <c r="B8" s="2" t="str">
        <f t="shared" si="1"/>
        <v>#</v>
      </c>
      <c r="C8" s="32" t="s">
        <v>329</v>
      </c>
      <c r="D8" s="19">
        <v>20116</v>
      </c>
      <c r="E8" s="36">
        <f t="shared" si="2"/>
        <v>819</v>
      </c>
      <c r="F8" s="18"/>
      <c r="G8" s="4">
        <v>3</v>
      </c>
      <c r="H8" s="5">
        <f t="shared" si="3"/>
        <v>510</v>
      </c>
      <c r="I8" s="4">
        <v>13</v>
      </c>
      <c r="J8" s="5">
        <f t="shared" si="4"/>
        <v>309</v>
      </c>
      <c r="L8">
        <f t="shared" si="5"/>
        <v>510</v>
      </c>
      <c r="M8">
        <f t="shared" si="6"/>
        <v>309</v>
      </c>
    </row>
    <row r="9" spans="1:13" ht="12.75">
      <c r="A9" s="2" t="str">
        <f t="shared" si="0"/>
        <v>6</v>
      </c>
      <c r="B9" s="2">
        <f t="shared" si="1"/>
      </c>
      <c r="C9" s="32" t="s">
        <v>121</v>
      </c>
      <c r="D9" s="19">
        <v>21893</v>
      </c>
      <c r="E9" s="36">
        <f t="shared" si="2"/>
        <v>612</v>
      </c>
      <c r="F9" s="18"/>
      <c r="G9" s="4">
        <v>12</v>
      </c>
      <c r="H9" s="5">
        <f t="shared" si="3"/>
        <v>312</v>
      </c>
      <c r="I9" s="4">
        <v>16</v>
      </c>
      <c r="J9" s="5">
        <f t="shared" si="4"/>
        <v>300</v>
      </c>
      <c r="L9">
        <f t="shared" si="5"/>
        <v>312</v>
      </c>
      <c r="M9">
        <f t="shared" si="6"/>
        <v>300</v>
      </c>
    </row>
    <row r="10" spans="1:13" ht="12.75">
      <c r="A10" s="2" t="str">
        <f t="shared" si="0"/>
        <v>7</v>
      </c>
      <c r="B10" s="2">
        <f t="shared" si="1"/>
      </c>
      <c r="C10" s="32" t="s">
        <v>38</v>
      </c>
      <c r="D10" s="19">
        <v>21229</v>
      </c>
      <c r="E10" s="36">
        <f t="shared" si="2"/>
        <v>606</v>
      </c>
      <c r="F10" s="18"/>
      <c r="G10" s="4">
        <v>8</v>
      </c>
      <c r="H10" s="5">
        <f t="shared" si="3"/>
        <v>411</v>
      </c>
      <c r="I10" s="4">
        <v>22</v>
      </c>
      <c r="J10" s="5">
        <f t="shared" si="4"/>
        <v>195</v>
      </c>
      <c r="L10">
        <f t="shared" si="5"/>
        <v>411</v>
      </c>
      <c r="M10">
        <f t="shared" si="6"/>
        <v>195</v>
      </c>
    </row>
    <row r="11" spans="1:13" ht="12.75">
      <c r="A11" s="2" t="str">
        <f t="shared" si="0"/>
        <v>8</v>
      </c>
      <c r="B11" s="2">
        <f t="shared" si="1"/>
      </c>
      <c r="C11" s="32" t="s">
        <v>228</v>
      </c>
      <c r="D11" s="19">
        <v>21218</v>
      </c>
      <c r="E11" s="36">
        <f t="shared" si="2"/>
        <v>594</v>
      </c>
      <c r="F11" s="18"/>
      <c r="G11" s="4">
        <v>26</v>
      </c>
      <c r="H11" s="5">
        <f t="shared" si="3"/>
        <v>183</v>
      </c>
      <c r="I11" s="4">
        <v>8</v>
      </c>
      <c r="J11" s="5">
        <f t="shared" si="4"/>
        <v>411</v>
      </c>
      <c r="L11">
        <f t="shared" si="5"/>
        <v>183</v>
      </c>
      <c r="M11">
        <f t="shared" si="6"/>
        <v>411</v>
      </c>
    </row>
    <row r="12" spans="1:13" ht="12.75">
      <c r="A12" s="2" t="str">
        <f t="shared" si="0"/>
        <v>9</v>
      </c>
      <c r="B12" s="2" t="str">
        <f t="shared" si="1"/>
        <v>#</v>
      </c>
      <c r="C12" s="32" t="s">
        <v>141</v>
      </c>
      <c r="D12" s="19">
        <v>20264</v>
      </c>
      <c r="E12" s="36">
        <f t="shared" si="2"/>
        <v>588</v>
      </c>
      <c r="F12" s="18"/>
      <c r="G12" s="4">
        <v>29</v>
      </c>
      <c r="H12" s="5">
        <f t="shared" si="3"/>
        <v>174</v>
      </c>
      <c r="I12" s="4">
        <v>7</v>
      </c>
      <c r="J12" s="5">
        <f t="shared" si="4"/>
        <v>414</v>
      </c>
      <c r="L12">
        <f t="shared" si="5"/>
        <v>174</v>
      </c>
      <c r="M12">
        <f t="shared" si="6"/>
        <v>414</v>
      </c>
    </row>
    <row r="13" spans="1:13" ht="12.75">
      <c r="A13" s="2" t="str">
        <f t="shared" si="0"/>
        <v>10</v>
      </c>
      <c r="B13" s="2">
        <f t="shared" si="1"/>
      </c>
      <c r="C13" s="32" t="s">
        <v>401</v>
      </c>
      <c r="D13" s="19">
        <v>23205</v>
      </c>
      <c r="E13" s="36">
        <f t="shared" si="2"/>
        <v>552</v>
      </c>
      <c r="F13" s="18"/>
      <c r="G13" s="4" t="s">
        <v>3</v>
      </c>
      <c r="H13" s="5">
        <f t="shared" si="3"/>
        <v>0</v>
      </c>
      <c r="I13" s="4">
        <v>2</v>
      </c>
      <c r="J13" s="5">
        <f t="shared" si="4"/>
        <v>552</v>
      </c>
      <c r="L13">
        <f t="shared" si="5"/>
        <v>0</v>
      </c>
      <c r="M13">
        <f t="shared" si="6"/>
        <v>552</v>
      </c>
    </row>
    <row r="14" spans="1:13" ht="12.75">
      <c r="A14" s="2" t="str">
        <f t="shared" si="0"/>
        <v>11</v>
      </c>
      <c r="B14" s="2" t="str">
        <f>TRIM(IF(D14&lt;=V60Cutoff,"%",IF(D14&lt;=V50Cutoff,"#","")))</f>
        <v>%</v>
      </c>
      <c r="C14" s="20" t="s">
        <v>71</v>
      </c>
      <c r="D14" s="19">
        <v>14361</v>
      </c>
      <c r="E14" s="36">
        <f t="shared" si="2"/>
        <v>525</v>
      </c>
      <c r="F14" s="18"/>
      <c r="G14" s="4">
        <v>10</v>
      </c>
      <c r="H14" s="5">
        <f t="shared" si="3"/>
        <v>318</v>
      </c>
      <c r="I14" s="4">
        <v>18</v>
      </c>
      <c r="J14" s="5">
        <f t="shared" si="4"/>
        <v>207</v>
      </c>
      <c r="L14">
        <f t="shared" si="5"/>
        <v>318</v>
      </c>
      <c r="M14">
        <f t="shared" si="6"/>
        <v>207</v>
      </c>
    </row>
    <row r="15" spans="1:13" ht="12.75">
      <c r="A15" s="2" t="str">
        <f t="shared" si="0"/>
        <v>12</v>
      </c>
      <c r="B15" s="2" t="str">
        <f t="shared" si="1"/>
        <v>#</v>
      </c>
      <c r="C15" s="32" t="s">
        <v>108</v>
      </c>
      <c r="D15" s="19">
        <v>20291</v>
      </c>
      <c r="E15" s="36">
        <f t="shared" si="2"/>
        <v>522</v>
      </c>
      <c r="F15" s="18"/>
      <c r="G15" s="4">
        <v>19</v>
      </c>
      <c r="H15" s="5">
        <f t="shared" si="3"/>
        <v>204</v>
      </c>
      <c r="I15" s="4">
        <v>10</v>
      </c>
      <c r="J15" s="5">
        <f t="shared" si="4"/>
        <v>318</v>
      </c>
      <c r="L15">
        <f t="shared" si="5"/>
        <v>204</v>
      </c>
      <c r="M15">
        <f t="shared" si="6"/>
        <v>318</v>
      </c>
    </row>
    <row r="16" spans="1:13" ht="12.75">
      <c r="A16" s="2" t="str">
        <f t="shared" si="0"/>
        <v>13</v>
      </c>
      <c r="B16" s="2" t="str">
        <f t="shared" si="1"/>
        <v>#</v>
      </c>
      <c r="C16" s="20" t="s">
        <v>51</v>
      </c>
      <c r="D16" s="19">
        <v>19345</v>
      </c>
      <c r="E16" s="36">
        <f t="shared" si="2"/>
        <v>517</v>
      </c>
      <c r="F16" s="18"/>
      <c r="G16" s="4">
        <v>6</v>
      </c>
      <c r="H16" s="5">
        <f t="shared" si="3"/>
        <v>417</v>
      </c>
      <c r="I16" s="4">
        <v>33</v>
      </c>
      <c r="J16" s="5">
        <f t="shared" si="4"/>
        <v>100</v>
      </c>
      <c r="L16">
        <f t="shared" si="5"/>
        <v>417</v>
      </c>
      <c r="M16">
        <f t="shared" si="6"/>
        <v>100</v>
      </c>
    </row>
    <row r="17" spans="1:13" ht="12.75">
      <c r="A17" s="2" t="str">
        <f t="shared" si="0"/>
        <v>14</v>
      </c>
      <c r="B17" s="2" t="str">
        <f t="shared" si="1"/>
        <v>#</v>
      </c>
      <c r="C17" s="20" t="s">
        <v>37</v>
      </c>
      <c r="D17" s="19">
        <v>19393</v>
      </c>
      <c r="E17" s="36">
        <f t="shared" si="2"/>
        <v>492</v>
      </c>
      <c r="F17" s="18"/>
      <c r="G17" s="4">
        <v>15</v>
      </c>
      <c r="H17" s="5">
        <f t="shared" si="3"/>
        <v>303</v>
      </c>
      <c r="I17" s="4">
        <v>24</v>
      </c>
      <c r="J17" s="5">
        <f t="shared" si="4"/>
        <v>189</v>
      </c>
      <c r="L17">
        <f t="shared" si="5"/>
        <v>303</v>
      </c>
      <c r="M17">
        <f t="shared" si="6"/>
        <v>189</v>
      </c>
    </row>
    <row r="18" spans="1:13" ht="12.75">
      <c r="A18" s="2" t="str">
        <f t="shared" si="0"/>
        <v>15</v>
      </c>
      <c r="B18" s="2">
        <f t="shared" si="1"/>
      </c>
      <c r="C18" s="32" t="s">
        <v>225</v>
      </c>
      <c r="D18" s="19">
        <v>20962</v>
      </c>
      <c r="E18" s="36">
        <f t="shared" si="2"/>
        <v>420</v>
      </c>
      <c r="F18" s="18"/>
      <c r="G18" s="4" t="s">
        <v>3</v>
      </c>
      <c r="H18" s="5">
        <f t="shared" si="3"/>
        <v>0</v>
      </c>
      <c r="I18" s="4">
        <v>5</v>
      </c>
      <c r="J18" s="5">
        <f t="shared" si="4"/>
        <v>420</v>
      </c>
      <c r="L18">
        <f t="shared" si="5"/>
        <v>0</v>
      </c>
      <c r="M18">
        <f t="shared" si="6"/>
        <v>420</v>
      </c>
    </row>
    <row r="19" spans="1:13" ht="12.75">
      <c r="A19" s="2" t="str">
        <f t="shared" si="0"/>
        <v>16</v>
      </c>
      <c r="B19" s="2">
        <f t="shared" si="1"/>
      </c>
      <c r="C19" s="32" t="s">
        <v>246</v>
      </c>
      <c r="D19" s="19">
        <v>22511</v>
      </c>
      <c r="E19" s="36">
        <f t="shared" si="2"/>
        <v>417</v>
      </c>
      <c r="F19" s="18"/>
      <c r="G19" s="4" t="s">
        <v>3</v>
      </c>
      <c r="H19" s="5">
        <f t="shared" si="3"/>
        <v>0</v>
      </c>
      <c r="I19" s="4">
        <v>6</v>
      </c>
      <c r="J19" s="5">
        <f t="shared" si="4"/>
        <v>417</v>
      </c>
      <c r="L19">
        <f t="shared" si="5"/>
        <v>0</v>
      </c>
      <c r="M19">
        <f t="shared" si="6"/>
        <v>417</v>
      </c>
    </row>
    <row r="20" spans="1:13" ht="12.75">
      <c r="A20" s="2" t="str">
        <f t="shared" si="0"/>
        <v>17</v>
      </c>
      <c r="B20" s="2">
        <f t="shared" si="1"/>
      </c>
      <c r="C20" s="32" t="s">
        <v>330</v>
      </c>
      <c r="D20" s="19">
        <v>22900</v>
      </c>
      <c r="E20" s="36">
        <f t="shared" si="2"/>
        <v>414</v>
      </c>
      <c r="F20" s="18"/>
      <c r="G20" s="4">
        <v>7</v>
      </c>
      <c r="H20" s="5">
        <f t="shared" si="3"/>
        <v>414</v>
      </c>
      <c r="I20" s="4" t="s">
        <v>3</v>
      </c>
      <c r="J20" s="5">
        <f t="shared" si="4"/>
        <v>0</v>
      </c>
      <c r="L20">
        <f t="shared" si="5"/>
        <v>414</v>
      </c>
      <c r="M20">
        <f t="shared" si="6"/>
        <v>0</v>
      </c>
    </row>
    <row r="21" spans="1:13" ht="12.75">
      <c r="A21" s="2" t="str">
        <f t="shared" si="0"/>
        <v>18</v>
      </c>
      <c r="B21" s="2" t="str">
        <f t="shared" si="1"/>
        <v>#</v>
      </c>
      <c r="C21" s="32" t="s">
        <v>205</v>
      </c>
      <c r="D21" s="19">
        <v>19501</v>
      </c>
      <c r="E21" s="36">
        <f t="shared" si="2"/>
        <v>406</v>
      </c>
      <c r="F21" s="18"/>
      <c r="G21" s="4">
        <v>33</v>
      </c>
      <c r="H21" s="5">
        <f t="shared" si="3"/>
        <v>100</v>
      </c>
      <c r="I21" s="4">
        <v>14</v>
      </c>
      <c r="J21" s="5">
        <f t="shared" si="4"/>
        <v>306</v>
      </c>
      <c r="L21">
        <f t="shared" si="5"/>
        <v>100</v>
      </c>
      <c r="M21">
        <f t="shared" si="6"/>
        <v>306</v>
      </c>
    </row>
    <row r="22" spans="1:13" ht="12.75">
      <c r="A22" s="2" t="str">
        <f t="shared" si="0"/>
        <v>19</v>
      </c>
      <c r="B22" s="2" t="str">
        <f t="shared" si="1"/>
        <v>#</v>
      </c>
      <c r="C22" s="32" t="s">
        <v>119</v>
      </c>
      <c r="D22" s="19">
        <v>17711</v>
      </c>
      <c r="E22" s="36">
        <f t="shared" si="2"/>
        <v>379.5</v>
      </c>
      <c r="F22" s="18"/>
      <c r="G22" s="4">
        <v>27</v>
      </c>
      <c r="H22" s="5">
        <f t="shared" si="3"/>
        <v>180</v>
      </c>
      <c r="I22" s="4">
        <v>20.5</v>
      </c>
      <c r="J22" s="5">
        <f t="shared" si="4"/>
        <v>199.5</v>
      </c>
      <c r="L22">
        <f t="shared" si="5"/>
        <v>180</v>
      </c>
      <c r="M22">
        <f t="shared" si="6"/>
        <v>199.5</v>
      </c>
    </row>
    <row r="23" spans="1:13" ht="12.75">
      <c r="A23" s="2" t="str">
        <f t="shared" si="0"/>
        <v>20</v>
      </c>
      <c r="B23" s="2" t="str">
        <f t="shared" si="1"/>
        <v>#</v>
      </c>
      <c r="C23" s="20" t="s">
        <v>39</v>
      </c>
      <c r="D23" s="19">
        <v>20311</v>
      </c>
      <c r="E23" s="36">
        <f t="shared" si="2"/>
        <v>375</v>
      </c>
      <c r="F23" s="18"/>
      <c r="G23" s="4">
        <v>20</v>
      </c>
      <c r="H23" s="5">
        <f t="shared" si="3"/>
        <v>201</v>
      </c>
      <c r="I23" s="4">
        <v>29</v>
      </c>
      <c r="J23" s="5">
        <f t="shared" si="4"/>
        <v>174</v>
      </c>
      <c r="L23">
        <f t="shared" si="5"/>
        <v>201</v>
      </c>
      <c r="M23">
        <f t="shared" si="6"/>
        <v>174</v>
      </c>
    </row>
    <row r="24" spans="1:13" ht="12.75">
      <c r="A24" s="2" t="str">
        <f t="shared" si="0"/>
        <v>21T</v>
      </c>
      <c r="B24" s="2">
        <f t="shared" si="1"/>
      </c>
      <c r="C24" s="32" t="s">
        <v>208</v>
      </c>
      <c r="D24" s="19">
        <v>21721</v>
      </c>
      <c r="E24" s="36">
        <f t="shared" si="2"/>
        <v>372</v>
      </c>
      <c r="F24" s="18"/>
      <c r="G24" s="4">
        <v>23</v>
      </c>
      <c r="H24" s="5">
        <f t="shared" si="3"/>
        <v>192</v>
      </c>
      <c r="I24" s="4">
        <v>27</v>
      </c>
      <c r="J24" s="5">
        <f t="shared" si="4"/>
        <v>180</v>
      </c>
      <c r="L24">
        <f t="shared" si="5"/>
        <v>192</v>
      </c>
      <c r="M24">
        <f t="shared" si="6"/>
        <v>180</v>
      </c>
    </row>
    <row r="25" spans="1:13" ht="12.75">
      <c r="A25" s="2" t="str">
        <f t="shared" si="0"/>
        <v>21T</v>
      </c>
      <c r="B25" s="2">
        <f t="shared" si="1"/>
      </c>
      <c r="C25" s="32" t="s">
        <v>223</v>
      </c>
      <c r="D25" s="19">
        <v>22829</v>
      </c>
      <c r="E25" s="36">
        <f t="shared" si="2"/>
        <v>372</v>
      </c>
      <c r="F25" s="18"/>
      <c r="G25" s="4">
        <v>22</v>
      </c>
      <c r="H25" s="5">
        <f t="shared" si="3"/>
        <v>195</v>
      </c>
      <c r="I25" s="4">
        <v>28</v>
      </c>
      <c r="J25" s="5">
        <f t="shared" si="4"/>
        <v>177</v>
      </c>
      <c r="L25">
        <f t="shared" si="5"/>
        <v>195</v>
      </c>
      <c r="M25">
        <f t="shared" si="6"/>
        <v>177</v>
      </c>
    </row>
    <row r="26" spans="1:13" ht="12.75">
      <c r="A26" s="2" t="str">
        <f t="shared" si="0"/>
        <v>23</v>
      </c>
      <c r="B26" s="2" t="str">
        <f t="shared" si="1"/>
        <v>#</v>
      </c>
      <c r="C26" s="20" t="s">
        <v>76</v>
      </c>
      <c r="D26" s="19">
        <v>18066</v>
      </c>
      <c r="E26" s="36">
        <f t="shared" si="2"/>
        <v>351</v>
      </c>
      <c r="F26" s="18"/>
      <c r="G26" s="4">
        <v>25</v>
      </c>
      <c r="H26" s="5">
        <f t="shared" si="3"/>
        <v>186</v>
      </c>
      <c r="I26" s="4">
        <v>32</v>
      </c>
      <c r="J26" s="5">
        <f t="shared" si="4"/>
        <v>165</v>
      </c>
      <c r="L26">
        <f t="shared" si="5"/>
        <v>186</v>
      </c>
      <c r="M26">
        <f t="shared" si="6"/>
        <v>165</v>
      </c>
    </row>
    <row r="27" spans="1:13" ht="12.75">
      <c r="A27" s="2" t="str">
        <f t="shared" si="0"/>
        <v>24</v>
      </c>
      <c r="B27" s="2">
        <f t="shared" si="1"/>
      </c>
      <c r="C27" s="32" t="s">
        <v>93</v>
      </c>
      <c r="D27" s="19">
        <v>21953</v>
      </c>
      <c r="E27" s="36">
        <f t="shared" si="2"/>
        <v>321</v>
      </c>
      <c r="F27" s="18"/>
      <c r="G27" s="4">
        <v>9</v>
      </c>
      <c r="H27" s="5">
        <f t="shared" si="3"/>
        <v>321</v>
      </c>
      <c r="I27" s="4" t="s">
        <v>3</v>
      </c>
      <c r="J27" s="5">
        <f t="shared" si="4"/>
        <v>0</v>
      </c>
      <c r="L27">
        <f t="shared" si="5"/>
        <v>321</v>
      </c>
      <c r="M27">
        <f t="shared" si="6"/>
        <v>0</v>
      </c>
    </row>
    <row r="28" spans="1:13" ht="12.75">
      <c r="A28" s="2" t="str">
        <f t="shared" si="0"/>
        <v>25T</v>
      </c>
      <c r="B28" s="2">
        <f t="shared" si="1"/>
      </c>
      <c r="C28" s="32" t="s">
        <v>245</v>
      </c>
      <c r="D28" s="19">
        <v>23233</v>
      </c>
      <c r="E28" s="36">
        <f t="shared" si="2"/>
        <v>315</v>
      </c>
      <c r="F28" s="18"/>
      <c r="G28" s="4">
        <v>11</v>
      </c>
      <c r="H28" s="5">
        <f t="shared" si="3"/>
        <v>315</v>
      </c>
      <c r="I28" s="4" t="s">
        <v>3</v>
      </c>
      <c r="J28" s="5">
        <f t="shared" si="4"/>
        <v>0</v>
      </c>
      <c r="L28">
        <f t="shared" si="5"/>
        <v>315</v>
      </c>
      <c r="M28">
        <f t="shared" si="6"/>
        <v>0</v>
      </c>
    </row>
    <row r="29" spans="1:13" ht="12.75">
      <c r="A29" s="2" t="str">
        <f t="shared" si="0"/>
        <v>25T</v>
      </c>
      <c r="B29" s="2">
        <f t="shared" si="1"/>
      </c>
      <c r="C29" s="32" t="s">
        <v>179</v>
      </c>
      <c r="D29" s="19">
        <v>22070</v>
      </c>
      <c r="E29" s="36">
        <f t="shared" si="2"/>
        <v>315</v>
      </c>
      <c r="F29" s="18"/>
      <c r="G29" s="4" t="s">
        <v>3</v>
      </c>
      <c r="H29" s="5">
        <f t="shared" si="3"/>
        <v>0</v>
      </c>
      <c r="I29" s="4">
        <v>11</v>
      </c>
      <c r="J29" s="5">
        <f t="shared" si="4"/>
        <v>315</v>
      </c>
      <c r="L29">
        <f t="shared" si="5"/>
        <v>0</v>
      </c>
      <c r="M29">
        <f t="shared" si="6"/>
        <v>315</v>
      </c>
    </row>
    <row r="30" spans="1:13" ht="12.75">
      <c r="A30" s="2" t="str">
        <f t="shared" si="0"/>
        <v>27</v>
      </c>
      <c r="B30" s="2">
        <f t="shared" si="1"/>
      </c>
      <c r="C30" s="32" t="s">
        <v>154</v>
      </c>
      <c r="D30" s="19">
        <v>21792</v>
      </c>
      <c r="E30" s="36">
        <f t="shared" si="2"/>
        <v>312</v>
      </c>
      <c r="F30" s="18"/>
      <c r="G30" s="4" t="s">
        <v>3</v>
      </c>
      <c r="H30" s="5">
        <f t="shared" si="3"/>
        <v>0</v>
      </c>
      <c r="I30" s="4">
        <v>12</v>
      </c>
      <c r="J30" s="5">
        <f t="shared" si="4"/>
        <v>312</v>
      </c>
      <c r="L30">
        <f t="shared" si="5"/>
        <v>0</v>
      </c>
      <c r="M30">
        <f t="shared" si="6"/>
        <v>312</v>
      </c>
    </row>
    <row r="31" spans="1:13" ht="12.75">
      <c r="A31" s="2" t="str">
        <f t="shared" si="0"/>
        <v>28</v>
      </c>
      <c r="B31" s="2">
        <f t="shared" si="1"/>
      </c>
      <c r="C31" s="32" t="s">
        <v>152</v>
      </c>
      <c r="D31" s="19">
        <v>22245</v>
      </c>
      <c r="E31" s="36">
        <f t="shared" si="2"/>
        <v>309</v>
      </c>
      <c r="F31" s="18"/>
      <c r="G31" s="4">
        <v>13</v>
      </c>
      <c r="H31" s="5">
        <f t="shared" si="3"/>
        <v>309</v>
      </c>
      <c r="I31" s="4" t="s">
        <v>3</v>
      </c>
      <c r="J31" s="5">
        <f t="shared" si="4"/>
        <v>0</v>
      </c>
      <c r="L31">
        <f t="shared" si="5"/>
        <v>309</v>
      </c>
      <c r="M31">
        <f t="shared" si="6"/>
        <v>0</v>
      </c>
    </row>
    <row r="32" spans="1:13" ht="12.75">
      <c r="A32" s="2" t="str">
        <f t="shared" si="0"/>
        <v>29</v>
      </c>
      <c r="B32" s="2" t="str">
        <f t="shared" si="1"/>
        <v>#</v>
      </c>
      <c r="C32" s="32" t="s">
        <v>264</v>
      </c>
      <c r="D32" s="19">
        <v>19231</v>
      </c>
      <c r="E32" s="36">
        <f t="shared" si="2"/>
        <v>306</v>
      </c>
      <c r="F32" s="18"/>
      <c r="G32" s="4">
        <v>14</v>
      </c>
      <c r="H32" s="5">
        <f t="shared" si="3"/>
        <v>306</v>
      </c>
      <c r="I32" s="4" t="s">
        <v>3</v>
      </c>
      <c r="J32" s="5">
        <f t="shared" si="4"/>
        <v>0</v>
      </c>
      <c r="L32">
        <f t="shared" si="5"/>
        <v>306</v>
      </c>
      <c r="M32">
        <f t="shared" si="6"/>
        <v>0</v>
      </c>
    </row>
    <row r="33" spans="1:13" ht="12.75">
      <c r="A33" s="2" t="str">
        <f t="shared" si="0"/>
        <v>30T</v>
      </c>
      <c r="B33" s="2" t="str">
        <f t="shared" si="1"/>
        <v>%</v>
      </c>
      <c r="C33" s="32" t="s">
        <v>229</v>
      </c>
      <c r="D33" s="19">
        <v>13416</v>
      </c>
      <c r="E33" s="36">
        <f t="shared" si="2"/>
        <v>303</v>
      </c>
      <c r="F33" s="18"/>
      <c r="G33" s="4" t="s">
        <v>3</v>
      </c>
      <c r="H33" s="5">
        <f t="shared" si="3"/>
        <v>0</v>
      </c>
      <c r="I33" s="4">
        <v>15</v>
      </c>
      <c r="J33" s="5">
        <f t="shared" si="4"/>
        <v>303</v>
      </c>
      <c r="L33">
        <f t="shared" si="5"/>
        <v>0</v>
      </c>
      <c r="M33">
        <f t="shared" si="6"/>
        <v>303</v>
      </c>
    </row>
    <row r="34" spans="1:13" ht="12.75">
      <c r="A34" s="2" t="str">
        <f t="shared" si="0"/>
        <v>30T</v>
      </c>
      <c r="B34" s="2">
        <f t="shared" si="1"/>
      </c>
      <c r="C34" s="32" t="s">
        <v>164</v>
      </c>
      <c r="D34" s="19">
        <v>22780</v>
      </c>
      <c r="E34" s="36">
        <f t="shared" si="2"/>
        <v>303</v>
      </c>
      <c r="F34" s="18"/>
      <c r="G34" s="4">
        <v>18</v>
      </c>
      <c r="H34" s="5">
        <f t="shared" si="3"/>
        <v>207</v>
      </c>
      <c r="I34" s="4">
        <v>37</v>
      </c>
      <c r="J34" s="5">
        <f t="shared" si="4"/>
        <v>96</v>
      </c>
      <c r="L34">
        <f t="shared" si="5"/>
        <v>207</v>
      </c>
      <c r="M34">
        <f t="shared" si="6"/>
        <v>96</v>
      </c>
    </row>
    <row r="35" spans="1:13" ht="12.75">
      <c r="A35" s="2" t="str">
        <f t="shared" si="0"/>
        <v>32</v>
      </c>
      <c r="B35" s="2">
        <f t="shared" si="1"/>
      </c>
      <c r="C35" s="20" t="s">
        <v>94</v>
      </c>
      <c r="D35" s="19">
        <v>22028</v>
      </c>
      <c r="E35" s="36">
        <f t="shared" si="2"/>
        <v>300</v>
      </c>
      <c r="F35" s="18"/>
      <c r="G35" s="4">
        <v>16</v>
      </c>
      <c r="H35" s="5">
        <f t="shared" si="3"/>
        <v>300</v>
      </c>
      <c r="I35" s="4" t="s">
        <v>3</v>
      </c>
      <c r="J35" s="5">
        <f t="shared" si="4"/>
        <v>0</v>
      </c>
      <c r="L35">
        <f t="shared" si="5"/>
        <v>300</v>
      </c>
      <c r="M35">
        <f t="shared" si="6"/>
        <v>0</v>
      </c>
    </row>
    <row r="36" spans="1:13" ht="12.75">
      <c r="A36" s="2" t="str">
        <f t="shared" si="0"/>
        <v>33</v>
      </c>
      <c r="B36" s="2">
        <f aca="true" t="shared" si="7" ref="B36:B51">TRIM(IF(D36&lt;=V60Cutoff,"%",IF(D36&lt;=V50Cutoff,"#","")))</f>
      </c>
      <c r="C36" s="32" t="s">
        <v>332</v>
      </c>
      <c r="D36" s="19">
        <v>23611</v>
      </c>
      <c r="E36" s="36">
        <f aca="true" t="shared" si="8" ref="E36:E67">F36+LARGE($L36:$M36,1)+LARGE($L36:$M36,2)</f>
        <v>294.5</v>
      </c>
      <c r="F36" s="18"/>
      <c r="G36" s="4">
        <v>38</v>
      </c>
      <c r="H36" s="5">
        <f aca="true" t="shared" si="9" ref="H36:H75">IF(OR(G36&gt;=65,ISNUMBER(G36)=FALSE),0,VLOOKUP(G36,PointTable,H$3,TRUE))</f>
        <v>95</v>
      </c>
      <c r="I36" s="4">
        <v>20.5</v>
      </c>
      <c r="J36" s="5">
        <f aca="true" t="shared" si="10" ref="J36:J75">IF(OR(I36&gt;=65,ISNUMBER(I36)=FALSE),0,VLOOKUP(I36,PointTable,J$3,TRUE))</f>
        <v>199.5</v>
      </c>
      <c r="L36">
        <f aca="true" t="shared" si="11" ref="L36:L51">H36</f>
        <v>95</v>
      </c>
      <c r="M36">
        <f aca="true" t="shared" si="12" ref="M36:M51">J36</f>
        <v>199.5</v>
      </c>
    </row>
    <row r="37" spans="1:13" ht="12.75">
      <c r="A37" s="2" t="str">
        <f t="shared" si="0"/>
        <v>34</v>
      </c>
      <c r="B37" s="2" t="str">
        <f t="shared" si="7"/>
        <v>#</v>
      </c>
      <c r="C37" s="32" t="s">
        <v>265</v>
      </c>
      <c r="D37" s="19">
        <v>19828</v>
      </c>
      <c r="E37" s="36">
        <f t="shared" si="8"/>
        <v>279</v>
      </c>
      <c r="F37" s="18"/>
      <c r="G37" s="4">
        <v>40</v>
      </c>
      <c r="H37" s="5">
        <f t="shared" si="9"/>
        <v>93</v>
      </c>
      <c r="I37" s="4">
        <v>25</v>
      </c>
      <c r="J37" s="5">
        <f t="shared" si="10"/>
        <v>186</v>
      </c>
      <c r="L37">
        <f t="shared" si="11"/>
        <v>93</v>
      </c>
      <c r="M37">
        <f t="shared" si="12"/>
        <v>186</v>
      </c>
    </row>
    <row r="38" spans="1:13" ht="12.75">
      <c r="A38" s="2" t="str">
        <f t="shared" si="0"/>
        <v>35</v>
      </c>
      <c r="B38" s="2" t="str">
        <f t="shared" si="7"/>
        <v>#</v>
      </c>
      <c r="C38" s="32" t="s">
        <v>266</v>
      </c>
      <c r="D38" s="19">
        <v>16698</v>
      </c>
      <c r="E38" s="36">
        <f t="shared" si="8"/>
        <v>276</v>
      </c>
      <c r="F38" s="18"/>
      <c r="G38" s="4">
        <v>28</v>
      </c>
      <c r="H38" s="5">
        <f t="shared" si="9"/>
        <v>177</v>
      </c>
      <c r="I38" s="4">
        <v>34</v>
      </c>
      <c r="J38" s="5">
        <f t="shared" si="10"/>
        <v>99</v>
      </c>
      <c r="L38">
        <f t="shared" si="11"/>
        <v>177</v>
      </c>
      <c r="M38">
        <f t="shared" si="12"/>
        <v>99</v>
      </c>
    </row>
    <row r="39" spans="1:13" ht="12.75">
      <c r="A39" s="2" t="str">
        <f t="shared" si="0"/>
        <v>36</v>
      </c>
      <c r="B39" s="2">
        <f t="shared" si="7"/>
      </c>
      <c r="C39" s="32" t="s">
        <v>109</v>
      </c>
      <c r="D39" s="19">
        <v>21264</v>
      </c>
      <c r="E39" s="36">
        <f t="shared" si="8"/>
        <v>268</v>
      </c>
      <c r="F39" s="18"/>
      <c r="G39" s="4">
        <v>36</v>
      </c>
      <c r="H39" s="5">
        <f t="shared" si="9"/>
        <v>97</v>
      </c>
      <c r="I39" s="4">
        <v>30</v>
      </c>
      <c r="J39" s="5">
        <f t="shared" si="10"/>
        <v>171</v>
      </c>
      <c r="L39">
        <f t="shared" si="11"/>
        <v>97</v>
      </c>
      <c r="M39">
        <f t="shared" si="12"/>
        <v>171</v>
      </c>
    </row>
    <row r="40" spans="1:13" ht="12.75">
      <c r="A40" s="2" t="str">
        <f t="shared" si="0"/>
        <v>37</v>
      </c>
      <c r="B40" s="2" t="str">
        <f t="shared" si="7"/>
        <v>#</v>
      </c>
      <c r="C40" s="32" t="s">
        <v>212</v>
      </c>
      <c r="D40" s="19">
        <v>19859</v>
      </c>
      <c r="E40" s="36">
        <f t="shared" si="8"/>
        <v>265.5</v>
      </c>
      <c r="F40" s="18"/>
      <c r="G40" s="4">
        <v>30</v>
      </c>
      <c r="H40" s="5">
        <f t="shared" si="9"/>
        <v>171</v>
      </c>
      <c r="I40" s="4">
        <v>38.5</v>
      </c>
      <c r="J40" s="5">
        <f t="shared" si="10"/>
        <v>94.5</v>
      </c>
      <c r="L40">
        <f t="shared" si="11"/>
        <v>171</v>
      </c>
      <c r="M40">
        <f t="shared" si="12"/>
        <v>94.5</v>
      </c>
    </row>
    <row r="41" spans="1:13" ht="12.75">
      <c r="A41" s="2" t="str">
        <f t="shared" si="0"/>
        <v>38</v>
      </c>
      <c r="B41" s="2" t="str">
        <f t="shared" si="7"/>
        <v>#</v>
      </c>
      <c r="C41" s="32" t="s">
        <v>213</v>
      </c>
      <c r="D41" s="19">
        <v>18261</v>
      </c>
      <c r="E41" s="36">
        <f t="shared" si="8"/>
        <v>265</v>
      </c>
      <c r="F41" s="18"/>
      <c r="G41" s="4">
        <v>31</v>
      </c>
      <c r="H41" s="5">
        <f t="shared" si="9"/>
        <v>168</v>
      </c>
      <c r="I41" s="4">
        <v>36</v>
      </c>
      <c r="J41" s="5">
        <f t="shared" si="10"/>
        <v>97</v>
      </c>
      <c r="L41">
        <f t="shared" si="11"/>
        <v>168</v>
      </c>
      <c r="M41">
        <f t="shared" si="12"/>
        <v>97</v>
      </c>
    </row>
    <row r="42" spans="1:13" ht="12.75">
      <c r="A42" s="2" t="str">
        <f t="shared" si="0"/>
        <v>39</v>
      </c>
      <c r="B42" s="2">
        <f t="shared" si="7"/>
      </c>
      <c r="C42" s="32" t="s">
        <v>248</v>
      </c>
      <c r="D42" s="19">
        <v>20763</v>
      </c>
      <c r="E42" s="36">
        <f t="shared" si="8"/>
        <v>259.5</v>
      </c>
      <c r="F42" s="18"/>
      <c r="G42" s="4">
        <v>32</v>
      </c>
      <c r="H42" s="5">
        <f t="shared" si="9"/>
        <v>165</v>
      </c>
      <c r="I42" s="4">
        <v>38.5</v>
      </c>
      <c r="J42" s="5">
        <f t="shared" si="10"/>
        <v>94.5</v>
      </c>
      <c r="L42">
        <f t="shared" si="11"/>
        <v>165</v>
      </c>
      <c r="M42">
        <f t="shared" si="12"/>
        <v>94.5</v>
      </c>
    </row>
    <row r="43" spans="1:13" ht="12.75">
      <c r="A43" s="2" t="str">
        <f t="shared" si="0"/>
        <v>40</v>
      </c>
      <c r="B43" s="2" t="str">
        <f t="shared" si="7"/>
        <v>%</v>
      </c>
      <c r="C43" s="32" t="s">
        <v>82</v>
      </c>
      <c r="D43" s="19">
        <v>12561</v>
      </c>
      <c r="E43" s="36">
        <f t="shared" si="8"/>
        <v>259</v>
      </c>
      <c r="F43" s="18"/>
      <c r="G43" s="4">
        <v>57</v>
      </c>
      <c r="H43" s="5">
        <f t="shared" si="9"/>
        <v>76</v>
      </c>
      <c r="I43" s="4">
        <v>26</v>
      </c>
      <c r="J43" s="5">
        <f t="shared" si="10"/>
        <v>183</v>
      </c>
      <c r="L43">
        <f t="shared" si="11"/>
        <v>76</v>
      </c>
      <c r="M43">
        <f t="shared" si="12"/>
        <v>183</v>
      </c>
    </row>
    <row r="44" spans="1:13" ht="12.75">
      <c r="A44" s="2" t="str">
        <f t="shared" si="0"/>
        <v>41T</v>
      </c>
      <c r="B44" s="2">
        <f t="shared" si="7"/>
      </c>
      <c r="C44" s="32" t="s">
        <v>165</v>
      </c>
      <c r="D44" s="19">
        <v>22139</v>
      </c>
      <c r="E44" s="36">
        <f t="shared" si="8"/>
        <v>210</v>
      </c>
      <c r="F44" s="18"/>
      <c r="G44" s="4">
        <v>17</v>
      </c>
      <c r="H44" s="5">
        <f t="shared" si="9"/>
        <v>210</v>
      </c>
      <c r="I44" s="4" t="s">
        <v>3</v>
      </c>
      <c r="J44" s="5">
        <f t="shared" si="10"/>
        <v>0</v>
      </c>
      <c r="L44">
        <f t="shared" si="11"/>
        <v>210</v>
      </c>
      <c r="M44">
        <f t="shared" si="12"/>
        <v>0</v>
      </c>
    </row>
    <row r="45" spans="1:13" ht="12.75">
      <c r="A45" s="2" t="str">
        <f t="shared" si="0"/>
        <v>41T</v>
      </c>
      <c r="B45" s="2">
        <f t="shared" si="7"/>
      </c>
      <c r="C45" s="32" t="s">
        <v>247</v>
      </c>
      <c r="D45" s="19">
        <v>21603</v>
      </c>
      <c r="E45" s="36">
        <f t="shared" si="8"/>
        <v>210</v>
      </c>
      <c r="F45" s="18"/>
      <c r="G45" s="4" t="s">
        <v>3</v>
      </c>
      <c r="H45" s="5">
        <f t="shared" si="9"/>
        <v>0</v>
      </c>
      <c r="I45" s="4">
        <v>17</v>
      </c>
      <c r="J45" s="5">
        <f t="shared" si="10"/>
        <v>210</v>
      </c>
      <c r="L45">
        <f t="shared" si="11"/>
        <v>0</v>
      </c>
      <c r="M45">
        <f t="shared" si="12"/>
        <v>210</v>
      </c>
    </row>
    <row r="46" spans="1:13" ht="12.75">
      <c r="A46" s="2" t="str">
        <f t="shared" si="0"/>
        <v>43</v>
      </c>
      <c r="B46" s="2" t="str">
        <f t="shared" si="7"/>
        <v>%</v>
      </c>
      <c r="C46" s="32" t="s">
        <v>35</v>
      </c>
      <c r="D46" s="19">
        <v>15248</v>
      </c>
      <c r="E46" s="36">
        <f t="shared" si="8"/>
        <v>204</v>
      </c>
      <c r="F46" s="18"/>
      <c r="G46" s="4" t="s">
        <v>3</v>
      </c>
      <c r="H46" s="5">
        <f t="shared" si="9"/>
        <v>0</v>
      </c>
      <c r="I46" s="4">
        <v>19</v>
      </c>
      <c r="J46" s="5">
        <f t="shared" si="10"/>
        <v>204</v>
      </c>
      <c r="L46">
        <f t="shared" si="11"/>
        <v>0</v>
      </c>
      <c r="M46">
        <f t="shared" si="12"/>
        <v>204</v>
      </c>
    </row>
    <row r="47" spans="1:13" ht="12.75">
      <c r="A47" s="2" t="str">
        <f t="shared" si="0"/>
        <v>44</v>
      </c>
      <c r="B47" s="2">
        <f t="shared" si="7"/>
      </c>
      <c r="C47" s="32" t="s">
        <v>331</v>
      </c>
      <c r="D47" s="19">
        <v>21536</v>
      </c>
      <c r="E47" s="36">
        <f t="shared" si="8"/>
        <v>198</v>
      </c>
      <c r="F47" s="18"/>
      <c r="G47" s="4">
        <v>21</v>
      </c>
      <c r="H47" s="5">
        <f t="shared" si="9"/>
        <v>198</v>
      </c>
      <c r="I47" s="4" t="s">
        <v>3</v>
      </c>
      <c r="J47" s="5">
        <f t="shared" si="10"/>
        <v>0</v>
      </c>
      <c r="L47">
        <f t="shared" si="11"/>
        <v>198</v>
      </c>
      <c r="M47">
        <f t="shared" si="12"/>
        <v>0</v>
      </c>
    </row>
    <row r="48" spans="1:13" ht="12.75">
      <c r="A48" s="2" t="str">
        <f t="shared" si="0"/>
        <v>45</v>
      </c>
      <c r="B48" s="2">
        <f t="shared" si="7"/>
      </c>
      <c r="C48" s="32" t="s">
        <v>402</v>
      </c>
      <c r="D48" s="19">
        <v>23462</v>
      </c>
      <c r="E48" s="36">
        <f t="shared" si="8"/>
        <v>192</v>
      </c>
      <c r="F48" s="18"/>
      <c r="G48" s="4" t="s">
        <v>3</v>
      </c>
      <c r="H48" s="5">
        <f t="shared" si="9"/>
        <v>0</v>
      </c>
      <c r="I48" s="4">
        <v>23</v>
      </c>
      <c r="J48" s="5">
        <f t="shared" si="10"/>
        <v>192</v>
      </c>
      <c r="L48">
        <f t="shared" si="11"/>
        <v>0</v>
      </c>
      <c r="M48">
        <f t="shared" si="12"/>
        <v>192</v>
      </c>
    </row>
    <row r="49" spans="1:13" ht="12.75">
      <c r="A49" s="2" t="str">
        <f t="shared" si="0"/>
        <v>46</v>
      </c>
      <c r="B49" s="2">
        <f t="shared" si="7"/>
      </c>
      <c r="C49" s="32" t="s">
        <v>207</v>
      </c>
      <c r="D49" s="19">
        <v>23088</v>
      </c>
      <c r="E49" s="36">
        <f t="shared" si="8"/>
        <v>189</v>
      </c>
      <c r="F49" s="18"/>
      <c r="G49" s="4">
        <v>24</v>
      </c>
      <c r="H49" s="5">
        <f t="shared" si="9"/>
        <v>189</v>
      </c>
      <c r="I49" s="4" t="s">
        <v>3</v>
      </c>
      <c r="J49" s="5">
        <f t="shared" si="10"/>
        <v>0</v>
      </c>
      <c r="L49">
        <f t="shared" si="11"/>
        <v>189</v>
      </c>
      <c r="M49">
        <f t="shared" si="12"/>
        <v>0</v>
      </c>
    </row>
    <row r="50" spans="1:13" ht="12.75">
      <c r="A50" s="2" t="str">
        <f t="shared" si="0"/>
        <v>47</v>
      </c>
      <c r="B50" s="2" t="str">
        <f t="shared" si="7"/>
        <v>#</v>
      </c>
      <c r="C50" s="32" t="s">
        <v>267</v>
      </c>
      <c r="D50" s="19">
        <v>18137</v>
      </c>
      <c r="E50" s="36">
        <f t="shared" si="8"/>
        <v>188</v>
      </c>
      <c r="F50" s="18"/>
      <c r="G50" s="4">
        <v>37</v>
      </c>
      <c r="H50" s="5">
        <f t="shared" si="9"/>
        <v>96</v>
      </c>
      <c r="I50" s="4">
        <v>41</v>
      </c>
      <c r="J50" s="5">
        <f t="shared" si="10"/>
        <v>92</v>
      </c>
      <c r="L50">
        <f t="shared" si="11"/>
        <v>96</v>
      </c>
      <c r="M50">
        <f t="shared" si="12"/>
        <v>92</v>
      </c>
    </row>
    <row r="51" spans="1:13" ht="12.75">
      <c r="A51" s="2" t="str">
        <f t="shared" si="0"/>
        <v>48</v>
      </c>
      <c r="B51" s="2">
        <f t="shared" si="7"/>
      </c>
      <c r="C51" s="32" t="s">
        <v>206</v>
      </c>
      <c r="D51" s="19">
        <v>22890</v>
      </c>
      <c r="E51" s="36">
        <f t="shared" si="8"/>
        <v>186</v>
      </c>
      <c r="F51" s="18"/>
      <c r="G51" s="4">
        <v>34</v>
      </c>
      <c r="H51" s="5">
        <f t="shared" si="9"/>
        <v>99</v>
      </c>
      <c r="I51" s="4">
        <v>46</v>
      </c>
      <c r="J51" s="5">
        <f t="shared" si="10"/>
        <v>87</v>
      </c>
      <c r="L51">
        <f t="shared" si="11"/>
        <v>99</v>
      </c>
      <c r="M51">
        <f t="shared" si="12"/>
        <v>87</v>
      </c>
    </row>
    <row r="52" spans="1:13" ht="12.75">
      <c r="A52" s="2" t="str">
        <f t="shared" si="0"/>
        <v>49</v>
      </c>
      <c r="B52" s="2" t="str">
        <f aca="true" t="shared" si="13" ref="B52:B73">TRIM(IF(D52&lt;=V60Cutoff,"%",IF(D52&lt;=V50Cutoff,"#","")))</f>
        <v>%</v>
      </c>
      <c r="C52" s="32" t="s">
        <v>46</v>
      </c>
      <c r="D52" s="19">
        <v>15168</v>
      </c>
      <c r="E52" s="36">
        <f t="shared" si="8"/>
        <v>182.5</v>
      </c>
      <c r="F52" s="18"/>
      <c r="G52" s="4">
        <v>43.5</v>
      </c>
      <c r="H52" s="5">
        <f t="shared" si="9"/>
        <v>89.5</v>
      </c>
      <c r="I52" s="4">
        <v>40</v>
      </c>
      <c r="J52" s="5">
        <f t="shared" si="10"/>
        <v>93</v>
      </c>
      <c r="L52">
        <f aca="true" t="shared" si="14" ref="L52:L75">H52</f>
        <v>89.5</v>
      </c>
      <c r="M52">
        <f aca="true" t="shared" si="15" ref="M52:M75">J52</f>
        <v>93</v>
      </c>
    </row>
    <row r="53" spans="1:13" ht="12.75">
      <c r="A53" s="2" t="str">
        <f t="shared" si="0"/>
        <v>50</v>
      </c>
      <c r="B53" s="2" t="str">
        <f t="shared" si="13"/>
        <v>#</v>
      </c>
      <c r="C53" s="32" t="s">
        <v>333</v>
      </c>
      <c r="D53" s="19">
        <v>20177</v>
      </c>
      <c r="E53" s="36">
        <f t="shared" si="8"/>
        <v>179</v>
      </c>
      <c r="F53" s="18"/>
      <c r="G53" s="4">
        <v>45</v>
      </c>
      <c r="H53" s="5">
        <f t="shared" si="9"/>
        <v>88</v>
      </c>
      <c r="I53" s="4">
        <v>42</v>
      </c>
      <c r="J53" s="5">
        <f t="shared" si="10"/>
        <v>91</v>
      </c>
      <c r="L53">
        <f t="shared" si="14"/>
        <v>88</v>
      </c>
      <c r="M53">
        <f t="shared" si="15"/>
        <v>91</v>
      </c>
    </row>
    <row r="54" spans="1:13" ht="12.75">
      <c r="A54" s="2" t="str">
        <f t="shared" si="0"/>
        <v>51</v>
      </c>
      <c r="B54" s="2" t="str">
        <f t="shared" si="13"/>
        <v>#</v>
      </c>
      <c r="C54" s="20" t="s">
        <v>50</v>
      </c>
      <c r="D54" s="19">
        <v>19289</v>
      </c>
      <c r="E54" s="36">
        <f t="shared" si="8"/>
        <v>176</v>
      </c>
      <c r="F54" s="18"/>
      <c r="G54" s="4">
        <v>55</v>
      </c>
      <c r="H54" s="5">
        <f t="shared" si="9"/>
        <v>78</v>
      </c>
      <c r="I54" s="4">
        <v>35</v>
      </c>
      <c r="J54" s="5">
        <f t="shared" si="10"/>
        <v>98</v>
      </c>
      <c r="L54">
        <f t="shared" si="14"/>
        <v>78</v>
      </c>
      <c r="M54">
        <f t="shared" si="15"/>
        <v>98</v>
      </c>
    </row>
    <row r="55" spans="1:13" ht="12.75">
      <c r="A55" s="2" t="str">
        <f t="shared" si="0"/>
        <v>52</v>
      </c>
      <c r="B55" s="2" t="str">
        <f t="shared" si="13"/>
        <v>#</v>
      </c>
      <c r="C55" s="20" t="s">
        <v>75</v>
      </c>
      <c r="D55" s="19">
        <v>18298</v>
      </c>
      <c r="E55" s="36">
        <f t="shared" si="8"/>
        <v>172</v>
      </c>
      <c r="F55" s="18"/>
      <c r="G55" s="4">
        <v>47</v>
      </c>
      <c r="H55" s="5">
        <f t="shared" si="9"/>
        <v>86</v>
      </c>
      <c r="I55" s="4">
        <v>47</v>
      </c>
      <c r="J55" s="5">
        <f t="shared" si="10"/>
        <v>86</v>
      </c>
      <c r="L55">
        <f t="shared" si="14"/>
        <v>86</v>
      </c>
      <c r="M55">
        <f t="shared" si="15"/>
        <v>86</v>
      </c>
    </row>
    <row r="56" spans="1:13" ht="12.75">
      <c r="A56" s="2" t="str">
        <f t="shared" si="0"/>
        <v>53</v>
      </c>
      <c r="B56" s="2">
        <f t="shared" si="13"/>
      </c>
      <c r="C56" s="32" t="s">
        <v>403</v>
      </c>
      <c r="D56" s="19">
        <v>23092</v>
      </c>
      <c r="E56" s="36">
        <f t="shared" si="8"/>
        <v>168</v>
      </c>
      <c r="F56" s="18"/>
      <c r="G56" s="4" t="s">
        <v>3</v>
      </c>
      <c r="H56" s="5">
        <f t="shared" si="9"/>
        <v>0</v>
      </c>
      <c r="I56" s="4">
        <v>31</v>
      </c>
      <c r="J56" s="5">
        <f t="shared" si="10"/>
        <v>168</v>
      </c>
      <c r="L56">
        <f t="shared" si="14"/>
        <v>0</v>
      </c>
      <c r="M56">
        <f t="shared" si="15"/>
        <v>168</v>
      </c>
    </row>
    <row r="57" spans="1:13" ht="12.75">
      <c r="A57" s="2" t="str">
        <f t="shared" si="0"/>
        <v>54</v>
      </c>
      <c r="B57" s="2" t="str">
        <f t="shared" si="13"/>
        <v>#</v>
      </c>
      <c r="C57" s="20" t="s">
        <v>63</v>
      </c>
      <c r="D57" s="19">
        <v>17825</v>
      </c>
      <c r="E57" s="36">
        <f t="shared" si="8"/>
        <v>163</v>
      </c>
      <c r="F57" s="18"/>
      <c r="G57" s="4">
        <v>58</v>
      </c>
      <c r="H57" s="5">
        <f t="shared" si="9"/>
        <v>75</v>
      </c>
      <c r="I57" s="4">
        <v>45</v>
      </c>
      <c r="J57" s="5">
        <f t="shared" si="10"/>
        <v>88</v>
      </c>
      <c r="L57">
        <f t="shared" si="14"/>
        <v>75</v>
      </c>
      <c r="M57">
        <f t="shared" si="15"/>
        <v>88</v>
      </c>
    </row>
    <row r="58" spans="1:13" ht="12.75">
      <c r="A58" s="2" t="str">
        <f t="shared" si="0"/>
        <v>55</v>
      </c>
      <c r="B58" s="2">
        <f t="shared" si="13"/>
      </c>
      <c r="C58" s="32" t="s">
        <v>250</v>
      </c>
      <c r="D58" s="19">
        <v>20767</v>
      </c>
      <c r="E58" s="36">
        <f t="shared" si="8"/>
        <v>158</v>
      </c>
      <c r="F58" s="18"/>
      <c r="G58" s="4">
        <v>60</v>
      </c>
      <c r="H58" s="5">
        <f t="shared" si="9"/>
        <v>73</v>
      </c>
      <c r="I58" s="4">
        <v>48</v>
      </c>
      <c r="J58" s="5">
        <f t="shared" si="10"/>
        <v>85</v>
      </c>
      <c r="L58">
        <f t="shared" si="14"/>
        <v>73</v>
      </c>
      <c r="M58">
        <f t="shared" si="15"/>
        <v>85</v>
      </c>
    </row>
    <row r="59" spans="1:13" ht="12.75">
      <c r="A59" s="2" t="str">
        <f t="shared" si="0"/>
        <v>56</v>
      </c>
      <c r="B59" s="2">
        <f t="shared" si="13"/>
      </c>
      <c r="C59" s="32" t="s">
        <v>238</v>
      </c>
      <c r="D59" s="19">
        <v>22543</v>
      </c>
      <c r="E59" s="36">
        <f t="shared" si="8"/>
        <v>98</v>
      </c>
      <c r="F59" s="18"/>
      <c r="G59" s="4">
        <v>35</v>
      </c>
      <c r="H59" s="5">
        <f t="shared" si="9"/>
        <v>98</v>
      </c>
      <c r="I59" s="4" t="s">
        <v>3</v>
      </c>
      <c r="J59" s="5">
        <f t="shared" si="10"/>
        <v>0</v>
      </c>
      <c r="L59">
        <f t="shared" si="14"/>
        <v>98</v>
      </c>
      <c r="M59">
        <f t="shared" si="15"/>
        <v>0</v>
      </c>
    </row>
    <row r="60" spans="1:13" ht="12.75">
      <c r="A60" s="2" t="str">
        <f t="shared" si="0"/>
        <v>57</v>
      </c>
      <c r="B60" s="2" t="str">
        <f t="shared" si="13"/>
        <v>%</v>
      </c>
      <c r="C60" s="32" t="s">
        <v>45</v>
      </c>
      <c r="D60" s="19">
        <v>9790</v>
      </c>
      <c r="E60" s="36">
        <f t="shared" si="8"/>
        <v>94</v>
      </c>
      <c r="F60" s="18"/>
      <c r="G60" s="4">
        <v>39</v>
      </c>
      <c r="H60" s="5">
        <f t="shared" si="9"/>
        <v>94</v>
      </c>
      <c r="I60" s="4" t="s">
        <v>3</v>
      </c>
      <c r="J60" s="5">
        <f t="shared" si="10"/>
        <v>0</v>
      </c>
      <c r="L60">
        <f t="shared" si="14"/>
        <v>94</v>
      </c>
      <c r="M60">
        <f t="shared" si="15"/>
        <v>0</v>
      </c>
    </row>
    <row r="61" spans="1:13" ht="12.75">
      <c r="A61" s="2" t="str">
        <f t="shared" si="0"/>
        <v>58</v>
      </c>
      <c r="B61" s="2" t="str">
        <f t="shared" si="13"/>
        <v>#</v>
      </c>
      <c r="C61" s="32" t="s">
        <v>68</v>
      </c>
      <c r="D61" s="19">
        <v>19386</v>
      </c>
      <c r="E61" s="36">
        <f t="shared" si="8"/>
        <v>92</v>
      </c>
      <c r="F61" s="18"/>
      <c r="G61" s="4">
        <v>41</v>
      </c>
      <c r="H61" s="5">
        <f t="shared" si="9"/>
        <v>92</v>
      </c>
      <c r="I61" s="4" t="s">
        <v>3</v>
      </c>
      <c r="J61" s="5">
        <f t="shared" si="10"/>
        <v>0</v>
      </c>
      <c r="L61">
        <f t="shared" si="14"/>
        <v>92</v>
      </c>
      <c r="M61">
        <f t="shared" si="15"/>
        <v>0</v>
      </c>
    </row>
    <row r="62" spans="1:13" ht="12.75">
      <c r="A62" s="2" t="str">
        <f t="shared" si="0"/>
        <v>59</v>
      </c>
      <c r="B62" s="2" t="str">
        <f t="shared" si="13"/>
        <v>#</v>
      </c>
      <c r="C62" s="32" t="s">
        <v>95</v>
      </c>
      <c r="D62" s="19">
        <v>19872</v>
      </c>
      <c r="E62" s="36">
        <f t="shared" si="8"/>
        <v>91</v>
      </c>
      <c r="F62" s="18"/>
      <c r="G62" s="4">
        <v>42</v>
      </c>
      <c r="H62" s="5">
        <f t="shared" si="9"/>
        <v>91</v>
      </c>
      <c r="I62" s="4" t="s">
        <v>3</v>
      </c>
      <c r="J62" s="5">
        <f t="shared" si="10"/>
        <v>0</v>
      </c>
      <c r="L62">
        <f t="shared" si="14"/>
        <v>91</v>
      </c>
      <c r="M62">
        <f t="shared" si="15"/>
        <v>0</v>
      </c>
    </row>
    <row r="63" spans="1:13" ht="12.75">
      <c r="A63" s="2" t="str">
        <f t="shared" si="0"/>
        <v>60</v>
      </c>
      <c r="B63" s="2">
        <f t="shared" si="13"/>
      </c>
      <c r="C63" s="32" t="s">
        <v>404</v>
      </c>
      <c r="D63" s="19">
        <v>22074</v>
      </c>
      <c r="E63" s="36">
        <f t="shared" si="8"/>
        <v>90</v>
      </c>
      <c r="F63" s="18"/>
      <c r="G63" s="4" t="s">
        <v>3</v>
      </c>
      <c r="H63" s="5">
        <f t="shared" si="9"/>
        <v>0</v>
      </c>
      <c r="I63" s="4">
        <v>43</v>
      </c>
      <c r="J63" s="5">
        <f t="shared" si="10"/>
        <v>90</v>
      </c>
      <c r="L63">
        <f t="shared" si="14"/>
        <v>0</v>
      </c>
      <c r="M63">
        <f t="shared" si="15"/>
        <v>90</v>
      </c>
    </row>
    <row r="64" spans="1:13" ht="12.75">
      <c r="A64" s="2" t="str">
        <f t="shared" si="0"/>
        <v>61</v>
      </c>
      <c r="B64" s="2" t="str">
        <f t="shared" si="13"/>
        <v>#</v>
      </c>
      <c r="C64" s="32" t="s">
        <v>132</v>
      </c>
      <c r="D64" s="19">
        <v>18936</v>
      </c>
      <c r="E64" s="36">
        <f t="shared" si="8"/>
        <v>89.5</v>
      </c>
      <c r="F64" s="18"/>
      <c r="G64" s="4">
        <v>43.5</v>
      </c>
      <c r="H64" s="5">
        <f t="shared" si="9"/>
        <v>89.5</v>
      </c>
      <c r="I64" s="4" t="s">
        <v>3</v>
      </c>
      <c r="J64" s="5">
        <f t="shared" si="10"/>
        <v>0</v>
      </c>
      <c r="L64">
        <f t="shared" si="14"/>
        <v>89.5</v>
      </c>
      <c r="M64">
        <f t="shared" si="15"/>
        <v>0</v>
      </c>
    </row>
    <row r="65" spans="1:13" ht="12.75">
      <c r="A65" s="2" t="str">
        <f t="shared" si="0"/>
        <v>62</v>
      </c>
      <c r="B65" s="2" t="str">
        <f t="shared" si="13"/>
        <v>#</v>
      </c>
      <c r="C65" s="32" t="s">
        <v>392</v>
      </c>
      <c r="D65" s="19">
        <v>19457</v>
      </c>
      <c r="E65" s="36">
        <f t="shared" si="8"/>
        <v>89</v>
      </c>
      <c r="F65" s="18"/>
      <c r="G65" s="4" t="s">
        <v>3</v>
      </c>
      <c r="H65" s="5">
        <f t="shared" si="9"/>
        <v>0</v>
      </c>
      <c r="I65" s="4">
        <v>44</v>
      </c>
      <c r="J65" s="5">
        <f t="shared" si="10"/>
        <v>89</v>
      </c>
      <c r="L65">
        <f t="shared" si="14"/>
        <v>0</v>
      </c>
      <c r="M65">
        <f t="shared" si="15"/>
        <v>89</v>
      </c>
    </row>
    <row r="66" spans="1:13" ht="12.75">
      <c r="A66" s="2" t="str">
        <f t="shared" si="0"/>
        <v>63</v>
      </c>
      <c r="B66" s="2" t="str">
        <f t="shared" si="13"/>
        <v>#</v>
      </c>
      <c r="C66" s="32" t="s">
        <v>334</v>
      </c>
      <c r="D66" s="19">
        <v>17702</v>
      </c>
      <c r="E66" s="36">
        <f t="shared" si="8"/>
        <v>87</v>
      </c>
      <c r="F66" s="18"/>
      <c r="G66" s="4">
        <v>46</v>
      </c>
      <c r="H66" s="5">
        <f t="shared" si="9"/>
        <v>87</v>
      </c>
      <c r="I66" s="4" t="s">
        <v>3</v>
      </c>
      <c r="J66" s="5">
        <f t="shared" si="10"/>
        <v>0</v>
      </c>
      <c r="L66">
        <f t="shared" si="14"/>
        <v>87</v>
      </c>
      <c r="M66">
        <f t="shared" si="15"/>
        <v>0</v>
      </c>
    </row>
    <row r="67" spans="1:13" ht="12.75">
      <c r="A67" s="2" t="str">
        <f t="shared" si="0"/>
        <v>64</v>
      </c>
      <c r="B67" s="2">
        <f t="shared" si="13"/>
      </c>
      <c r="C67" s="32" t="s">
        <v>227</v>
      </c>
      <c r="D67" s="19">
        <v>23239</v>
      </c>
      <c r="E67" s="36">
        <f t="shared" si="8"/>
        <v>85</v>
      </c>
      <c r="F67" s="18"/>
      <c r="G67" s="4">
        <v>48</v>
      </c>
      <c r="H67" s="5">
        <f t="shared" si="9"/>
        <v>85</v>
      </c>
      <c r="I67" s="4" t="s">
        <v>3</v>
      </c>
      <c r="J67" s="5">
        <f t="shared" si="10"/>
        <v>0</v>
      </c>
      <c r="L67">
        <f t="shared" si="14"/>
        <v>85</v>
      </c>
      <c r="M67">
        <f t="shared" si="15"/>
        <v>0</v>
      </c>
    </row>
    <row r="68" spans="1:13" ht="12.75">
      <c r="A68" s="2" t="str">
        <f aca="true" t="shared" si="16" ref="A68:A75">IF(E68=0,"",IF(E68=E67,A67,ROW()-3&amp;IF(E68=E69,"T","")))</f>
        <v>65</v>
      </c>
      <c r="B68" s="2" t="str">
        <f t="shared" si="13"/>
        <v>#</v>
      </c>
      <c r="C68" s="32" t="s">
        <v>226</v>
      </c>
      <c r="D68" s="19">
        <v>20201</v>
      </c>
      <c r="E68" s="36">
        <f aca="true" t="shared" si="17" ref="E68:E75">F68+LARGE($L68:$M68,1)+LARGE($L68:$M68,2)</f>
        <v>84</v>
      </c>
      <c r="F68" s="18"/>
      <c r="G68" s="4">
        <v>49</v>
      </c>
      <c r="H68" s="5">
        <f t="shared" si="9"/>
        <v>84</v>
      </c>
      <c r="I68" s="4" t="s">
        <v>3</v>
      </c>
      <c r="J68" s="5">
        <f t="shared" si="10"/>
        <v>0</v>
      </c>
      <c r="L68">
        <f t="shared" si="14"/>
        <v>84</v>
      </c>
      <c r="M68">
        <f t="shared" si="15"/>
        <v>0</v>
      </c>
    </row>
    <row r="69" spans="1:13" ht="12.75">
      <c r="A69" s="2" t="str">
        <f t="shared" si="16"/>
        <v>66</v>
      </c>
      <c r="B69" s="2" t="str">
        <f t="shared" si="13"/>
        <v>#</v>
      </c>
      <c r="C69" s="32" t="s">
        <v>96</v>
      </c>
      <c r="D69" s="19">
        <v>18000</v>
      </c>
      <c r="E69" s="36">
        <f t="shared" si="17"/>
        <v>83</v>
      </c>
      <c r="F69" s="18"/>
      <c r="G69" s="4">
        <v>50</v>
      </c>
      <c r="H69" s="5">
        <f t="shared" si="9"/>
        <v>83</v>
      </c>
      <c r="I69" s="4" t="s">
        <v>3</v>
      </c>
      <c r="J69" s="5">
        <f t="shared" si="10"/>
        <v>0</v>
      </c>
      <c r="L69">
        <f t="shared" si="14"/>
        <v>83</v>
      </c>
      <c r="M69">
        <f t="shared" si="15"/>
        <v>0</v>
      </c>
    </row>
    <row r="70" spans="1:13" ht="12.75">
      <c r="A70" s="2" t="str">
        <f t="shared" si="16"/>
        <v>67</v>
      </c>
      <c r="B70" s="2" t="str">
        <f t="shared" si="13"/>
        <v>#</v>
      </c>
      <c r="C70" s="32" t="s">
        <v>335</v>
      </c>
      <c r="D70" s="19">
        <v>19581</v>
      </c>
      <c r="E70" s="36">
        <f t="shared" si="17"/>
        <v>82</v>
      </c>
      <c r="F70" s="18"/>
      <c r="G70" s="4">
        <v>51</v>
      </c>
      <c r="H70" s="5">
        <f t="shared" si="9"/>
        <v>82</v>
      </c>
      <c r="I70" s="4" t="s">
        <v>3</v>
      </c>
      <c r="J70" s="5">
        <f t="shared" si="10"/>
        <v>0</v>
      </c>
      <c r="L70">
        <f t="shared" si="14"/>
        <v>82</v>
      </c>
      <c r="M70">
        <f t="shared" si="15"/>
        <v>0</v>
      </c>
    </row>
    <row r="71" spans="1:13" ht="12.75">
      <c r="A71" s="2" t="str">
        <f t="shared" si="16"/>
        <v>68</v>
      </c>
      <c r="B71" s="2" t="str">
        <f t="shared" si="13"/>
        <v>%</v>
      </c>
      <c r="C71" s="32" t="s">
        <v>273</v>
      </c>
      <c r="D71" s="19">
        <v>15583</v>
      </c>
      <c r="E71" s="36">
        <f t="shared" si="17"/>
        <v>81</v>
      </c>
      <c r="F71" s="18"/>
      <c r="G71" s="4">
        <v>52</v>
      </c>
      <c r="H71" s="5">
        <f t="shared" si="9"/>
        <v>81</v>
      </c>
      <c r="I71" s="4" t="s">
        <v>3</v>
      </c>
      <c r="J71" s="5">
        <f t="shared" si="10"/>
        <v>0</v>
      </c>
      <c r="L71">
        <f t="shared" si="14"/>
        <v>81</v>
      </c>
      <c r="M71">
        <f t="shared" si="15"/>
        <v>0</v>
      </c>
    </row>
    <row r="72" spans="1:13" ht="12.75">
      <c r="A72" s="2" t="str">
        <f t="shared" si="16"/>
        <v>69</v>
      </c>
      <c r="B72" s="2" t="str">
        <f t="shared" si="13"/>
        <v>#</v>
      </c>
      <c r="C72" s="32" t="s">
        <v>336</v>
      </c>
      <c r="D72" s="19">
        <v>19167</v>
      </c>
      <c r="E72" s="36">
        <f t="shared" si="17"/>
        <v>80</v>
      </c>
      <c r="F72" s="18"/>
      <c r="G72" s="4">
        <v>53</v>
      </c>
      <c r="H72" s="5">
        <f t="shared" si="9"/>
        <v>80</v>
      </c>
      <c r="I72" s="4" t="s">
        <v>3</v>
      </c>
      <c r="J72" s="5">
        <f t="shared" si="10"/>
        <v>0</v>
      </c>
      <c r="L72">
        <f t="shared" si="14"/>
        <v>80</v>
      </c>
      <c r="M72">
        <f t="shared" si="15"/>
        <v>0</v>
      </c>
    </row>
    <row r="73" spans="1:13" ht="12.75">
      <c r="A73" s="2" t="str">
        <f t="shared" si="16"/>
        <v>70</v>
      </c>
      <c r="B73" s="2" t="str">
        <f t="shared" si="13"/>
        <v>#</v>
      </c>
      <c r="C73" s="32" t="s">
        <v>110</v>
      </c>
      <c r="D73" s="19">
        <v>17150</v>
      </c>
      <c r="E73" s="36">
        <f t="shared" si="17"/>
        <v>79</v>
      </c>
      <c r="F73" s="18"/>
      <c r="G73" s="4">
        <v>54</v>
      </c>
      <c r="H73" s="5">
        <f t="shared" si="9"/>
        <v>79</v>
      </c>
      <c r="I73" s="4" t="s">
        <v>3</v>
      </c>
      <c r="J73" s="5">
        <f t="shared" si="10"/>
        <v>0</v>
      </c>
      <c r="L73">
        <f t="shared" si="14"/>
        <v>79</v>
      </c>
      <c r="M73">
        <f t="shared" si="15"/>
        <v>0</v>
      </c>
    </row>
    <row r="74" spans="1:13" ht="12.75">
      <c r="A74" s="2" t="str">
        <f t="shared" si="16"/>
        <v>71</v>
      </c>
      <c r="B74" s="2">
        <f>TRIM(IF(D74&lt;=V60Cutoff,"%",IF(D74&lt;=V50Cutoff,"#","")))</f>
      </c>
      <c r="C74" s="32" t="s">
        <v>249</v>
      </c>
      <c r="D74" s="19">
        <v>22943</v>
      </c>
      <c r="E74" s="36">
        <f t="shared" si="17"/>
        <v>77</v>
      </c>
      <c r="F74" s="18"/>
      <c r="G74" s="4">
        <v>56</v>
      </c>
      <c r="H74" s="5">
        <f t="shared" si="9"/>
        <v>77</v>
      </c>
      <c r="I74" s="4" t="s">
        <v>3</v>
      </c>
      <c r="J74" s="5">
        <f t="shared" si="10"/>
        <v>0</v>
      </c>
      <c r="L74">
        <f t="shared" si="14"/>
        <v>77</v>
      </c>
      <c r="M74">
        <f t="shared" si="15"/>
        <v>0</v>
      </c>
    </row>
    <row r="75" spans="1:13" ht="12.75">
      <c r="A75" s="2" t="str">
        <f t="shared" si="16"/>
        <v>72</v>
      </c>
      <c r="B75" s="2" t="str">
        <f>TRIM(IF(D75&lt;=V60Cutoff,"%",IF(D75&lt;=V50Cutoff,"#","")))</f>
        <v>%</v>
      </c>
      <c r="C75" s="32" t="s">
        <v>291</v>
      </c>
      <c r="D75" s="19">
        <v>15723</v>
      </c>
      <c r="E75" s="36">
        <f t="shared" si="17"/>
        <v>74</v>
      </c>
      <c r="F75" s="18"/>
      <c r="G75" s="4">
        <v>59</v>
      </c>
      <c r="H75" s="5">
        <f t="shared" si="9"/>
        <v>74</v>
      </c>
      <c r="I75" s="4" t="s">
        <v>3</v>
      </c>
      <c r="J75" s="5">
        <f t="shared" si="10"/>
        <v>0</v>
      </c>
      <c r="L75">
        <f t="shared" si="14"/>
        <v>74</v>
      </c>
      <c r="M75">
        <f t="shared" si="15"/>
        <v>0</v>
      </c>
    </row>
  </sheetData>
  <conditionalFormatting sqref="D4:D75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60">IF(E4=0,"",IF(E4=E3,A3,ROW()-3&amp;IF(E4=E5,"T","")))</f>
        <v>1</v>
      </c>
      <c r="B4" s="2" t="str">
        <f aca="true" t="shared" si="1" ref="B4:B36">TRIM(IF(D4&lt;=V60Cutoff,"%",IF(D4&lt;=V50Cutoff,"#","")))</f>
        <v>#</v>
      </c>
      <c r="C4" s="20" t="s">
        <v>56</v>
      </c>
      <c r="D4" s="19">
        <v>18945</v>
      </c>
      <c r="E4" s="36">
        <f aca="true" t="shared" si="2" ref="E4:E35">F4+LARGE($L4:$M4,1)+LARGE($L4:$M4,2)</f>
        <v>1020</v>
      </c>
      <c r="F4" s="5"/>
      <c r="G4" s="4">
        <v>3</v>
      </c>
      <c r="H4" s="5">
        <f aca="true" t="shared" si="3" ref="H4:H29">IF(OR(G4&gt;=65,ISNUMBER(G4)=FALSE),0,VLOOKUP(G4,PointTable,H$3,TRUE))</f>
        <v>510</v>
      </c>
      <c r="I4" s="4">
        <v>3</v>
      </c>
      <c r="J4" s="5">
        <f aca="true" t="shared" si="4" ref="J4:J29">IF(OR(I4&gt;=65,ISNUMBER(I4)=FALSE),0,VLOOKUP(I4,PointTable,J$3,TRUE))</f>
        <v>510</v>
      </c>
      <c r="L4">
        <f aca="true" t="shared" si="5" ref="L4:L29">H4</f>
        <v>510</v>
      </c>
      <c r="M4">
        <f aca="true" t="shared" si="6" ref="M4:M29">J4</f>
        <v>510</v>
      </c>
    </row>
    <row r="5" spans="1:13" ht="12.75">
      <c r="A5" s="2" t="str">
        <f t="shared" si="0"/>
        <v>2</v>
      </c>
      <c r="B5" s="2" t="str">
        <f t="shared" si="1"/>
        <v>#</v>
      </c>
      <c r="C5" s="32" t="s">
        <v>155</v>
      </c>
      <c r="D5" s="19">
        <v>20137</v>
      </c>
      <c r="E5" s="36">
        <f t="shared" si="2"/>
        <v>966</v>
      </c>
      <c r="F5" s="18"/>
      <c r="G5" s="4">
        <v>2</v>
      </c>
      <c r="H5" s="5">
        <f t="shared" si="3"/>
        <v>552</v>
      </c>
      <c r="I5" s="4">
        <v>7</v>
      </c>
      <c r="J5" s="5">
        <f t="shared" si="4"/>
        <v>414</v>
      </c>
      <c r="L5">
        <f t="shared" si="5"/>
        <v>552</v>
      </c>
      <c r="M5">
        <f t="shared" si="6"/>
        <v>414</v>
      </c>
    </row>
    <row r="6" spans="1:13" ht="12.75">
      <c r="A6" s="2" t="str">
        <f t="shared" si="0"/>
        <v>3T</v>
      </c>
      <c r="B6" s="2" t="str">
        <f>TRIM(IF(D6&lt;=V60Cutoff,"%",IF(D6&lt;=V50Cutoff,"#","")))</f>
        <v>#</v>
      </c>
      <c r="C6" s="32" t="s">
        <v>493</v>
      </c>
      <c r="D6" s="19">
        <v>20118</v>
      </c>
      <c r="E6" s="36">
        <f t="shared" si="2"/>
        <v>921</v>
      </c>
      <c r="F6" s="18"/>
      <c r="G6" s="4">
        <v>3</v>
      </c>
      <c r="H6" s="5">
        <f t="shared" si="3"/>
        <v>510</v>
      </c>
      <c r="I6" s="4">
        <v>8</v>
      </c>
      <c r="J6" s="5">
        <f t="shared" si="4"/>
        <v>411</v>
      </c>
      <c r="L6">
        <f t="shared" si="5"/>
        <v>510</v>
      </c>
      <c r="M6">
        <f t="shared" si="6"/>
        <v>411</v>
      </c>
    </row>
    <row r="7" spans="1:13" ht="12.75">
      <c r="A7" s="2" t="str">
        <f t="shared" si="0"/>
        <v>3T</v>
      </c>
      <c r="B7" s="2">
        <f>TRIM(IF(D7&lt;=V60Cutoff,"%",IF(D7&lt;=V50Cutoff,"#","")))</f>
      </c>
      <c r="C7" s="32" t="s">
        <v>143</v>
      </c>
      <c r="D7" s="19">
        <v>22044</v>
      </c>
      <c r="E7" s="36">
        <f t="shared" si="2"/>
        <v>921</v>
      </c>
      <c r="F7" s="18"/>
      <c r="G7" s="4">
        <v>9</v>
      </c>
      <c r="H7" s="5">
        <f t="shared" si="3"/>
        <v>321</v>
      </c>
      <c r="I7" s="4">
        <v>1</v>
      </c>
      <c r="J7" s="5">
        <f t="shared" si="4"/>
        <v>600</v>
      </c>
      <c r="L7">
        <f t="shared" si="5"/>
        <v>321</v>
      </c>
      <c r="M7">
        <f t="shared" si="6"/>
        <v>600</v>
      </c>
    </row>
    <row r="8" spans="1:13" ht="12.75">
      <c r="A8" s="2" t="str">
        <f t="shared" si="0"/>
        <v>5</v>
      </c>
      <c r="B8" s="2">
        <f t="shared" si="1"/>
      </c>
      <c r="C8" s="20" t="s">
        <v>67</v>
      </c>
      <c r="D8" s="19">
        <v>22203</v>
      </c>
      <c r="E8" s="36">
        <f t="shared" si="2"/>
        <v>759</v>
      </c>
      <c r="F8" s="18"/>
      <c r="G8" s="4">
        <v>18</v>
      </c>
      <c r="H8" s="5">
        <f t="shared" si="3"/>
        <v>207</v>
      </c>
      <c r="I8" s="4">
        <v>2</v>
      </c>
      <c r="J8" s="5">
        <f t="shared" si="4"/>
        <v>552</v>
      </c>
      <c r="L8">
        <f t="shared" si="5"/>
        <v>207</v>
      </c>
      <c r="M8">
        <f t="shared" si="6"/>
        <v>552</v>
      </c>
    </row>
    <row r="9" spans="1:13" ht="12.75">
      <c r="A9" s="2" t="str">
        <f t="shared" si="0"/>
        <v>6</v>
      </c>
      <c r="B9" s="2">
        <f t="shared" si="1"/>
      </c>
      <c r="C9" s="32" t="s">
        <v>348</v>
      </c>
      <c r="D9" s="19">
        <v>21893</v>
      </c>
      <c r="E9" s="36">
        <f t="shared" si="2"/>
        <v>741</v>
      </c>
      <c r="F9" s="18"/>
      <c r="G9" s="4">
        <v>5</v>
      </c>
      <c r="H9" s="5">
        <f t="shared" si="3"/>
        <v>420</v>
      </c>
      <c r="I9" s="4">
        <v>9</v>
      </c>
      <c r="J9" s="5">
        <f t="shared" si="4"/>
        <v>321</v>
      </c>
      <c r="L9">
        <f t="shared" si="5"/>
        <v>420</v>
      </c>
      <c r="M9">
        <f t="shared" si="6"/>
        <v>321</v>
      </c>
    </row>
    <row r="10" spans="1:13" ht="12.75">
      <c r="A10" s="2" t="str">
        <f t="shared" si="0"/>
        <v>7</v>
      </c>
      <c r="B10" s="2" t="str">
        <f t="shared" si="1"/>
        <v>#</v>
      </c>
      <c r="C10" s="32" t="s">
        <v>108</v>
      </c>
      <c r="D10" s="19">
        <v>20291</v>
      </c>
      <c r="E10" s="36">
        <f t="shared" si="2"/>
        <v>699</v>
      </c>
      <c r="F10" s="18"/>
      <c r="G10" s="4">
        <v>24</v>
      </c>
      <c r="H10" s="5">
        <f t="shared" si="3"/>
        <v>189</v>
      </c>
      <c r="I10" s="4">
        <v>3</v>
      </c>
      <c r="J10" s="5">
        <f t="shared" si="4"/>
        <v>510</v>
      </c>
      <c r="L10">
        <f t="shared" si="5"/>
        <v>189</v>
      </c>
      <c r="M10">
        <f t="shared" si="6"/>
        <v>510</v>
      </c>
    </row>
    <row r="11" spans="1:13" ht="12.75">
      <c r="A11" s="2" t="str">
        <f t="shared" si="0"/>
        <v>8</v>
      </c>
      <c r="B11" s="2" t="str">
        <f t="shared" si="1"/>
        <v>#</v>
      </c>
      <c r="C11" s="20" t="s">
        <v>97</v>
      </c>
      <c r="D11" s="19">
        <v>18847</v>
      </c>
      <c r="E11" s="36">
        <f>F11+LARGE($L11:$M11,1)+LARGE($L11:$M11,2)</f>
        <v>621</v>
      </c>
      <c r="F11" s="18"/>
      <c r="G11" s="4">
        <v>6</v>
      </c>
      <c r="H11" s="5">
        <f t="shared" si="3"/>
        <v>417</v>
      </c>
      <c r="I11" s="4">
        <v>19</v>
      </c>
      <c r="J11" s="5">
        <f t="shared" si="4"/>
        <v>204</v>
      </c>
      <c r="L11">
        <f>H11</f>
        <v>417</v>
      </c>
      <c r="M11">
        <f>J11</f>
        <v>204</v>
      </c>
    </row>
    <row r="12" spans="1:13" ht="12.75">
      <c r="A12" s="2" t="str">
        <f t="shared" si="0"/>
        <v>9</v>
      </c>
      <c r="B12" s="2" t="str">
        <f t="shared" si="1"/>
        <v>#</v>
      </c>
      <c r="C12" s="32" t="s">
        <v>205</v>
      </c>
      <c r="D12" s="19">
        <v>19501</v>
      </c>
      <c r="E12" s="36">
        <f t="shared" si="2"/>
        <v>618</v>
      </c>
      <c r="F12" s="18"/>
      <c r="G12" s="4">
        <v>10</v>
      </c>
      <c r="H12" s="5">
        <f t="shared" si="3"/>
        <v>318</v>
      </c>
      <c r="I12" s="4">
        <v>16</v>
      </c>
      <c r="J12" s="5">
        <f t="shared" si="4"/>
        <v>300</v>
      </c>
      <c r="L12">
        <f t="shared" si="5"/>
        <v>318</v>
      </c>
      <c r="M12">
        <f t="shared" si="6"/>
        <v>300</v>
      </c>
    </row>
    <row r="13" spans="1:13" ht="12.75">
      <c r="A13" s="2" t="str">
        <f t="shared" si="0"/>
        <v>10</v>
      </c>
      <c r="B13" s="2">
        <f t="shared" si="1"/>
      </c>
      <c r="C13" s="32" t="s">
        <v>156</v>
      </c>
      <c r="D13" s="19">
        <v>21574</v>
      </c>
      <c r="E13" s="36">
        <f t="shared" si="2"/>
        <v>600</v>
      </c>
      <c r="F13" s="18"/>
      <c r="G13" s="4">
        <v>1</v>
      </c>
      <c r="H13" s="5">
        <f t="shared" si="3"/>
        <v>600</v>
      </c>
      <c r="I13" s="4" t="s">
        <v>3</v>
      </c>
      <c r="J13" s="5">
        <f t="shared" si="4"/>
        <v>0</v>
      </c>
      <c r="L13">
        <f t="shared" si="5"/>
        <v>600</v>
      </c>
      <c r="M13">
        <f t="shared" si="6"/>
        <v>0</v>
      </c>
    </row>
    <row r="14" spans="1:13" ht="12.75">
      <c r="A14" s="2" t="str">
        <f t="shared" si="0"/>
        <v>11</v>
      </c>
      <c r="B14" s="2" t="str">
        <f t="shared" si="1"/>
        <v>#</v>
      </c>
      <c r="C14" s="32" t="s">
        <v>264</v>
      </c>
      <c r="D14" s="19">
        <v>19231</v>
      </c>
      <c r="E14" s="36">
        <f t="shared" si="2"/>
        <v>591</v>
      </c>
      <c r="F14" s="18"/>
      <c r="G14" s="4">
        <v>8</v>
      </c>
      <c r="H14" s="5">
        <f t="shared" si="3"/>
        <v>411</v>
      </c>
      <c r="I14" s="4">
        <v>27</v>
      </c>
      <c r="J14" s="5">
        <f t="shared" si="4"/>
        <v>180</v>
      </c>
      <c r="L14">
        <f t="shared" si="5"/>
        <v>411</v>
      </c>
      <c r="M14">
        <f t="shared" si="6"/>
        <v>180</v>
      </c>
    </row>
    <row r="15" spans="1:13" ht="12.75">
      <c r="A15" s="2" t="str">
        <f t="shared" si="0"/>
        <v>12</v>
      </c>
      <c r="B15" s="2" t="str">
        <f t="shared" si="1"/>
        <v>#</v>
      </c>
      <c r="C15" s="32" t="s">
        <v>344</v>
      </c>
      <c r="D15" s="19">
        <v>18787</v>
      </c>
      <c r="E15" s="36">
        <f t="shared" si="2"/>
        <v>507</v>
      </c>
      <c r="F15" s="18"/>
      <c r="G15" s="4">
        <v>20</v>
      </c>
      <c r="H15" s="5">
        <f t="shared" si="3"/>
        <v>201</v>
      </c>
      <c r="I15" s="4">
        <v>14</v>
      </c>
      <c r="J15" s="5">
        <f t="shared" si="4"/>
        <v>306</v>
      </c>
      <c r="L15">
        <f t="shared" si="5"/>
        <v>201</v>
      </c>
      <c r="M15">
        <f t="shared" si="6"/>
        <v>306</v>
      </c>
    </row>
    <row r="16" spans="1:13" ht="12.75">
      <c r="A16" s="2" t="str">
        <f t="shared" si="0"/>
        <v>13T</v>
      </c>
      <c r="B16" s="2" t="str">
        <f>TRIM(IF(D16&lt;=V60Cutoff,"%",IF(D16&lt;=V50Cutoff,"#","")))</f>
        <v>#</v>
      </c>
      <c r="C16" s="32" t="s">
        <v>120</v>
      </c>
      <c r="D16" s="19">
        <v>20212</v>
      </c>
      <c r="E16" s="36">
        <f t="shared" si="2"/>
        <v>498</v>
      </c>
      <c r="F16" s="18"/>
      <c r="G16" s="4">
        <v>11</v>
      </c>
      <c r="H16" s="5">
        <f t="shared" si="3"/>
        <v>315</v>
      </c>
      <c r="I16" s="4">
        <v>26</v>
      </c>
      <c r="J16" s="5">
        <f t="shared" si="4"/>
        <v>183</v>
      </c>
      <c r="L16">
        <f t="shared" si="5"/>
        <v>315</v>
      </c>
      <c r="M16">
        <f t="shared" si="6"/>
        <v>183</v>
      </c>
    </row>
    <row r="17" spans="1:13" ht="12.75">
      <c r="A17" s="2" t="str">
        <f t="shared" si="0"/>
        <v>13T</v>
      </c>
      <c r="B17" s="2" t="str">
        <f t="shared" si="1"/>
        <v>#</v>
      </c>
      <c r="C17" s="20" t="s">
        <v>96</v>
      </c>
      <c r="D17" s="19">
        <v>18000</v>
      </c>
      <c r="E17" s="36">
        <f t="shared" si="2"/>
        <v>498</v>
      </c>
      <c r="F17" s="18"/>
      <c r="G17" s="4">
        <v>14</v>
      </c>
      <c r="H17" s="5">
        <f t="shared" si="3"/>
        <v>306</v>
      </c>
      <c r="I17" s="4">
        <v>23</v>
      </c>
      <c r="J17" s="5">
        <f t="shared" si="4"/>
        <v>192</v>
      </c>
      <c r="L17">
        <f t="shared" si="5"/>
        <v>306</v>
      </c>
      <c r="M17">
        <f t="shared" si="6"/>
        <v>192</v>
      </c>
    </row>
    <row r="18" spans="1:13" ht="12.75">
      <c r="A18" s="2" t="str">
        <f t="shared" si="0"/>
        <v>15</v>
      </c>
      <c r="B18" s="2">
        <f t="shared" si="1"/>
      </c>
      <c r="C18" s="32" t="s">
        <v>349</v>
      </c>
      <c r="D18" s="19">
        <v>20629</v>
      </c>
      <c r="E18" s="36">
        <f t="shared" si="2"/>
        <v>480</v>
      </c>
      <c r="F18" s="18"/>
      <c r="G18" s="4">
        <v>28</v>
      </c>
      <c r="H18" s="5">
        <f t="shared" si="3"/>
        <v>177</v>
      </c>
      <c r="I18" s="4">
        <v>15</v>
      </c>
      <c r="J18" s="5">
        <f t="shared" si="4"/>
        <v>303</v>
      </c>
      <c r="L18">
        <f t="shared" si="5"/>
        <v>177</v>
      </c>
      <c r="M18">
        <f t="shared" si="6"/>
        <v>303</v>
      </c>
    </row>
    <row r="19" spans="1:13" ht="12.75">
      <c r="A19" s="2" t="str">
        <f t="shared" si="0"/>
        <v>16</v>
      </c>
      <c r="B19" s="2">
        <f t="shared" si="1"/>
      </c>
      <c r="C19" s="32" t="s">
        <v>207</v>
      </c>
      <c r="D19" s="19">
        <v>23088</v>
      </c>
      <c r="E19" s="36">
        <f t="shared" si="2"/>
        <v>477</v>
      </c>
      <c r="F19" s="18"/>
      <c r="G19" s="4">
        <v>31</v>
      </c>
      <c r="H19" s="5">
        <f t="shared" si="3"/>
        <v>168</v>
      </c>
      <c r="I19" s="4">
        <v>13</v>
      </c>
      <c r="J19" s="5">
        <f t="shared" si="4"/>
        <v>309</v>
      </c>
      <c r="L19">
        <f t="shared" si="5"/>
        <v>168</v>
      </c>
      <c r="M19">
        <f t="shared" si="6"/>
        <v>309</v>
      </c>
    </row>
    <row r="20" spans="1:13" ht="12.75">
      <c r="A20" s="2" t="str">
        <f t="shared" si="0"/>
        <v>17</v>
      </c>
      <c r="B20" s="2">
        <f t="shared" si="1"/>
      </c>
      <c r="C20" s="32" t="s">
        <v>187</v>
      </c>
      <c r="D20" s="19">
        <v>20682</v>
      </c>
      <c r="E20" s="36">
        <f t="shared" si="2"/>
        <v>420</v>
      </c>
      <c r="F20" s="18"/>
      <c r="G20" s="4" t="s">
        <v>3</v>
      </c>
      <c r="H20" s="5">
        <f t="shared" si="3"/>
        <v>0</v>
      </c>
      <c r="I20" s="4">
        <v>5</v>
      </c>
      <c r="J20" s="5">
        <f t="shared" si="4"/>
        <v>420</v>
      </c>
      <c r="L20">
        <f t="shared" si="5"/>
        <v>0</v>
      </c>
      <c r="M20">
        <f t="shared" si="6"/>
        <v>420</v>
      </c>
    </row>
    <row r="21" spans="1:13" ht="12.75">
      <c r="A21" s="2" t="str">
        <f t="shared" si="0"/>
        <v>18</v>
      </c>
      <c r="B21" s="2">
        <f>TRIM(IF(D21&lt;=V60Cutoff,"%",IF(D21&lt;=V50Cutoff,"#","")))</f>
      </c>
      <c r="C21" s="32" t="s">
        <v>247</v>
      </c>
      <c r="D21" s="19">
        <v>21603</v>
      </c>
      <c r="E21" s="36">
        <f t="shared" si="2"/>
        <v>417</v>
      </c>
      <c r="F21" s="18"/>
      <c r="G21" s="4" t="s">
        <v>3</v>
      </c>
      <c r="H21" s="5">
        <f t="shared" si="3"/>
        <v>0</v>
      </c>
      <c r="I21" s="4">
        <v>6</v>
      </c>
      <c r="J21" s="5">
        <f t="shared" si="4"/>
        <v>417</v>
      </c>
      <c r="L21">
        <f t="shared" si="5"/>
        <v>0</v>
      </c>
      <c r="M21">
        <f t="shared" si="6"/>
        <v>417</v>
      </c>
    </row>
    <row r="22" spans="1:13" ht="12.75">
      <c r="A22" s="2" t="str">
        <f t="shared" si="0"/>
        <v>19</v>
      </c>
      <c r="B22" s="2">
        <f t="shared" si="1"/>
      </c>
      <c r="C22" s="32" t="s">
        <v>279</v>
      </c>
      <c r="D22" s="19">
        <v>21665</v>
      </c>
      <c r="E22" s="36">
        <f t="shared" si="2"/>
        <v>414</v>
      </c>
      <c r="F22" s="18"/>
      <c r="G22" s="4">
        <v>7</v>
      </c>
      <c r="H22" s="5">
        <f t="shared" si="3"/>
        <v>414</v>
      </c>
      <c r="I22" s="4" t="s">
        <v>3</v>
      </c>
      <c r="J22" s="5">
        <f t="shared" si="4"/>
        <v>0</v>
      </c>
      <c r="L22">
        <f t="shared" si="5"/>
        <v>414</v>
      </c>
      <c r="M22">
        <f t="shared" si="6"/>
        <v>0</v>
      </c>
    </row>
    <row r="23" spans="1:13" ht="12.75">
      <c r="A23" s="2" t="str">
        <f t="shared" si="0"/>
        <v>20</v>
      </c>
      <c r="B23" s="2">
        <f t="shared" si="1"/>
      </c>
      <c r="C23" s="32" t="s">
        <v>191</v>
      </c>
      <c r="D23" s="19">
        <v>22518</v>
      </c>
      <c r="E23" s="36">
        <f t="shared" si="2"/>
        <v>396</v>
      </c>
      <c r="F23" s="18"/>
      <c r="G23" s="4">
        <v>17</v>
      </c>
      <c r="H23" s="5">
        <f t="shared" si="3"/>
        <v>210</v>
      </c>
      <c r="I23" s="4">
        <v>25</v>
      </c>
      <c r="J23" s="5">
        <f t="shared" si="4"/>
        <v>186</v>
      </c>
      <c r="L23">
        <f t="shared" si="5"/>
        <v>210</v>
      </c>
      <c r="M23">
        <f t="shared" si="6"/>
        <v>186</v>
      </c>
    </row>
    <row r="24" spans="1:13" ht="12.75">
      <c r="A24" s="2" t="str">
        <f t="shared" si="0"/>
        <v>21</v>
      </c>
      <c r="B24" s="2" t="str">
        <f t="shared" si="1"/>
        <v>#</v>
      </c>
      <c r="C24" s="32" t="s">
        <v>58</v>
      </c>
      <c r="D24" s="19">
        <v>19628</v>
      </c>
      <c r="E24" s="36">
        <f t="shared" si="2"/>
        <v>390</v>
      </c>
      <c r="F24" s="18"/>
      <c r="G24" s="4">
        <v>23</v>
      </c>
      <c r="H24" s="5">
        <f t="shared" si="3"/>
        <v>192</v>
      </c>
      <c r="I24" s="4">
        <v>21</v>
      </c>
      <c r="J24" s="5">
        <f t="shared" si="4"/>
        <v>198</v>
      </c>
      <c r="L24">
        <f t="shared" si="5"/>
        <v>192</v>
      </c>
      <c r="M24">
        <f t="shared" si="6"/>
        <v>198</v>
      </c>
    </row>
    <row r="25" spans="1:13" ht="12.75">
      <c r="A25" s="2" t="str">
        <f t="shared" si="0"/>
        <v>22</v>
      </c>
      <c r="B25" s="2" t="str">
        <f t="shared" si="1"/>
        <v>#</v>
      </c>
      <c r="C25" s="20" t="s">
        <v>39</v>
      </c>
      <c r="D25" s="19">
        <v>20311</v>
      </c>
      <c r="E25" s="36">
        <f t="shared" si="2"/>
        <v>384</v>
      </c>
      <c r="F25" s="18"/>
      <c r="G25" s="4">
        <v>29</v>
      </c>
      <c r="H25" s="5">
        <f t="shared" si="3"/>
        <v>174</v>
      </c>
      <c r="I25" s="4">
        <v>17</v>
      </c>
      <c r="J25" s="5">
        <f t="shared" si="4"/>
        <v>210</v>
      </c>
      <c r="L25">
        <f t="shared" si="5"/>
        <v>174</v>
      </c>
      <c r="M25">
        <f t="shared" si="6"/>
        <v>210</v>
      </c>
    </row>
    <row r="26" spans="1:13" ht="12.75">
      <c r="A26" s="2" t="str">
        <f t="shared" si="0"/>
        <v>23</v>
      </c>
      <c r="B26" s="2">
        <f t="shared" si="1"/>
      </c>
      <c r="C26" s="32" t="s">
        <v>122</v>
      </c>
      <c r="D26" s="19">
        <v>22195</v>
      </c>
      <c r="E26" s="36">
        <f t="shared" si="2"/>
        <v>345</v>
      </c>
      <c r="F26" s="18"/>
      <c r="G26" s="4">
        <v>27</v>
      </c>
      <c r="H26" s="5">
        <f t="shared" si="3"/>
        <v>180</v>
      </c>
      <c r="I26" s="4">
        <v>32</v>
      </c>
      <c r="J26" s="5">
        <f t="shared" si="4"/>
        <v>165</v>
      </c>
      <c r="L26">
        <f t="shared" si="5"/>
        <v>180</v>
      </c>
      <c r="M26">
        <f t="shared" si="6"/>
        <v>165</v>
      </c>
    </row>
    <row r="27" spans="1:13" ht="12.75">
      <c r="A27" s="2" t="str">
        <f t="shared" si="0"/>
        <v>24</v>
      </c>
      <c r="B27" s="2">
        <f t="shared" si="1"/>
      </c>
      <c r="C27" s="32" t="s">
        <v>40</v>
      </c>
      <c r="D27" s="19">
        <v>20510</v>
      </c>
      <c r="E27" s="36">
        <f t="shared" si="2"/>
        <v>318</v>
      </c>
      <c r="F27" s="18"/>
      <c r="G27" s="4" t="s">
        <v>3</v>
      </c>
      <c r="H27" s="5">
        <f t="shared" si="3"/>
        <v>0</v>
      </c>
      <c r="I27" s="4">
        <v>10</v>
      </c>
      <c r="J27" s="5">
        <f t="shared" si="4"/>
        <v>318</v>
      </c>
      <c r="L27">
        <f t="shared" si="5"/>
        <v>0</v>
      </c>
      <c r="M27">
        <f t="shared" si="6"/>
        <v>318</v>
      </c>
    </row>
    <row r="28" spans="1:13" ht="12.75">
      <c r="A28" s="2" t="str">
        <f t="shared" si="0"/>
        <v>25</v>
      </c>
      <c r="B28" s="2" t="str">
        <f t="shared" si="1"/>
        <v>%</v>
      </c>
      <c r="C28" s="20" t="s">
        <v>35</v>
      </c>
      <c r="D28" s="19">
        <v>15248</v>
      </c>
      <c r="E28" s="36">
        <f t="shared" si="2"/>
        <v>315</v>
      </c>
      <c r="F28" s="18"/>
      <c r="G28" s="4" t="s">
        <v>3</v>
      </c>
      <c r="H28" s="5">
        <f t="shared" si="3"/>
        <v>0</v>
      </c>
      <c r="I28" s="4">
        <v>11</v>
      </c>
      <c r="J28" s="5">
        <f t="shared" si="4"/>
        <v>315</v>
      </c>
      <c r="L28">
        <f t="shared" si="5"/>
        <v>0</v>
      </c>
      <c r="M28">
        <f t="shared" si="6"/>
        <v>315</v>
      </c>
    </row>
    <row r="29" spans="1:13" ht="12.75">
      <c r="A29" s="2" t="str">
        <f t="shared" si="0"/>
        <v>26T</v>
      </c>
      <c r="B29" s="2">
        <f aca="true" t="shared" si="7" ref="B29:B60">TRIM(IF(D29&lt;=V60Cutoff,"%",IF(D29&lt;=V50Cutoff,"#","")))</f>
      </c>
      <c r="C29" s="32" t="s">
        <v>249</v>
      </c>
      <c r="D29" s="19">
        <v>22943</v>
      </c>
      <c r="E29" s="36">
        <f t="shared" si="2"/>
        <v>312</v>
      </c>
      <c r="F29" s="18"/>
      <c r="G29" s="4">
        <v>12</v>
      </c>
      <c r="H29" s="5">
        <f t="shared" si="3"/>
        <v>312</v>
      </c>
      <c r="I29" s="4" t="s">
        <v>3</v>
      </c>
      <c r="J29" s="5">
        <f t="shared" si="4"/>
        <v>0</v>
      </c>
      <c r="L29">
        <f t="shared" si="5"/>
        <v>312</v>
      </c>
      <c r="M29">
        <f t="shared" si="6"/>
        <v>0</v>
      </c>
    </row>
    <row r="30" spans="1:13" ht="12.75">
      <c r="A30" s="2" t="str">
        <f t="shared" si="0"/>
        <v>26T</v>
      </c>
      <c r="B30" s="2">
        <f t="shared" si="1"/>
      </c>
      <c r="C30" s="32" t="s">
        <v>278</v>
      </c>
      <c r="D30" s="19">
        <v>22549</v>
      </c>
      <c r="E30" s="36">
        <f t="shared" si="2"/>
        <v>312</v>
      </c>
      <c r="F30" s="18"/>
      <c r="G30" s="4" t="s">
        <v>3</v>
      </c>
      <c r="H30" s="5">
        <f aca="true" t="shared" si="8" ref="H30:H60">IF(OR(G30&gt;=65,ISNUMBER(G30)=FALSE),0,VLOOKUP(G30,PointTable,H$3,TRUE))</f>
        <v>0</v>
      </c>
      <c r="I30" s="4">
        <v>12</v>
      </c>
      <c r="J30" s="5">
        <f aca="true" t="shared" si="9" ref="J30:J60">IF(OR(I30&gt;=65,ISNUMBER(I30)=FALSE),0,VLOOKUP(I30,PointTable,J$3,TRUE))</f>
        <v>312</v>
      </c>
      <c r="L30">
        <f aca="true" t="shared" si="10" ref="L30:L35">H30</f>
        <v>0</v>
      </c>
      <c r="M30">
        <f aca="true" t="shared" si="11" ref="M30:M35">J30</f>
        <v>312</v>
      </c>
    </row>
    <row r="31" spans="1:13" ht="12.75">
      <c r="A31" s="2" t="str">
        <f t="shared" si="0"/>
        <v>28</v>
      </c>
      <c r="B31" s="2">
        <f t="shared" si="1"/>
      </c>
      <c r="C31" s="32" t="s">
        <v>343</v>
      </c>
      <c r="D31" s="19">
        <v>21146</v>
      </c>
      <c r="E31" s="36">
        <f t="shared" si="2"/>
        <v>309</v>
      </c>
      <c r="F31" s="18"/>
      <c r="G31" s="4">
        <v>13</v>
      </c>
      <c r="H31" s="5">
        <f t="shared" si="8"/>
        <v>309</v>
      </c>
      <c r="I31" s="4" t="s">
        <v>3</v>
      </c>
      <c r="J31" s="5">
        <f t="shared" si="9"/>
        <v>0</v>
      </c>
      <c r="L31">
        <f t="shared" si="10"/>
        <v>309</v>
      </c>
      <c r="M31">
        <f t="shared" si="11"/>
        <v>0</v>
      </c>
    </row>
    <row r="32" spans="1:13" ht="12.75">
      <c r="A32" s="2" t="str">
        <f t="shared" si="0"/>
        <v>29</v>
      </c>
      <c r="B32" s="2" t="str">
        <f t="shared" si="1"/>
        <v>#</v>
      </c>
      <c r="C32" s="32" t="s">
        <v>268</v>
      </c>
      <c r="D32" s="19">
        <v>19780</v>
      </c>
      <c r="E32" s="36">
        <f t="shared" si="2"/>
        <v>303</v>
      </c>
      <c r="F32" s="18"/>
      <c r="G32" s="4">
        <v>15</v>
      </c>
      <c r="H32" s="5">
        <f t="shared" si="8"/>
        <v>303</v>
      </c>
      <c r="I32" s="4" t="s">
        <v>3</v>
      </c>
      <c r="J32" s="5">
        <f t="shared" si="9"/>
        <v>0</v>
      </c>
      <c r="L32">
        <f t="shared" si="10"/>
        <v>303</v>
      </c>
      <c r="M32">
        <f t="shared" si="11"/>
        <v>0</v>
      </c>
    </row>
    <row r="33" spans="1:13" ht="12.75">
      <c r="A33" s="2" t="str">
        <f t="shared" si="0"/>
        <v>30</v>
      </c>
      <c r="B33" s="2" t="str">
        <f t="shared" si="1"/>
        <v>#</v>
      </c>
      <c r="C33" s="32" t="s">
        <v>334</v>
      </c>
      <c r="D33" s="19">
        <v>17702</v>
      </c>
      <c r="E33" s="36">
        <f t="shared" si="2"/>
        <v>300</v>
      </c>
      <c r="F33" s="18"/>
      <c r="G33" s="4">
        <v>16</v>
      </c>
      <c r="H33" s="5">
        <f t="shared" si="8"/>
        <v>300</v>
      </c>
      <c r="I33" s="4" t="s">
        <v>3</v>
      </c>
      <c r="J33" s="5">
        <f t="shared" si="9"/>
        <v>0</v>
      </c>
      <c r="L33">
        <f t="shared" si="10"/>
        <v>300</v>
      </c>
      <c r="M33">
        <f t="shared" si="11"/>
        <v>0</v>
      </c>
    </row>
    <row r="34" spans="1:13" ht="12.75">
      <c r="A34" s="2" t="str">
        <f t="shared" si="0"/>
        <v>31</v>
      </c>
      <c r="B34" s="2" t="str">
        <f t="shared" si="1"/>
        <v>#</v>
      </c>
      <c r="C34" s="32" t="s">
        <v>346</v>
      </c>
      <c r="D34" s="19">
        <v>18202</v>
      </c>
      <c r="E34" s="36">
        <f t="shared" si="2"/>
        <v>295</v>
      </c>
      <c r="F34" s="18"/>
      <c r="G34" s="4">
        <v>33</v>
      </c>
      <c r="H34" s="5">
        <f t="shared" si="8"/>
        <v>100</v>
      </c>
      <c r="I34" s="4">
        <v>22</v>
      </c>
      <c r="J34" s="5">
        <f t="shared" si="9"/>
        <v>195</v>
      </c>
      <c r="L34">
        <f t="shared" si="10"/>
        <v>100</v>
      </c>
      <c r="M34">
        <f t="shared" si="11"/>
        <v>195</v>
      </c>
    </row>
    <row r="35" spans="1:13" ht="12.75">
      <c r="A35" s="2" t="str">
        <f t="shared" si="0"/>
        <v>32</v>
      </c>
      <c r="B35" s="2" t="str">
        <f t="shared" si="1"/>
        <v>%</v>
      </c>
      <c r="C35" s="32" t="s">
        <v>229</v>
      </c>
      <c r="D35" s="19">
        <v>13416</v>
      </c>
      <c r="E35" s="36">
        <f t="shared" si="2"/>
        <v>283</v>
      </c>
      <c r="F35" s="18"/>
      <c r="G35" s="4">
        <v>26</v>
      </c>
      <c r="H35" s="5">
        <f t="shared" si="8"/>
        <v>183</v>
      </c>
      <c r="I35" s="4">
        <v>33</v>
      </c>
      <c r="J35" s="5">
        <f t="shared" si="9"/>
        <v>100</v>
      </c>
      <c r="L35">
        <f t="shared" si="10"/>
        <v>183</v>
      </c>
      <c r="M35">
        <f t="shared" si="11"/>
        <v>100</v>
      </c>
    </row>
    <row r="36" spans="1:13" ht="12.75">
      <c r="A36" s="2" t="str">
        <f t="shared" si="0"/>
        <v>33</v>
      </c>
      <c r="B36" s="2" t="str">
        <f t="shared" si="1"/>
        <v>%</v>
      </c>
      <c r="C36" s="20" t="s">
        <v>46</v>
      </c>
      <c r="D36" s="19">
        <v>15168</v>
      </c>
      <c r="E36" s="36">
        <f aca="true" t="shared" si="12" ref="E36:E45">F36+LARGE($L36:$M36,1)+LARGE($L36:$M36,2)</f>
        <v>279.5</v>
      </c>
      <c r="F36" s="18"/>
      <c r="G36" s="4">
        <v>25</v>
      </c>
      <c r="H36" s="5">
        <f t="shared" si="8"/>
        <v>186</v>
      </c>
      <c r="I36" s="4">
        <v>39.5</v>
      </c>
      <c r="J36" s="5">
        <f t="shared" si="9"/>
        <v>93.5</v>
      </c>
      <c r="L36">
        <f aca="true" t="shared" si="13" ref="L36:L45">H36</f>
        <v>186</v>
      </c>
      <c r="M36">
        <f aca="true" t="shared" si="14" ref="M36:M45">J36</f>
        <v>93.5</v>
      </c>
    </row>
    <row r="37" spans="1:13" ht="12.75">
      <c r="A37" s="2" t="str">
        <f t="shared" si="0"/>
        <v>34</v>
      </c>
      <c r="B37" s="2" t="str">
        <f t="shared" si="7"/>
        <v>#</v>
      </c>
      <c r="C37" s="20" t="s">
        <v>50</v>
      </c>
      <c r="D37" s="19">
        <v>19289</v>
      </c>
      <c r="E37" s="36">
        <f t="shared" si="12"/>
        <v>272</v>
      </c>
      <c r="F37" s="18"/>
      <c r="G37" s="4">
        <v>35</v>
      </c>
      <c r="H37" s="5">
        <f t="shared" si="8"/>
        <v>98</v>
      </c>
      <c r="I37" s="4">
        <v>29</v>
      </c>
      <c r="J37" s="5">
        <f t="shared" si="9"/>
        <v>174</v>
      </c>
      <c r="L37">
        <f t="shared" si="13"/>
        <v>98</v>
      </c>
      <c r="M37">
        <f t="shared" si="14"/>
        <v>174</v>
      </c>
    </row>
    <row r="38" spans="1:13" ht="12.75">
      <c r="A38" s="2" t="str">
        <f t="shared" si="0"/>
        <v>35</v>
      </c>
      <c r="B38" s="2" t="str">
        <f t="shared" si="7"/>
        <v>%</v>
      </c>
      <c r="C38" s="32" t="s">
        <v>273</v>
      </c>
      <c r="D38" s="19">
        <v>15583</v>
      </c>
      <c r="E38" s="36">
        <f t="shared" si="12"/>
        <v>269</v>
      </c>
      <c r="F38" s="18"/>
      <c r="G38" s="4">
        <v>30</v>
      </c>
      <c r="H38" s="5">
        <f t="shared" si="8"/>
        <v>171</v>
      </c>
      <c r="I38" s="4">
        <v>35</v>
      </c>
      <c r="J38" s="5">
        <f t="shared" si="9"/>
        <v>98</v>
      </c>
      <c r="L38">
        <f t="shared" si="13"/>
        <v>171</v>
      </c>
      <c r="M38">
        <f t="shared" si="14"/>
        <v>98</v>
      </c>
    </row>
    <row r="39" spans="1:13" ht="12.75">
      <c r="A39" s="2" t="str">
        <f t="shared" si="0"/>
        <v>36</v>
      </c>
      <c r="B39" s="2">
        <f>TRIM(IF(D39&lt;=V60Cutoff,"%",IF(D39&lt;=V50Cutoff,"#","")))</f>
      </c>
      <c r="C39" s="32" t="s">
        <v>188</v>
      </c>
      <c r="D39" s="19">
        <v>20470</v>
      </c>
      <c r="E39" s="36">
        <f t="shared" si="12"/>
        <v>265</v>
      </c>
      <c r="F39" s="18"/>
      <c r="G39" s="4">
        <v>36</v>
      </c>
      <c r="H39" s="5">
        <f t="shared" si="8"/>
        <v>97</v>
      </c>
      <c r="I39" s="4">
        <v>31</v>
      </c>
      <c r="J39" s="5">
        <f t="shared" si="9"/>
        <v>168</v>
      </c>
      <c r="L39">
        <f t="shared" si="13"/>
        <v>97</v>
      </c>
      <c r="M39">
        <f t="shared" si="14"/>
        <v>168</v>
      </c>
    </row>
    <row r="40" spans="1:13" ht="12.75">
      <c r="A40" s="2" t="str">
        <f t="shared" si="0"/>
        <v>37</v>
      </c>
      <c r="B40" s="2" t="str">
        <f t="shared" si="7"/>
        <v>#</v>
      </c>
      <c r="C40" s="32" t="s">
        <v>224</v>
      </c>
      <c r="D40" s="19">
        <v>19903</v>
      </c>
      <c r="E40" s="36">
        <f t="shared" si="12"/>
        <v>207</v>
      </c>
      <c r="F40" s="18"/>
      <c r="G40" s="4" t="s">
        <v>3</v>
      </c>
      <c r="H40" s="5">
        <f t="shared" si="8"/>
        <v>0</v>
      </c>
      <c r="I40" s="4">
        <v>18</v>
      </c>
      <c r="J40" s="5">
        <f t="shared" si="9"/>
        <v>207</v>
      </c>
      <c r="L40">
        <f t="shared" si="13"/>
        <v>0</v>
      </c>
      <c r="M40">
        <f t="shared" si="14"/>
        <v>207</v>
      </c>
    </row>
    <row r="41" spans="1:13" ht="12.75">
      <c r="A41" s="2" t="str">
        <f t="shared" si="0"/>
        <v>38</v>
      </c>
      <c r="B41" s="2">
        <f t="shared" si="7"/>
      </c>
      <c r="C41" s="32" t="s">
        <v>166</v>
      </c>
      <c r="D41" s="19">
        <v>22028</v>
      </c>
      <c r="E41" s="36">
        <f t="shared" si="12"/>
        <v>204</v>
      </c>
      <c r="F41" s="18"/>
      <c r="G41" s="4">
        <v>19</v>
      </c>
      <c r="H41" s="5">
        <f t="shared" si="8"/>
        <v>204</v>
      </c>
      <c r="I41" s="4" t="s">
        <v>3</v>
      </c>
      <c r="J41" s="5">
        <f t="shared" si="9"/>
        <v>0</v>
      </c>
      <c r="L41">
        <f t="shared" si="13"/>
        <v>204</v>
      </c>
      <c r="M41">
        <f t="shared" si="14"/>
        <v>0</v>
      </c>
    </row>
    <row r="42" spans="1:13" ht="12.75">
      <c r="A42" s="2" t="str">
        <f t="shared" si="0"/>
        <v>39</v>
      </c>
      <c r="B42" s="2" t="str">
        <f t="shared" si="7"/>
        <v>#</v>
      </c>
      <c r="C42" s="32" t="s">
        <v>44</v>
      </c>
      <c r="D42" s="19">
        <v>16825</v>
      </c>
      <c r="E42" s="36">
        <f t="shared" si="12"/>
        <v>201</v>
      </c>
      <c r="F42" s="18"/>
      <c r="G42" s="4" t="s">
        <v>3</v>
      </c>
      <c r="H42" s="5">
        <f t="shared" si="8"/>
        <v>0</v>
      </c>
      <c r="I42" s="4">
        <v>20</v>
      </c>
      <c r="J42" s="5">
        <f t="shared" si="9"/>
        <v>201</v>
      </c>
      <c r="L42">
        <f t="shared" si="13"/>
        <v>0</v>
      </c>
      <c r="M42">
        <f t="shared" si="14"/>
        <v>201</v>
      </c>
    </row>
    <row r="43" spans="1:13" ht="12.75">
      <c r="A43" s="2" t="str">
        <f t="shared" si="0"/>
        <v>40</v>
      </c>
      <c r="B43" s="2" t="str">
        <f t="shared" si="7"/>
        <v>#</v>
      </c>
      <c r="C43" s="32" t="s">
        <v>345</v>
      </c>
      <c r="D43" s="19">
        <v>16898</v>
      </c>
      <c r="E43" s="36">
        <f t="shared" si="12"/>
        <v>198</v>
      </c>
      <c r="F43" s="18"/>
      <c r="G43" s="4">
        <v>21</v>
      </c>
      <c r="H43" s="5">
        <f t="shared" si="8"/>
        <v>198</v>
      </c>
      <c r="I43" s="4" t="s">
        <v>3</v>
      </c>
      <c r="J43" s="5">
        <f t="shared" si="9"/>
        <v>0</v>
      </c>
      <c r="L43">
        <f t="shared" si="13"/>
        <v>198</v>
      </c>
      <c r="M43">
        <f t="shared" si="14"/>
        <v>0</v>
      </c>
    </row>
    <row r="44" spans="1:13" ht="12.75">
      <c r="A44" s="2" t="str">
        <f t="shared" si="0"/>
        <v>41</v>
      </c>
      <c r="B44" s="2">
        <f t="shared" si="7"/>
      </c>
      <c r="C44" s="32" t="s">
        <v>238</v>
      </c>
      <c r="D44" s="19">
        <v>22543</v>
      </c>
      <c r="E44" s="36">
        <f t="shared" si="12"/>
        <v>195</v>
      </c>
      <c r="F44" s="18"/>
      <c r="G44" s="4">
        <v>22</v>
      </c>
      <c r="H44" s="5">
        <f t="shared" si="8"/>
        <v>195</v>
      </c>
      <c r="I44" s="4" t="s">
        <v>3</v>
      </c>
      <c r="J44" s="5">
        <f t="shared" si="9"/>
        <v>0</v>
      </c>
      <c r="L44">
        <f t="shared" si="13"/>
        <v>195</v>
      </c>
      <c r="M44">
        <f t="shared" si="14"/>
        <v>0</v>
      </c>
    </row>
    <row r="45" spans="1:13" ht="12.75">
      <c r="A45" s="2" t="str">
        <f t="shared" si="0"/>
        <v>42</v>
      </c>
      <c r="B45" s="2" t="str">
        <f t="shared" si="7"/>
        <v>#</v>
      </c>
      <c r="C45" s="32" t="s">
        <v>192</v>
      </c>
      <c r="D45" s="19">
        <v>19780</v>
      </c>
      <c r="E45" s="36">
        <f t="shared" si="12"/>
        <v>192</v>
      </c>
      <c r="F45" s="18"/>
      <c r="G45" s="4">
        <v>40</v>
      </c>
      <c r="H45" s="5">
        <f t="shared" si="8"/>
        <v>93</v>
      </c>
      <c r="I45" s="4">
        <v>34</v>
      </c>
      <c r="J45" s="5">
        <f t="shared" si="9"/>
        <v>99</v>
      </c>
      <c r="L45">
        <f t="shared" si="13"/>
        <v>93</v>
      </c>
      <c r="M45">
        <f t="shared" si="14"/>
        <v>99</v>
      </c>
    </row>
    <row r="46" spans="1:13" ht="12.75">
      <c r="A46" s="2" t="str">
        <f t="shared" si="0"/>
        <v>43T</v>
      </c>
      <c r="B46" s="2" t="str">
        <f t="shared" si="7"/>
        <v>%</v>
      </c>
      <c r="C46" s="32" t="s">
        <v>158</v>
      </c>
      <c r="D46" s="19">
        <v>15678</v>
      </c>
      <c r="E46" s="36">
        <f aca="true" t="shared" si="15" ref="E46:E59">F46+LARGE($L46:$M46,1)+LARGE($L46:$M46,2)</f>
        <v>189</v>
      </c>
      <c r="F46" s="18"/>
      <c r="G46" s="4">
        <v>41</v>
      </c>
      <c r="H46" s="5">
        <f t="shared" si="8"/>
        <v>92</v>
      </c>
      <c r="I46" s="4">
        <v>36</v>
      </c>
      <c r="J46" s="5">
        <f t="shared" si="9"/>
        <v>97</v>
      </c>
      <c r="L46">
        <f aca="true" t="shared" si="16" ref="L46:L59">H46</f>
        <v>92</v>
      </c>
      <c r="M46">
        <f aca="true" t="shared" si="17" ref="M46:M59">J46</f>
        <v>97</v>
      </c>
    </row>
    <row r="47" spans="1:13" ht="12.75">
      <c r="A47" s="2" t="str">
        <f t="shared" si="0"/>
        <v>43T</v>
      </c>
      <c r="B47" s="2" t="str">
        <f t="shared" si="7"/>
        <v>#</v>
      </c>
      <c r="C47" s="32" t="s">
        <v>287</v>
      </c>
      <c r="D47" s="19">
        <v>18685</v>
      </c>
      <c r="E47" s="36">
        <f t="shared" si="15"/>
        <v>189</v>
      </c>
      <c r="F47" s="18"/>
      <c r="G47" s="4" t="s">
        <v>3</v>
      </c>
      <c r="H47" s="5">
        <f t="shared" si="8"/>
        <v>0</v>
      </c>
      <c r="I47" s="4">
        <v>24</v>
      </c>
      <c r="J47" s="5">
        <f t="shared" si="9"/>
        <v>189</v>
      </c>
      <c r="L47">
        <f t="shared" si="16"/>
        <v>0</v>
      </c>
      <c r="M47">
        <f t="shared" si="17"/>
        <v>189</v>
      </c>
    </row>
    <row r="48" spans="1:13" ht="12.75">
      <c r="A48" s="2" t="str">
        <f t="shared" si="0"/>
        <v>45</v>
      </c>
      <c r="B48" s="2" t="str">
        <f t="shared" si="7"/>
        <v>%</v>
      </c>
      <c r="C48" s="32" t="s">
        <v>292</v>
      </c>
      <c r="D48" s="19">
        <v>15245</v>
      </c>
      <c r="E48" s="36">
        <f t="shared" si="15"/>
        <v>187</v>
      </c>
      <c r="F48" s="18"/>
      <c r="G48" s="4">
        <v>42</v>
      </c>
      <c r="H48" s="5">
        <f t="shared" si="8"/>
        <v>91</v>
      </c>
      <c r="I48" s="4">
        <v>37</v>
      </c>
      <c r="J48" s="5">
        <f t="shared" si="9"/>
        <v>96</v>
      </c>
      <c r="L48">
        <f t="shared" si="16"/>
        <v>91</v>
      </c>
      <c r="M48">
        <f t="shared" si="17"/>
        <v>96</v>
      </c>
    </row>
    <row r="49" spans="1:13" ht="12.75">
      <c r="A49" s="2" t="str">
        <f t="shared" si="0"/>
        <v>46</v>
      </c>
      <c r="B49" s="2" t="str">
        <f t="shared" si="7"/>
        <v>%</v>
      </c>
      <c r="C49" s="32" t="s">
        <v>347</v>
      </c>
      <c r="D49" s="19">
        <v>13904</v>
      </c>
      <c r="E49" s="36">
        <f t="shared" si="15"/>
        <v>183.5</v>
      </c>
      <c r="F49" s="18"/>
      <c r="G49" s="4">
        <v>43</v>
      </c>
      <c r="H49" s="5">
        <f t="shared" si="8"/>
        <v>90</v>
      </c>
      <c r="I49" s="4">
        <v>39.5</v>
      </c>
      <c r="J49" s="5">
        <f t="shared" si="9"/>
        <v>93.5</v>
      </c>
      <c r="L49">
        <f t="shared" si="16"/>
        <v>90</v>
      </c>
      <c r="M49">
        <f t="shared" si="17"/>
        <v>93.5</v>
      </c>
    </row>
    <row r="50" spans="1:13" ht="12.75">
      <c r="A50" s="2" t="str">
        <f t="shared" si="0"/>
        <v>47</v>
      </c>
      <c r="B50" s="2" t="str">
        <f t="shared" si="7"/>
        <v>#</v>
      </c>
      <c r="C50" s="20" t="s">
        <v>63</v>
      </c>
      <c r="D50" s="19">
        <v>17825</v>
      </c>
      <c r="E50" s="36">
        <f t="shared" si="15"/>
        <v>180</v>
      </c>
      <c r="F50" s="18"/>
      <c r="G50" s="4">
        <v>45</v>
      </c>
      <c r="H50" s="5">
        <f t="shared" si="8"/>
        <v>88</v>
      </c>
      <c r="I50" s="4">
        <v>41</v>
      </c>
      <c r="J50" s="5">
        <f t="shared" si="9"/>
        <v>92</v>
      </c>
      <c r="L50">
        <f t="shared" si="16"/>
        <v>88</v>
      </c>
      <c r="M50">
        <f t="shared" si="17"/>
        <v>92</v>
      </c>
    </row>
    <row r="51" spans="1:13" ht="12.75">
      <c r="A51" s="2" t="str">
        <f t="shared" si="0"/>
        <v>48</v>
      </c>
      <c r="B51" s="2" t="str">
        <f t="shared" si="7"/>
        <v>#</v>
      </c>
      <c r="C51" s="20" t="s">
        <v>51</v>
      </c>
      <c r="D51" s="19">
        <v>19345</v>
      </c>
      <c r="E51" s="36">
        <f t="shared" si="15"/>
        <v>177</v>
      </c>
      <c r="F51" s="18"/>
      <c r="G51" s="4" t="s">
        <v>3</v>
      </c>
      <c r="H51" s="5">
        <f t="shared" si="8"/>
        <v>0</v>
      </c>
      <c r="I51" s="4">
        <v>28</v>
      </c>
      <c r="J51" s="5">
        <f t="shared" si="9"/>
        <v>177</v>
      </c>
      <c r="L51">
        <f t="shared" si="16"/>
        <v>0</v>
      </c>
      <c r="M51">
        <f t="shared" si="17"/>
        <v>177</v>
      </c>
    </row>
    <row r="52" spans="1:13" ht="12.75">
      <c r="A52" s="2" t="str">
        <f t="shared" si="0"/>
        <v>49</v>
      </c>
      <c r="B52" s="2">
        <f t="shared" si="7"/>
      </c>
      <c r="C52" s="32" t="s">
        <v>202</v>
      </c>
      <c r="D52" s="19">
        <v>23242</v>
      </c>
      <c r="E52" s="36">
        <f t="shared" si="15"/>
        <v>171</v>
      </c>
      <c r="F52" s="18"/>
      <c r="G52" s="4" t="s">
        <v>3</v>
      </c>
      <c r="H52" s="5">
        <f t="shared" si="8"/>
        <v>0</v>
      </c>
      <c r="I52" s="4">
        <v>30</v>
      </c>
      <c r="J52" s="5">
        <f t="shared" si="9"/>
        <v>171</v>
      </c>
      <c r="L52">
        <f t="shared" si="16"/>
        <v>0</v>
      </c>
      <c r="M52">
        <f t="shared" si="17"/>
        <v>171</v>
      </c>
    </row>
    <row r="53" spans="1:13" ht="12.75">
      <c r="A53" s="2" t="str">
        <f t="shared" si="0"/>
        <v>50</v>
      </c>
      <c r="B53" s="2" t="str">
        <f t="shared" si="7"/>
        <v>#</v>
      </c>
      <c r="C53" s="20" t="s">
        <v>350</v>
      </c>
      <c r="D53" s="19">
        <v>19872</v>
      </c>
      <c r="E53" s="36">
        <f t="shared" si="15"/>
        <v>165</v>
      </c>
      <c r="F53" s="18"/>
      <c r="G53" s="4">
        <v>32</v>
      </c>
      <c r="H53" s="5">
        <f t="shared" si="8"/>
        <v>165</v>
      </c>
      <c r="I53" s="4" t="s">
        <v>3</v>
      </c>
      <c r="J53" s="5">
        <f t="shared" si="9"/>
        <v>0</v>
      </c>
      <c r="L53">
        <f t="shared" si="16"/>
        <v>165</v>
      </c>
      <c r="M53">
        <f t="shared" si="17"/>
        <v>0</v>
      </c>
    </row>
    <row r="54" spans="1:13" ht="12.75">
      <c r="A54" s="2" t="str">
        <f t="shared" si="0"/>
        <v>51</v>
      </c>
      <c r="B54" s="2" t="str">
        <f t="shared" si="7"/>
        <v>#</v>
      </c>
      <c r="C54" s="20" t="s">
        <v>68</v>
      </c>
      <c r="D54" s="19">
        <v>19386</v>
      </c>
      <c r="E54" s="36">
        <f t="shared" si="15"/>
        <v>99</v>
      </c>
      <c r="F54" s="18"/>
      <c r="G54" s="4">
        <v>34</v>
      </c>
      <c r="H54" s="5">
        <f t="shared" si="8"/>
        <v>99</v>
      </c>
      <c r="I54" s="4" t="s">
        <v>3</v>
      </c>
      <c r="J54" s="5">
        <f t="shared" si="9"/>
        <v>0</v>
      </c>
      <c r="L54">
        <f t="shared" si="16"/>
        <v>99</v>
      </c>
      <c r="M54">
        <f t="shared" si="17"/>
        <v>0</v>
      </c>
    </row>
    <row r="55" spans="1:13" ht="12.75">
      <c r="A55" s="2" t="str">
        <f t="shared" si="0"/>
        <v>52</v>
      </c>
      <c r="B55" s="2" t="str">
        <f t="shared" si="7"/>
        <v>%</v>
      </c>
      <c r="C55" s="32" t="s">
        <v>45</v>
      </c>
      <c r="D55" s="19">
        <v>9790</v>
      </c>
      <c r="E55" s="36">
        <f t="shared" si="15"/>
        <v>96</v>
      </c>
      <c r="F55" s="18"/>
      <c r="G55" s="4">
        <v>37</v>
      </c>
      <c r="H55" s="5">
        <f t="shared" si="8"/>
        <v>96</v>
      </c>
      <c r="I55" s="4" t="s">
        <v>3</v>
      </c>
      <c r="J55" s="5">
        <f t="shared" si="9"/>
        <v>0</v>
      </c>
      <c r="L55">
        <f t="shared" si="16"/>
        <v>96</v>
      </c>
      <c r="M55">
        <f t="shared" si="17"/>
        <v>0</v>
      </c>
    </row>
    <row r="56" spans="1:13" ht="12.75">
      <c r="A56" s="2" t="str">
        <f t="shared" si="0"/>
        <v>53T</v>
      </c>
      <c r="B56" s="2" t="str">
        <f t="shared" si="7"/>
        <v>#</v>
      </c>
      <c r="C56" s="32" t="s">
        <v>270</v>
      </c>
      <c r="D56" s="19">
        <v>18260</v>
      </c>
      <c r="E56" s="36">
        <f t="shared" si="15"/>
        <v>95</v>
      </c>
      <c r="F56" s="18"/>
      <c r="G56" s="4">
        <v>38</v>
      </c>
      <c r="H56" s="5">
        <f t="shared" si="8"/>
        <v>95</v>
      </c>
      <c r="I56" s="4" t="s">
        <v>3</v>
      </c>
      <c r="J56" s="5">
        <f t="shared" si="9"/>
        <v>0</v>
      </c>
      <c r="L56">
        <f t="shared" si="16"/>
        <v>95</v>
      </c>
      <c r="M56">
        <f t="shared" si="17"/>
        <v>0</v>
      </c>
    </row>
    <row r="57" spans="1:13" ht="12.75">
      <c r="A57" s="2" t="str">
        <f t="shared" si="0"/>
        <v>53T</v>
      </c>
      <c r="B57" s="2" t="str">
        <f t="shared" si="7"/>
        <v>#</v>
      </c>
      <c r="C57" s="32" t="s">
        <v>237</v>
      </c>
      <c r="D57" s="19">
        <v>18098</v>
      </c>
      <c r="E57" s="36">
        <f t="shared" si="15"/>
        <v>95</v>
      </c>
      <c r="F57" s="18"/>
      <c r="G57" s="4" t="s">
        <v>3</v>
      </c>
      <c r="H57" s="5">
        <f t="shared" si="8"/>
        <v>0</v>
      </c>
      <c r="I57" s="4">
        <v>38</v>
      </c>
      <c r="J57" s="5">
        <f t="shared" si="9"/>
        <v>95</v>
      </c>
      <c r="L57">
        <f t="shared" si="16"/>
        <v>0</v>
      </c>
      <c r="M57">
        <f t="shared" si="17"/>
        <v>95</v>
      </c>
    </row>
    <row r="58" spans="1:13" ht="12.75">
      <c r="A58" s="2" t="str">
        <f t="shared" si="0"/>
        <v>55</v>
      </c>
      <c r="B58" s="2">
        <f t="shared" si="7"/>
      </c>
      <c r="C58" s="32" t="s">
        <v>330</v>
      </c>
      <c r="D58" s="19">
        <v>22900</v>
      </c>
      <c r="E58" s="36">
        <f t="shared" si="15"/>
        <v>94</v>
      </c>
      <c r="F58" s="18"/>
      <c r="G58" s="4">
        <v>39</v>
      </c>
      <c r="H58" s="5">
        <f t="shared" si="8"/>
        <v>94</v>
      </c>
      <c r="I58" s="4" t="s">
        <v>3</v>
      </c>
      <c r="J58" s="5">
        <f t="shared" si="9"/>
        <v>0</v>
      </c>
      <c r="L58">
        <f t="shared" si="16"/>
        <v>94</v>
      </c>
      <c r="M58">
        <f t="shared" si="17"/>
        <v>0</v>
      </c>
    </row>
    <row r="59" spans="1:13" ht="12.75">
      <c r="A59" s="2" t="str">
        <f t="shared" si="0"/>
        <v>56</v>
      </c>
      <c r="B59" s="2">
        <f t="shared" si="7"/>
      </c>
      <c r="C59" s="32" t="s">
        <v>172</v>
      </c>
      <c r="D59" s="19">
        <v>22153</v>
      </c>
      <c r="E59" s="36">
        <f t="shared" si="15"/>
        <v>91</v>
      </c>
      <c r="F59" s="18"/>
      <c r="G59" s="4" t="s">
        <v>3</v>
      </c>
      <c r="H59" s="5">
        <f t="shared" si="8"/>
        <v>0</v>
      </c>
      <c r="I59" s="4">
        <v>42</v>
      </c>
      <c r="J59" s="5">
        <f t="shared" si="9"/>
        <v>91</v>
      </c>
      <c r="L59">
        <f t="shared" si="16"/>
        <v>0</v>
      </c>
      <c r="M59">
        <f t="shared" si="17"/>
        <v>91</v>
      </c>
    </row>
    <row r="60" spans="1:13" ht="12.75">
      <c r="A60" s="2" t="str">
        <f t="shared" si="0"/>
        <v>57</v>
      </c>
      <c r="B60" s="2" t="str">
        <f t="shared" si="7"/>
        <v>#</v>
      </c>
      <c r="C60" s="32" t="s">
        <v>132</v>
      </c>
      <c r="D60" s="19">
        <v>18936</v>
      </c>
      <c r="E60" s="36">
        <f>F60+LARGE($L60:$M60,1)+LARGE($L60:$M60,2)</f>
        <v>89</v>
      </c>
      <c r="F60" s="18"/>
      <c r="G60" s="4">
        <v>44</v>
      </c>
      <c r="H60" s="5">
        <f t="shared" si="8"/>
        <v>89</v>
      </c>
      <c r="I60" s="4" t="s">
        <v>3</v>
      </c>
      <c r="J60" s="5">
        <f t="shared" si="9"/>
        <v>0</v>
      </c>
      <c r="L60">
        <f>H60</f>
        <v>89</v>
      </c>
      <c r="M60">
        <f>J60</f>
        <v>0</v>
      </c>
    </row>
  </sheetData>
  <conditionalFormatting sqref="D4:D60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0" customWidth="1"/>
    <col min="4" max="4" width="7.57421875" style="1" bestFit="1" customWidth="1"/>
    <col min="5" max="6" width="7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1" t="s">
        <v>488</v>
      </c>
      <c r="G1" s="9" t="s">
        <v>295</v>
      </c>
      <c r="H1" s="10"/>
      <c r="I1" s="9" t="s">
        <v>360</v>
      </c>
      <c r="J1" s="10"/>
    </row>
    <row r="2" spans="1:11" s="11" customFormat="1" ht="15.75" customHeight="1">
      <c r="A2" s="7"/>
      <c r="B2" s="7"/>
      <c r="C2" s="12"/>
      <c r="D2" s="12"/>
      <c r="E2" s="34"/>
      <c r="F2" s="21" t="s">
        <v>193</v>
      </c>
      <c r="G2" s="13" t="s">
        <v>144</v>
      </c>
      <c r="H2" s="10" t="s">
        <v>296</v>
      </c>
      <c r="I2" s="13" t="s">
        <v>144</v>
      </c>
      <c r="J2" s="10" t="s">
        <v>361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35"/>
      <c r="F3" s="15"/>
      <c r="G3" s="14">
        <f>COLUMN()</f>
        <v>7</v>
      </c>
      <c r="H3" s="15">
        <f>HLOOKUP(G2,PointTableHeader,2,FALSE)</f>
        <v>14</v>
      </c>
      <c r="I3" s="14">
        <f>COLUMN()</f>
        <v>9</v>
      </c>
      <c r="J3" s="15">
        <f>HLOOKUP(I2,PointTableHeader,2,FALSE)</f>
        <v>14</v>
      </c>
    </row>
    <row r="4" spans="1:13" ht="12.75">
      <c r="A4" s="2" t="str">
        <f aca="true" t="shared" si="0" ref="A4:A47">IF(E4=0,"",IF(E4=E3,A3,ROW()-3&amp;IF(E4=E5,"T","")))</f>
        <v>1</v>
      </c>
      <c r="B4" s="2">
        <f aca="true" t="shared" si="1" ref="B4:B19">TRIM(IF(D4&lt;=V60Cutoff,"%",IF(D4&lt;=V50Cutoff,"#","")))</f>
      </c>
      <c r="C4" s="32" t="s">
        <v>123</v>
      </c>
      <c r="D4" s="19">
        <v>22438</v>
      </c>
      <c r="E4" s="36">
        <f aca="true" t="shared" si="2" ref="E4:E47">F4+LARGE($L4:$M4,1)+LARGE($L4:$M4,2)</f>
        <v>1062</v>
      </c>
      <c r="F4" s="5"/>
      <c r="G4" s="4">
        <v>3</v>
      </c>
      <c r="H4" s="5">
        <f aca="true" t="shared" si="3" ref="H4:H47">IF(OR(G4&gt;=65,ISNUMBER(G4)=FALSE),0,VLOOKUP(G4,PointTable,H$3,TRUE))</f>
        <v>510</v>
      </c>
      <c r="I4" s="4">
        <v>2</v>
      </c>
      <c r="J4" s="5">
        <f aca="true" t="shared" si="4" ref="J4:J47">IF(OR(I4&gt;=65,ISNUMBER(I4)=FALSE),0,VLOOKUP(I4,PointTable,J$3,TRUE))</f>
        <v>552</v>
      </c>
      <c r="L4">
        <f aca="true" t="shared" si="5" ref="L4:L47">H4</f>
        <v>510</v>
      </c>
      <c r="M4">
        <f aca="true" t="shared" si="6" ref="M4:M47">J4</f>
        <v>552</v>
      </c>
    </row>
    <row r="5" spans="1:13" ht="12.75">
      <c r="A5" s="2" t="str">
        <f t="shared" si="0"/>
        <v>2</v>
      </c>
      <c r="B5" s="2" t="str">
        <f t="shared" si="1"/>
        <v>#</v>
      </c>
      <c r="C5" s="20" t="s">
        <v>41</v>
      </c>
      <c r="D5" s="19">
        <v>19669</v>
      </c>
      <c r="E5" s="36">
        <f t="shared" si="2"/>
        <v>1020</v>
      </c>
      <c r="F5" s="18"/>
      <c r="G5" s="4">
        <v>3</v>
      </c>
      <c r="H5" s="5">
        <f t="shared" si="3"/>
        <v>510</v>
      </c>
      <c r="I5" s="4">
        <v>3</v>
      </c>
      <c r="J5" s="5">
        <f t="shared" si="4"/>
        <v>510</v>
      </c>
      <c r="L5">
        <f t="shared" si="5"/>
        <v>510</v>
      </c>
      <c r="M5">
        <f t="shared" si="6"/>
        <v>510</v>
      </c>
    </row>
    <row r="6" spans="1:13" ht="12.75">
      <c r="A6" s="2" t="str">
        <f t="shared" si="0"/>
        <v>3</v>
      </c>
      <c r="B6" s="2">
        <f>TRIM(IF(D6&lt;=V60Cutoff,"%",IF(D6&lt;=V50Cutoff,"#","")))</f>
      </c>
      <c r="C6" s="32" t="s">
        <v>55</v>
      </c>
      <c r="D6" s="19">
        <v>20478</v>
      </c>
      <c r="E6" s="36">
        <f t="shared" si="2"/>
        <v>1017</v>
      </c>
      <c r="F6" s="18"/>
      <c r="G6" s="4">
        <v>6</v>
      </c>
      <c r="H6" s="5">
        <f t="shared" si="3"/>
        <v>417</v>
      </c>
      <c r="I6" s="4">
        <v>1</v>
      </c>
      <c r="J6" s="5">
        <f t="shared" si="4"/>
        <v>600</v>
      </c>
      <c r="L6">
        <f t="shared" si="5"/>
        <v>417</v>
      </c>
      <c r="M6">
        <f t="shared" si="6"/>
        <v>600</v>
      </c>
    </row>
    <row r="7" spans="1:13" ht="12.75">
      <c r="A7" s="2" t="str">
        <f t="shared" si="0"/>
        <v>4</v>
      </c>
      <c r="B7" s="2" t="str">
        <f t="shared" si="1"/>
        <v>#</v>
      </c>
      <c r="C7" s="20" t="s">
        <v>42</v>
      </c>
      <c r="D7" s="19">
        <v>18849</v>
      </c>
      <c r="E7" s="36">
        <f t="shared" si="2"/>
        <v>840</v>
      </c>
      <c r="F7" s="18"/>
      <c r="G7" s="4">
        <v>5</v>
      </c>
      <c r="H7" s="5">
        <f t="shared" si="3"/>
        <v>420</v>
      </c>
      <c r="I7" s="4">
        <v>5</v>
      </c>
      <c r="J7" s="5">
        <f t="shared" si="4"/>
        <v>420</v>
      </c>
      <c r="L7">
        <f t="shared" si="5"/>
        <v>420</v>
      </c>
      <c r="M7">
        <f t="shared" si="6"/>
        <v>420</v>
      </c>
    </row>
    <row r="8" spans="1:13" ht="12.75">
      <c r="A8" s="2" t="str">
        <f t="shared" si="0"/>
        <v>5</v>
      </c>
      <c r="B8" s="2" t="str">
        <f t="shared" si="1"/>
        <v>#</v>
      </c>
      <c r="C8" s="32" t="s">
        <v>201</v>
      </c>
      <c r="D8" s="19">
        <v>19583</v>
      </c>
      <c r="E8" s="36">
        <f t="shared" si="2"/>
        <v>750</v>
      </c>
      <c r="F8" s="18"/>
      <c r="G8" s="4">
        <v>2</v>
      </c>
      <c r="H8" s="5">
        <f t="shared" si="3"/>
        <v>552</v>
      </c>
      <c r="I8" s="4">
        <v>21</v>
      </c>
      <c r="J8" s="5">
        <f t="shared" si="4"/>
        <v>198</v>
      </c>
      <c r="L8">
        <f t="shared" si="5"/>
        <v>552</v>
      </c>
      <c r="M8">
        <f t="shared" si="6"/>
        <v>198</v>
      </c>
    </row>
    <row r="9" spans="1:13" ht="12.75">
      <c r="A9" s="2" t="str">
        <f t="shared" si="0"/>
        <v>6T</v>
      </c>
      <c r="B9" s="2" t="str">
        <f t="shared" si="1"/>
        <v>#</v>
      </c>
      <c r="C9" s="32" t="s">
        <v>39</v>
      </c>
      <c r="D9" s="19">
        <v>20311</v>
      </c>
      <c r="E9" s="36">
        <f t="shared" si="2"/>
        <v>732</v>
      </c>
      <c r="F9" s="18"/>
      <c r="G9" s="4">
        <v>8</v>
      </c>
      <c r="H9" s="5">
        <f t="shared" si="3"/>
        <v>411</v>
      </c>
      <c r="I9" s="4">
        <v>9</v>
      </c>
      <c r="J9" s="5">
        <f t="shared" si="4"/>
        <v>321</v>
      </c>
      <c r="L9">
        <f t="shared" si="5"/>
        <v>411</v>
      </c>
      <c r="M9">
        <f t="shared" si="6"/>
        <v>321</v>
      </c>
    </row>
    <row r="10" spans="1:13" ht="12.75">
      <c r="A10" s="2" t="str">
        <f t="shared" si="0"/>
        <v>6T</v>
      </c>
      <c r="B10" s="2">
        <f t="shared" si="1"/>
      </c>
      <c r="C10" s="32" t="s">
        <v>157</v>
      </c>
      <c r="D10" s="19">
        <v>22862</v>
      </c>
      <c r="E10" s="36">
        <f t="shared" si="2"/>
        <v>732</v>
      </c>
      <c r="F10" s="18"/>
      <c r="G10" s="4">
        <v>9</v>
      </c>
      <c r="H10" s="5">
        <f t="shared" si="3"/>
        <v>321</v>
      </c>
      <c r="I10" s="4">
        <v>8</v>
      </c>
      <c r="J10" s="5">
        <f t="shared" si="4"/>
        <v>411</v>
      </c>
      <c r="L10">
        <f t="shared" si="5"/>
        <v>321</v>
      </c>
      <c r="M10">
        <f t="shared" si="6"/>
        <v>411</v>
      </c>
    </row>
    <row r="11" spans="1:13" ht="12.75">
      <c r="A11" s="2" t="str">
        <f t="shared" si="0"/>
        <v>8</v>
      </c>
      <c r="B11" s="2">
        <f t="shared" si="1"/>
      </c>
      <c r="C11" s="32" t="s">
        <v>338</v>
      </c>
      <c r="D11" s="19">
        <v>23533</v>
      </c>
      <c r="E11" s="36">
        <f t="shared" si="2"/>
        <v>723</v>
      </c>
      <c r="F11" s="18"/>
      <c r="G11" s="4">
        <v>13</v>
      </c>
      <c r="H11" s="5">
        <f t="shared" si="3"/>
        <v>309</v>
      </c>
      <c r="I11" s="4">
        <v>7</v>
      </c>
      <c r="J11" s="5">
        <f t="shared" si="4"/>
        <v>414</v>
      </c>
      <c r="L11">
        <f t="shared" si="5"/>
        <v>309</v>
      </c>
      <c r="M11">
        <f t="shared" si="6"/>
        <v>414</v>
      </c>
    </row>
    <row r="12" spans="1:13" ht="12.75">
      <c r="A12" s="2" t="str">
        <f t="shared" si="0"/>
        <v>9</v>
      </c>
      <c r="B12" s="2">
        <f t="shared" si="1"/>
      </c>
      <c r="C12" s="32" t="s">
        <v>331</v>
      </c>
      <c r="D12" s="19">
        <v>21536</v>
      </c>
      <c r="E12" s="36">
        <f t="shared" si="2"/>
        <v>615</v>
      </c>
      <c r="F12" s="18"/>
      <c r="G12" s="4">
        <v>16</v>
      </c>
      <c r="H12" s="5">
        <f t="shared" si="3"/>
        <v>300</v>
      </c>
      <c r="I12" s="4">
        <v>11</v>
      </c>
      <c r="J12" s="5">
        <f t="shared" si="4"/>
        <v>315</v>
      </c>
      <c r="L12">
        <f t="shared" si="5"/>
        <v>300</v>
      </c>
      <c r="M12">
        <f t="shared" si="6"/>
        <v>315</v>
      </c>
    </row>
    <row r="13" spans="1:13" ht="12.75">
      <c r="A13" s="2" t="str">
        <f t="shared" si="0"/>
        <v>10</v>
      </c>
      <c r="B13" s="2" t="str">
        <f t="shared" si="1"/>
        <v>#</v>
      </c>
      <c r="C13" s="32" t="s">
        <v>160</v>
      </c>
      <c r="D13" s="19">
        <v>19444</v>
      </c>
      <c r="E13" s="36">
        <f t="shared" si="2"/>
        <v>606</v>
      </c>
      <c r="F13" s="18"/>
      <c r="G13" s="4">
        <v>15</v>
      </c>
      <c r="H13" s="5">
        <f t="shared" si="3"/>
        <v>303</v>
      </c>
      <c r="I13" s="4">
        <v>15</v>
      </c>
      <c r="J13" s="5">
        <f t="shared" si="4"/>
        <v>303</v>
      </c>
      <c r="L13">
        <f t="shared" si="5"/>
        <v>303</v>
      </c>
      <c r="M13">
        <f t="shared" si="6"/>
        <v>303</v>
      </c>
    </row>
    <row r="14" spans="1:13" ht="12.75">
      <c r="A14" s="2" t="str">
        <f t="shared" si="0"/>
        <v>11</v>
      </c>
      <c r="B14" s="2">
        <f t="shared" si="1"/>
      </c>
      <c r="C14" s="32" t="s">
        <v>159</v>
      </c>
      <c r="D14" s="19">
        <v>22882</v>
      </c>
      <c r="E14" s="36">
        <f t="shared" si="2"/>
        <v>600</v>
      </c>
      <c r="F14" s="18"/>
      <c r="G14" s="4">
        <v>1</v>
      </c>
      <c r="H14" s="5">
        <f t="shared" si="3"/>
        <v>600</v>
      </c>
      <c r="I14" s="4" t="s">
        <v>3</v>
      </c>
      <c r="J14" s="5">
        <f t="shared" si="4"/>
        <v>0</v>
      </c>
      <c r="L14">
        <f t="shared" si="5"/>
        <v>600</v>
      </c>
      <c r="M14">
        <f t="shared" si="6"/>
        <v>0</v>
      </c>
    </row>
    <row r="15" spans="1:13" ht="12.75">
      <c r="A15" s="2" t="str">
        <f t="shared" si="0"/>
        <v>12</v>
      </c>
      <c r="B15" s="2" t="str">
        <f t="shared" si="1"/>
        <v>#</v>
      </c>
      <c r="C15" s="32" t="s">
        <v>231</v>
      </c>
      <c r="D15" s="19">
        <v>20229</v>
      </c>
      <c r="E15" s="36">
        <f t="shared" si="2"/>
        <v>525</v>
      </c>
      <c r="F15" s="18"/>
      <c r="G15" s="4">
        <v>18</v>
      </c>
      <c r="H15" s="5">
        <f t="shared" si="3"/>
        <v>207</v>
      </c>
      <c r="I15" s="4">
        <v>10</v>
      </c>
      <c r="J15" s="5">
        <f t="shared" si="4"/>
        <v>318</v>
      </c>
      <c r="L15">
        <f t="shared" si="5"/>
        <v>207</v>
      </c>
      <c r="M15">
        <f t="shared" si="6"/>
        <v>318</v>
      </c>
    </row>
    <row r="16" spans="1:13" ht="12.75">
      <c r="A16" s="2" t="str">
        <f t="shared" si="0"/>
        <v>13</v>
      </c>
      <c r="B16" s="2" t="str">
        <f t="shared" si="1"/>
        <v>#</v>
      </c>
      <c r="C16" s="32" t="s">
        <v>43</v>
      </c>
      <c r="D16" s="19">
        <v>17976</v>
      </c>
      <c r="E16" s="36">
        <f t="shared" si="2"/>
        <v>510</v>
      </c>
      <c r="F16" s="18"/>
      <c r="G16" s="4" t="s">
        <v>3</v>
      </c>
      <c r="H16" s="5">
        <f t="shared" si="3"/>
        <v>0</v>
      </c>
      <c r="I16" s="4">
        <v>3</v>
      </c>
      <c r="J16" s="5">
        <f t="shared" si="4"/>
        <v>510</v>
      </c>
      <c r="L16">
        <f t="shared" si="5"/>
        <v>0</v>
      </c>
      <c r="M16">
        <f t="shared" si="6"/>
        <v>510</v>
      </c>
    </row>
    <row r="17" spans="1:13" ht="12.75">
      <c r="A17" s="2" t="str">
        <f t="shared" si="0"/>
        <v>14</v>
      </c>
      <c r="B17" s="2">
        <f t="shared" si="1"/>
      </c>
      <c r="C17" s="32" t="s">
        <v>280</v>
      </c>
      <c r="D17" s="19">
        <v>22205</v>
      </c>
      <c r="E17" s="36">
        <f t="shared" si="2"/>
        <v>507</v>
      </c>
      <c r="F17" s="18"/>
      <c r="G17" s="4">
        <v>14</v>
      </c>
      <c r="H17" s="5">
        <f t="shared" si="3"/>
        <v>306</v>
      </c>
      <c r="I17" s="4">
        <v>20</v>
      </c>
      <c r="J17" s="5">
        <f t="shared" si="4"/>
        <v>201</v>
      </c>
      <c r="L17">
        <f t="shared" si="5"/>
        <v>306</v>
      </c>
      <c r="M17">
        <f t="shared" si="6"/>
        <v>201</v>
      </c>
    </row>
    <row r="18" spans="1:13" ht="12.75">
      <c r="A18" s="2" t="str">
        <f t="shared" si="0"/>
        <v>15</v>
      </c>
      <c r="B18" s="2">
        <f t="shared" si="1"/>
      </c>
      <c r="C18" s="32" t="s">
        <v>387</v>
      </c>
      <c r="D18" s="19">
        <v>23588</v>
      </c>
      <c r="E18" s="36">
        <f t="shared" si="2"/>
        <v>417</v>
      </c>
      <c r="F18" s="18"/>
      <c r="G18" s="4" t="s">
        <v>3</v>
      </c>
      <c r="H18" s="5">
        <f t="shared" si="3"/>
        <v>0</v>
      </c>
      <c r="I18" s="4">
        <v>6</v>
      </c>
      <c r="J18" s="5">
        <f t="shared" si="4"/>
        <v>417</v>
      </c>
      <c r="L18">
        <f t="shared" si="5"/>
        <v>0</v>
      </c>
      <c r="M18">
        <f t="shared" si="6"/>
        <v>417</v>
      </c>
    </row>
    <row r="19" spans="1:13" ht="12.75">
      <c r="A19" s="2" t="str">
        <f t="shared" si="0"/>
        <v>16T</v>
      </c>
      <c r="B19" s="2" t="str">
        <f t="shared" si="1"/>
        <v>#</v>
      </c>
      <c r="C19" s="20" t="s">
        <v>98</v>
      </c>
      <c r="D19" s="19">
        <v>19602</v>
      </c>
      <c r="E19" s="36">
        <f t="shared" si="2"/>
        <v>414</v>
      </c>
      <c r="F19" s="18"/>
      <c r="G19" s="4">
        <v>17</v>
      </c>
      <c r="H19" s="5">
        <f t="shared" si="3"/>
        <v>210</v>
      </c>
      <c r="I19" s="4">
        <v>19</v>
      </c>
      <c r="J19" s="5">
        <f t="shared" si="4"/>
        <v>204</v>
      </c>
      <c r="L19">
        <f t="shared" si="5"/>
        <v>210</v>
      </c>
      <c r="M19">
        <f t="shared" si="6"/>
        <v>204</v>
      </c>
    </row>
    <row r="20" spans="1:13" ht="12.75">
      <c r="A20" s="2" t="str">
        <f t="shared" si="0"/>
        <v>16T</v>
      </c>
      <c r="B20" s="2">
        <f aca="true" t="shared" si="7" ref="B20:B26">TRIM(IF(D20&lt;=V60Cutoff,"%",IF(D20&lt;=V50Cutoff,"#","")))</f>
      </c>
      <c r="C20" s="32" t="s">
        <v>337</v>
      </c>
      <c r="D20" s="19">
        <v>23629</v>
      </c>
      <c r="E20" s="36">
        <f t="shared" si="2"/>
        <v>414</v>
      </c>
      <c r="F20" s="18"/>
      <c r="G20" s="4">
        <v>7</v>
      </c>
      <c r="H20" s="5">
        <f t="shared" si="3"/>
        <v>414</v>
      </c>
      <c r="I20" s="4" t="s">
        <v>3</v>
      </c>
      <c r="J20" s="5">
        <f t="shared" si="4"/>
        <v>0</v>
      </c>
      <c r="L20">
        <f t="shared" si="5"/>
        <v>414</v>
      </c>
      <c r="M20">
        <f t="shared" si="6"/>
        <v>0</v>
      </c>
    </row>
    <row r="21" spans="1:13" ht="12.75">
      <c r="A21" s="2" t="str">
        <f t="shared" si="0"/>
        <v>18</v>
      </c>
      <c r="B21" s="2">
        <f t="shared" si="7"/>
      </c>
      <c r="C21" s="32" t="s">
        <v>202</v>
      </c>
      <c r="D21" s="19">
        <v>23242</v>
      </c>
      <c r="E21" s="36">
        <f t="shared" si="2"/>
        <v>405</v>
      </c>
      <c r="F21" s="18"/>
      <c r="G21" s="4">
        <v>22</v>
      </c>
      <c r="H21" s="5">
        <f t="shared" si="3"/>
        <v>195</v>
      </c>
      <c r="I21" s="4">
        <v>17</v>
      </c>
      <c r="J21" s="5">
        <f t="shared" si="4"/>
        <v>210</v>
      </c>
      <c r="L21">
        <f t="shared" si="5"/>
        <v>195</v>
      </c>
      <c r="M21">
        <f t="shared" si="6"/>
        <v>210</v>
      </c>
    </row>
    <row r="22" spans="1:13" ht="12.75">
      <c r="A22" s="2" t="str">
        <f t="shared" si="0"/>
        <v>19</v>
      </c>
      <c r="B22" s="2" t="str">
        <f t="shared" si="7"/>
        <v>#</v>
      </c>
      <c r="C22" s="20" t="s">
        <v>63</v>
      </c>
      <c r="D22" s="19">
        <v>17825</v>
      </c>
      <c r="E22" s="36">
        <f t="shared" si="2"/>
        <v>384</v>
      </c>
      <c r="F22" s="18"/>
      <c r="G22" s="4">
        <v>20</v>
      </c>
      <c r="H22" s="5">
        <f t="shared" si="3"/>
        <v>201</v>
      </c>
      <c r="I22" s="4">
        <v>26</v>
      </c>
      <c r="J22" s="5">
        <f t="shared" si="4"/>
        <v>183</v>
      </c>
      <c r="L22">
        <f t="shared" si="5"/>
        <v>201</v>
      </c>
      <c r="M22">
        <f t="shared" si="6"/>
        <v>183</v>
      </c>
    </row>
    <row r="23" spans="1:13" ht="12.75">
      <c r="A23" s="2" t="str">
        <f t="shared" si="0"/>
        <v>20</v>
      </c>
      <c r="B23" s="2">
        <f t="shared" si="7"/>
      </c>
      <c r="C23" s="32" t="s">
        <v>250</v>
      </c>
      <c r="D23" s="19">
        <v>20767</v>
      </c>
      <c r="E23" s="36">
        <f t="shared" si="2"/>
        <v>352.5</v>
      </c>
      <c r="F23" s="18"/>
      <c r="G23" s="4">
        <v>27</v>
      </c>
      <c r="H23" s="5">
        <f t="shared" si="3"/>
        <v>180</v>
      </c>
      <c r="I23" s="4">
        <v>29.5</v>
      </c>
      <c r="J23" s="5">
        <f t="shared" si="4"/>
        <v>172.5</v>
      </c>
      <c r="L23">
        <f t="shared" si="5"/>
        <v>180</v>
      </c>
      <c r="M23">
        <f t="shared" si="6"/>
        <v>172.5</v>
      </c>
    </row>
    <row r="24" spans="1:13" ht="12.75">
      <c r="A24" s="2" t="str">
        <f t="shared" si="0"/>
        <v>21</v>
      </c>
      <c r="B24" s="2">
        <f t="shared" si="7"/>
      </c>
      <c r="C24" s="32" t="s">
        <v>249</v>
      </c>
      <c r="D24" s="19">
        <v>22943</v>
      </c>
      <c r="E24" s="36">
        <f t="shared" si="2"/>
        <v>318</v>
      </c>
      <c r="F24" s="18"/>
      <c r="G24" s="4">
        <v>10</v>
      </c>
      <c r="H24" s="5">
        <f t="shared" si="3"/>
        <v>318</v>
      </c>
      <c r="I24" s="4" t="s">
        <v>3</v>
      </c>
      <c r="J24" s="5">
        <f t="shared" si="4"/>
        <v>0</v>
      </c>
      <c r="L24">
        <f t="shared" si="5"/>
        <v>318</v>
      </c>
      <c r="M24">
        <f t="shared" si="6"/>
        <v>0</v>
      </c>
    </row>
    <row r="25" spans="1:13" ht="12.75">
      <c r="A25" s="2" t="str">
        <f t="shared" si="0"/>
        <v>22</v>
      </c>
      <c r="B25" s="2">
        <f t="shared" si="7"/>
      </c>
      <c r="C25" s="32" t="s">
        <v>99</v>
      </c>
      <c r="D25" s="19">
        <v>21682</v>
      </c>
      <c r="E25" s="36">
        <f t="shared" si="2"/>
        <v>315</v>
      </c>
      <c r="F25" s="18"/>
      <c r="G25" s="4">
        <v>11</v>
      </c>
      <c r="H25" s="5">
        <f t="shared" si="3"/>
        <v>315</v>
      </c>
      <c r="I25" s="4" t="s">
        <v>3</v>
      </c>
      <c r="J25" s="5">
        <f t="shared" si="4"/>
        <v>0</v>
      </c>
      <c r="L25">
        <f t="shared" si="5"/>
        <v>315</v>
      </c>
      <c r="M25">
        <f t="shared" si="6"/>
        <v>0</v>
      </c>
    </row>
    <row r="26" spans="1:13" ht="12.75">
      <c r="A26" s="2" t="str">
        <f t="shared" si="0"/>
        <v>23T</v>
      </c>
      <c r="B26" s="2">
        <f t="shared" si="7"/>
      </c>
      <c r="C26" s="20" t="s">
        <v>94</v>
      </c>
      <c r="D26" s="19">
        <v>22028</v>
      </c>
      <c r="E26" s="36">
        <f t="shared" si="2"/>
        <v>312</v>
      </c>
      <c r="F26" s="18"/>
      <c r="G26" s="4">
        <v>12</v>
      </c>
      <c r="H26" s="5">
        <f t="shared" si="3"/>
        <v>312</v>
      </c>
      <c r="I26" s="4" t="s">
        <v>3</v>
      </c>
      <c r="J26" s="5">
        <f t="shared" si="4"/>
        <v>0</v>
      </c>
      <c r="L26">
        <f aca="true" t="shared" si="8" ref="L26:L40">H26</f>
        <v>312</v>
      </c>
      <c r="M26">
        <f aca="true" t="shared" si="9" ref="M26:M40">J26</f>
        <v>0</v>
      </c>
    </row>
    <row r="27" spans="1:13" ht="12.75">
      <c r="A27" s="2" t="str">
        <f t="shared" si="0"/>
        <v>23T</v>
      </c>
      <c r="B27" s="2">
        <f aca="true" t="shared" si="10" ref="B27:B40">TRIM(IF(D27&lt;=V60Cutoff,"%",IF(D27&lt;=V50Cutoff,"#","")))</f>
      </c>
      <c r="C27" s="32" t="s">
        <v>388</v>
      </c>
      <c r="D27" s="19">
        <v>23291</v>
      </c>
      <c r="E27" s="36">
        <f t="shared" si="2"/>
        <v>312</v>
      </c>
      <c r="F27" s="18"/>
      <c r="G27" s="4" t="s">
        <v>3</v>
      </c>
      <c r="H27" s="5">
        <f t="shared" si="3"/>
        <v>0</v>
      </c>
      <c r="I27" s="4">
        <v>12</v>
      </c>
      <c r="J27" s="5">
        <f t="shared" si="4"/>
        <v>312</v>
      </c>
      <c r="L27">
        <f t="shared" si="8"/>
        <v>0</v>
      </c>
      <c r="M27">
        <f t="shared" si="9"/>
        <v>312</v>
      </c>
    </row>
    <row r="28" spans="1:13" ht="12.75">
      <c r="A28" s="2" t="str">
        <f t="shared" si="0"/>
        <v>25</v>
      </c>
      <c r="B28" s="2" t="str">
        <f t="shared" si="10"/>
        <v>#</v>
      </c>
      <c r="C28" s="32" t="s">
        <v>205</v>
      </c>
      <c r="D28" s="19">
        <v>19501</v>
      </c>
      <c r="E28" s="36">
        <f t="shared" si="2"/>
        <v>309</v>
      </c>
      <c r="F28" s="18"/>
      <c r="G28" s="4" t="s">
        <v>3</v>
      </c>
      <c r="H28" s="5">
        <f t="shared" si="3"/>
        <v>0</v>
      </c>
      <c r="I28" s="4">
        <v>13</v>
      </c>
      <c r="J28" s="5">
        <f t="shared" si="4"/>
        <v>309</v>
      </c>
      <c r="L28">
        <f t="shared" si="8"/>
        <v>0</v>
      </c>
      <c r="M28">
        <f t="shared" si="9"/>
        <v>309</v>
      </c>
    </row>
    <row r="29" spans="1:13" ht="12.75">
      <c r="A29" s="2" t="str">
        <f t="shared" si="0"/>
        <v>26</v>
      </c>
      <c r="B29" s="2">
        <f t="shared" si="10"/>
      </c>
      <c r="C29" s="32" t="s">
        <v>124</v>
      </c>
      <c r="D29" s="19">
        <v>20981</v>
      </c>
      <c r="E29" s="36">
        <f t="shared" si="2"/>
        <v>306</v>
      </c>
      <c r="F29" s="18"/>
      <c r="G29" s="4" t="s">
        <v>3</v>
      </c>
      <c r="H29" s="5">
        <f t="shared" si="3"/>
        <v>0</v>
      </c>
      <c r="I29" s="4">
        <v>14</v>
      </c>
      <c r="J29" s="5">
        <f t="shared" si="4"/>
        <v>306</v>
      </c>
      <c r="L29">
        <f t="shared" si="8"/>
        <v>0</v>
      </c>
      <c r="M29">
        <f t="shared" si="9"/>
        <v>306</v>
      </c>
    </row>
    <row r="30" spans="1:13" ht="12.75">
      <c r="A30" s="2" t="str">
        <f t="shared" si="0"/>
        <v>27</v>
      </c>
      <c r="B30" s="2" t="str">
        <f t="shared" si="10"/>
        <v>#</v>
      </c>
      <c r="C30" s="32" t="s">
        <v>97</v>
      </c>
      <c r="D30" s="19">
        <v>18847</v>
      </c>
      <c r="E30" s="36">
        <f t="shared" si="2"/>
        <v>300</v>
      </c>
      <c r="F30" s="18"/>
      <c r="G30" s="4" t="s">
        <v>3</v>
      </c>
      <c r="H30" s="5">
        <f t="shared" si="3"/>
        <v>0</v>
      </c>
      <c r="I30" s="4">
        <v>16</v>
      </c>
      <c r="J30" s="5">
        <f t="shared" si="4"/>
        <v>300</v>
      </c>
      <c r="L30">
        <f t="shared" si="8"/>
        <v>0</v>
      </c>
      <c r="M30">
        <f t="shared" si="9"/>
        <v>300</v>
      </c>
    </row>
    <row r="31" spans="1:13" ht="12.75">
      <c r="A31" s="2" t="str">
        <f t="shared" si="0"/>
        <v>28</v>
      </c>
      <c r="B31" s="2" t="str">
        <f t="shared" si="10"/>
        <v>#</v>
      </c>
      <c r="C31" s="32" t="s">
        <v>44</v>
      </c>
      <c r="D31" s="19">
        <v>16825</v>
      </c>
      <c r="E31" s="36">
        <f t="shared" si="2"/>
        <v>207</v>
      </c>
      <c r="F31" s="18"/>
      <c r="G31" s="4" t="s">
        <v>3</v>
      </c>
      <c r="H31" s="5">
        <f t="shared" si="3"/>
        <v>0</v>
      </c>
      <c r="I31" s="4">
        <v>18</v>
      </c>
      <c r="J31" s="5">
        <f t="shared" si="4"/>
        <v>207</v>
      </c>
      <c r="L31">
        <f t="shared" si="8"/>
        <v>0</v>
      </c>
      <c r="M31">
        <f t="shared" si="9"/>
        <v>207</v>
      </c>
    </row>
    <row r="32" spans="1:13" ht="12.75">
      <c r="A32" s="2" t="str">
        <f t="shared" si="0"/>
        <v>29</v>
      </c>
      <c r="B32" s="2" t="str">
        <f t="shared" si="10"/>
        <v>#</v>
      </c>
      <c r="C32" s="32" t="s">
        <v>339</v>
      </c>
      <c r="D32" s="19">
        <v>19159</v>
      </c>
      <c r="E32" s="36">
        <f t="shared" si="2"/>
        <v>204</v>
      </c>
      <c r="F32" s="18"/>
      <c r="G32" s="4">
        <v>19</v>
      </c>
      <c r="H32" s="5">
        <f t="shared" si="3"/>
        <v>204</v>
      </c>
      <c r="I32" s="4" t="s">
        <v>3</v>
      </c>
      <c r="J32" s="5">
        <f t="shared" si="4"/>
        <v>0</v>
      </c>
      <c r="L32">
        <f t="shared" si="8"/>
        <v>204</v>
      </c>
      <c r="M32">
        <f t="shared" si="9"/>
        <v>0</v>
      </c>
    </row>
    <row r="33" spans="1:13" ht="12.75">
      <c r="A33" s="2" t="str">
        <f t="shared" si="0"/>
        <v>30</v>
      </c>
      <c r="B33" s="2" t="str">
        <f t="shared" si="10"/>
        <v>#</v>
      </c>
      <c r="C33" s="32" t="s">
        <v>133</v>
      </c>
      <c r="D33" s="19">
        <v>18152</v>
      </c>
      <c r="E33" s="36">
        <f t="shared" si="2"/>
        <v>198</v>
      </c>
      <c r="F33" s="18"/>
      <c r="G33" s="4">
        <v>21</v>
      </c>
      <c r="H33" s="5">
        <f t="shared" si="3"/>
        <v>198</v>
      </c>
      <c r="I33" s="4" t="s">
        <v>3</v>
      </c>
      <c r="J33" s="5">
        <f t="shared" si="4"/>
        <v>0</v>
      </c>
      <c r="L33">
        <f t="shared" si="8"/>
        <v>198</v>
      </c>
      <c r="M33">
        <f t="shared" si="9"/>
        <v>0</v>
      </c>
    </row>
    <row r="34" spans="1:13" ht="12.75">
      <c r="A34" s="2" t="str">
        <f t="shared" si="0"/>
        <v>31</v>
      </c>
      <c r="B34" s="2">
        <f t="shared" si="10"/>
      </c>
      <c r="C34" s="32" t="s">
        <v>207</v>
      </c>
      <c r="D34" s="19">
        <v>23088</v>
      </c>
      <c r="E34" s="36">
        <f t="shared" si="2"/>
        <v>195</v>
      </c>
      <c r="F34" s="18"/>
      <c r="G34" s="4" t="s">
        <v>3</v>
      </c>
      <c r="H34" s="5">
        <f t="shared" si="3"/>
        <v>0</v>
      </c>
      <c r="I34" s="4">
        <v>22</v>
      </c>
      <c r="J34" s="5">
        <f t="shared" si="4"/>
        <v>195</v>
      </c>
      <c r="L34">
        <f t="shared" si="8"/>
        <v>0</v>
      </c>
      <c r="M34">
        <f t="shared" si="9"/>
        <v>195</v>
      </c>
    </row>
    <row r="35" spans="1:13" ht="12.75">
      <c r="A35" s="2" t="str">
        <f t="shared" si="0"/>
        <v>32T</v>
      </c>
      <c r="B35" s="2" t="str">
        <f t="shared" si="10"/>
        <v>#</v>
      </c>
      <c r="C35" s="32" t="s">
        <v>389</v>
      </c>
      <c r="D35" s="19">
        <v>19780</v>
      </c>
      <c r="E35" s="36">
        <f t="shared" si="2"/>
        <v>192</v>
      </c>
      <c r="F35" s="18"/>
      <c r="G35" s="4" t="s">
        <v>3</v>
      </c>
      <c r="H35" s="5">
        <f t="shared" si="3"/>
        <v>0</v>
      </c>
      <c r="I35" s="4">
        <v>23</v>
      </c>
      <c r="J35" s="5">
        <f t="shared" si="4"/>
        <v>192</v>
      </c>
      <c r="L35">
        <f>H35</f>
        <v>0</v>
      </c>
      <c r="M35">
        <f>J35</f>
        <v>192</v>
      </c>
    </row>
    <row r="36" spans="1:13" ht="12.75">
      <c r="A36" s="2" t="str">
        <f t="shared" si="0"/>
        <v>32T</v>
      </c>
      <c r="B36" s="2" t="str">
        <f t="shared" si="10"/>
        <v>#</v>
      </c>
      <c r="C36" s="32" t="s">
        <v>68</v>
      </c>
      <c r="D36" s="19">
        <v>19386</v>
      </c>
      <c r="E36" s="36">
        <f t="shared" si="2"/>
        <v>192</v>
      </c>
      <c r="F36" s="18"/>
      <c r="G36" s="4">
        <v>23</v>
      </c>
      <c r="H36" s="5">
        <f t="shared" si="3"/>
        <v>192</v>
      </c>
      <c r="I36" s="4" t="s">
        <v>3</v>
      </c>
      <c r="J36" s="5">
        <f t="shared" si="4"/>
        <v>0</v>
      </c>
      <c r="L36">
        <f t="shared" si="8"/>
        <v>192</v>
      </c>
      <c r="M36">
        <f t="shared" si="9"/>
        <v>0</v>
      </c>
    </row>
    <row r="37" spans="1:13" ht="12.75">
      <c r="A37" s="2" t="str">
        <f t="shared" si="0"/>
        <v>34T</v>
      </c>
      <c r="B37" s="2">
        <f t="shared" si="10"/>
      </c>
      <c r="C37" s="32" t="s">
        <v>172</v>
      </c>
      <c r="D37" s="19">
        <v>22153</v>
      </c>
      <c r="E37" s="36">
        <f t="shared" si="2"/>
        <v>189</v>
      </c>
      <c r="F37" s="18"/>
      <c r="G37" s="4" t="s">
        <v>3</v>
      </c>
      <c r="H37" s="5">
        <f t="shared" si="3"/>
        <v>0</v>
      </c>
      <c r="I37" s="4">
        <v>24</v>
      </c>
      <c r="J37" s="5">
        <f t="shared" si="4"/>
        <v>189</v>
      </c>
      <c r="L37">
        <f t="shared" si="8"/>
        <v>0</v>
      </c>
      <c r="M37">
        <f t="shared" si="9"/>
        <v>189</v>
      </c>
    </row>
    <row r="38" spans="1:13" ht="12.75">
      <c r="A38" s="2" t="str">
        <f t="shared" si="0"/>
        <v>34T</v>
      </c>
      <c r="B38" s="2" t="str">
        <f t="shared" si="10"/>
        <v>#</v>
      </c>
      <c r="C38" s="32" t="s">
        <v>271</v>
      </c>
      <c r="D38" s="19">
        <v>17150</v>
      </c>
      <c r="E38" s="36">
        <f t="shared" si="2"/>
        <v>189</v>
      </c>
      <c r="F38" s="18"/>
      <c r="G38" s="4">
        <v>24</v>
      </c>
      <c r="H38" s="5">
        <f t="shared" si="3"/>
        <v>189</v>
      </c>
      <c r="I38" s="4" t="s">
        <v>3</v>
      </c>
      <c r="J38" s="5">
        <f t="shared" si="4"/>
        <v>0</v>
      </c>
      <c r="L38">
        <f t="shared" si="8"/>
        <v>189</v>
      </c>
      <c r="M38">
        <f t="shared" si="9"/>
        <v>0</v>
      </c>
    </row>
    <row r="39" spans="1:13" ht="12.75">
      <c r="A39" s="2" t="str">
        <f t="shared" si="0"/>
        <v>36</v>
      </c>
      <c r="B39" s="2" t="str">
        <f t="shared" si="10"/>
        <v>%</v>
      </c>
      <c r="C39" s="32" t="s">
        <v>347</v>
      </c>
      <c r="D39" s="19">
        <v>13904</v>
      </c>
      <c r="E39" s="36">
        <f t="shared" si="2"/>
        <v>186</v>
      </c>
      <c r="F39" s="18"/>
      <c r="G39" s="4" t="s">
        <v>3</v>
      </c>
      <c r="H39" s="5">
        <f t="shared" si="3"/>
        <v>0</v>
      </c>
      <c r="I39" s="4">
        <v>25</v>
      </c>
      <c r="J39" s="5">
        <f t="shared" si="4"/>
        <v>186</v>
      </c>
      <c r="L39">
        <f t="shared" si="8"/>
        <v>0</v>
      </c>
      <c r="M39">
        <f t="shared" si="9"/>
        <v>186</v>
      </c>
    </row>
    <row r="40" spans="1:13" ht="12.75">
      <c r="A40" s="2" t="str">
        <f t="shared" si="0"/>
        <v>37T</v>
      </c>
      <c r="B40" s="2">
        <f t="shared" si="10"/>
      </c>
      <c r="C40" s="32" t="s">
        <v>340</v>
      </c>
      <c r="D40" s="19">
        <v>23504</v>
      </c>
      <c r="E40" s="36">
        <f t="shared" si="2"/>
        <v>184.5</v>
      </c>
      <c r="F40" s="18"/>
      <c r="G40" s="4">
        <v>25.5</v>
      </c>
      <c r="H40" s="5">
        <f t="shared" si="3"/>
        <v>184.5</v>
      </c>
      <c r="I40" s="4" t="s">
        <v>3</v>
      </c>
      <c r="J40" s="5">
        <f t="shared" si="4"/>
        <v>0</v>
      </c>
      <c r="L40">
        <f t="shared" si="8"/>
        <v>184.5</v>
      </c>
      <c r="M40">
        <f t="shared" si="9"/>
        <v>0</v>
      </c>
    </row>
    <row r="41" spans="1:13" ht="12.75">
      <c r="A41" s="2" t="str">
        <f t="shared" si="0"/>
        <v>37T</v>
      </c>
      <c r="B41" s="2" t="str">
        <f aca="true" t="shared" si="11" ref="B41:B47">TRIM(IF(D41&lt;=V60Cutoff,"%",IF(D41&lt;=V50Cutoff,"#","")))</f>
        <v>#</v>
      </c>
      <c r="C41" s="32" t="s">
        <v>132</v>
      </c>
      <c r="D41" s="19">
        <v>18936</v>
      </c>
      <c r="E41" s="36">
        <f t="shared" si="2"/>
        <v>184.5</v>
      </c>
      <c r="F41" s="18"/>
      <c r="G41" s="4">
        <v>25.5</v>
      </c>
      <c r="H41" s="5">
        <f t="shared" si="3"/>
        <v>184.5</v>
      </c>
      <c r="I41" s="4" t="s">
        <v>3</v>
      </c>
      <c r="J41" s="5">
        <f t="shared" si="4"/>
        <v>0</v>
      </c>
      <c r="L41">
        <f t="shared" si="5"/>
        <v>184.5</v>
      </c>
      <c r="M41">
        <f t="shared" si="6"/>
        <v>0</v>
      </c>
    </row>
    <row r="42" spans="1:13" ht="12.75">
      <c r="A42" s="2" t="str">
        <f t="shared" si="0"/>
        <v>39</v>
      </c>
      <c r="B42" s="2">
        <f t="shared" si="11"/>
      </c>
      <c r="C42" s="32" t="s">
        <v>247</v>
      </c>
      <c r="D42" s="19">
        <v>21603</v>
      </c>
      <c r="E42" s="36">
        <f t="shared" si="2"/>
        <v>180</v>
      </c>
      <c r="F42" s="18"/>
      <c r="G42" s="4" t="s">
        <v>3</v>
      </c>
      <c r="H42" s="5">
        <f t="shared" si="3"/>
        <v>0</v>
      </c>
      <c r="I42" s="4">
        <v>27</v>
      </c>
      <c r="J42" s="5">
        <f t="shared" si="4"/>
        <v>180</v>
      </c>
      <c r="L42">
        <f t="shared" si="5"/>
        <v>0</v>
      </c>
      <c r="M42">
        <f t="shared" si="6"/>
        <v>180</v>
      </c>
    </row>
    <row r="43" spans="1:13" ht="12.75">
      <c r="A43" s="2" t="str">
        <f t="shared" si="0"/>
        <v>40T</v>
      </c>
      <c r="B43" s="2" t="str">
        <f t="shared" si="11"/>
        <v>#</v>
      </c>
      <c r="C43" s="32" t="s">
        <v>334</v>
      </c>
      <c r="D43" s="19">
        <v>17702</v>
      </c>
      <c r="E43" s="36">
        <f t="shared" si="2"/>
        <v>177</v>
      </c>
      <c r="F43" s="18"/>
      <c r="G43" s="4">
        <v>28</v>
      </c>
      <c r="H43" s="5">
        <f t="shared" si="3"/>
        <v>177</v>
      </c>
      <c r="I43" s="4" t="s">
        <v>3</v>
      </c>
      <c r="J43" s="5">
        <f t="shared" si="4"/>
        <v>0</v>
      </c>
      <c r="L43">
        <f t="shared" si="5"/>
        <v>177</v>
      </c>
      <c r="M43">
        <f t="shared" si="6"/>
        <v>0</v>
      </c>
    </row>
    <row r="44" spans="1:13" ht="12.75">
      <c r="A44" s="2" t="str">
        <f t="shared" si="0"/>
        <v>40T</v>
      </c>
      <c r="B44" s="2" t="str">
        <f t="shared" si="11"/>
        <v>#</v>
      </c>
      <c r="C44" s="32" t="s">
        <v>58</v>
      </c>
      <c r="D44" s="19">
        <v>19628</v>
      </c>
      <c r="E44" s="36">
        <f t="shared" si="2"/>
        <v>177</v>
      </c>
      <c r="F44" s="18"/>
      <c r="G44" s="4" t="s">
        <v>3</v>
      </c>
      <c r="H44" s="5">
        <f t="shared" si="3"/>
        <v>0</v>
      </c>
      <c r="I44" s="4">
        <v>28</v>
      </c>
      <c r="J44" s="5">
        <f t="shared" si="4"/>
        <v>177</v>
      </c>
      <c r="L44">
        <f t="shared" si="5"/>
        <v>0</v>
      </c>
      <c r="M44">
        <f t="shared" si="6"/>
        <v>177</v>
      </c>
    </row>
    <row r="45" spans="1:13" ht="12.75">
      <c r="A45" s="2" t="str">
        <f t="shared" si="0"/>
        <v>42</v>
      </c>
      <c r="B45" s="2" t="str">
        <f t="shared" si="11"/>
        <v>%</v>
      </c>
      <c r="C45" s="32" t="s">
        <v>273</v>
      </c>
      <c r="D45" s="19">
        <v>15583</v>
      </c>
      <c r="E45" s="36">
        <f t="shared" si="2"/>
        <v>172.5</v>
      </c>
      <c r="F45" s="18"/>
      <c r="G45" s="4" t="s">
        <v>3</v>
      </c>
      <c r="H45" s="5">
        <f t="shared" si="3"/>
        <v>0</v>
      </c>
      <c r="I45" s="4">
        <v>29.5</v>
      </c>
      <c r="J45" s="5">
        <f t="shared" si="4"/>
        <v>172.5</v>
      </c>
      <c r="L45">
        <f t="shared" si="5"/>
        <v>0</v>
      </c>
      <c r="M45">
        <f t="shared" si="6"/>
        <v>172.5</v>
      </c>
    </row>
    <row r="46" spans="1:13" ht="12.75">
      <c r="A46" s="2" t="str">
        <f t="shared" si="0"/>
        <v>43</v>
      </c>
      <c r="B46" s="2" t="str">
        <f t="shared" si="11"/>
        <v>%</v>
      </c>
      <c r="C46" s="32" t="s">
        <v>229</v>
      </c>
      <c r="D46" s="19">
        <v>13416</v>
      </c>
      <c r="E46" s="36">
        <f t="shared" si="2"/>
        <v>168</v>
      </c>
      <c r="F46" s="18"/>
      <c r="G46" s="4" t="s">
        <v>3</v>
      </c>
      <c r="H46" s="5">
        <f t="shared" si="3"/>
        <v>0</v>
      </c>
      <c r="I46" s="4">
        <v>31</v>
      </c>
      <c r="J46" s="5">
        <f t="shared" si="4"/>
        <v>168</v>
      </c>
      <c r="L46">
        <f t="shared" si="5"/>
        <v>0</v>
      </c>
      <c r="M46">
        <f t="shared" si="6"/>
        <v>168</v>
      </c>
    </row>
    <row r="47" spans="1:13" ht="12.75">
      <c r="A47" s="2" t="str">
        <f t="shared" si="0"/>
        <v>44</v>
      </c>
      <c r="B47" s="2" t="str">
        <f t="shared" si="11"/>
        <v>%</v>
      </c>
      <c r="C47" s="32" t="s">
        <v>391</v>
      </c>
      <c r="D47" s="19">
        <v>14078</v>
      </c>
      <c r="E47" s="36">
        <f t="shared" si="2"/>
        <v>165</v>
      </c>
      <c r="F47" s="18"/>
      <c r="G47" s="4" t="s">
        <v>3</v>
      </c>
      <c r="H47" s="5">
        <f t="shared" si="3"/>
        <v>0</v>
      </c>
      <c r="I47" s="4">
        <v>32</v>
      </c>
      <c r="J47" s="5">
        <f t="shared" si="4"/>
        <v>165</v>
      </c>
      <c r="L47">
        <f t="shared" si="5"/>
        <v>0</v>
      </c>
      <c r="M47">
        <f t="shared" si="6"/>
        <v>165</v>
      </c>
    </row>
  </sheetData>
  <conditionalFormatting sqref="D4:D47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 &amp;A</oddHeader>
    <oddFooter>&amp;L&amp;"Arial,Bold"% Vet-60      # Vet-50
* Not a US citizen
Total = Best 2 results plus Veteran Worlds&amp;CPage &amp;P&amp;R&amp;"Arial,Bold"np = Did not earn points (including not competing)&amp;"Arial,Regular"
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workbookViewId="0" topLeftCell="A1">
      <pane ySplit="3" topLeftCell="BM4" activePane="bottomLeft" state="frozen"/>
      <selection pane="topLeft" activeCell="D4" sqref="D4:D9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37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Men''s Epée'!$G$1:$J$3,3,FALSE)</f>
        <v>7</v>
      </c>
      <c r="I1" s="22" t="s">
        <v>360</v>
      </c>
      <c r="J1" s="23"/>
      <c r="K1" s="24">
        <f>HLOOKUP(I1,'Combined Men''s Epée'!$G$1:$J$3,3,FALSE)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Men''s Epée'!R2C"&amp;H1,FALSE)</f>
        <v>V</v>
      </c>
      <c r="G2" s="24" t="str">
        <f ca="1">INDIRECT("'Combined Men''s Epée'!R2C"&amp;H1+1,FALSE)</f>
        <v>Dec 2004&lt;BR&gt;VET</v>
      </c>
      <c r="H2" s="24"/>
      <c r="I2" s="22" t="str">
        <f ca="1">INDIRECT("'Combined Men''s Epée'!R2C"&amp;K1,FALSE)</f>
        <v>V</v>
      </c>
      <c r="J2" s="24" t="str">
        <f ca="1">INDIRECT("'Combined Men''s Epée'!R2C"&amp;K1+1,FALSE)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 aca="true" t="shared" si="0" ref="B4:B35">TRIM(IF(D4&lt;=V60Cutoff,"%",IF(D4&lt;=V50Cutoff,"#","")))</f>
      </c>
      <c r="C4" s="32" t="s">
        <v>298</v>
      </c>
      <c r="D4" s="19">
        <v>20914</v>
      </c>
      <c r="E4" s="36">
        <f aca="true" t="shared" si="1" ref="E4:E93">LARGE($O4:$Q4,1)+LARGE($O4:$Q4,2)</f>
        <v>1062</v>
      </c>
      <c r="F4" s="33">
        <f aca="true" t="shared" si="2" ref="F4:F35">IF(ISERROR(H4),"np",H4)</f>
        <v>3</v>
      </c>
      <c r="G4" s="28">
        <f aca="true" t="shared" si="3" ref="G4:G35">IF(OR(F4&gt;=65,ISNUMBER(F4)=FALSE),0,VLOOKUP(F4,PointTable,G$3,TRUE))</f>
        <v>510</v>
      </c>
      <c r="H4" s="29">
        <f>VLOOKUP($C4,'Combined Men''s Epée'!$C$4:$I$205,H$1-2,FALSE)</f>
        <v>3</v>
      </c>
      <c r="I4" s="31">
        <f aca="true" t="shared" si="4" ref="I4:I35">IF(ISERROR(K4),"np",K4)</f>
        <v>2</v>
      </c>
      <c r="J4" s="28">
        <f aca="true" t="shared" si="5" ref="J4:J93">IF(OR(I4&gt;=65,ISNUMBER(I4)=FALSE),0,VLOOKUP(I4,PointTable,J$3,TRUE))</f>
        <v>552</v>
      </c>
      <c r="K4" s="29">
        <f>VLOOKUP($C4,'Combined Men''s Epée'!$C$4:$I$205,K$1-2,FALSE)</f>
        <v>2</v>
      </c>
      <c r="L4" s="4">
        <v>3</v>
      </c>
      <c r="M4" s="5">
        <f aca="true" t="shared" si="6" ref="M4:M35">IF(OR(L4&gt;=65,ISNUMBER(L4)=FALSE),0,VLOOKUP(L4,PointTable,M$3,TRUE))</f>
        <v>340</v>
      </c>
      <c r="O4">
        <f aca="true" t="shared" si="7" ref="O4:O35">G4</f>
        <v>510</v>
      </c>
      <c r="P4">
        <f aca="true" t="shared" si="8" ref="P4:P35">J4</f>
        <v>552</v>
      </c>
      <c r="Q4">
        <f aca="true" t="shared" si="9" ref="Q4:Q35">M4</f>
        <v>340</v>
      </c>
    </row>
    <row r="5" spans="1:17" ht="12.75">
      <c r="A5" s="2" t="str">
        <f>IF(E5=0,"",IF(E5=E4,A4,ROW()-3&amp;IF(E5=E6,"T","")))</f>
        <v>2</v>
      </c>
      <c r="B5" s="2">
        <f t="shared" si="0"/>
      </c>
      <c r="C5" s="32" t="s">
        <v>362</v>
      </c>
      <c r="D5" s="19">
        <v>20676</v>
      </c>
      <c r="E5" s="36">
        <f t="shared" si="1"/>
        <v>697</v>
      </c>
      <c r="F5" s="31" t="str">
        <f t="shared" si="2"/>
        <v>np</v>
      </c>
      <c r="G5" s="28">
        <f t="shared" si="3"/>
        <v>0</v>
      </c>
      <c r="H5" s="29" t="str">
        <f>VLOOKUP($C5,'Combined Men''s Epée'!$C$4:$I$205,H$1-2,FALSE)</f>
        <v>np</v>
      </c>
      <c r="I5" s="31">
        <f t="shared" si="4"/>
        <v>6</v>
      </c>
      <c r="J5" s="28">
        <f t="shared" si="5"/>
        <v>417</v>
      </c>
      <c r="K5" s="29">
        <f>VLOOKUP($C5,'Combined Men''s Epée'!$C$4:$I$205,K$1-2,FALSE)</f>
        <v>6</v>
      </c>
      <c r="L5" s="4">
        <v>5</v>
      </c>
      <c r="M5" s="5">
        <f t="shared" si="6"/>
        <v>280</v>
      </c>
      <c r="O5">
        <f t="shared" si="7"/>
        <v>0</v>
      </c>
      <c r="P5">
        <f t="shared" si="8"/>
        <v>417</v>
      </c>
      <c r="Q5">
        <f t="shared" si="9"/>
        <v>280</v>
      </c>
    </row>
    <row r="6" spans="1:17" ht="12.75">
      <c r="A6" s="2" t="str">
        <f>IF(E6=0,"",IF(E6=E5,A5,ROW()-3&amp;IF(E6=E7,"T","")))</f>
        <v>3</v>
      </c>
      <c r="B6" s="2">
        <f t="shared" si="0"/>
      </c>
      <c r="C6" s="32" t="s">
        <v>363</v>
      </c>
      <c r="D6" s="19">
        <v>23362</v>
      </c>
      <c r="E6" s="36">
        <f t="shared" si="1"/>
        <v>688</v>
      </c>
      <c r="F6" s="31" t="str">
        <f t="shared" si="2"/>
        <v>np</v>
      </c>
      <c r="G6" s="28">
        <f t="shared" si="3"/>
        <v>0</v>
      </c>
      <c r="H6" s="29" t="str">
        <f>VLOOKUP($C6,'Combined Men''s Epée'!$C$4:$I$205,H$1-2,FALSE)</f>
        <v>np</v>
      </c>
      <c r="I6" s="31">
        <f t="shared" si="4"/>
        <v>7</v>
      </c>
      <c r="J6" s="28">
        <f t="shared" si="5"/>
        <v>414</v>
      </c>
      <c r="K6" s="29">
        <f>VLOOKUP($C6,'Combined Men''s Epée'!$C$4:$I$205,K$1-2,FALSE)</f>
        <v>7</v>
      </c>
      <c r="L6" s="4">
        <v>8</v>
      </c>
      <c r="M6" s="5">
        <f t="shared" si="6"/>
        <v>274</v>
      </c>
      <c r="O6">
        <f t="shared" si="7"/>
        <v>0</v>
      </c>
      <c r="P6">
        <f t="shared" si="8"/>
        <v>414</v>
      </c>
      <c r="Q6">
        <f t="shared" si="9"/>
        <v>274</v>
      </c>
    </row>
    <row r="7" spans="1:17" ht="12.75">
      <c r="A7" s="2" t="str">
        <f>IF(E7=0,"",IF(E7=E6,A6,ROW()-3&amp;IF(E7=E8,"T","")))</f>
        <v>4</v>
      </c>
      <c r="B7" s="2">
        <f t="shared" si="0"/>
      </c>
      <c r="C7" s="32" t="s">
        <v>232</v>
      </c>
      <c r="D7" s="19">
        <v>23281</v>
      </c>
      <c r="E7" s="36">
        <f t="shared" si="1"/>
        <v>648</v>
      </c>
      <c r="F7" s="31" t="str">
        <f t="shared" si="2"/>
        <v>np</v>
      </c>
      <c r="G7" s="28">
        <f t="shared" si="3"/>
        <v>0</v>
      </c>
      <c r="H7" s="29" t="str">
        <f>VLOOKUP($C7,'Combined Men''s Epée'!$C$4:$I$205,H$1-2,FALSE)</f>
        <v>np</v>
      </c>
      <c r="I7" s="31">
        <f t="shared" si="4"/>
        <v>3</v>
      </c>
      <c r="J7" s="28">
        <f t="shared" si="5"/>
        <v>510</v>
      </c>
      <c r="K7" s="29">
        <f>VLOOKUP($C7,'Combined Men''s Epée'!$C$4:$I$205,K$1-2,FALSE)</f>
        <v>3</v>
      </c>
      <c r="L7" s="4">
        <v>18</v>
      </c>
      <c r="M7" s="5">
        <f t="shared" si="6"/>
        <v>138</v>
      </c>
      <c r="O7">
        <f t="shared" si="7"/>
        <v>0</v>
      </c>
      <c r="P7">
        <f t="shared" si="8"/>
        <v>510</v>
      </c>
      <c r="Q7">
        <f t="shared" si="9"/>
        <v>138</v>
      </c>
    </row>
    <row r="8" spans="1:17" ht="12.75">
      <c r="A8" s="2" t="str">
        <f>IF(E8=0,"",IF(E8=E7,A7,ROW()-3&amp;IF(E8=E9,"T","")))</f>
        <v>5</v>
      </c>
      <c r="B8" s="2">
        <f t="shared" si="0"/>
      </c>
      <c r="C8" s="32" t="s">
        <v>301</v>
      </c>
      <c r="D8" s="19">
        <v>22662</v>
      </c>
      <c r="E8" s="36">
        <f t="shared" si="1"/>
        <v>621</v>
      </c>
      <c r="F8" s="31">
        <f t="shared" si="2"/>
        <v>14</v>
      </c>
      <c r="G8" s="28">
        <f t="shared" si="3"/>
        <v>306</v>
      </c>
      <c r="H8" s="29">
        <f>VLOOKUP($C8,'Combined Men''s Epée'!$C$4:$I$205,H$1-2,FALSE)</f>
        <v>14</v>
      </c>
      <c r="I8" s="31">
        <f t="shared" si="4"/>
        <v>11</v>
      </c>
      <c r="J8" s="28">
        <f t="shared" si="5"/>
        <v>315</v>
      </c>
      <c r="K8" s="29">
        <f>VLOOKUP($C8,'Combined Men''s Epée'!$C$4:$I$205,K$1-2,FALSE)</f>
        <v>11</v>
      </c>
      <c r="L8" s="4">
        <v>33</v>
      </c>
      <c r="M8" s="5">
        <f t="shared" si="6"/>
        <v>70</v>
      </c>
      <c r="O8">
        <f t="shared" si="7"/>
        <v>306</v>
      </c>
      <c r="P8">
        <f t="shared" si="8"/>
        <v>315</v>
      </c>
      <c r="Q8">
        <f t="shared" si="9"/>
        <v>70</v>
      </c>
    </row>
    <row r="9" spans="1:17" ht="12.75">
      <c r="A9" s="2" t="str">
        <f>IF(E9=0,"",IF(E9=E8,A8,ROW()-3&amp;IF(E9=E10,"T","")))</f>
        <v>6</v>
      </c>
      <c r="B9" s="2">
        <f t="shared" si="0"/>
      </c>
      <c r="C9" s="20" t="s">
        <v>87</v>
      </c>
      <c r="D9" s="19">
        <v>22257</v>
      </c>
      <c r="E9" s="36">
        <f t="shared" si="1"/>
        <v>600</v>
      </c>
      <c r="F9" s="31">
        <f t="shared" si="2"/>
        <v>1</v>
      </c>
      <c r="G9" s="28">
        <f t="shared" si="3"/>
        <v>600</v>
      </c>
      <c r="H9" s="29">
        <f>VLOOKUP($C9,'Combined Men''s Epée'!$C$4:$I$205,H$1-2,FALSE)</f>
        <v>1</v>
      </c>
      <c r="I9" s="31" t="str">
        <f t="shared" si="4"/>
        <v>np</v>
      </c>
      <c r="J9" s="28">
        <f t="shared" si="5"/>
        <v>0</v>
      </c>
      <c r="K9" s="29" t="str">
        <f>VLOOKUP($C9,'Combined Men''s Epée'!$C$4:$I$205,K$1-2,FALSE)</f>
        <v>np</v>
      </c>
      <c r="L9" s="4" t="s">
        <v>3</v>
      </c>
      <c r="M9" s="5">
        <f t="shared" si="6"/>
        <v>0</v>
      </c>
      <c r="O9">
        <f t="shared" si="7"/>
        <v>600</v>
      </c>
      <c r="P9">
        <f t="shared" si="8"/>
        <v>0</v>
      </c>
      <c r="Q9">
        <f t="shared" si="9"/>
        <v>0</v>
      </c>
    </row>
    <row r="10" spans="1:17" ht="12.75">
      <c r="A10" s="2" t="str">
        <f>IF(E10=0,"",IF(E10=E9,A9,ROW()-3&amp;IF(E10=E11,"T","")))</f>
        <v>7</v>
      </c>
      <c r="B10" s="2">
        <f t="shared" si="0"/>
      </c>
      <c r="C10" s="32" t="s">
        <v>274</v>
      </c>
      <c r="D10" s="19">
        <v>22452</v>
      </c>
      <c r="E10" s="36">
        <f t="shared" si="1"/>
        <v>572</v>
      </c>
      <c r="F10" s="31" t="str">
        <f t="shared" si="2"/>
        <v>np</v>
      </c>
      <c r="G10" s="28">
        <f t="shared" si="3"/>
        <v>0</v>
      </c>
      <c r="H10" s="29" t="str">
        <f>VLOOKUP($C10,'Combined Men''s Epée'!$C$4:$I$205,H$1-2,FALSE)</f>
        <v>np</v>
      </c>
      <c r="I10" s="31">
        <f t="shared" si="4"/>
        <v>19</v>
      </c>
      <c r="J10" s="28">
        <f t="shared" si="5"/>
        <v>204</v>
      </c>
      <c r="K10" s="29">
        <f>VLOOKUP($C10,'Combined Men''s Epée'!$C$4:$I$205,K$1-2,FALSE)</f>
        <v>19</v>
      </c>
      <c r="L10" s="4">
        <v>2</v>
      </c>
      <c r="M10" s="5">
        <f t="shared" si="6"/>
        <v>368</v>
      </c>
      <c r="O10">
        <f t="shared" si="7"/>
        <v>0</v>
      </c>
      <c r="P10">
        <f t="shared" si="8"/>
        <v>204</v>
      </c>
      <c r="Q10">
        <f t="shared" si="9"/>
        <v>368</v>
      </c>
    </row>
    <row r="11" spans="1:17" ht="12.75">
      <c r="A11" s="2" t="str">
        <f>IF(E11=0,"",IF(E11=E10,A10,ROW()-3&amp;IF(E11=E12,"T","")))</f>
        <v>8</v>
      </c>
      <c r="B11" s="2">
        <f t="shared" si="0"/>
      </c>
      <c r="C11" s="32" t="s">
        <v>297</v>
      </c>
      <c r="D11" s="19">
        <v>23386</v>
      </c>
      <c r="E11" s="36">
        <f t="shared" si="1"/>
        <v>552</v>
      </c>
      <c r="F11" s="31">
        <f t="shared" si="2"/>
        <v>2</v>
      </c>
      <c r="G11" s="28">
        <f t="shared" si="3"/>
        <v>552</v>
      </c>
      <c r="H11" s="29">
        <f>VLOOKUP($C11,'Combined Men''s Epée'!$C$4:$I$205,H$1-2,FALSE)</f>
        <v>2</v>
      </c>
      <c r="I11" s="31" t="str">
        <f t="shared" si="4"/>
        <v>np</v>
      </c>
      <c r="J11" s="28">
        <f t="shared" si="5"/>
        <v>0</v>
      </c>
      <c r="K11" s="29" t="str">
        <f>VLOOKUP($C11,'Combined Men''s Epée'!$C$4:$I$205,K$1-2,FALSE)</f>
        <v>np</v>
      </c>
      <c r="L11" s="4" t="s">
        <v>3</v>
      </c>
      <c r="M11" s="5">
        <f t="shared" si="6"/>
        <v>0</v>
      </c>
      <c r="O11">
        <f t="shared" si="7"/>
        <v>552</v>
      </c>
      <c r="P11">
        <f t="shared" si="8"/>
        <v>0</v>
      </c>
      <c r="Q11">
        <f t="shared" si="9"/>
        <v>0</v>
      </c>
    </row>
    <row r="12" spans="1:17" ht="12.75">
      <c r="A12" s="2" t="str">
        <f>IF(E12=0,"",IF(E12=E11,A11,ROW()-3&amp;IF(E12=E13,"T","")))</f>
        <v>9</v>
      </c>
      <c r="B12" s="2">
        <f t="shared" si="0"/>
      </c>
      <c r="C12" s="32" t="s">
        <v>112</v>
      </c>
      <c r="D12" s="19">
        <v>22636</v>
      </c>
      <c r="E12" s="36">
        <f t="shared" si="1"/>
        <v>543</v>
      </c>
      <c r="F12" s="31">
        <f t="shared" si="2"/>
        <v>8</v>
      </c>
      <c r="G12" s="28">
        <f t="shared" si="3"/>
        <v>411</v>
      </c>
      <c r="H12" s="29">
        <f>VLOOKUP($C12,'Combined Men''s Epée'!$C$4:$I$205,H$1-2,FALSE)</f>
        <v>8</v>
      </c>
      <c r="I12" s="31" t="str">
        <f t="shared" si="4"/>
        <v>np</v>
      </c>
      <c r="J12" s="28">
        <f t="shared" si="5"/>
        <v>0</v>
      </c>
      <c r="K12" s="29" t="str">
        <f>VLOOKUP($C12,'Combined Men''s Epée'!$C$4:$I$205,K$1-2,FALSE)</f>
        <v>np</v>
      </c>
      <c r="L12" s="4">
        <v>21</v>
      </c>
      <c r="M12" s="5">
        <f t="shared" si="6"/>
        <v>132</v>
      </c>
      <c r="O12">
        <f t="shared" si="7"/>
        <v>411</v>
      </c>
      <c r="P12">
        <f t="shared" si="8"/>
        <v>0</v>
      </c>
      <c r="Q12">
        <f t="shared" si="9"/>
        <v>132</v>
      </c>
    </row>
    <row r="13" spans="1:17" ht="12.75">
      <c r="A13" s="2" t="str">
        <f>IF(E13=0,"",IF(E13=E12,A12,ROW()-3&amp;IF(E13=E14,"T","")))</f>
        <v>10</v>
      </c>
      <c r="B13" s="2">
        <f t="shared" si="0"/>
      </c>
      <c r="C13" s="20" t="s">
        <v>6</v>
      </c>
      <c r="D13" s="19">
        <v>20945</v>
      </c>
      <c r="E13" s="36">
        <f t="shared" si="1"/>
        <v>541</v>
      </c>
      <c r="F13" s="31">
        <f t="shared" si="2"/>
        <v>52</v>
      </c>
      <c r="G13" s="28">
        <f t="shared" si="3"/>
        <v>81</v>
      </c>
      <c r="H13" s="29">
        <f>VLOOKUP($C13,'Combined Men''s Epée'!$C$4:$I$205,H$1-2,FALSE)</f>
        <v>52</v>
      </c>
      <c r="I13" s="31">
        <f t="shared" si="4"/>
        <v>8</v>
      </c>
      <c r="J13" s="28">
        <f t="shared" si="5"/>
        <v>411</v>
      </c>
      <c r="K13" s="29">
        <f>VLOOKUP($C13,'Combined Men''s Epée'!$C$4:$I$205,K$1-2,FALSE)</f>
        <v>8</v>
      </c>
      <c r="L13" s="4">
        <v>22</v>
      </c>
      <c r="M13" s="5">
        <f t="shared" si="6"/>
        <v>130</v>
      </c>
      <c r="O13">
        <f t="shared" si="7"/>
        <v>81</v>
      </c>
      <c r="P13">
        <f t="shared" si="8"/>
        <v>411</v>
      </c>
      <c r="Q13">
        <f t="shared" si="9"/>
        <v>130</v>
      </c>
    </row>
    <row r="14" spans="1:17" ht="12.75">
      <c r="A14" s="2" t="str">
        <f>IF(E14=0,"",IF(E14=E13,A13,ROW()-3&amp;IF(E14=E15,"T","")))</f>
        <v>11</v>
      </c>
      <c r="B14" s="2">
        <f t="shared" si="0"/>
      </c>
      <c r="C14" s="32" t="s">
        <v>105</v>
      </c>
      <c r="D14" s="19">
        <v>22544</v>
      </c>
      <c r="E14" s="36">
        <f t="shared" si="1"/>
        <v>523</v>
      </c>
      <c r="F14" s="31">
        <f t="shared" si="2"/>
        <v>26</v>
      </c>
      <c r="G14" s="28">
        <f t="shared" si="3"/>
        <v>183</v>
      </c>
      <c r="H14" s="29">
        <f>VLOOKUP($C14,'Combined Men''s Epée'!$C$4:$I$205,H$1-2,FALSE)</f>
        <v>26</v>
      </c>
      <c r="I14" s="31" t="str">
        <f t="shared" si="4"/>
        <v>np</v>
      </c>
      <c r="J14" s="28">
        <f t="shared" si="5"/>
        <v>0</v>
      </c>
      <c r="K14" s="29" t="str">
        <f>VLOOKUP($C14,'Combined Men''s Epée'!$C$4:$I$205,K$1-2,FALSE)</f>
        <v>np</v>
      </c>
      <c r="L14" s="4">
        <v>3</v>
      </c>
      <c r="M14" s="5">
        <f t="shared" si="6"/>
        <v>340</v>
      </c>
      <c r="O14">
        <f t="shared" si="7"/>
        <v>183</v>
      </c>
      <c r="P14">
        <f t="shared" si="8"/>
        <v>0</v>
      </c>
      <c r="Q14">
        <f t="shared" si="9"/>
        <v>340</v>
      </c>
    </row>
    <row r="15" spans="1:17" ht="12.75">
      <c r="A15" s="2" t="str">
        <f>IF(E15=0,"",IF(E15=E14,A14,ROW()-3&amp;IF(E15=E16,"T","")))</f>
        <v>12</v>
      </c>
      <c r="B15" s="2">
        <f t="shared" si="0"/>
      </c>
      <c r="C15" s="32" t="s">
        <v>311</v>
      </c>
      <c r="D15" s="19">
        <v>23634</v>
      </c>
      <c r="E15" s="36">
        <f t="shared" si="1"/>
        <v>505</v>
      </c>
      <c r="F15" s="31">
        <f t="shared" si="2"/>
        <v>48</v>
      </c>
      <c r="G15" s="28">
        <f t="shared" si="3"/>
        <v>85</v>
      </c>
      <c r="H15" s="29">
        <f>VLOOKUP($C15,'Combined Men''s Epée'!$C$4:$I$205,H$1-2,FALSE)</f>
        <v>48</v>
      </c>
      <c r="I15" s="31">
        <f t="shared" si="4"/>
        <v>5</v>
      </c>
      <c r="J15" s="28">
        <f t="shared" si="5"/>
        <v>420</v>
      </c>
      <c r="K15" s="29">
        <f>VLOOKUP($C15,'Combined Men''s Epée'!$C$4:$I$205,K$1-2,FALSE)</f>
        <v>5</v>
      </c>
      <c r="L15" s="4" t="s">
        <v>3</v>
      </c>
      <c r="M15" s="5">
        <f t="shared" si="6"/>
        <v>0</v>
      </c>
      <c r="O15">
        <f t="shared" si="7"/>
        <v>85</v>
      </c>
      <c r="P15">
        <f t="shared" si="8"/>
        <v>420</v>
      </c>
      <c r="Q15">
        <f t="shared" si="9"/>
        <v>0</v>
      </c>
    </row>
    <row r="16" spans="1:17" ht="12.75">
      <c r="A16" s="2" t="str">
        <f>IF(E16=0,"",IF(E16=E15,A15,ROW()-3&amp;IF(E16=E17,"T","")))</f>
        <v>13</v>
      </c>
      <c r="B16" s="2">
        <f t="shared" si="0"/>
      </c>
      <c r="C16" s="32" t="s">
        <v>367</v>
      </c>
      <c r="D16" s="19">
        <v>21219</v>
      </c>
      <c r="E16" s="36">
        <f t="shared" si="1"/>
        <v>496</v>
      </c>
      <c r="F16" s="31" t="str">
        <f t="shared" si="2"/>
        <v>np</v>
      </c>
      <c r="G16" s="28">
        <f t="shared" si="3"/>
        <v>0</v>
      </c>
      <c r="H16" s="29" t="str">
        <f>VLOOKUP($C16,'Combined Men''s Epée'!$C$4:$I$205,H$1-2,FALSE)</f>
        <v>np</v>
      </c>
      <c r="I16" s="31">
        <f t="shared" si="4"/>
        <v>37</v>
      </c>
      <c r="J16" s="28">
        <f t="shared" si="5"/>
        <v>96</v>
      </c>
      <c r="K16" s="29">
        <f>VLOOKUP($C16,'Combined Men''s Epée'!$C$4:$I$205,K$1-2,FALSE)</f>
        <v>37</v>
      </c>
      <c r="L16" s="4">
        <v>1</v>
      </c>
      <c r="M16" s="5">
        <f t="shared" si="6"/>
        <v>400</v>
      </c>
      <c r="O16">
        <f t="shared" si="7"/>
        <v>0</v>
      </c>
      <c r="P16">
        <f t="shared" si="8"/>
        <v>96</v>
      </c>
      <c r="Q16">
        <f t="shared" si="9"/>
        <v>400</v>
      </c>
    </row>
    <row r="17" spans="1:17" ht="12.75">
      <c r="A17" s="2" t="str">
        <f>IF(E17=0,"",IF(E17=E16,A16,ROW()-3&amp;IF(E17=E18,"T","")))</f>
        <v>14</v>
      </c>
      <c r="B17" s="2">
        <f t="shared" si="0"/>
      </c>
      <c r="C17" s="20" t="s">
        <v>7</v>
      </c>
      <c r="D17" s="19">
        <v>21140</v>
      </c>
      <c r="E17" s="36">
        <f t="shared" si="1"/>
        <v>422</v>
      </c>
      <c r="F17" s="31">
        <f t="shared" si="2"/>
        <v>51</v>
      </c>
      <c r="G17" s="28">
        <f t="shared" si="3"/>
        <v>82</v>
      </c>
      <c r="H17" s="29">
        <f>VLOOKUP($C17,'Combined Men''s Epée'!$C$4:$I$205,H$1-2,FALSE)</f>
        <v>51</v>
      </c>
      <c r="I17" s="31">
        <f t="shared" si="4"/>
        <v>14</v>
      </c>
      <c r="J17" s="28">
        <f t="shared" si="5"/>
        <v>306</v>
      </c>
      <c r="K17" s="29">
        <f>VLOOKUP($C17,'Combined Men''s Epée'!$C$4:$I$205,K$1-2,FALSE)</f>
        <v>14</v>
      </c>
      <c r="L17" s="4">
        <v>29</v>
      </c>
      <c r="M17" s="5">
        <f t="shared" si="6"/>
        <v>116</v>
      </c>
      <c r="O17">
        <f t="shared" si="7"/>
        <v>82</v>
      </c>
      <c r="P17">
        <f t="shared" si="8"/>
        <v>306</v>
      </c>
      <c r="Q17">
        <f t="shared" si="9"/>
        <v>116</v>
      </c>
    </row>
    <row r="18" spans="1:17" ht="12.75">
      <c r="A18" s="2" t="str">
        <f>IF(E18=0,"",IF(E18=E17,A17,ROW()-3&amp;IF(E18=E19,"T","")))</f>
        <v>15</v>
      </c>
      <c r="B18" s="2">
        <f t="shared" si="0"/>
      </c>
      <c r="C18" s="32" t="s">
        <v>299</v>
      </c>
      <c r="D18" s="19">
        <v>22408</v>
      </c>
      <c r="E18" s="36">
        <f t="shared" si="1"/>
        <v>420</v>
      </c>
      <c r="F18" s="31">
        <f t="shared" si="2"/>
        <v>5</v>
      </c>
      <c r="G18" s="28">
        <f t="shared" si="3"/>
        <v>420</v>
      </c>
      <c r="H18" s="29">
        <f>VLOOKUP($C18,'Combined Men''s Epée'!$C$4:$I$205,H$1-2,FALSE)</f>
        <v>5</v>
      </c>
      <c r="I18" s="31" t="str">
        <f t="shared" si="4"/>
        <v>np</v>
      </c>
      <c r="J18" s="28">
        <f t="shared" si="5"/>
        <v>0</v>
      </c>
      <c r="K18" s="29" t="str">
        <f>VLOOKUP($C18,'Combined Men''s Epée'!$C$4:$I$205,K$1-2,FALSE)</f>
        <v>np</v>
      </c>
      <c r="L18" s="4" t="s">
        <v>3</v>
      </c>
      <c r="M18" s="5">
        <f t="shared" si="6"/>
        <v>0</v>
      </c>
      <c r="O18">
        <f t="shared" si="7"/>
        <v>420</v>
      </c>
      <c r="P18">
        <f t="shared" si="8"/>
        <v>0</v>
      </c>
      <c r="Q18">
        <f t="shared" si="9"/>
        <v>0</v>
      </c>
    </row>
    <row r="19" spans="1:17" ht="12.75">
      <c r="A19" s="2" t="str">
        <f>IF(E19=0,"",IF(E19=E18,A18,ROW()-3&amp;IF(E19=E20,"T","")))</f>
        <v>16</v>
      </c>
      <c r="B19" s="2">
        <f t="shared" si="0"/>
      </c>
      <c r="C19" s="32" t="s">
        <v>300</v>
      </c>
      <c r="D19" s="19">
        <v>21802</v>
      </c>
      <c r="E19" s="36">
        <f t="shared" si="1"/>
        <v>414</v>
      </c>
      <c r="F19" s="31">
        <f t="shared" si="2"/>
        <v>7</v>
      </c>
      <c r="G19" s="28">
        <f t="shared" si="3"/>
        <v>414</v>
      </c>
      <c r="H19" s="29">
        <f>VLOOKUP($C19,'Combined Men''s Epée'!$C$4:$I$205,H$1-2,FALSE)</f>
        <v>7</v>
      </c>
      <c r="I19" s="31" t="str">
        <f t="shared" si="4"/>
        <v>np</v>
      </c>
      <c r="J19" s="28">
        <f t="shared" si="5"/>
        <v>0</v>
      </c>
      <c r="K19" s="29" t="str">
        <f>VLOOKUP($C19,'Combined Men''s Epée'!$C$4:$I$205,K$1-2,FALSE)</f>
        <v>np</v>
      </c>
      <c r="L19" s="4" t="s">
        <v>3</v>
      </c>
      <c r="M19" s="5">
        <f t="shared" si="6"/>
        <v>0</v>
      </c>
      <c r="O19">
        <f t="shared" si="7"/>
        <v>414</v>
      </c>
      <c r="P19">
        <f t="shared" si="8"/>
        <v>0</v>
      </c>
      <c r="Q19">
        <f t="shared" si="9"/>
        <v>0</v>
      </c>
    </row>
    <row r="20" spans="1:17" ht="12.75">
      <c r="A20" s="2" t="str">
        <f>IF(E20=0,"",IF(E20=E19,A19,ROW()-3&amp;IF(E20=E21,"T","")))</f>
        <v>17</v>
      </c>
      <c r="B20" s="2">
        <f t="shared" si="0"/>
      </c>
      <c r="C20" s="32" t="s">
        <v>306</v>
      </c>
      <c r="D20" s="19">
        <v>23488</v>
      </c>
      <c r="E20" s="36">
        <f t="shared" si="1"/>
        <v>398</v>
      </c>
      <c r="F20" s="31">
        <f t="shared" si="2"/>
        <v>33</v>
      </c>
      <c r="G20" s="28">
        <f t="shared" si="3"/>
        <v>100</v>
      </c>
      <c r="H20" s="29">
        <f>VLOOKUP($C20,'Combined Men''s Epée'!$C$4:$I$205,H$1-2,FALSE)</f>
        <v>33</v>
      </c>
      <c r="I20" s="31">
        <f t="shared" si="4"/>
        <v>25</v>
      </c>
      <c r="J20" s="28">
        <f t="shared" si="5"/>
        <v>186</v>
      </c>
      <c r="K20" s="29">
        <f>VLOOKUP($C20,'Combined Men''s Epée'!$C$4:$I$205,K$1-2,FALSE)</f>
        <v>25</v>
      </c>
      <c r="L20" s="4">
        <v>10</v>
      </c>
      <c r="M20" s="5">
        <f t="shared" si="6"/>
        <v>212</v>
      </c>
      <c r="O20">
        <f t="shared" si="7"/>
        <v>100</v>
      </c>
      <c r="P20">
        <f t="shared" si="8"/>
        <v>186</v>
      </c>
      <c r="Q20">
        <f t="shared" si="9"/>
        <v>212</v>
      </c>
    </row>
    <row r="21" spans="1:17" ht="12.75">
      <c r="A21" s="2" t="str">
        <f>IF(E21=0,"",IF(E21=E20,A20,ROW()-3&amp;IF(E21=E22,"T","")))</f>
        <v>18</v>
      </c>
      <c r="B21" s="2">
        <f t="shared" si="0"/>
      </c>
      <c r="C21" s="32" t="s">
        <v>150</v>
      </c>
      <c r="D21" s="19">
        <v>22908</v>
      </c>
      <c r="E21" s="36">
        <f t="shared" si="1"/>
        <v>380</v>
      </c>
      <c r="F21" s="31" t="str">
        <f t="shared" si="2"/>
        <v>np</v>
      </c>
      <c r="G21" s="28">
        <f t="shared" si="3"/>
        <v>0</v>
      </c>
      <c r="H21" s="29" t="str">
        <f>VLOOKUP($C21,'Combined Men''s Epée'!$C$4:$I$205,H$1-2,FALSE)</f>
        <v>np</v>
      </c>
      <c r="I21" s="31">
        <f t="shared" si="4"/>
        <v>29</v>
      </c>
      <c r="J21" s="28">
        <f t="shared" si="5"/>
        <v>174</v>
      </c>
      <c r="K21" s="29">
        <f>VLOOKUP($C21,'Combined Men''s Epée'!$C$4:$I$205,K$1-2,FALSE)</f>
        <v>29</v>
      </c>
      <c r="L21" s="4">
        <v>13</v>
      </c>
      <c r="M21" s="5">
        <f t="shared" si="6"/>
        <v>206</v>
      </c>
      <c r="O21">
        <f t="shared" si="7"/>
        <v>0</v>
      </c>
      <c r="P21">
        <f t="shared" si="8"/>
        <v>174</v>
      </c>
      <c r="Q21">
        <f t="shared" si="9"/>
        <v>206</v>
      </c>
    </row>
    <row r="22" spans="1:17" ht="12.75">
      <c r="A22" s="2" t="str">
        <f>IF(E22=0,"",IF(E22=E21,A21,ROW()-3&amp;IF(E22=E23,"T","")))</f>
        <v>19</v>
      </c>
      <c r="B22" s="2">
        <f t="shared" si="0"/>
      </c>
      <c r="C22" s="32" t="s">
        <v>294</v>
      </c>
      <c r="D22" s="19">
        <v>22293</v>
      </c>
      <c r="E22" s="36">
        <f t="shared" si="1"/>
        <v>318</v>
      </c>
      <c r="F22" s="31">
        <f t="shared" si="2"/>
        <v>10</v>
      </c>
      <c r="G22" s="28">
        <f t="shared" si="3"/>
        <v>318</v>
      </c>
      <c r="H22" s="29">
        <f>VLOOKUP($C22,'Combined Men''s Epée'!$C$4:$I$205,H$1-2,FALSE)</f>
        <v>10</v>
      </c>
      <c r="I22" s="31" t="str">
        <f t="shared" si="4"/>
        <v>np</v>
      </c>
      <c r="J22" s="28">
        <f t="shared" si="5"/>
        <v>0</v>
      </c>
      <c r="K22" s="29" t="str">
        <f>VLOOKUP($C22,'Combined Men''s Epée'!$C$4:$I$205,K$1-2,FALSE)</f>
        <v>np</v>
      </c>
      <c r="L22" s="4" t="s">
        <v>3</v>
      </c>
      <c r="M22" s="5">
        <f t="shared" si="6"/>
        <v>0</v>
      </c>
      <c r="O22">
        <f t="shared" si="7"/>
        <v>318</v>
      </c>
      <c r="P22">
        <f t="shared" si="8"/>
        <v>0</v>
      </c>
      <c r="Q22">
        <f t="shared" si="9"/>
        <v>0</v>
      </c>
    </row>
    <row r="23" spans="1:17" ht="12.75">
      <c r="A23" s="2" t="str">
        <f>IF(E23=0,"",IF(E23=E22,A22,ROW()-3&amp;IF(E23=E24,"T","")))</f>
        <v>20</v>
      </c>
      <c r="B23" s="2">
        <f t="shared" si="0"/>
      </c>
      <c r="C23" s="32" t="s">
        <v>215</v>
      </c>
      <c r="D23" s="19">
        <v>22579</v>
      </c>
      <c r="E23" s="36">
        <f t="shared" si="1"/>
        <v>316</v>
      </c>
      <c r="F23" s="31">
        <f t="shared" si="2"/>
        <v>19</v>
      </c>
      <c r="G23" s="28">
        <f t="shared" si="3"/>
        <v>204</v>
      </c>
      <c r="H23" s="29">
        <f>VLOOKUP($C23,'Combined Men''s Epée'!$C$4:$I$205,H$1-2,FALSE)</f>
        <v>19</v>
      </c>
      <c r="I23" s="31">
        <f t="shared" si="4"/>
        <v>45</v>
      </c>
      <c r="J23" s="28">
        <f t="shared" si="5"/>
        <v>88</v>
      </c>
      <c r="K23" s="29">
        <f>VLOOKUP($C23,'Combined Men''s Epée'!$C$4:$I$205,K$1-2,FALSE)</f>
        <v>45</v>
      </c>
      <c r="L23" s="4">
        <v>31</v>
      </c>
      <c r="M23" s="5">
        <f t="shared" si="6"/>
        <v>112</v>
      </c>
      <c r="O23">
        <f t="shared" si="7"/>
        <v>204</v>
      </c>
      <c r="P23">
        <f t="shared" si="8"/>
        <v>88</v>
      </c>
      <c r="Q23">
        <f t="shared" si="9"/>
        <v>112</v>
      </c>
    </row>
    <row r="24" spans="1:17" ht="12.75">
      <c r="A24" s="2" t="str">
        <f>IF(E24=0,"",IF(E24=E23,A23,ROW()-3&amp;IF(E24=E25,"T","")))</f>
        <v>21</v>
      </c>
      <c r="B24" s="2">
        <f t="shared" si="0"/>
      </c>
      <c r="C24" s="32" t="s">
        <v>176</v>
      </c>
      <c r="D24" s="19">
        <v>22913</v>
      </c>
      <c r="E24" s="36">
        <f t="shared" si="1"/>
        <v>312</v>
      </c>
      <c r="F24" s="31" t="str">
        <f t="shared" si="2"/>
        <v>np</v>
      </c>
      <c r="G24" s="28">
        <f t="shared" si="3"/>
        <v>0</v>
      </c>
      <c r="H24" s="29" t="str">
        <f>VLOOKUP($C24,'Combined Men''s Epée'!$C$4:$I$205,H$1-2,FALSE)</f>
        <v>np</v>
      </c>
      <c r="I24" s="31">
        <f t="shared" si="4"/>
        <v>12</v>
      </c>
      <c r="J24" s="28">
        <f t="shared" si="5"/>
        <v>312</v>
      </c>
      <c r="K24" s="29">
        <f>VLOOKUP($C24,'Combined Men''s Epée'!$C$4:$I$205,K$1-2,FALSE)</f>
        <v>12</v>
      </c>
      <c r="L24" s="4" t="s">
        <v>3</v>
      </c>
      <c r="M24" s="5">
        <f t="shared" si="6"/>
        <v>0</v>
      </c>
      <c r="O24">
        <f t="shared" si="7"/>
        <v>0</v>
      </c>
      <c r="P24">
        <f t="shared" si="8"/>
        <v>312</v>
      </c>
      <c r="Q24">
        <f t="shared" si="9"/>
        <v>0</v>
      </c>
    </row>
    <row r="25" spans="1:17" ht="12.75">
      <c r="A25" s="2" t="str">
        <f>IF(E25=0,"",IF(E25=E24,A24,ROW()-3&amp;IF(E25=E26,"T","")))</f>
        <v>22</v>
      </c>
      <c r="B25" s="2">
        <f t="shared" si="0"/>
      </c>
      <c r="C25" s="20" t="s">
        <v>9</v>
      </c>
      <c r="D25" s="19">
        <v>20934</v>
      </c>
      <c r="E25" s="36">
        <f t="shared" si="1"/>
        <v>305</v>
      </c>
      <c r="F25" s="31">
        <f t="shared" si="2"/>
        <v>30</v>
      </c>
      <c r="G25" s="28">
        <f t="shared" si="3"/>
        <v>171</v>
      </c>
      <c r="H25" s="29">
        <f>VLOOKUP($C25,'Combined Men''s Epée'!$C$4:$I$205,H$1-2,FALSE)</f>
        <v>30</v>
      </c>
      <c r="I25" s="31">
        <f t="shared" si="4"/>
        <v>40</v>
      </c>
      <c r="J25" s="28">
        <f t="shared" si="5"/>
        <v>93</v>
      </c>
      <c r="K25" s="29">
        <f>VLOOKUP($C25,'Combined Men''s Epée'!$C$4:$I$205,K$1-2,FALSE)</f>
        <v>40</v>
      </c>
      <c r="L25" s="4">
        <v>20</v>
      </c>
      <c r="M25" s="5">
        <f t="shared" si="6"/>
        <v>134</v>
      </c>
      <c r="O25">
        <f t="shared" si="7"/>
        <v>171</v>
      </c>
      <c r="P25">
        <f t="shared" si="8"/>
        <v>93</v>
      </c>
      <c r="Q25">
        <f t="shared" si="9"/>
        <v>134</v>
      </c>
    </row>
    <row r="26" spans="1:17" ht="12.75">
      <c r="A26" s="2" t="str">
        <f>IF(E26=0,"",IF(E26=E25,A25,ROW()-3&amp;IF(E26=E27,"T","")))</f>
        <v>23</v>
      </c>
      <c r="B26" s="2">
        <f t="shared" si="0"/>
      </c>
      <c r="C26" s="32" t="s">
        <v>100</v>
      </c>
      <c r="D26" s="19">
        <v>21041</v>
      </c>
      <c r="E26" s="36">
        <f t="shared" si="1"/>
        <v>284</v>
      </c>
      <c r="F26" s="31" t="str">
        <f t="shared" si="2"/>
        <v>np</v>
      </c>
      <c r="G26" s="28">
        <f t="shared" si="3"/>
        <v>0</v>
      </c>
      <c r="H26" s="29" t="str">
        <f>VLOOKUP($C26,'Combined Men''s Epée'!$C$4:$I$205,H$1-2,FALSE)</f>
        <v>np</v>
      </c>
      <c r="I26" s="31">
        <f t="shared" si="4"/>
        <v>50</v>
      </c>
      <c r="J26" s="28">
        <f t="shared" si="5"/>
        <v>83</v>
      </c>
      <c r="K26" s="29">
        <f>VLOOKUP($C26,'Combined Men''s Epée'!$C$4:$I$205,K$1-2,FALSE)</f>
        <v>50</v>
      </c>
      <c r="L26" s="4">
        <v>15.5</v>
      </c>
      <c r="M26" s="5">
        <f t="shared" si="6"/>
        <v>201</v>
      </c>
      <c r="O26">
        <f t="shared" si="7"/>
        <v>0</v>
      </c>
      <c r="P26">
        <f t="shared" si="8"/>
        <v>83</v>
      </c>
      <c r="Q26">
        <f t="shared" si="9"/>
        <v>201</v>
      </c>
    </row>
    <row r="27" spans="1:17" ht="12.75">
      <c r="A27" s="2" t="str">
        <f>IF(E27=0,"",IF(E27=E26,A26,ROW()-3&amp;IF(E27=E28,"T","")))</f>
        <v>24</v>
      </c>
      <c r="B27" s="2">
        <f t="shared" si="0"/>
      </c>
      <c r="C27" s="38" t="s">
        <v>411</v>
      </c>
      <c r="D27" s="19">
        <v>21794</v>
      </c>
      <c r="E27" s="36">
        <f t="shared" si="1"/>
        <v>278</v>
      </c>
      <c r="F27" s="31" t="str">
        <f t="shared" si="2"/>
        <v>np</v>
      </c>
      <c r="G27" s="28">
        <f t="shared" si="3"/>
        <v>0</v>
      </c>
      <c r="H27" s="29" t="e">
        <f>VLOOKUP($C27,'Combined Men''s Epée'!$C$4:$I$205,H$1-2,FALSE)</f>
        <v>#N/A</v>
      </c>
      <c r="I27" s="31" t="str">
        <f t="shared" si="4"/>
        <v>np</v>
      </c>
      <c r="J27" s="28">
        <f t="shared" si="5"/>
        <v>0</v>
      </c>
      <c r="K27" s="29" t="e">
        <f>VLOOKUP($C27,'Combined Men''s Epée'!$C$4:$I$205,K$1-2,FALSE)</f>
        <v>#N/A</v>
      </c>
      <c r="L27" s="4">
        <v>6</v>
      </c>
      <c r="M27" s="5">
        <f t="shared" si="6"/>
        <v>278</v>
      </c>
      <c r="O27">
        <f t="shared" si="7"/>
        <v>0</v>
      </c>
      <c r="P27">
        <f t="shared" si="8"/>
        <v>0</v>
      </c>
      <c r="Q27">
        <f t="shared" si="9"/>
        <v>278</v>
      </c>
    </row>
    <row r="28" spans="1:17" ht="12.75">
      <c r="A28" s="2" t="str">
        <f>IF(E28=0,"",IF(E28=E27,A27,ROW()-3&amp;IF(E28=E29,"T","")))</f>
        <v>25</v>
      </c>
      <c r="B28" s="2">
        <f t="shared" si="0"/>
      </c>
      <c r="C28" s="20" t="s">
        <v>48</v>
      </c>
      <c r="D28" s="19">
        <v>21123</v>
      </c>
      <c r="E28" s="36">
        <f t="shared" si="1"/>
        <v>276</v>
      </c>
      <c r="F28" s="31" t="str">
        <f t="shared" si="2"/>
        <v>np</v>
      </c>
      <c r="G28" s="28">
        <f t="shared" si="3"/>
        <v>0</v>
      </c>
      <c r="H28" s="29" t="e">
        <f>VLOOKUP($C28,'Combined Men''s Epée'!$C$4:$I$205,H$1-2,FALSE)</f>
        <v>#N/A</v>
      </c>
      <c r="I28" s="31" t="str">
        <f t="shared" si="4"/>
        <v>np</v>
      </c>
      <c r="J28" s="28">
        <f t="shared" si="5"/>
        <v>0</v>
      </c>
      <c r="K28" s="29" t="e">
        <f>VLOOKUP($C28,'Combined Men''s Epée'!$C$4:$I$205,K$1-2,FALSE)</f>
        <v>#N/A</v>
      </c>
      <c r="L28" s="4">
        <v>7</v>
      </c>
      <c r="M28" s="5">
        <f t="shared" si="6"/>
        <v>276</v>
      </c>
      <c r="O28">
        <f t="shared" si="7"/>
        <v>0</v>
      </c>
      <c r="P28">
        <f t="shared" si="8"/>
        <v>0</v>
      </c>
      <c r="Q28">
        <f t="shared" si="9"/>
        <v>276</v>
      </c>
    </row>
    <row r="29" spans="1:17" ht="12.75">
      <c r="A29" s="2" t="str">
        <f>IF(E29=0,"",IF(E29=E28,A28,ROW()-3&amp;IF(E29=E30,"T","")))</f>
        <v>26</v>
      </c>
      <c r="B29" s="2">
        <f t="shared" si="0"/>
      </c>
      <c r="C29" s="32" t="s">
        <v>161</v>
      </c>
      <c r="D29" s="19">
        <v>22222</v>
      </c>
      <c r="E29" s="36">
        <f t="shared" si="1"/>
        <v>214</v>
      </c>
      <c r="F29" s="31" t="str">
        <f t="shared" si="2"/>
        <v>np</v>
      </c>
      <c r="G29" s="28">
        <f t="shared" si="3"/>
        <v>0</v>
      </c>
      <c r="H29" s="29" t="e">
        <f>VLOOKUP($C29,'Combined Men''s Epée'!$C$4:$I$205,H$1-2,FALSE)</f>
        <v>#N/A</v>
      </c>
      <c r="I29" s="31" t="str">
        <f t="shared" si="4"/>
        <v>np</v>
      </c>
      <c r="J29" s="28">
        <f t="shared" si="5"/>
        <v>0</v>
      </c>
      <c r="K29" s="29" t="e">
        <f>VLOOKUP($C29,'Combined Men''s Epée'!$C$4:$I$205,K$1-2,FALSE)</f>
        <v>#N/A</v>
      </c>
      <c r="L29" s="4">
        <v>9</v>
      </c>
      <c r="M29" s="5">
        <f t="shared" si="6"/>
        <v>214</v>
      </c>
      <c r="O29">
        <f t="shared" si="7"/>
        <v>0</v>
      </c>
      <c r="P29">
        <f t="shared" si="8"/>
        <v>0</v>
      </c>
      <c r="Q29">
        <f t="shared" si="9"/>
        <v>214</v>
      </c>
    </row>
    <row r="30" spans="1:17" ht="12.75">
      <c r="A30" s="2" t="str">
        <f>IF(E30=0,"",IF(E30=E29,A29,ROW()-3&amp;IF(E30=E31,"T","")))</f>
        <v>27T</v>
      </c>
      <c r="B30" s="2">
        <f t="shared" si="0"/>
      </c>
      <c r="C30" s="32" t="s">
        <v>103</v>
      </c>
      <c r="D30" s="19">
        <v>22335</v>
      </c>
      <c r="E30" s="36">
        <f t="shared" si="1"/>
        <v>210</v>
      </c>
      <c r="F30" s="31" t="str">
        <f t="shared" si="2"/>
        <v>np</v>
      </c>
      <c r="G30" s="28">
        <f t="shared" si="3"/>
        <v>0</v>
      </c>
      <c r="H30" s="29" t="e">
        <f>VLOOKUP($C30,'Combined Men''s Epée'!$C$4:$I$205,H$1-2,FALSE)</f>
        <v>#N/A</v>
      </c>
      <c r="I30" s="31" t="str">
        <f t="shared" si="4"/>
        <v>np</v>
      </c>
      <c r="J30" s="28">
        <f t="shared" si="5"/>
        <v>0</v>
      </c>
      <c r="K30" s="29" t="e">
        <f>VLOOKUP($C30,'Combined Men''s Epée'!$C$4:$I$205,K$1-2,FALSE)</f>
        <v>#N/A</v>
      </c>
      <c r="L30" s="4">
        <v>11</v>
      </c>
      <c r="M30" s="5">
        <f t="shared" si="6"/>
        <v>210</v>
      </c>
      <c r="O30">
        <f t="shared" si="7"/>
        <v>0</v>
      </c>
      <c r="P30">
        <f t="shared" si="8"/>
        <v>0</v>
      </c>
      <c r="Q30">
        <f t="shared" si="9"/>
        <v>210</v>
      </c>
    </row>
    <row r="31" spans="1:17" ht="12.75">
      <c r="A31" s="2" t="str">
        <f>IF(E31=0,"",IF(E31=E30,A30,ROW()-3&amp;IF(E31=E32,"T","")))</f>
        <v>27T</v>
      </c>
      <c r="B31" s="2">
        <f t="shared" si="0"/>
      </c>
      <c r="C31" s="32" t="s">
        <v>114</v>
      </c>
      <c r="D31" s="19">
        <v>21192</v>
      </c>
      <c r="E31" s="36">
        <f t="shared" si="1"/>
        <v>210</v>
      </c>
      <c r="F31" s="31">
        <f t="shared" si="2"/>
        <v>59</v>
      </c>
      <c r="G31" s="28">
        <f t="shared" si="3"/>
        <v>74</v>
      </c>
      <c r="H31" s="29">
        <f>VLOOKUP($C31,'Combined Men''s Epée'!$C$4:$I$205,H$1-2,FALSE)</f>
        <v>59</v>
      </c>
      <c r="I31" s="31" t="str">
        <f t="shared" si="4"/>
        <v>np</v>
      </c>
      <c r="J31" s="28">
        <f t="shared" si="5"/>
        <v>0</v>
      </c>
      <c r="K31" s="29" t="str">
        <f>VLOOKUP($C31,'Combined Men''s Epée'!$C$4:$I$205,K$1-2,FALSE)</f>
        <v>np</v>
      </c>
      <c r="L31" s="4">
        <v>19</v>
      </c>
      <c r="M31" s="5">
        <f t="shared" si="6"/>
        <v>136</v>
      </c>
      <c r="O31">
        <f t="shared" si="7"/>
        <v>74</v>
      </c>
      <c r="P31">
        <f t="shared" si="8"/>
        <v>0</v>
      </c>
      <c r="Q31">
        <f t="shared" si="9"/>
        <v>136</v>
      </c>
    </row>
    <row r="32" spans="1:17" ht="12.75">
      <c r="A32" s="2" t="str">
        <f>IF(E32=0,"",IF(E32=E31,A31,ROW()-3&amp;IF(E32=E33,"T","")))</f>
        <v>29</v>
      </c>
      <c r="B32" s="2">
        <f t="shared" si="0"/>
      </c>
      <c r="C32" s="38" t="s">
        <v>489</v>
      </c>
      <c r="D32" s="19">
        <v>21629</v>
      </c>
      <c r="E32" s="36">
        <f t="shared" si="1"/>
        <v>208</v>
      </c>
      <c r="F32" s="31" t="str">
        <f t="shared" si="2"/>
        <v>np</v>
      </c>
      <c r="G32" s="28">
        <f t="shared" si="3"/>
        <v>0</v>
      </c>
      <c r="H32" s="29" t="e">
        <f>VLOOKUP($C32,'Combined Men''s Epée'!$C$4:$I$205,H$1-2,FALSE)</f>
        <v>#N/A</v>
      </c>
      <c r="I32" s="31" t="str">
        <f t="shared" si="4"/>
        <v>np</v>
      </c>
      <c r="J32" s="28">
        <f t="shared" si="5"/>
        <v>0</v>
      </c>
      <c r="K32" s="29" t="e">
        <f>VLOOKUP($C32,'Combined Men''s Epée'!$C$4:$I$205,K$1-2,FALSE)</f>
        <v>#N/A</v>
      </c>
      <c r="L32" s="4">
        <v>12</v>
      </c>
      <c r="M32" s="5">
        <f t="shared" si="6"/>
        <v>208</v>
      </c>
      <c r="O32">
        <f t="shared" si="7"/>
        <v>0</v>
      </c>
      <c r="P32">
        <f t="shared" si="8"/>
        <v>0</v>
      </c>
      <c r="Q32">
        <f t="shared" si="9"/>
        <v>208</v>
      </c>
    </row>
    <row r="33" spans="1:17" ht="12.75">
      <c r="A33" s="2" t="str">
        <f>IF(E33=0,"",IF(E33=E32,A32,ROW()-3&amp;IF(E33=E34,"T","")))</f>
        <v>30</v>
      </c>
      <c r="B33" s="2">
        <f t="shared" si="0"/>
      </c>
      <c r="C33" s="32" t="s">
        <v>341</v>
      </c>
      <c r="D33" s="19">
        <v>23036</v>
      </c>
      <c r="E33" s="36">
        <f t="shared" si="1"/>
        <v>207</v>
      </c>
      <c r="F33" s="31">
        <f t="shared" si="2"/>
        <v>18</v>
      </c>
      <c r="G33" s="28">
        <f t="shared" si="3"/>
        <v>207</v>
      </c>
      <c r="H33" s="29">
        <f>VLOOKUP($C33,'Combined Men''s Epée'!$C$4:$I$205,H$1-2,FALSE)</f>
        <v>18</v>
      </c>
      <c r="I33" s="31" t="str">
        <f t="shared" si="4"/>
        <v>np</v>
      </c>
      <c r="J33" s="28">
        <f t="shared" si="5"/>
        <v>0</v>
      </c>
      <c r="K33" s="29" t="str">
        <f>VLOOKUP($C33,'Combined Men''s Epée'!$C$4:$I$205,K$1-2,FALSE)</f>
        <v>np</v>
      </c>
      <c r="L33" s="4" t="s">
        <v>3</v>
      </c>
      <c r="M33" s="5">
        <f t="shared" si="6"/>
        <v>0</v>
      </c>
      <c r="O33">
        <f t="shared" si="7"/>
        <v>207</v>
      </c>
      <c r="P33">
        <f t="shared" si="8"/>
        <v>0</v>
      </c>
      <c r="Q33">
        <f t="shared" si="9"/>
        <v>0</v>
      </c>
    </row>
    <row r="34" spans="1:17" ht="12.75">
      <c r="A34" s="2" t="str">
        <f>IF(E34=0,"",IF(E34=E33,A33,ROW()-3&amp;IF(E34=E35,"T","")))</f>
        <v>31T</v>
      </c>
      <c r="B34" s="2">
        <f t="shared" si="0"/>
      </c>
      <c r="C34" s="32" t="s">
        <v>137</v>
      </c>
      <c r="D34" s="19">
        <v>22097</v>
      </c>
      <c r="E34" s="36">
        <f t="shared" si="1"/>
        <v>205</v>
      </c>
      <c r="F34" s="31">
        <f t="shared" si="2"/>
        <v>60</v>
      </c>
      <c r="G34" s="28">
        <f t="shared" si="3"/>
        <v>73</v>
      </c>
      <c r="H34" s="29">
        <f>VLOOKUP($C34,'Combined Men''s Epée'!$C$4:$I$205,H$1-2,FALSE)</f>
        <v>60</v>
      </c>
      <c r="I34" s="31">
        <f t="shared" si="4"/>
        <v>46</v>
      </c>
      <c r="J34" s="28">
        <f t="shared" si="5"/>
        <v>87</v>
      </c>
      <c r="K34" s="29">
        <f>VLOOKUP($C34,'Combined Men''s Epée'!$C$4:$I$205,K$1-2,FALSE)</f>
        <v>46</v>
      </c>
      <c r="L34" s="4">
        <v>28</v>
      </c>
      <c r="M34" s="5">
        <f t="shared" si="6"/>
        <v>118</v>
      </c>
      <c r="O34">
        <f t="shared" si="7"/>
        <v>73</v>
      </c>
      <c r="P34">
        <f t="shared" si="8"/>
        <v>87</v>
      </c>
      <c r="Q34">
        <f t="shared" si="9"/>
        <v>118</v>
      </c>
    </row>
    <row r="35" spans="1:17" ht="12.75">
      <c r="A35" s="2" t="str">
        <f>IF(E35=0,"",IF(E35=E34,A34,ROW()-3&amp;IF(E35=E36,"T","")))</f>
        <v>31T</v>
      </c>
      <c r="B35" s="2">
        <f t="shared" si="0"/>
      </c>
      <c r="C35" s="32" t="s">
        <v>210</v>
      </c>
      <c r="D35" s="19">
        <v>22854</v>
      </c>
      <c r="E35" s="36">
        <f t="shared" si="1"/>
        <v>205</v>
      </c>
      <c r="F35" s="31" t="str">
        <f t="shared" si="2"/>
        <v>np</v>
      </c>
      <c r="G35" s="28">
        <f t="shared" si="3"/>
        <v>0</v>
      </c>
      <c r="H35" s="29" t="str">
        <f>VLOOKUP($C35,'Combined Men''s Epée'!$C$4:$I$205,H$1-2,FALSE)</f>
        <v>np</v>
      </c>
      <c r="I35" s="31">
        <f t="shared" si="4"/>
        <v>48</v>
      </c>
      <c r="J35" s="28">
        <f t="shared" si="5"/>
        <v>85</v>
      </c>
      <c r="K35" s="29">
        <f>VLOOKUP($C35,'Combined Men''s Epée'!$C$4:$I$205,K$1-2,FALSE)</f>
        <v>48</v>
      </c>
      <c r="L35" s="4">
        <v>27</v>
      </c>
      <c r="M35" s="5">
        <f t="shared" si="6"/>
        <v>120</v>
      </c>
      <c r="O35">
        <f t="shared" si="7"/>
        <v>0</v>
      </c>
      <c r="P35">
        <f t="shared" si="8"/>
        <v>85</v>
      </c>
      <c r="Q35">
        <f t="shared" si="9"/>
        <v>120</v>
      </c>
    </row>
    <row r="36" spans="1:17" ht="12.75">
      <c r="A36" s="2" t="str">
        <f>IF(E36=0,"",IF(E36=E35,A35,ROW()-3&amp;IF(E36=E37,"T","")))</f>
        <v>33T</v>
      </c>
      <c r="B36" s="2">
        <f aca="true" t="shared" si="10" ref="B36:B67">TRIM(IF(D36&lt;=V60Cutoff,"%",IF(D36&lt;=V50Cutoff,"#","")))</f>
      </c>
      <c r="C36" s="32" t="s">
        <v>275</v>
      </c>
      <c r="D36" s="19">
        <v>20380</v>
      </c>
      <c r="E36" s="36">
        <f t="shared" si="1"/>
        <v>204</v>
      </c>
      <c r="F36" s="31">
        <f aca="true" t="shared" si="11" ref="F36:F67">IF(ISERROR(H36),"np",H36)</f>
        <v>43</v>
      </c>
      <c r="G36" s="28">
        <f aca="true" t="shared" si="12" ref="G36:G67">IF(OR(F36&gt;=65,ISNUMBER(F36)=FALSE),0,VLOOKUP(F36,PointTable,G$3,TRUE))</f>
        <v>90</v>
      </c>
      <c r="H36" s="29">
        <f>VLOOKUP($C36,'Combined Men''s Epée'!$C$4:$I$205,H$1-2,FALSE)</f>
        <v>43</v>
      </c>
      <c r="I36" s="31" t="str">
        <f aca="true" t="shared" si="13" ref="I36:I67">IF(ISERROR(K36),"np",K36)</f>
        <v>np</v>
      </c>
      <c r="J36" s="28">
        <f t="shared" si="5"/>
        <v>0</v>
      </c>
      <c r="K36" s="29" t="str">
        <f>VLOOKUP($C36,'Combined Men''s Epée'!$C$4:$I$205,K$1-2,FALSE)</f>
        <v>np</v>
      </c>
      <c r="L36" s="4">
        <v>30</v>
      </c>
      <c r="M36" s="5">
        <f aca="true" t="shared" si="14" ref="M36:M67">IF(OR(L36&gt;=65,ISNUMBER(L36)=FALSE),0,VLOOKUP(L36,PointTable,M$3,TRUE))</f>
        <v>114</v>
      </c>
      <c r="O36">
        <f aca="true" t="shared" si="15" ref="O36:O67">G36</f>
        <v>90</v>
      </c>
      <c r="P36">
        <f aca="true" t="shared" si="16" ref="P36:P67">J36</f>
        <v>0</v>
      </c>
      <c r="Q36">
        <f aca="true" t="shared" si="17" ref="Q36:Q67">M36</f>
        <v>114</v>
      </c>
    </row>
    <row r="37" spans="1:17" ht="12.75">
      <c r="A37" s="2" t="str">
        <f>IF(E37=0,"",IF(E37=E36,A36,ROW()-3&amp;IF(E37=E38,"T","")))</f>
        <v>33T</v>
      </c>
      <c r="B37" s="2">
        <f t="shared" si="10"/>
      </c>
      <c r="C37" s="38" t="s">
        <v>412</v>
      </c>
      <c r="D37" s="19">
        <v>22624</v>
      </c>
      <c r="E37" s="36">
        <f t="shared" si="1"/>
        <v>204</v>
      </c>
      <c r="F37" s="31" t="str">
        <f t="shared" si="11"/>
        <v>np</v>
      </c>
      <c r="G37" s="28">
        <f t="shared" si="12"/>
        <v>0</v>
      </c>
      <c r="H37" s="29" t="e">
        <f>VLOOKUP($C37,'Combined Men''s Epée'!$C$4:$I$205,H$1-2,FALSE)</f>
        <v>#N/A</v>
      </c>
      <c r="I37" s="31" t="str">
        <f t="shared" si="13"/>
        <v>np</v>
      </c>
      <c r="J37" s="28">
        <f t="shared" si="5"/>
        <v>0</v>
      </c>
      <c r="K37" s="29" t="e">
        <f>VLOOKUP($C37,'Combined Men''s Epée'!$C$4:$I$205,K$1-2,FALSE)</f>
        <v>#N/A</v>
      </c>
      <c r="L37" s="4">
        <v>14</v>
      </c>
      <c r="M37" s="5">
        <f t="shared" si="14"/>
        <v>204</v>
      </c>
      <c r="O37">
        <f t="shared" si="15"/>
        <v>0</v>
      </c>
      <c r="P37">
        <f t="shared" si="16"/>
        <v>0</v>
      </c>
      <c r="Q37">
        <f t="shared" si="17"/>
        <v>204</v>
      </c>
    </row>
    <row r="38" spans="1:17" ht="12.75">
      <c r="A38" s="2" t="str">
        <f>IF(E38=0,"",IF(E38=E37,A37,ROW()-3&amp;IF(E38=E39,"T","")))</f>
        <v>35</v>
      </c>
      <c r="B38" s="2">
        <f t="shared" si="10"/>
      </c>
      <c r="C38" s="20" t="s">
        <v>86</v>
      </c>
      <c r="D38" s="19">
        <v>21174</v>
      </c>
      <c r="E38" s="36">
        <f t="shared" si="1"/>
        <v>201</v>
      </c>
      <c r="F38" s="31" t="str">
        <f t="shared" si="11"/>
        <v>np</v>
      </c>
      <c r="G38" s="28">
        <f t="shared" si="12"/>
        <v>0</v>
      </c>
      <c r="H38" s="29" t="e">
        <f>VLOOKUP($C38,'Combined Men''s Epée'!$C$4:$I$205,H$1-2,FALSE)</f>
        <v>#N/A</v>
      </c>
      <c r="I38" s="31" t="str">
        <f t="shared" si="13"/>
        <v>np</v>
      </c>
      <c r="J38" s="28">
        <f t="shared" si="5"/>
        <v>0</v>
      </c>
      <c r="K38" s="29" t="e">
        <f>VLOOKUP($C38,'Combined Men''s Epée'!$C$4:$I$205,K$1-2,FALSE)</f>
        <v>#N/A</v>
      </c>
      <c r="L38" s="4">
        <v>15.5</v>
      </c>
      <c r="M38" s="5">
        <f t="shared" si="14"/>
        <v>201</v>
      </c>
      <c r="O38">
        <f t="shared" si="15"/>
        <v>0</v>
      </c>
      <c r="P38">
        <f t="shared" si="16"/>
        <v>0</v>
      </c>
      <c r="Q38">
        <f t="shared" si="17"/>
        <v>201</v>
      </c>
    </row>
    <row r="39" spans="1:17" ht="12.75">
      <c r="A39" s="2" t="str">
        <f>IF(E39=0,"",IF(E39=E38,A38,ROW()-3&amp;IF(E39=E40,"T","")))</f>
        <v>36</v>
      </c>
      <c r="B39" s="2">
        <f t="shared" si="10"/>
      </c>
      <c r="C39" s="32" t="s">
        <v>234</v>
      </c>
      <c r="D39" s="19">
        <v>21504</v>
      </c>
      <c r="E39" s="36">
        <f t="shared" si="1"/>
        <v>192</v>
      </c>
      <c r="F39" s="31">
        <f t="shared" si="11"/>
        <v>23</v>
      </c>
      <c r="G39" s="28">
        <f t="shared" si="12"/>
        <v>192</v>
      </c>
      <c r="H39" s="29">
        <f>VLOOKUP($C39,'Combined Men''s Epée'!$C$4:$I$205,H$1-2,FALSE)</f>
        <v>23</v>
      </c>
      <c r="I39" s="31" t="str">
        <f t="shared" si="13"/>
        <v>np</v>
      </c>
      <c r="J39" s="28">
        <f t="shared" si="5"/>
        <v>0</v>
      </c>
      <c r="K39" s="29" t="str">
        <f>VLOOKUP($C39,'Combined Men''s Epée'!$C$4:$I$205,K$1-2,FALSE)</f>
        <v>np</v>
      </c>
      <c r="L39" s="4" t="s">
        <v>3</v>
      </c>
      <c r="M39" s="5">
        <f t="shared" si="14"/>
        <v>0</v>
      </c>
      <c r="O39">
        <f t="shared" si="15"/>
        <v>192</v>
      </c>
      <c r="P39">
        <f t="shared" si="16"/>
        <v>0</v>
      </c>
      <c r="Q39">
        <f t="shared" si="17"/>
        <v>0</v>
      </c>
    </row>
    <row r="40" spans="1:17" ht="12.75">
      <c r="A40" s="2" t="str">
        <f>IF(E40=0,"",IF(E40=E39,A39,ROW()-3&amp;IF(E40=E41,"T","")))</f>
        <v>37</v>
      </c>
      <c r="B40" s="2">
        <f t="shared" si="10"/>
      </c>
      <c r="C40" s="32" t="s">
        <v>364</v>
      </c>
      <c r="D40" s="19">
        <v>22376</v>
      </c>
      <c r="E40" s="36">
        <f t="shared" si="1"/>
        <v>189</v>
      </c>
      <c r="F40" s="31" t="str">
        <f t="shared" si="11"/>
        <v>np</v>
      </c>
      <c r="G40" s="28">
        <f t="shared" si="12"/>
        <v>0</v>
      </c>
      <c r="H40" s="29" t="str">
        <f>VLOOKUP($C40,'Combined Men''s Epée'!$C$4:$I$205,H$1-2,FALSE)</f>
        <v>np</v>
      </c>
      <c r="I40" s="31">
        <f t="shared" si="13"/>
        <v>24</v>
      </c>
      <c r="J40" s="28">
        <f t="shared" si="5"/>
        <v>189</v>
      </c>
      <c r="K40" s="29">
        <f>VLOOKUP($C40,'Combined Men''s Epée'!$C$4:$I$205,K$1-2,FALSE)</f>
        <v>24</v>
      </c>
      <c r="L40" s="4" t="s">
        <v>3</v>
      </c>
      <c r="M40" s="5">
        <f t="shared" si="14"/>
        <v>0</v>
      </c>
      <c r="O40">
        <f t="shared" si="15"/>
        <v>0</v>
      </c>
      <c r="P40">
        <f t="shared" si="16"/>
        <v>189</v>
      </c>
      <c r="Q40">
        <f t="shared" si="17"/>
        <v>0</v>
      </c>
    </row>
    <row r="41" spans="1:17" ht="12.75">
      <c r="A41" s="2" t="str">
        <f>IF(E41=0,"",IF(E41=E40,A40,ROW()-3&amp;IF(E41=E42,"T","")))</f>
        <v>38</v>
      </c>
      <c r="B41" s="2">
        <f t="shared" si="10"/>
      </c>
      <c r="C41" s="32" t="s">
        <v>304</v>
      </c>
      <c r="D41" s="19">
        <v>20453</v>
      </c>
      <c r="E41" s="36">
        <f t="shared" si="1"/>
        <v>180</v>
      </c>
      <c r="F41" s="31">
        <f t="shared" si="11"/>
        <v>27</v>
      </c>
      <c r="G41" s="28">
        <f t="shared" si="12"/>
        <v>180</v>
      </c>
      <c r="H41" s="29">
        <f>VLOOKUP($C41,'Combined Men''s Epée'!$C$4:$I$205,H$1-2,FALSE)</f>
        <v>27</v>
      </c>
      <c r="I41" s="31" t="str">
        <f t="shared" si="13"/>
        <v>np</v>
      </c>
      <c r="J41" s="28">
        <f t="shared" si="5"/>
        <v>0</v>
      </c>
      <c r="K41" s="29" t="str">
        <f>VLOOKUP($C41,'Combined Men''s Epée'!$C$4:$I$205,K$1-2,FALSE)</f>
        <v>np</v>
      </c>
      <c r="L41" s="4" t="s">
        <v>3</v>
      </c>
      <c r="M41" s="5">
        <f t="shared" si="14"/>
        <v>0</v>
      </c>
      <c r="O41">
        <f t="shared" si="15"/>
        <v>180</v>
      </c>
      <c r="P41">
        <f t="shared" si="16"/>
        <v>0</v>
      </c>
      <c r="Q41">
        <f t="shared" si="17"/>
        <v>0</v>
      </c>
    </row>
    <row r="42" spans="1:17" ht="12.75">
      <c r="A42" s="2" t="str">
        <f>IF(E42=0,"",IF(E42=E41,A41,ROW()-3&amp;IF(E42=E43,"T","")))</f>
        <v>39</v>
      </c>
      <c r="B42" s="2">
        <f t="shared" si="10"/>
      </c>
      <c r="C42" s="32" t="s">
        <v>240</v>
      </c>
      <c r="D42" s="19">
        <v>22812</v>
      </c>
      <c r="E42" s="36">
        <f t="shared" si="1"/>
        <v>179.5</v>
      </c>
      <c r="F42" s="31">
        <f t="shared" si="11"/>
        <v>45.5</v>
      </c>
      <c r="G42" s="28">
        <f t="shared" si="12"/>
        <v>87.5</v>
      </c>
      <c r="H42" s="29">
        <f>VLOOKUP($C42,'Combined Men''s Epée'!$C$4:$I$205,H$1-2,FALSE)</f>
        <v>45.5</v>
      </c>
      <c r="I42" s="31">
        <f t="shared" si="13"/>
        <v>41</v>
      </c>
      <c r="J42" s="28">
        <f t="shared" si="5"/>
        <v>92</v>
      </c>
      <c r="K42" s="29">
        <f>VLOOKUP($C42,'Combined Men''s Epée'!$C$4:$I$205,K$1-2,FALSE)</f>
        <v>41</v>
      </c>
      <c r="L42" s="4" t="s">
        <v>3</v>
      </c>
      <c r="M42" s="5">
        <f t="shared" si="14"/>
        <v>0</v>
      </c>
      <c r="O42">
        <f t="shared" si="15"/>
        <v>87.5</v>
      </c>
      <c r="P42">
        <f t="shared" si="16"/>
        <v>92</v>
      </c>
      <c r="Q42">
        <f t="shared" si="17"/>
        <v>0</v>
      </c>
    </row>
    <row r="43" spans="1:17" ht="12.75">
      <c r="A43" s="2" t="str">
        <f>IF(E43=0,"",IF(E43=E42,A42,ROW()-3&amp;IF(E43=E44,"T","")))</f>
        <v>40</v>
      </c>
      <c r="B43" s="2">
        <f t="shared" si="10"/>
      </c>
      <c r="C43" s="32" t="s">
        <v>369</v>
      </c>
      <c r="D43" s="19">
        <v>22528</v>
      </c>
      <c r="E43" s="36">
        <f t="shared" si="1"/>
        <v>155</v>
      </c>
      <c r="F43" s="31" t="str">
        <f t="shared" si="11"/>
        <v>np</v>
      </c>
      <c r="G43" s="28">
        <f t="shared" si="12"/>
        <v>0</v>
      </c>
      <c r="H43" s="29" t="str">
        <f>VLOOKUP($C43,'Combined Men''s Epée'!$C$4:$I$205,H$1-2,FALSE)</f>
        <v>np</v>
      </c>
      <c r="I43" s="31">
        <f t="shared" si="13"/>
        <v>43</v>
      </c>
      <c r="J43" s="28">
        <f t="shared" si="5"/>
        <v>90</v>
      </c>
      <c r="K43" s="29">
        <f>VLOOKUP($C43,'Combined Men''s Epée'!$C$4:$I$205,K$1-2,FALSE)</f>
        <v>43</v>
      </c>
      <c r="L43" s="4">
        <v>38</v>
      </c>
      <c r="M43" s="5">
        <f t="shared" si="14"/>
        <v>65</v>
      </c>
      <c r="O43">
        <f t="shared" si="15"/>
        <v>0</v>
      </c>
      <c r="P43">
        <f t="shared" si="16"/>
        <v>90</v>
      </c>
      <c r="Q43">
        <f t="shared" si="17"/>
        <v>65</v>
      </c>
    </row>
    <row r="44" spans="1:17" ht="12.75">
      <c r="A44" s="2" t="str">
        <f>IF(E44=0,"",IF(E44=E43,A43,ROW()-3&amp;IF(E44=E45,"T","")))</f>
        <v>41</v>
      </c>
      <c r="B44" s="2">
        <f t="shared" si="10"/>
      </c>
      <c r="C44" s="38" t="s">
        <v>546</v>
      </c>
      <c r="D44" s="19">
        <v>21618</v>
      </c>
      <c r="E44" s="36">
        <f t="shared" si="1"/>
        <v>140</v>
      </c>
      <c r="F44" s="31" t="str">
        <f t="shared" si="11"/>
        <v>np</v>
      </c>
      <c r="G44" s="28">
        <f t="shared" si="12"/>
        <v>0</v>
      </c>
      <c r="H44" s="29" t="e">
        <f>VLOOKUP($C44,'Combined Men''s Epée'!$C$4:$I$205,H$1-2,FALSE)</f>
        <v>#N/A</v>
      </c>
      <c r="I44" s="31" t="str">
        <f t="shared" si="13"/>
        <v>np</v>
      </c>
      <c r="J44" s="28">
        <f t="shared" si="5"/>
        <v>0</v>
      </c>
      <c r="K44" s="29" t="e">
        <f>VLOOKUP($C44,'Combined Men''s Epée'!$C$4:$I$205,K$1-2,FALSE)</f>
        <v>#N/A</v>
      </c>
      <c r="L44" s="4">
        <v>17</v>
      </c>
      <c r="M44" s="5">
        <f t="shared" si="14"/>
        <v>140</v>
      </c>
      <c r="O44">
        <f t="shared" si="15"/>
        <v>0</v>
      </c>
      <c r="P44">
        <f t="shared" si="16"/>
        <v>0</v>
      </c>
      <c r="Q44">
        <f t="shared" si="17"/>
        <v>140</v>
      </c>
    </row>
    <row r="45" spans="1:17" ht="12.75">
      <c r="A45" s="2" t="str">
        <f>IF(E45=0,"",IF(E45=E44,A44,ROW()-3&amp;IF(E45=E46,"T","")))</f>
        <v>42</v>
      </c>
      <c r="B45" s="2">
        <f t="shared" si="10"/>
      </c>
      <c r="C45" s="38" t="s">
        <v>534</v>
      </c>
      <c r="D45" s="19">
        <v>23473</v>
      </c>
      <c r="E45" s="36">
        <f t="shared" si="1"/>
        <v>128</v>
      </c>
      <c r="F45" s="31" t="str">
        <f t="shared" si="11"/>
        <v>np</v>
      </c>
      <c r="G45" s="28">
        <f t="shared" si="12"/>
        <v>0</v>
      </c>
      <c r="H45" s="29" t="e">
        <f>VLOOKUP($C45,'Combined Men''s Epée'!$C$4:$I$205,H$1-2,FALSE)</f>
        <v>#N/A</v>
      </c>
      <c r="I45" s="31" t="str">
        <f t="shared" si="13"/>
        <v>np</v>
      </c>
      <c r="J45" s="28">
        <f t="shared" si="5"/>
        <v>0</v>
      </c>
      <c r="K45" s="29" t="e">
        <f>VLOOKUP($C45,'Combined Men''s Epée'!$C$4:$I$205,K$1-2,FALSE)</f>
        <v>#N/A</v>
      </c>
      <c r="L45" s="4">
        <v>23</v>
      </c>
      <c r="M45" s="5">
        <f t="shared" si="14"/>
        <v>128</v>
      </c>
      <c r="O45">
        <f t="shared" si="15"/>
        <v>0</v>
      </c>
      <c r="P45">
        <f t="shared" si="16"/>
        <v>0</v>
      </c>
      <c r="Q45">
        <f t="shared" si="17"/>
        <v>128</v>
      </c>
    </row>
    <row r="46" spans="1:17" ht="12.75">
      <c r="A46" s="2" t="str">
        <f>IF(E46=0,"",IF(E46=E45,A45,ROW()-3&amp;IF(E46=E47,"T","")))</f>
        <v>43</v>
      </c>
      <c r="B46" s="2">
        <f t="shared" si="10"/>
      </c>
      <c r="C46" s="32" t="s">
        <v>239</v>
      </c>
      <c r="D46" s="19">
        <v>20812</v>
      </c>
      <c r="E46" s="36">
        <f t="shared" si="1"/>
        <v>126</v>
      </c>
      <c r="F46" s="31" t="str">
        <f t="shared" si="11"/>
        <v>np</v>
      </c>
      <c r="G46" s="28">
        <f t="shared" si="12"/>
        <v>0</v>
      </c>
      <c r="H46" s="29" t="e">
        <f>VLOOKUP($C46,'Combined Men''s Epée'!$C$4:$I$205,H$1-2,FALSE)</f>
        <v>#N/A</v>
      </c>
      <c r="I46" s="31" t="str">
        <f t="shared" si="13"/>
        <v>np</v>
      </c>
      <c r="J46" s="28">
        <f t="shared" si="5"/>
        <v>0</v>
      </c>
      <c r="K46" s="29" t="e">
        <f>VLOOKUP($C46,'Combined Men''s Epée'!$C$4:$I$205,K$1-2,FALSE)</f>
        <v>#N/A</v>
      </c>
      <c r="L46" s="4">
        <v>24</v>
      </c>
      <c r="M46" s="5">
        <f t="shared" si="14"/>
        <v>126</v>
      </c>
      <c r="O46">
        <f t="shared" si="15"/>
        <v>0</v>
      </c>
      <c r="P46">
        <f t="shared" si="16"/>
        <v>0</v>
      </c>
      <c r="Q46">
        <f t="shared" si="17"/>
        <v>126</v>
      </c>
    </row>
    <row r="47" spans="1:17" ht="12.75">
      <c r="A47" s="2" t="str">
        <f>IF(E47=0,"",IF(E47=E46,A46,ROW()-3&amp;IF(E47=E48,"T","")))</f>
        <v>44</v>
      </c>
      <c r="B47" s="2">
        <f t="shared" si="10"/>
      </c>
      <c r="C47" s="38" t="s">
        <v>413</v>
      </c>
      <c r="D47" s="19">
        <v>22759</v>
      </c>
      <c r="E47" s="36">
        <f t="shared" si="1"/>
        <v>124</v>
      </c>
      <c r="F47" s="31" t="str">
        <f t="shared" si="11"/>
        <v>np</v>
      </c>
      <c r="G47" s="28">
        <f t="shared" si="12"/>
        <v>0</v>
      </c>
      <c r="H47" s="29" t="e">
        <f>VLOOKUP($C47,'Combined Men''s Epée'!$C$4:$I$205,H$1-2,FALSE)</f>
        <v>#N/A</v>
      </c>
      <c r="I47" s="31" t="str">
        <f t="shared" si="13"/>
        <v>np</v>
      </c>
      <c r="J47" s="28">
        <f t="shared" si="5"/>
        <v>0</v>
      </c>
      <c r="K47" s="29" t="e">
        <f>VLOOKUP($C47,'Combined Men''s Epée'!$C$4:$I$205,K$1-2,FALSE)</f>
        <v>#N/A</v>
      </c>
      <c r="L47" s="4">
        <v>25</v>
      </c>
      <c r="M47" s="5">
        <f t="shared" si="14"/>
        <v>124</v>
      </c>
      <c r="O47">
        <f t="shared" si="15"/>
        <v>0</v>
      </c>
      <c r="P47">
        <f t="shared" si="16"/>
        <v>0</v>
      </c>
      <c r="Q47">
        <f t="shared" si="17"/>
        <v>124</v>
      </c>
    </row>
    <row r="48" spans="1:17" ht="12.75">
      <c r="A48" s="2" t="str">
        <f>IF(E48=0,"",IF(E48=E47,A47,ROW()-3&amp;IF(E48=E49,"T","")))</f>
        <v>45</v>
      </c>
      <c r="B48" s="2">
        <f t="shared" si="10"/>
      </c>
      <c r="C48" s="32" t="s">
        <v>276</v>
      </c>
      <c r="D48" s="19">
        <v>21357</v>
      </c>
      <c r="E48" s="36">
        <f t="shared" si="1"/>
        <v>122</v>
      </c>
      <c r="F48" s="31" t="str">
        <f t="shared" si="11"/>
        <v>np</v>
      </c>
      <c r="G48" s="28">
        <f t="shared" si="12"/>
        <v>0</v>
      </c>
      <c r="H48" s="29" t="e">
        <f>VLOOKUP($C48,'Combined Men''s Epée'!$C$4:$I$205,H$1-2,FALSE)</f>
        <v>#N/A</v>
      </c>
      <c r="I48" s="31" t="str">
        <f t="shared" si="13"/>
        <v>np</v>
      </c>
      <c r="J48" s="28">
        <f t="shared" si="5"/>
        <v>0</v>
      </c>
      <c r="K48" s="29" t="e">
        <f>VLOOKUP($C48,'Combined Men''s Epée'!$C$4:$I$205,K$1-2,FALSE)</f>
        <v>#N/A</v>
      </c>
      <c r="L48" s="4">
        <v>26</v>
      </c>
      <c r="M48" s="5">
        <f t="shared" si="14"/>
        <v>122</v>
      </c>
      <c r="O48">
        <f t="shared" si="15"/>
        <v>0</v>
      </c>
      <c r="P48">
        <f t="shared" si="16"/>
        <v>0</v>
      </c>
      <c r="Q48">
        <f t="shared" si="17"/>
        <v>122</v>
      </c>
    </row>
    <row r="49" spans="1:17" ht="12.75">
      <c r="A49" s="2" t="str">
        <f>IF(E49=0,"",IF(E49=E48,A48,ROW()-3&amp;IF(E49=E50,"T","")))</f>
        <v>46</v>
      </c>
      <c r="B49" s="2">
        <f t="shared" si="10"/>
      </c>
      <c r="C49" s="38" t="s">
        <v>414</v>
      </c>
      <c r="D49" s="19">
        <v>20861</v>
      </c>
      <c r="E49" s="36">
        <f t="shared" si="1"/>
        <v>110</v>
      </c>
      <c r="F49" s="31" t="str">
        <f t="shared" si="11"/>
        <v>np</v>
      </c>
      <c r="G49" s="28">
        <f t="shared" si="12"/>
        <v>0</v>
      </c>
      <c r="H49" s="29" t="e">
        <f>VLOOKUP($C49,'Combined Men''s Epée'!$C$4:$I$205,H$1-2,FALSE)</f>
        <v>#N/A</v>
      </c>
      <c r="I49" s="31" t="str">
        <f t="shared" si="13"/>
        <v>np</v>
      </c>
      <c r="J49" s="28">
        <f t="shared" si="5"/>
        <v>0</v>
      </c>
      <c r="K49" s="29" t="e">
        <f>VLOOKUP($C49,'Combined Men''s Epée'!$C$4:$I$205,K$1-2,FALSE)</f>
        <v>#N/A</v>
      </c>
      <c r="L49" s="4">
        <v>32</v>
      </c>
      <c r="M49" s="5">
        <f t="shared" si="14"/>
        <v>110</v>
      </c>
      <c r="O49">
        <f t="shared" si="15"/>
        <v>0</v>
      </c>
      <c r="P49">
        <f t="shared" si="16"/>
        <v>0</v>
      </c>
      <c r="Q49">
        <f t="shared" si="17"/>
        <v>110</v>
      </c>
    </row>
    <row r="50" spans="1:17" ht="12.75">
      <c r="A50" s="2" t="str">
        <f>IF(E50=0,"",IF(E50=E49,A49,ROW()-3&amp;IF(E50=E51,"T","")))</f>
        <v>47</v>
      </c>
      <c r="B50" s="2">
        <f t="shared" si="10"/>
      </c>
      <c r="C50" s="32" t="s">
        <v>307</v>
      </c>
      <c r="D50" s="19">
        <v>23472</v>
      </c>
      <c r="E50" s="36">
        <f t="shared" si="1"/>
        <v>99</v>
      </c>
      <c r="F50" s="31">
        <f t="shared" si="11"/>
        <v>34</v>
      </c>
      <c r="G50" s="28">
        <f t="shared" si="12"/>
        <v>99</v>
      </c>
      <c r="H50" s="29">
        <f>VLOOKUP($C50,'Combined Men''s Epée'!$C$4:$I$205,H$1-2,FALSE)</f>
        <v>34</v>
      </c>
      <c r="I50" s="31" t="str">
        <f t="shared" si="13"/>
        <v>np</v>
      </c>
      <c r="J50" s="28">
        <f t="shared" si="5"/>
        <v>0</v>
      </c>
      <c r="K50" s="29" t="str">
        <f>VLOOKUP($C50,'Combined Men''s Epée'!$C$4:$I$205,K$1-2,FALSE)</f>
        <v>np</v>
      </c>
      <c r="L50" s="4" t="s">
        <v>3</v>
      </c>
      <c r="M50" s="5">
        <f t="shared" si="14"/>
        <v>0</v>
      </c>
      <c r="O50">
        <f t="shared" si="15"/>
        <v>99</v>
      </c>
      <c r="P50">
        <f t="shared" si="16"/>
        <v>0</v>
      </c>
      <c r="Q50">
        <f t="shared" si="17"/>
        <v>0</v>
      </c>
    </row>
    <row r="51" spans="1:17" ht="12.75">
      <c r="A51" s="2" t="str">
        <f>IF(E51=0,"",IF(E51=E50,A50,ROW()-3&amp;IF(E51=E52,"T","")))</f>
        <v>48</v>
      </c>
      <c r="B51" s="2">
        <f t="shared" si="10"/>
      </c>
      <c r="C51" s="32" t="s">
        <v>308</v>
      </c>
      <c r="D51" s="19">
        <v>21080</v>
      </c>
      <c r="E51" s="36">
        <f t="shared" si="1"/>
        <v>94</v>
      </c>
      <c r="F51" s="31">
        <f t="shared" si="11"/>
        <v>39</v>
      </c>
      <c r="G51" s="28">
        <f t="shared" si="12"/>
        <v>94</v>
      </c>
      <c r="H51" s="29">
        <f>VLOOKUP($C51,'Combined Men''s Epée'!$C$4:$I$205,H$1-2,FALSE)</f>
        <v>39</v>
      </c>
      <c r="I51" s="31" t="str">
        <f t="shared" si="13"/>
        <v>np</v>
      </c>
      <c r="J51" s="28">
        <f t="shared" si="5"/>
        <v>0</v>
      </c>
      <c r="K51" s="29" t="str">
        <f>VLOOKUP($C51,'Combined Men''s Epée'!$C$4:$I$205,K$1-2,FALSE)</f>
        <v>np</v>
      </c>
      <c r="L51" s="4" t="s">
        <v>3</v>
      </c>
      <c r="M51" s="5">
        <f t="shared" si="14"/>
        <v>0</v>
      </c>
      <c r="O51">
        <f t="shared" si="15"/>
        <v>94</v>
      </c>
      <c r="P51">
        <f t="shared" si="16"/>
        <v>0</v>
      </c>
      <c r="Q51">
        <f t="shared" si="17"/>
        <v>0</v>
      </c>
    </row>
    <row r="52" spans="1:17" ht="12.75">
      <c r="A52" s="2" t="str">
        <f>IF(E52=0,"",IF(E52=E51,A51,ROW()-3&amp;IF(E52=E53,"T","")))</f>
        <v>49</v>
      </c>
      <c r="B52" s="2">
        <f t="shared" si="10"/>
      </c>
      <c r="C52" s="32" t="s">
        <v>309</v>
      </c>
      <c r="D52" s="19">
        <v>21845</v>
      </c>
      <c r="E52" s="36">
        <f t="shared" si="1"/>
        <v>93</v>
      </c>
      <c r="F52" s="31">
        <f t="shared" si="11"/>
        <v>40</v>
      </c>
      <c r="G52" s="28">
        <f t="shared" si="12"/>
        <v>93</v>
      </c>
      <c r="H52" s="29">
        <f>VLOOKUP($C52,'Combined Men''s Epée'!$C$4:$I$205,H$1-2,FALSE)</f>
        <v>40</v>
      </c>
      <c r="I52" s="31" t="str">
        <f t="shared" si="13"/>
        <v>np</v>
      </c>
      <c r="J52" s="28">
        <f t="shared" si="5"/>
        <v>0</v>
      </c>
      <c r="K52" s="29" t="str">
        <f>VLOOKUP($C52,'Combined Men''s Epée'!$C$4:$I$205,K$1-2,FALSE)</f>
        <v>np</v>
      </c>
      <c r="L52" s="4" t="s">
        <v>3</v>
      </c>
      <c r="M52" s="5">
        <f t="shared" si="14"/>
        <v>0</v>
      </c>
      <c r="O52">
        <f t="shared" si="15"/>
        <v>93</v>
      </c>
      <c r="P52">
        <f t="shared" si="16"/>
        <v>0</v>
      </c>
      <c r="Q52">
        <f t="shared" si="17"/>
        <v>0</v>
      </c>
    </row>
    <row r="53" spans="1:17" ht="12.75">
      <c r="A53" s="2" t="str">
        <f>IF(E53=0,"",IF(E53=E52,A52,ROW()-3&amp;IF(E53=E54,"T","")))</f>
        <v>50</v>
      </c>
      <c r="B53" s="2">
        <f t="shared" si="10"/>
      </c>
      <c r="C53" s="32" t="s">
        <v>368</v>
      </c>
      <c r="D53" s="19">
        <v>22139</v>
      </c>
      <c r="E53" s="36">
        <f t="shared" si="1"/>
        <v>91</v>
      </c>
      <c r="F53" s="31" t="str">
        <f t="shared" si="11"/>
        <v>np</v>
      </c>
      <c r="G53" s="28">
        <f t="shared" si="12"/>
        <v>0</v>
      </c>
      <c r="H53" s="29" t="str">
        <f>VLOOKUP($C53,'Combined Men''s Epée'!$C$4:$I$205,H$1-2,FALSE)</f>
        <v>np</v>
      </c>
      <c r="I53" s="31">
        <f t="shared" si="13"/>
        <v>42</v>
      </c>
      <c r="J53" s="28">
        <f t="shared" si="5"/>
        <v>91</v>
      </c>
      <c r="K53" s="29">
        <f>VLOOKUP($C53,'Combined Men''s Epée'!$C$4:$I$205,K$1-2,FALSE)</f>
        <v>42</v>
      </c>
      <c r="L53" s="4" t="s">
        <v>3</v>
      </c>
      <c r="M53" s="5">
        <f t="shared" si="14"/>
        <v>0</v>
      </c>
      <c r="O53">
        <f t="shared" si="15"/>
        <v>0</v>
      </c>
      <c r="P53">
        <f t="shared" si="16"/>
        <v>91</v>
      </c>
      <c r="Q53">
        <f t="shared" si="17"/>
        <v>0</v>
      </c>
    </row>
    <row r="54" spans="1:17" ht="12.75">
      <c r="A54" s="2" t="str">
        <f>IF(E54=0,"",IF(E54=E53,A53,ROW()-3&amp;IF(E54=E55,"T","")))</f>
        <v>51</v>
      </c>
      <c r="B54" s="2">
        <f t="shared" si="10"/>
      </c>
      <c r="C54" s="32" t="s">
        <v>310</v>
      </c>
      <c r="D54" s="19">
        <v>23578</v>
      </c>
      <c r="E54" s="36">
        <f t="shared" si="1"/>
        <v>89</v>
      </c>
      <c r="F54" s="31">
        <f t="shared" si="11"/>
        <v>44</v>
      </c>
      <c r="G54" s="28">
        <f t="shared" si="12"/>
        <v>89</v>
      </c>
      <c r="H54" s="29">
        <f>VLOOKUP($C54,'Combined Men''s Epée'!$C$4:$I$205,H$1-2,FALSE)</f>
        <v>44</v>
      </c>
      <c r="I54" s="31" t="str">
        <f t="shared" si="13"/>
        <v>np</v>
      </c>
      <c r="J54" s="28">
        <f t="shared" si="5"/>
        <v>0</v>
      </c>
      <c r="K54" s="29" t="str">
        <f>VLOOKUP($C54,'Combined Men''s Epée'!$C$4:$I$205,K$1-2,FALSE)</f>
        <v>np</v>
      </c>
      <c r="L54" s="4" t="s">
        <v>3</v>
      </c>
      <c r="M54" s="5">
        <f t="shared" si="14"/>
        <v>0</v>
      </c>
      <c r="O54">
        <f t="shared" si="15"/>
        <v>89</v>
      </c>
      <c r="P54">
        <f t="shared" si="16"/>
        <v>0</v>
      </c>
      <c r="Q54">
        <f t="shared" si="17"/>
        <v>0</v>
      </c>
    </row>
    <row r="55" spans="1:17" ht="12.75">
      <c r="A55" s="2" t="str">
        <f>IF(E55=0,"",IF(E55=E54,A54,ROW()-3&amp;IF(E55=E56,"T","")))</f>
        <v>52</v>
      </c>
      <c r="B55" s="2">
        <f t="shared" si="10"/>
      </c>
      <c r="C55" s="32" t="s">
        <v>127</v>
      </c>
      <c r="D55" s="19">
        <v>21368</v>
      </c>
      <c r="E55" s="36">
        <f t="shared" si="1"/>
        <v>86</v>
      </c>
      <c r="F55" s="31">
        <f t="shared" si="11"/>
        <v>47</v>
      </c>
      <c r="G55" s="28">
        <f t="shared" si="12"/>
        <v>86</v>
      </c>
      <c r="H55" s="29">
        <f>VLOOKUP($C55,'Combined Men''s Epée'!$C$4:$I$205,H$1-2,FALSE)</f>
        <v>47</v>
      </c>
      <c r="I55" s="31" t="str">
        <f t="shared" si="13"/>
        <v>np</v>
      </c>
      <c r="J55" s="28">
        <f t="shared" si="5"/>
        <v>0</v>
      </c>
      <c r="K55" s="29" t="str">
        <f>VLOOKUP($C55,'Combined Men''s Epée'!$C$4:$I$205,K$1-2,FALSE)</f>
        <v>np</v>
      </c>
      <c r="L55" s="4" t="s">
        <v>3</v>
      </c>
      <c r="M55" s="5">
        <f t="shared" si="14"/>
        <v>0</v>
      </c>
      <c r="O55">
        <f t="shared" si="15"/>
        <v>86</v>
      </c>
      <c r="P55">
        <f t="shared" si="16"/>
        <v>0</v>
      </c>
      <c r="Q55">
        <f t="shared" si="17"/>
        <v>0</v>
      </c>
    </row>
    <row r="56" spans="1:17" ht="12.75">
      <c r="A56" s="2" t="str">
        <f>IF(E56=0,"",IF(E56=E55,A55,ROW()-3&amp;IF(E56=E57,"T","")))</f>
        <v>53T</v>
      </c>
      <c r="B56" s="2">
        <f t="shared" si="10"/>
      </c>
      <c r="C56" s="32" t="s">
        <v>128</v>
      </c>
      <c r="D56" s="19">
        <v>20349</v>
      </c>
      <c r="E56" s="36">
        <f t="shared" si="1"/>
        <v>84</v>
      </c>
      <c r="F56" s="31" t="str">
        <f t="shared" si="11"/>
        <v>np</v>
      </c>
      <c r="G56" s="28">
        <f t="shared" si="12"/>
        <v>0</v>
      </c>
      <c r="H56" s="29" t="str">
        <f>VLOOKUP($C56,'Combined Men''s Epée'!$C$4:$I$205,H$1-2,FALSE)</f>
        <v>np</v>
      </c>
      <c r="I56" s="31">
        <f t="shared" si="13"/>
        <v>49</v>
      </c>
      <c r="J56" s="28">
        <f t="shared" si="5"/>
        <v>84</v>
      </c>
      <c r="K56" s="29">
        <f>VLOOKUP($C56,'Combined Men''s Epée'!$C$4:$I$205,K$1-2,FALSE)</f>
        <v>49</v>
      </c>
      <c r="L56" s="4" t="s">
        <v>3</v>
      </c>
      <c r="M56" s="5">
        <f t="shared" si="14"/>
        <v>0</v>
      </c>
      <c r="O56">
        <f t="shared" si="15"/>
        <v>0</v>
      </c>
      <c r="P56">
        <f t="shared" si="16"/>
        <v>84</v>
      </c>
      <c r="Q56">
        <f t="shared" si="17"/>
        <v>0</v>
      </c>
    </row>
    <row r="57" spans="1:17" ht="12.75">
      <c r="A57" s="2" t="str">
        <f>IF(E57=0,"",IF(E57=E56,A56,ROW()-3&amp;IF(E57=E58,"T","")))</f>
        <v>53T</v>
      </c>
      <c r="B57" s="2">
        <f t="shared" si="10"/>
      </c>
      <c r="C57" s="32" t="s">
        <v>115</v>
      </c>
      <c r="D57" s="19">
        <v>22339</v>
      </c>
      <c r="E57" s="36">
        <f t="shared" si="1"/>
        <v>84</v>
      </c>
      <c r="F57" s="31">
        <f t="shared" si="11"/>
        <v>49</v>
      </c>
      <c r="G57" s="28">
        <f t="shared" si="12"/>
        <v>84</v>
      </c>
      <c r="H57" s="29">
        <f>VLOOKUP($C57,'Combined Men''s Epée'!$C$4:$I$205,H$1-2,FALSE)</f>
        <v>49</v>
      </c>
      <c r="I57" s="31" t="str">
        <f t="shared" si="13"/>
        <v>np</v>
      </c>
      <c r="J57" s="28">
        <f t="shared" si="5"/>
        <v>0</v>
      </c>
      <c r="K57" s="29" t="str">
        <f>VLOOKUP($C57,'Combined Men''s Epée'!$C$4:$I$205,K$1-2,FALSE)</f>
        <v>np</v>
      </c>
      <c r="L57" s="4" t="s">
        <v>3</v>
      </c>
      <c r="M57" s="5">
        <f t="shared" si="14"/>
        <v>0</v>
      </c>
      <c r="O57">
        <f t="shared" si="15"/>
        <v>84</v>
      </c>
      <c r="P57">
        <f t="shared" si="16"/>
        <v>0</v>
      </c>
      <c r="Q57">
        <f t="shared" si="17"/>
        <v>0</v>
      </c>
    </row>
    <row r="58" spans="1:17" ht="12.75">
      <c r="A58" s="2" t="str">
        <f>IF(E58=0,"",IF(E58=E57,A57,ROW()-3&amp;IF(E58=E59,"T","")))</f>
        <v>55</v>
      </c>
      <c r="B58" s="2">
        <f t="shared" si="10"/>
      </c>
      <c r="C58" s="32" t="s">
        <v>320</v>
      </c>
      <c r="D58" s="19">
        <v>23731</v>
      </c>
      <c r="E58" s="36">
        <f t="shared" si="1"/>
        <v>82</v>
      </c>
      <c r="F58" s="31" t="str">
        <f t="shared" si="11"/>
        <v>np</v>
      </c>
      <c r="G58" s="28">
        <f t="shared" si="12"/>
        <v>0</v>
      </c>
      <c r="H58" s="29" t="str">
        <f>VLOOKUP($C58,'Combined Men''s Epée'!$C$4:$I$205,H$1-2,FALSE)</f>
        <v>np</v>
      </c>
      <c r="I58" s="31">
        <f t="shared" si="13"/>
        <v>51</v>
      </c>
      <c r="J58" s="28">
        <f t="shared" si="5"/>
        <v>82</v>
      </c>
      <c r="K58" s="29">
        <f>VLOOKUP($C58,'Combined Men''s Epée'!$C$4:$I$205,K$1-2,FALSE)</f>
        <v>51</v>
      </c>
      <c r="L58" s="4" t="s">
        <v>3</v>
      </c>
      <c r="M58" s="5">
        <f t="shared" si="14"/>
        <v>0</v>
      </c>
      <c r="O58">
        <f t="shared" si="15"/>
        <v>0</v>
      </c>
      <c r="P58">
        <f t="shared" si="16"/>
        <v>82</v>
      </c>
      <c r="Q58">
        <f t="shared" si="17"/>
        <v>0</v>
      </c>
    </row>
    <row r="59" spans="1:17" ht="12.75">
      <c r="A59" s="2" t="str">
        <f>IF(E59=0,"",IF(E59=E58,A58,ROW()-3&amp;IF(E59=E60,"T","")))</f>
        <v>56</v>
      </c>
      <c r="B59" s="2">
        <f t="shared" si="10"/>
      </c>
      <c r="C59" s="32" t="s">
        <v>370</v>
      </c>
      <c r="D59" s="19">
        <v>21930</v>
      </c>
      <c r="E59" s="36">
        <f t="shared" si="1"/>
        <v>80</v>
      </c>
      <c r="F59" s="31" t="str">
        <f t="shared" si="11"/>
        <v>np</v>
      </c>
      <c r="G59" s="28">
        <f t="shared" si="12"/>
        <v>0</v>
      </c>
      <c r="H59" s="29" t="str">
        <f>VLOOKUP($C59,'Combined Men''s Epée'!$C$4:$I$205,H$1-2,FALSE)</f>
        <v>np</v>
      </c>
      <c r="I59" s="31">
        <f t="shared" si="13"/>
        <v>53</v>
      </c>
      <c r="J59" s="28">
        <f t="shared" si="5"/>
        <v>80</v>
      </c>
      <c r="K59" s="29">
        <f>VLOOKUP($C59,'Combined Men''s Epée'!$C$4:$I$205,K$1-2,FALSE)</f>
        <v>53</v>
      </c>
      <c r="L59" s="4" t="s">
        <v>3</v>
      </c>
      <c r="M59" s="5">
        <f t="shared" si="14"/>
        <v>0</v>
      </c>
      <c r="O59">
        <f t="shared" si="15"/>
        <v>0</v>
      </c>
      <c r="P59">
        <f t="shared" si="16"/>
        <v>80</v>
      </c>
      <c r="Q59">
        <f t="shared" si="17"/>
        <v>0</v>
      </c>
    </row>
    <row r="60" spans="1:17" ht="12.75">
      <c r="A60" s="2" t="str">
        <f>IF(E60=0,"",IF(E60=E59,A59,ROW()-3&amp;IF(E60=E61,"T","")))</f>
        <v>57</v>
      </c>
      <c r="B60" s="2">
        <f t="shared" si="10"/>
      </c>
      <c r="C60" s="32" t="s">
        <v>371</v>
      </c>
      <c r="D60" s="19">
        <v>22422</v>
      </c>
      <c r="E60" s="36">
        <f t="shared" si="1"/>
        <v>78</v>
      </c>
      <c r="F60" s="31" t="str">
        <f t="shared" si="11"/>
        <v>np</v>
      </c>
      <c r="G60" s="28">
        <f t="shared" si="12"/>
        <v>0</v>
      </c>
      <c r="H60" s="29" t="str">
        <f>VLOOKUP($C60,'Combined Men''s Epée'!$C$4:$I$205,H$1-2,FALSE)</f>
        <v>np</v>
      </c>
      <c r="I60" s="31">
        <f t="shared" si="13"/>
        <v>55</v>
      </c>
      <c r="J60" s="28">
        <f t="shared" si="5"/>
        <v>78</v>
      </c>
      <c r="K60" s="29">
        <f>VLOOKUP($C60,'Combined Men''s Epée'!$C$4:$I$205,K$1-2,FALSE)</f>
        <v>55</v>
      </c>
      <c r="L60" s="4" t="s">
        <v>3</v>
      </c>
      <c r="M60" s="5">
        <f t="shared" si="14"/>
        <v>0</v>
      </c>
      <c r="O60">
        <f t="shared" si="15"/>
        <v>0</v>
      </c>
      <c r="P60">
        <f t="shared" si="16"/>
        <v>78</v>
      </c>
      <c r="Q60">
        <f t="shared" si="17"/>
        <v>0</v>
      </c>
    </row>
    <row r="61" spans="1:17" ht="12.75">
      <c r="A61" s="2" t="str">
        <f>IF(E61=0,"",IF(E61=E60,A60,ROW()-3&amp;IF(E61=E62,"T","")))</f>
        <v>58</v>
      </c>
      <c r="B61" s="2">
        <f t="shared" si="10"/>
      </c>
      <c r="C61" s="32" t="s">
        <v>130</v>
      </c>
      <c r="D61" s="19">
        <v>20354</v>
      </c>
      <c r="E61" s="36">
        <f t="shared" si="1"/>
        <v>77</v>
      </c>
      <c r="F61" s="31">
        <f t="shared" si="11"/>
        <v>56</v>
      </c>
      <c r="G61" s="28">
        <f t="shared" si="12"/>
        <v>77</v>
      </c>
      <c r="H61" s="29">
        <f>VLOOKUP($C61,'Combined Men''s Epée'!$C$4:$I$205,H$1-2,FALSE)</f>
        <v>56</v>
      </c>
      <c r="I61" s="31" t="str">
        <f t="shared" si="13"/>
        <v>np</v>
      </c>
      <c r="J61" s="28">
        <f t="shared" si="5"/>
        <v>0</v>
      </c>
      <c r="K61" s="29" t="str">
        <f>VLOOKUP($C61,'Combined Men''s Epée'!$C$4:$I$205,K$1-2,FALSE)</f>
        <v>np</v>
      </c>
      <c r="L61" s="4" t="s">
        <v>3</v>
      </c>
      <c r="M61" s="5">
        <f t="shared" si="14"/>
        <v>0</v>
      </c>
      <c r="O61">
        <f t="shared" si="15"/>
        <v>77</v>
      </c>
      <c r="P61">
        <f t="shared" si="16"/>
        <v>0</v>
      </c>
      <c r="Q61">
        <f t="shared" si="17"/>
        <v>0</v>
      </c>
    </row>
    <row r="62" spans="1:17" ht="12.75">
      <c r="A62" s="2" t="str">
        <f>IF(E62=0,"",IF(E62=E61,A61,ROW()-3&amp;IF(E62=E63,"T","")))</f>
        <v>59</v>
      </c>
      <c r="B62" s="2">
        <f t="shared" si="10"/>
      </c>
      <c r="C62" s="32" t="s">
        <v>372</v>
      </c>
      <c r="D62" s="19">
        <v>20952</v>
      </c>
      <c r="E62" s="36">
        <f t="shared" si="1"/>
        <v>75</v>
      </c>
      <c r="F62" s="31" t="str">
        <f t="shared" si="11"/>
        <v>np</v>
      </c>
      <c r="G62" s="28">
        <f t="shared" si="12"/>
        <v>0</v>
      </c>
      <c r="H62" s="29" t="str">
        <f>VLOOKUP($C62,'Combined Men''s Epée'!$C$4:$I$205,H$1-2,FALSE)</f>
        <v>np</v>
      </c>
      <c r="I62" s="31">
        <f t="shared" si="13"/>
        <v>58</v>
      </c>
      <c r="J62" s="28">
        <f t="shared" si="5"/>
        <v>75</v>
      </c>
      <c r="K62" s="29">
        <f>VLOOKUP($C62,'Combined Men''s Epée'!$C$4:$I$205,K$1-2,FALSE)</f>
        <v>58</v>
      </c>
      <c r="L62" s="4" t="s">
        <v>3</v>
      </c>
      <c r="M62" s="5">
        <f t="shared" si="14"/>
        <v>0</v>
      </c>
      <c r="O62">
        <f t="shared" si="15"/>
        <v>0</v>
      </c>
      <c r="P62">
        <f t="shared" si="16"/>
        <v>75</v>
      </c>
      <c r="Q62">
        <f t="shared" si="17"/>
        <v>0</v>
      </c>
    </row>
    <row r="63" spans="1:17" ht="12.75">
      <c r="A63" s="2" t="str">
        <f>IF(E63=0,"",IF(E63=E62,A62,ROW()-3&amp;IF(E63=E64,"T","")))</f>
        <v>60T</v>
      </c>
      <c r="B63" s="2">
        <f t="shared" si="10"/>
      </c>
      <c r="C63" s="32" t="s">
        <v>315</v>
      </c>
      <c r="D63" s="19">
        <v>21569</v>
      </c>
      <c r="E63" s="36">
        <f t="shared" si="1"/>
        <v>69</v>
      </c>
      <c r="F63" s="31">
        <f t="shared" si="11"/>
        <v>64</v>
      </c>
      <c r="G63" s="28">
        <f t="shared" si="12"/>
        <v>69</v>
      </c>
      <c r="H63" s="29">
        <f>VLOOKUP($C63,'Combined Men''s Epée'!$C$4:$I$205,H$1-2,FALSE)</f>
        <v>64</v>
      </c>
      <c r="I63" s="31" t="str">
        <f t="shared" si="13"/>
        <v>np</v>
      </c>
      <c r="J63" s="28">
        <f t="shared" si="5"/>
        <v>0</v>
      </c>
      <c r="K63" s="29" t="str">
        <f>VLOOKUP($C63,'Combined Men''s Epée'!$C$4:$I$205,K$1-2,FALSE)</f>
        <v>np</v>
      </c>
      <c r="L63" s="4" t="s">
        <v>3</v>
      </c>
      <c r="M63" s="5">
        <f t="shared" si="14"/>
        <v>0</v>
      </c>
      <c r="O63">
        <f t="shared" si="15"/>
        <v>69</v>
      </c>
      <c r="P63">
        <f t="shared" si="16"/>
        <v>0</v>
      </c>
      <c r="Q63">
        <f t="shared" si="17"/>
        <v>0</v>
      </c>
    </row>
    <row r="64" spans="1:17" ht="12.75">
      <c r="A64" s="2" t="str">
        <f>IF(E64=0,"",IF(E64=E63,A63,ROW()-3&amp;IF(E64=E65,"T","")))</f>
        <v>60T</v>
      </c>
      <c r="B64" s="2">
        <f t="shared" si="10"/>
      </c>
      <c r="C64" s="38" t="s">
        <v>547</v>
      </c>
      <c r="D64" s="19">
        <v>21761</v>
      </c>
      <c r="E64" s="36">
        <f t="shared" si="1"/>
        <v>69</v>
      </c>
      <c r="F64" s="31" t="str">
        <f t="shared" si="11"/>
        <v>np</v>
      </c>
      <c r="G64" s="28">
        <f t="shared" si="12"/>
        <v>0</v>
      </c>
      <c r="H64" s="29" t="e">
        <f>VLOOKUP($C64,'Combined Men''s Epée'!$C$4:$I$205,H$1-2,FALSE)</f>
        <v>#N/A</v>
      </c>
      <c r="I64" s="31" t="str">
        <f t="shared" si="13"/>
        <v>np</v>
      </c>
      <c r="J64" s="28">
        <f t="shared" si="5"/>
        <v>0</v>
      </c>
      <c r="K64" s="29" t="e">
        <f>VLOOKUP($C64,'Combined Men''s Epée'!$C$4:$I$205,K$1-2,FALSE)</f>
        <v>#N/A</v>
      </c>
      <c r="L64" s="4">
        <v>34</v>
      </c>
      <c r="M64" s="5">
        <f t="shared" si="14"/>
        <v>69</v>
      </c>
      <c r="O64">
        <f t="shared" si="15"/>
        <v>0</v>
      </c>
      <c r="P64">
        <f t="shared" si="16"/>
        <v>0</v>
      </c>
      <c r="Q64">
        <f t="shared" si="17"/>
        <v>69</v>
      </c>
    </row>
    <row r="65" spans="1:17" ht="12.75">
      <c r="A65" s="2" t="str">
        <f>IF(E65=0,"",IF(E65=E64,A64,ROW()-3&amp;IF(E65=E66,"T","")))</f>
        <v>62</v>
      </c>
      <c r="B65" s="2">
        <f t="shared" si="10"/>
      </c>
      <c r="C65" s="38" t="s">
        <v>548</v>
      </c>
      <c r="D65" s="19">
        <v>22989</v>
      </c>
      <c r="E65" s="36">
        <f t="shared" si="1"/>
        <v>68</v>
      </c>
      <c r="F65" s="31" t="str">
        <f t="shared" si="11"/>
        <v>np</v>
      </c>
      <c r="G65" s="28">
        <f t="shared" si="12"/>
        <v>0</v>
      </c>
      <c r="H65" s="29" t="e">
        <f>VLOOKUP($C65,'Combined Men''s Epée'!$C$4:$I$205,H$1-2,FALSE)</f>
        <v>#N/A</v>
      </c>
      <c r="I65" s="31" t="str">
        <f t="shared" si="13"/>
        <v>np</v>
      </c>
      <c r="J65" s="28">
        <f t="shared" si="5"/>
        <v>0</v>
      </c>
      <c r="K65" s="29" t="e">
        <f>VLOOKUP($C65,'Combined Men''s Epée'!$C$4:$I$205,K$1-2,FALSE)</f>
        <v>#N/A</v>
      </c>
      <c r="L65" s="4">
        <v>35</v>
      </c>
      <c r="M65" s="5">
        <f t="shared" si="14"/>
        <v>68</v>
      </c>
      <c r="O65">
        <f t="shared" si="15"/>
        <v>0</v>
      </c>
      <c r="P65">
        <f t="shared" si="16"/>
        <v>0</v>
      </c>
      <c r="Q65">
        <f t="shared" si="17"/>
        <v>68</v>
      </c>
    </row>
    <row r="66" spans="1:17" ht="12.75">
      <c r="A66" s="2" t="str">
        <f>IF(E66=0,"",IF(E66=E65,A65,ROW()-3&amp;IF(E66=E67,"T","")))</f>
        <v>63</v>
      </c>
      <c r="B66" s="2">
        <f t="shared" si="10"/>
      </c>
      <c r="C66" s="38" t="s">
        <v>549</v>
      </c>
      <c r="D66" s="19">
        <v>20834</v>
      </c>
      <c r="E66" s="36">
        <f t="shared" si="1"/>
        <v>67</v>
      </c>
      <c r="F66" s="31" t="str">
        <f t="shared" si="11"/>
        <v>np</v>
      </c>
      <c r="G66" s="28">
        <f t="shared" si="12"/>
        <v>0</v>
      </c>
      <c r="H66" s="29" t="e">
        <f>VLOOKUP($C66,'Combined Men''s Epée'!$C$4:$I$205,H$1-2,FALSE)</f>
        <v>#N/A</v>
      </c>
      <c r="I66" s="31" t="str">
        <f t="shared" si="13"/>
        <v>np</v>
      </c>
      <c r="J66" s="28">
        <f t="shared" si="5"/>
        <v>0</v>
      </c>
      <c r="K66" s="29" t="e">
        <f>VLOOKUP($C66,'Combined Men''s Epée'!$C$4:$I$205,K$1-2,FALSE)</f>
        <v>#N/A</v>
      </c>
      <c r="L66" s="4">
        <v>36</v>
      </c>
      <c r="M66" s="5">
        <f t="shared" si="14"/>
        <v>67</v>
      </c>
      <c r="O66">
        <f t="shared" si="15"/>
        <v>0</v>
      </c>
      <c r="P66">
        <f t="shared" si="16"/>
        <v>0</v>
      </c>
      <c r="Q66">
        <f t="shared" si="17"/>
        <v>67</v>
      </c>
    </row>
    <row r="67" spans="1:17" ht="12.75">
      <c r="A67" s="2" t="str">
        <f>IF(E67=0,"",IF(E67=E66,A66,ROW()-3&amp;IF(E67=E68,"T","")))</f>
        <v>64</v>
      </c>
      <c r="B67" s="2">
        <f t="shared" si="10"/>
      </c>
      <c r="C67" s="32" t="s">
        <v>199</v>
      </c>
      <c r="D67" s="19">
        <v>23252</v>
      </c>
      <c r="E67" s="36">
        <f t="shared" si="1"/>
        <v>66</v>
      </c>
      <c r="F67" s="31" t="str">
        <f t="shared" si="11"/>
        <v>np</v>
      </c>
      <c r="G67" s="28">
        <f t="shared" si="12"/>
        <v>0</v>
      </c>
      <c r="H67" s="29" t="e">
        <f>VLOOKUP($C67,'Combined Men''s Epée'!$C$4:$I$205,H$1-2,FALSE)</f>
        <v>#N/A</v>
      </c>
      <c r="I67" s="31" t="str">
        <f t="shared" si="13"/>
        <v>np</v>
      </c>
      <c r="J67" s="28">
        <f t="shared" si="5"/>
        <v>0</v>
      </c>
      <c r="K67" s="29" t="e">
        <f>VLOOKUP($C67,'Combined Men''s Epée'!$C$4:$I$205,K$1-2,FALSE)</f>
        <v>#N/A</v>
      </c>
      <c r="L67" s="4">
        <v>37</v>
      </c>
      <c r="M67" s="5">
        <f t="shared" si="14"/>
        <v>66</v>
      </c>
      <c r="O67">
        <f t="shared" si="15"/>
        <v>0</v>
      </c>
      <c r="P67">
        <f t="shared" si="16"/>
        <v>0</v>
      </c>
      <c r="Q67">
        <f t="shared" si="17"/>
        <v>66</v>
      </c>
    </row>
    <row r="68" spans="1:17" ht="12.75">
      <c r="A68" s="2" t="str">
        <f>IF(E68=0,"",IF(E68=E67,A67,ROW()-3&amp;IF(E68=E69,"T","")))</f>
        <v>65</v>
      </c>
      <c r="B68" s="2">
        <f aca="true" t="shared" si="18" ref="B68:B93">TRIM(IF(D68&lt;=V60Cutoff,"%",IF(D68&lt;=V50Cutoff,"#","")))</f>
      </c>
      <c r="C68" s="38" t="s">
        <v>211</v>
      </c>
      <c r="D68" s="19">
        <v>21190</v>
      </c>
      <c r="E68" s="36">
        <f t="shared" si="1"/>
        <v>64</v>
      </c>
      <c r="F68" s="31" t="str">
        <f aca="true" t="shared" si="19" ref="F68:F93">IF(ISERROR(H68),"np",H68)</f>
        <v>np</v>
      </c>
      <c r="G68" s="28">
        <f aca="true" t="shared" si="20" ref="G68:G93">IF(OR(F68&gt;=65,ISNUMBER(F68)=FALSE),0,VLOOKUP(F68,PointTable,G$3,TRUE))</f>
        <v>0</v>
      </c>
      <c r="H68" s="29" t="e">
        <f>VLOOKUP($C68,'Combined Men''s Epée'!$C$4:$I$205,H$1-2,FALSE)</f>
        <v>#N/A</v>
      </c>
      <c r="I68" s="31" t="str">
        <f aca="true" t="shared" si="21" ref="I68:I93">IF(ISERROR(K68),"np",K68)</f>
        <v>np</v>
      </c>
      <c r="J68" s="28">
        <f t="shared" si="5"/>
        <v>0</v>
      </c>
      <c r="K68" s="29" t="e">
        <f>VLOOKUP($C68,'Combined Men''s Epée'!$C$4:$I$205,K$1-2,FALSE)</f>
        <v>#N/A</v>
      </c>
      <c r="L68" s="4">
        <v>39</v>
      </c>
      <c r="M68" s="5">
        <f aca="true" t="shared" si="22" ref="M68:M93">IF(OR(L68&gt;=65,ISNUMBER(L68)=FALSE),0,VLOOKUP(L68,PointTable,M$3,TRUE))</f>
        <v>64</v>
      </c>
      <c r="O68">
        <f aca="true" t="shared" si="23" ref="O68:O93">G68</f>
        <v>0</v>
      </c>
      <c r="P68">
        <f aca="true" t="shared" si="24" ref="P68:P93">J68</f>
        <v>0</v>
      </c>
      <c r="Q68">
        <f aca="true" t="shared" si="25" ref="Q68:Q93">M68</f>
        <v>64</v>
      </c>
    </row>
    <row r="69" spans="1:17" ht="12.75">
      <c r="A69" s="2" t="str">
        <f>IF(E69=0,"",IF(E69=E68,A68,ROW()-3&amp;IF(E69=E70,"T","")))</f>
        <v>66</v>
      </c>
      <c r="B69" s="2">
        <f t="shared" si="18"/>
      </c>
      <c r="C69" s="38" t="s">
        <v>415</v>
      </c>
      <c r="D69" s="19">
        <v>23452</v>
      </c>
      <c r="E69" s="36">
        <f t="shared" si="1"/>
        <v>63</v>
      </c>
      <c r="F69" s="31" t="str">
        <f t="shared" si="19"/>
        <v>np</v>
      </c>
      <c r="G69" s="28">
        <f t="shared" si="20"/>
        <v>0</v>
      </c>
      <c r="H69" s="29" t="e">
        <f>VLOOKUP($C69,'Combined Men''s Epée'!$C$4:$I$205,H$1-2,FALSE)</f>
        <v>#N/A</v>
      </c>
      <c r="I69" s="31" t="str">
        <f t="shared" si="21"/>
        <v>np</v>
      </c>
      <c r="J69" s="28">
        <f t="shared" si="5"/>
        <v>0</v>
      </c>
      <c r="K69" s="29" t="e">
        <f>VLOOKUP($C69,'Combined Men''s Epée'!$C$4:$I$205,K$1-2,FALSE)</f>
        <v>#N/A</v>
      </c>
      <c r="L69" s="4">
        <v>40</v>
      </c>
      <c r="M69" s="5">
        <f t="shared" si="22"/>
        <v>63</v>
      </c>
      <c r="O69">
        <f t="shared" si="23"/>
        <v>0</v>
      </c>
      <c r="P69">
        <f t="shared" si="24"/>
        <v>0</v>
      </c>
      <c r="Q69">
        <f t="shared" si="25"/>
        <v>63</v>
      </c>
    </row>
    <row r="70" spans="1:17" ht="12.75">
      <c r="A70" s="2" t="str">
        <f>IF(E70=0,"",IF(E70=E69,A69,ROW()-3&amp;IF(E70=E71,"T","")))</f>
        <v>67</v>
      </c>
      <c r="B70" s="2">
        <f t="shared" si="18"/>
      </c>
      <c r="C70" s="32" t="s">
        <v>186</v>
      </c>
      <c r="D70" s="19">
        <v>22635</v>
      </c>
      <c r="E70" s="36">
        <f t="shared" si="1"/>
        <v>62</v>
      </c>
      <c r="F70" s="31" t="str">
        <f t="shared" si="19"/>
        <v>np</v>
      </c>
      <c r="G70" s="28">
        <f t="shared" si="20"/>
        <v>0</v>
      </c>
      <c r="H70" s="29" t="e">
        <f>VLOOKUP($C70,'Combined Men''s Epée'!$C$4:$I$205,H$1-2,FALSE)</f>
        <v>#N/A</v>
      </c>
      <c r="I70" s="31" t="str">
        <f t="shared" si="21"/>
        <v>np</v>
      </c>
      <c r="J70" s="28">
        <f t="shared" si="5"/>
        <v>0</v>
      </c>
      <c r="K70" s="29" t="e">
        <f>VLOOKUP($C70,'Combined Men''s Epée'!$C$4:$I$205,K$1-2,FALSE)</f>
        <v>#N/A</v>
      </c>
      <c r="L70" s="4">
        <v>41</v>
      </c>
      <c r="M70" s="5">
        <f t="shared" si="22"/>
        <v>62</v>
      </c>
      <c r="O70">
        <f t="shared" si="23"/>
        <v>0</v>
      </c>
      <c r="P70">
        <f t="shared" si="24"/>
        <v>0</v>
      </c>
      <c r="Q70">
        <f t="shared" si="25"/>
        <v>62</v>
      </c>
    </row>
    <row r="71" spans="1:17" ht="12.75">
      <c r="A71" s="2" t="str">
        <f>IF(E71=0,"",IF(E71=E70,A70,ROW()-3&amp;IF(E71=E72,"T","")))</f>
        <v>68</v>
      </c>
      <c r="B71" s="2">
        <f t="shared" si="18"/>
      </c>
      <c r="C71" s="38" t="s">
        <v>544</v>
      </c>
      <c r="D71" s="19">
        <v>20723</v>
      </c>
      <c r="E71" s="36">
        <f t="shared" si="1"/>
        <v>61</v>
      </c>
      <c r="F71" s="31" t="str">
        <f t="shared" si="19"/>
        <v>np</v>
      </c>
      <c r="G71" s="28">
        <f t="shared" si="20"/>
        <v>0</v>
      </c>
      <c r="H71" s="29" t="e">
        <f>VLOOKUP($C71,'Combined Men''s Epée'!$C$4:$I$205,H$1-2,FALSE)</f>
        <v>#N/A</v>
      </c>
      <c r="I71" s="31" t="str">
        <f t="shared" si="21"/>
        <v>np</v>
      </c>
      <c r="J71" s="28">
        <f t="shared" si="5"/>
        <v>0</v>
      </c>
      <c r="K71" s="29" t="e">
        <f>VLOOKUP($C71,'Combined Men''s Epée'!$C$4:$I$205,K$1-2,FALSE)</f>
        <v>#N/A</v>
      </c>
      <c r="L71" s="4">
        <v>42</v>
      </c>
      <c r="M71" s="5">
        <f t="shared" si="22"/>
        <v>61</v>
      </c>
      <c r="O71">
        <f t="shared" si="23"/>
        <v>0</v>
      </c>
      <c r="P71">
        <f t="shared" si="24"/>
        <v>0</v>
      </c>
      <c r="Q71">
        <f t="shared" si="25"/>
        <v>61</v>
      </c>
    </row>
    <row r="72" spans="1:17" ht="12.75">
      <c r="A72" s="2" t="str">
        <f>IF(E72=0,"",IF(E72=E71,A71,ROW()-3&amp;IF(E72=E73,"T","")))</f>
        <v>69</v>
      </c>
      <c r="B72" s="2">
        <f t="shared" si="18"/>
      </c>
      <c r="C72" s="32" t="s">
        <v>129</v>
      </c>
      <c r="D72" s="19">
        <v>21486</v>
      </c>
      <c r="E72" s="36">
        <f t="shared" si="1"/>
        <v>60</v>
      </c>
      <c r="F72" s="31" t="str">
        <f t="shared" si="19"/>
        <v>np</v>
      </c>
      <c r="G72" s="28">
        <f t="shared" si="20"/>
        <v>0</v>
      </c>
      <c r="H72" s="29" t="e">
        <f>VLOOKUP($C72,'Combined Men''s Epée'!$C$4:$I$205,H$1-2,FALSE)</f>
        <v>#N/A</v>
      </c>
      <c r="I72" s="31" t="str">
        <f t="shared" si="21"/>
        <v>np</v>
      </c>
      <c r="J72" s="28">
        <f t="shared" si="5"/>
        <v>0</v>
      </c>
      <c r="K72" s="29" t="e">
        <f>VLOOKUP($C72,'Combined Men''s Epée'!$C$4:$I$205,K$1-2,FALSE)</f>
        <v>#N/A</v>
      </c>
      <c r="L72" s="4">
        <v>43</v>
      </c>
      <c r="M72" s="5">
        <f t="shared" si="22"/>
        <v>60</v>
      </c>
      <c r="O72">
        <f t="shared" si="23"/>
        <v>0</v>
      </c>
      <c r="P72">
        <f t="shared" si="24"/>
        <v>0</v>
      </c>
      <c r="Q72">
        <f t="shared" si="25"/>
        <v>60</v>
      </c>
    </row>
    <row r="73" spans="1:17" ht="12.75">
      <c r="A73" s="2" t="str">
        <f>IF(E73=0,"",IF(E73=E72,A72,ROW()-3&amp;IF(E73=E74,"T","")))</f>
        <v>70</v>
      </c>
      <c r="B73" s="2">
        <f t="shared" si="18"/>
      </c>
      <c r="C73" s="38" t="s">
        <v>416</v>
      </c>
      <c r="D73" s="19">
        <v>22360</v>
      </c>
      <c r="E73" s="36">
        <f t="shared" si="1"/>
        <v>59</v>
      </c>
      <c r="F73" s="31" t="str">
        <f t="shared" si="19"/>
        <v>np</v>
      </c>
      <c r="G73" s="28">
        <f t="shared" si="20"/>
        <v>0</v>
      </c>
      <c r="H73" s="29" t="e">
        <f>VLOOKUP($C73,'Combined Men''s Epée'!$C$4:$I$205,H$1-2,FALSE)</f>
        <v>#N/A</v>
      </c>
      <c r="I73" s="31" t="str">
        <f t="shared" si="21"/>
        <v>np</v>
      </c>
      <c r="J73" s="28">
        <f t="shared" si="5"/>
        <v>0</v>
      </c>
      <c r="K73" s="29" t="e">
        <f>VLOOKUP($C73,'Combined Men''s Epée'!$C$4:$I$205,K$1-2,FALSE)</f>
        <v>#N/A</v>
      </c>
      <c r="L73" s="4">
        <v>44</v>
      </c>
      <c r="M73" s="5">
        <f t="shared" si="22"/>
        <v>59</v>
      </c>
      <c r="O73">
        <f t="shared" si="23"/>
        <v>0</v>
      </c>
      <c r="P73">
        <f t="shared" si="24"/>
        <v>0</v>
      </c>
      <c r="Q73">
        <f t="shared" si="25"/>
        <v>59</v>
      </c>
    </row>
    <row r="74" spans="1:17" ht="12.75">
      <c r="A74" s="2" t="str">
        <f>IF(E74=0,"",IF(E74=E73,A73,ROW()-3&amp;IF(E74=E75,"T","")))</f>
        <v>71</v>
      </c>
      <c r="B74" s="2">
        <f t="shared" si="18"/>
      </c>
      <c r="C74" s="38" t="s">
        <v>417</v>
      </c>
      <c r="D74" s="19">
        <v>23434</v>
      </c>
      <c r="E74" s="36">
        <f t="shared" si="1"/>
        <v>58</v>
      </c>
      <c r="F74" s="31" t="str">
        <f t="shared" si="19"/>
        <v>np</v>
      </c>
      <c r="G74" s="28">
        <f t="shared" si="20"/>
        <v>0</v>
      </c>
      <c r="H74" s="29" t="e">
        <f>VLOOKUP($C74,'Combined Men''s Epée'!$C$4:$I$205,H$1-2,FALSE)</f>
        <v>#N/A</v>
      </c>
      <c r="I74" s="31" t="str">
        <f t="shared" si="21"/>
        <v>np</v>
      </c>
      <c r="J74" s="28">
        <f t="shared" si="5"/>
        <v>0</v>
      </c>
      <c r="K74" s="29" t="e">
        <f>VLOOKUP($C74,'Combined Men''s Epée'!$C$4:$I$205,K$1-2,FALSE)</f>
        <v>#N/A</v>
      </c>
      <c r="L74" s="4">
        <v>45</v>
      </c>
      <c r="M74" s="5">
        <f t="shared" si="22"/>
        <v>58</v>
      </c>
      <c r="O74">
        <f t="shared" si="23"/>
        <v>0</v>
      </c>
      <c r="P74">
        <f t="shared" si="24"/>
        <v>0</v>
      </c>
      <c r="Q74">
        <f t="shared" si="25"/>
        <v>58</v>
      </c>
    </row>
    <row r="75" spans="1:17" ht="12.75">
      <c r="A75" s="2" t="str">
        <f>IF(E75=0,"",IF(E75=E74,A74,ROW()-3&amp;IF(E75=E76,"T","")))</f>
        <v>72</v>
      </c>
      <c r="B75" s="2">
        <f t="shared" si="18"/>
      </c>
      <c r="C75" s="38" t="s">
        <v>550</v>
      </c>
      <c r="D75" s="19">
        <v>21704</v>
      </c>
      <c r="E75" s="36">
        <f t="shared" si="1"/>
        <v>57</v>
      </c>
      <c r="F75" s="31" t="str">
        <f t="shared" si="19"/>
        <v>np</v>
      </c>
      <c r="G75" s="28">
        <f t="shared" si="20"/>
        <v>0</v>
      </c>
      <c r="H75" s="29" t="e">
        <f>VLOOKUP($C75,'Combined Men''s Epée'!$C$4:$I$205,H$1-2,FALSE)</f>
        <v>#N/A</v>
      </c>
      <c r="I75" s="31" t="str">
        <f t="shared" si="21"/>
        <v>np</v>
      </c>
      <c r="J75" s="28">
        <f t="shared" si="5"/>
        <v>0</v>
      </c>
      <c r="K75" s="29" t="e">
        <f>VLOOKUP($C75,'Combined Men''s Epée'!$C$4:$I$205,K$1-2,FALSE)</f>
        <v>#N/A</v>
      </c>
      <c r="L75" s="4">
        <v>46</v>
      </c>
      <c r="M75" s="5">
        <f t="shared" si="22"/>
        <v>57</v>
      </c>
      <c r="O75">
        <f t="shared" si="23"/>
        <v>0</v>
      </c>
      <c r="P75">
        <f t="shared" si="24"/>
        <v>0</v>
      </c>
      <c r="Q75">
        <f t="shared" si="25"/>
        <v>57</v>
      </c>
    </row>
    <row r="76" spans="1:17" ht="12.75">
      <c r="A76" s="2" t="str">
        <f>IF(E76=0,"",IF(E76=E75,A75,ROW()-3&amp;IF(E76=E77,"T","")))</f>
        <v>73</v>
      </c>
      <c r="B76" s="2">
        <f t="shared" si="18"/>
      </c>
      <c r="C76" s="38" t="s">
        <v>551</v>
      </c>
      <c r="D76" s="19">
        <v>21861</v>
      </c>
      <c r="E76" s="36">
        <f t="shared" si="1"/>
        <v>56</v>
      </c>
      <c r="F76" s="31" t="str">
        <f t="shared" si="19"/>
        <v>np</v>
      </c>
      <c r="G76" s="28">
        <f t="shared" si="20"/>
        <v>0</v>
      </c>
      <c r="H76" s="29" t="e">
        <f>VLOOKUP($C76,'Combined Men''s Epée'!$C$4:$I$205,H$1-2,FALSE)</f>
        <v>#N/A</v>
      </c>
      <c r="I76" s="31" t="str">
        <f t="shared" si="21"/>
        <v>np</v>
      </c>
      <c r="J76" s="28">
        <f t="shared" si="5"/>
        <v>0</v>
      </c>
      <c r="K76" s="29" t="e">
        <f>VLOOKUP($C76,'Combined Men''s Epée'!$C$4:$I$205,K$1-2,FALSE)</f>
        <v>#N/A</v>
      </c>
      <c r="L76" s="4">
        <v>47</v>
      </c>
      <c r="M76" s="5">
        <f t="shared" si="22"/>
        <v>56</v>
      </c>
      <c r="O76">
        <f t="shared" si="23"/>
        <v>0</v>
      </c>
      <c r="P76">
        <f t="shared" si="24"/>
        <v>0</v>
      </c>
      <c r="Q76">
        <f t="shared" si="25"/>
        <v>56</v>
      </c>
    </row>
    <row r="77" spans="1:17" ht="12.75">
      <c r="A77" s="2" t="str">
        <f>IF(E77=0,"",IF(E77=E76,A76,ROW()-3&amp;IF(E77=E78,"T","")))</f>
        <v>74T</v>
      </c>
      <c r="B77" s="2">
        <f t="shared" si="18"/>
      </c>
      <c r="C77" s="32" t="s">
        <v>178</v>
      </c>
      <c r="D77" s="19">
        <v>21282</v>
      </c>
      <c r="E77" s="36">
        <f t="shared" si="1"/>
        <v>54.5</v>
      </c>
      <c r="F77" s="31" t="str">
        <f t="shared" si="19"/>
        <v>np</v>
      </c>
      <c r="G77" s="28">
        <f t="shared" si="20"/>
        <v>0</v>
      </c>
      <c r="H77" s="29" t="e">
        <f>VLOOKUP($C77,'Combined Men''s Epée'!$C$4:$I$205,H$1-2,FALSE)</f>
        <v>#N/A</v>
      </c>
      <c r="I77" s="31" t="str">
        <f t="shared" si="21"/>
        <v>np</v>
      </c>
      <c r="J77" s="28">
        <f t="shared" si="5"/>
        <v>0</v>
      </c>
      <c r="K77" s="29" t="e">
        <f>VLOOKUP($C77,'Combined Men''s Epée'!$C$4:$I$205,K$1-2,FALSE)</f>
        <v>#N/A</v>
      </c>
      <c r="L77" s="4">
        <v>48.5</v>
      </c>
      <c r="M77" s="5">
        <f t="shared" si="22"/>
        <v>54.5</v>
      </c>
      <c r="O77">
        <f t="shared" si="23"/>
        <v>0</v>
      </c>
      <c r="P77">
        <f t="shared" si="24"/>
        <v>0</v>
      </c>
      <c r="Q77">
        <f t="shared" si="25"/>
        <v>54.5</v>
      </c>
    </row>
    <row r="78" spans="1:17" ht="12.75">
      <c r="A78" s="2" t="str">
        <f>IF(E78=0,"",IF(E78=E77,A77,ROW()-3&amp;IF(E78=E79,"T","")))</f>
        <v>74T</v>
      </c>
      <c r="B78" s="2">
        <f t="shared" si="18"/>
      </c>
      <c r="C78" s="32" t="s">
        <v>184</v>
      </c>
      <c r="D78" s="19">
        <v>20369</v>
      </c>
      <c r="E78" s="36">
        <f t="shared" si="1"/>
        <v>54.5</v>
      </c>
      <c r="F78" s="31" t="str">
        <f t="shared" si="19"/>
        <v>np</v>
      </c>
      <c r="G78" s="28">
        <f t="shared" si="20"/>
        <v>0</v>
      </c>
      <c r="H78" s="29" t="e">
        <f>VLOOKUP($C78,'Combined Men''s Epée'!$C$4:$I$205,H$1-2,FALSE)</f>
        <v>#N/A</v>
      </c>
      <c r="I78" s="31" t="str">
        <f t="shared" si="21"/>
        <v>np</v>
      </c>
      <c r="J78" s="28">
        <f t="shared" si="5"/>
        <v>0</v>
      </c>
      <c r="K78" s="29" t="e">
        <f>VLOOKUP($C78,'Combined Men''s Epée'!$C$4:$I$205,K$1-2,FALSE)</f>
        <v>#N/A</v>
      </c>
      <c r="L78" s="4">
        <v>48.5</v>
      </c>
      <c r="M78" s="5">
        <f t="shared" si="22"/>
        <v>54.5</v>
      </c>
      <c r="O78">
        <f t="shared" si="23"/>
        <v>0</v>
      </c>
      <c r="P78">
        <f t="shared" si="24"/>
        <v>0</v>
      </c>
      <c r="Q78">
        <f t="shared" si="25"/>
        <v>54.5</v>
      </c>
    </row>
    <row r="79" spans="1:17" ht="12.75">
      <c r="A79" s="2" t="str">
        <f>IF(E79=0,"",IF(E79=E78,A78,ROW()-3&amp;IF(E79=E80,"T","")))</f>
        <v>76</v>
      </c>
      <c r="B79" s="2">
        <f t="shared" si="18"/>
      </c>
      <c r="C79" s="38" t="s">
        <v>552</v>
      </c>
      <c r="D79" s="19">
        <v>22293</v>
      </c>
      <c r="E79" s="36">
        <f t="shared" si="1"/>
        <v>53</v>
      </c>
      <c r="F79" s="31" t="str">
        <f t="shared" si="19"/>
        <v>np</v>
      </c>
      <c r="G79" s="28">
        <f t="shared" si="20"/>
        <v>0</v>
      </c>
      <c r="H79" s="29" t="e">
        <f>VLOOKUP($C79,'Combined Men''s Epée'!$C$4:$I$205,H$1-2,FALSE)</f>
        <v>#N/A</v>
      </c>
      <c r="I79" s="31" t="str">
        <f t="shared" si="21"/>
        <v>np</v>
      </c>
      <c r="J79" s="28">
        <f t="shared" si="5"/>
        <v>0</v>
      </c>
      <c r="K79" s="29" t="e">
        <f>VLOOKUP($C79,'Combined Men''s Epée'!$C$4:$I$205,K$1-2,FALSE)</f>
        <v>#N/A</v>
      </c>
      <c r="L79" s="4">
        <v>50</v>
      </c>
      <c r="M79" s="5">
        <f t="shared" si="22"/>
        <v>53</v>
      </c>
      <c r="O79">
        <f t="shared" si="23"/>
        <v>0</v>
      </c>
      <c r="P79">
        <f t="shared" si="24"/>
        <v>0</v>
      </c>
      <c r="Q79">
        <f t="shared" si="25"/>
        <v>53</v>
      </c>
    </row>
    <row r="80" spans="1:17" ht="12.75">
      <c r="A80" s="2" t="str">
        <f>IF(E80=0,"",IF(E80=E79,A79,ROW()-3&amp;IF(E80=E81,"T","")))</f>
        <v>77</v>
      </c>
      <c r="B80" s="2">
        <f t="shared" si="18"/>
      </c>
      <c r="C80" s="38" t="s">
        <v>553</v>
      </c>
      <c r="D80" s="19">
        <v>22775</v>
      </c>
      <c r="E80" s="36">
        <f t="shared" si="1"/>
        <v>52</v>
      </c>
      <c r="F80" s="31" t="str">
        <f t="shared" si="19"/>
        <v>np</v>
      </c>
      <c r="G80" s="28">
        <f t="shared" si="20"/>
        <v>0</v>
      </c>
      <c r="H80" s="29" t="e">
        <f>VLOOKUP($C80,'Combined Men''s Epée'!$C$4:$I$205,H$1-2,FALSE)</f>
        <v>#N/A</v>
      </c>
      <c r="I80" s="31" t="str">
        <f t="shared" si="21"/>
        <v>np</v>
      </c>
      <c r="J80" s="28">
        <f t="shared" si="5"/>
        <v>0</v>
      </c>
      <c r="K80" s="29" t="e">
        <f>VLOOKUP($C80,'Combined Men''s Epée'!$C$4:$I$205,K$1-2,FALSE)</f>
        <v>#N/A</v>
      </c>
      <c r="L80" s="4">
        <v>51</v>
      </c>
      <c r="M80" s="5">
        <f t="shared" si="22"/>
        <v>52</v>
      </c>
      <c r="O80">
        <f t="shared" si="23"/>
        <v>0</v>
      </c>
      <c r="P80">
        <f t="shared" si="24"/>
        <v>0</v>
      </c>
      <c r="Q80">
        <f t="shared" si="25"/>
        <v>52</v>
      </c>
    </row>
    <row r="81" spans="1:17" ht="12.75">
      <c r="A81" s="2" t="str">
        <f>IF(E81=0,"",IF(E81=E80,A80,ROW()-3&amp;IF(E81=E82,"T","")))</f>
        <v>78T</v>
      </c>
      <c r="B81" s="2">
        <f t="shared" si="18"/>
      </c>
      <c r="C81" s="38" t="s">
        <v>554</v>
      </c>
      <c r="D81" s="19">
        <v>20803</v>
      </c>
      <c r="E81" s="36">
        <f t="shared" si="1"/>
        <v>50.5</v>
      </c>
      <c r="F81" s="31" t="str">
        <f t="shared" si="19"/>
        <v>np</v>
      </c>
      <c r="G81" s="28">
        <f t="shared" si="20"/>
        <v>0</v>
      </c>
      <c r="H81" s="29" t="e">
        <f>VLOOKUP($C81,'Combined Men''s Epée'!$C$4:$I$205,H$1-2,FALSE)</f>
        <v>#N/A</v>
      </c>
      <c r="I81" s="31" t="str">
        <f t="shared" si="21"/>
        <v>np</v>
      </c>
      <c r="J81" s="28">
        <f t="shared" si="5"/>
        <v>0</v>
      </c>
      <c r="K81" s="29" t="e">
        <f>VLOOKUP($C81,'Combined Men''s Epée'!$C$4:$I$205,K$1-2,FALSE)</f>
        <v>#N/A</v>
      </c>
      <c r="L81" s="4">
        <v>52.5</v>
      </c>
      <c r="M81" s="5">
        <f t="shared" si="22"/>
        <v>50.5</v>
      </c>
      <c r="O81">
        <f t="shared" si="23"/>
        <v>0</v>
      </c>
      <c r="P81">
        <f t="shared" si="24"/>
        <v>0</v>
      </c>
      <c r="Q81">
        <f t="shared" si="25"/>
        <v>50.5</v>
      </c>
    </row>
    <row r="82" spans="1:17" ht="12.75">
      <c r="A82" s="2" t="str">
        <f>IF(E82=0,"",IF(E82=E81,A81,ROW()-3&amp;IF(E82=E83,"T","")))</f>
        <v>78T</v>
      </c>
      <c r="B82" s="2">
        <f t="shared" si="18"/>
      </c>
      <c r="C82" s="38" t="s">
        <v>418</v>
      </c>
      <c r="D82" s="19">
        <v>23322</v>
      </c>
      <c r="E82" s="36">
        <f t="shared" si="1"/>
        <v>50.5</v>
      </c>
      <c r="F82" s="31" t="str">
        <f t="shared" si="19"/>
        <v>np</v>
      </c>
      <c r="G82" s="28">
        <f t="shared" si="20"/>
        <v>0</v>
      </c>
      <c r="H82" s="29" t="e">
        <f>VLOOKUP($C82,'Combined Men''s Epée'!$C$4:$I$205,H$1-2,FALSE)</f>
        <v>#N/A</v>
      </c>
      <c r="I82" s="31" t="str">
        <f t="shared" si="21"/>
        <v>np</v>
      </c>
      <c r="J82" s="28">
        <f t="shared" si="5"/>
        <v>0</v>
      </c>
      <c r="K82" s="29" t="e">
        <f>VLOOKUP($C82,'Combined Men''s Epée'!$C$4:$I$205,K$1-2,FALSE)</f>
        <v>#N/A</v>
      </c>
      <c r="L82" s="4">
        <v>52.5</v>
      </c>
      <c r="M82" s="5">
        <f t="shared" si="22"/>
        <v>50.5</v>
      </c>
      <c r="O82">
        <f t="shared" si="23"/>
        <v>0</v>
      </c>
      <c r="P82">
        <f t="shared" si="24"/>
        <v>0</v>
      </c>
      <c r="Q82">
        <f t="shared" si="25"/>
        <v>50.5</v>
      </c>
    </row>
    <row r="83" spans="1:17" ht="12.75">
      <c r="A83" s="2" t="str">
        <f>IF(E83=0,"",IF(E83=E82,A82,ROW()-3&amp;IF(E83=E84,"T","")))</f>
        <v>80</v>
      </c>
      <c r="B83" s="2">
        <f t="shared" si="18"/>
      </c>
      <c r="C83" s="32" t="s">
        <v>241</v>
      </c>
      <c r="D83" s="19">
        <v>21099</v>
      </c>
      <c r="E83" s="36">
        <f t="shared" si="1"/>
        <v>49</v>
      </c>
      <c r="F83" s="31" t="str">
        <f t="shared" si="19"/>
        <v>np</v>
      </c>
      <c r="G83" s="28">
        <f t="shared" si="20"/>
        <v>0</v>
      </c>
      <c r="H83" s="29" t="e">
        <f>VLOOKUP($C83,'Combined Men''s Epée'!$C$4:$I$205,H$1-2,FALSE)</f>
        <v>#N/A</v>
      </c>
      <c r="I83" s="31" t="str">
        <f t="shared" si="21"/>
        <v>np</v>
      </c>
      <c r="J83" s="28">
        <f t="shared" si="5"/>
        <v>0</v>
      </c>
      <c r="K83" s="29" t="e">
        <f>VLOOKUP($C83,'Combined Men''s Epée'!$C$4:$I$205,K$1-2,FALSE)</f>
        <v>#N/A</v>
      </c>
      <c r="L83" s="4">
        <v>54</v>
      </c>
      <c r="M83" s="5">
        <f t="shared" si="22"/>
        <v>49</v>
      </c>
      <c r="O83">
        <f t="shared" si="23"/>
        <v>0</v>
      </c>
      <c r="P83">
        <f t="shared" si="24"/>
        <v>0</v>
      </c>
      <c r="Q83">
        <f t="shared" si="25"/>
        <v>49</v>
      </c>
    </row>
    <row r="84" spans="1:17" ht="12.75">
      <c r="A84" s="2" t="str">
        <f>IF(E84=0,"",IF(E84=E83,A83,ROW()-3&amp;IF(E84=E85,"T","")))</f>
        <v>81</v>
      </c>
      <c r="B84" s="2">
        <f t="shared" si="18"/>
      </c>
      <c r="C84" s="38" t="s">
        <v>555</v>
      </c>
      <c r="D84" s="19">
        <v>20993</v>
      </c>
      <c r="E84" s="36">
        <f t="shared" si="1"/>
        <v>48</v>
      </c>
      <c r="F84" s="31" t="str">
        <f t="shared" si="19"/>
        <v>np</v>
      </c>
      <c r="G84" s="28">
        <f t="shared" si="20"/>
        <v>0</v>
      </c>
      <c r="H84" s="29" t="e">
        <f>VLOOKUP($C84,'Combined Men''s Epée'!$C$4:$I$205,H$1-2,FALSE)</f>
        <v>#N/A</v>
      </c>
      <c r="I84" s="31" t="str">
        <f t="shared" si="21"/>
        <v>np</v>
      </c>
      <c r="J84" s="28">
        <f t="shared" si="5"/>
        <v>0</v>
      </c>
      <c r="K84" s="29" t="e">
        <f>VLOOKUP($C84,'Combined Men''s Epée'!$C$4:$I$205,K$1-2,FALSE)</f>
        <v>#N/A</v>
      </c>
      <c r="L84" s="4">
        <v>55</v>
      </c>
      <c r="M84" s="5">
        <f t="shared" si="22"/>
        <v>48</v>
      </c>
      <c r="O84">
        <f t="shared" si="23"/>
        <v>0</v>
      </c>
      <c r="P84">
        <f t="shared" si="24"/>
        <v>0</v>
      </c>
      <c r="Q84">
        <f t="shared" si="25"/>
        <v>48</v>
      </c>
    </row>
    <row r="85" spans="1:17" ht="12.75">
      <c r="A85" s="2" t="str">
        <f>IF(E85=0,"",IF(E85=E84,A84,ROW()-3&amp;IF(E85=E86,"T","")))</f>
        <v>82</v>
      </c>
      <c r="B85" s="2">
        <f t="shared" si="18"/>
      </c>
      <c r="C85" s="38" t="s">
        <v>543</v>
      </c>
      <c r="D85" s="19">
        <v>23123</v>
      </c>
      <c r="E85" s="36">
        <f t="shared" si="1"/>
        <v>47</v>
      </c>
      <c r="F85" s="31" t="str">
        <f t="shared" si="19"/>
        <v>np</v>
      </c>
      <c r="G85" s="28">
        <f t="shared" si="20"/>
        <v>0</v>
      </c>
      <c r="H85" s="29" t="e">
        <f>VLOOKUP($C85,'Combined Men''s Epée'!$C$4:$I$205,H$1-2,FALSE)</f>
        <v>#N/A</v>
      </c>
      <c r="I85" s="31" t="str">
        <f t="shared" si="21"/>
        <v>np</v>
      </c>
      <c r="J85" s="28">
        <f t="shared" si="5"/>
        <v>0</v>
      </c>
      <c r="K85" s="29" t="e">
        <f>VLOOKUP($C85,'Combined Men''s Epée'!$C$4:$I$205,K$1-2,FALSE)</f>
        <v>#N/A</v>
      </c>
      <c r="L85" s="4">
        <v>56</v>
      </c>
      <c r="M85" s="5">
        <f t="shared" si="22"/>
        <v>47</v>
      </c>
      <c r="O85">
        <f t="shared" si="23"/>
        <v>0</v>
      </c>
      <c r="P85">
        <f t="shared" si="24"/>
        <v>0</v>
      </c>
      <c r="Q85">
        <f t="shared" si="25"/>
        <v>47</v>
      </c>
    </row>
    <row r="86" spans="1:17" ht="12.75">
      <c r="A86" s="2" t="str">
        <f>IF(E86=0,"",IF(E86=E85,A85,ROW()-3&amp;IF(E86=E87,"T","")))</f>
        <v>83</v>
      </c>
      <c r="B86" s="2">
        <f t="shared" si="18"/>
      </c>
      <c r="C86" s="38" t="s">
        <v>556</v>
      </c>
      <c r="D86" s="19">
        <v>22886</v>
      </c>
      <c r="E86" s="36">
        <f t="shared" si="1"/>
        <v>46</v>
      </c>
      <c r="F86" s="31" t="str">
        <f t="shared" si="19"/>
        <v>np</v>
      </c>
      <c r="G86" s="28">
        <f t="shared" si="20"/>
        <v>0</v>
      </c>
      <c r="H86" s="29" t="e">
        <f>VLOOKUP($C86,'Combined Men''s Epée'!$C$4:$I$205,H$1-2,FALSE)</f>
        <v>#N/A</v>
      </c>
      <c r="I86" s="31" t="str">
        <f t="shared" si="21"/>
        <v>np</v>
      </c>
      <c r="J86" s="28">
        <f t="shared" si="5"/>
        <v>0</v>
      </c>
      <c r="K86" s="29" t="e">
        <f>VLOOKUP($C86,'Combined Men''s Epée'!$C$4:$I$205,K$1-2,FALSE)</f>
        <v>#N/A</v>
      </c>
      <c r="L86" s="4">
        <v>57</v>
      </c>
      <c r="M86" s="5">
        <f t="shared" si="22"/>
        <v>46</v>
      </c>
      <c r="O86">
        <f t="shared" si="23"/>
        <v>0</v>
      </c>
      <c r="P86">
        <f t="shared" si="24"/>
        <v>0</v>
      </c>
      <c r="Q86">
        <f t="shared" si="25"/>
        <v>46</v>
      </c>
    </row>
    <row r="87" spans="1:17" ht="12.75">
      <c r="A87" s="2" t="str">
        <f>IF(E87=0,"",IF(E87=E86,A86,ROW()-3&amp;IF(E87=E88,"T","")))</f>
        <v>84</v>
      </c>
      <c r="B87" s="2">
        <f t="shared" si="18"/>
      </c>
      <c r="C87" s="38" t="s">
        <v>557</v>
      </c>
      <c r="D87" s="19">
        <v>21100</v>
      </c>
      <c r="E87" s="36">
        <f t="shared" si="1"/>
        <v>45</v>
      </c>
      <c r="F87" s="31" t="str">
        <f t="shared" si="19"/>
        <v>np</v>
      </c>
      <c r="G87" s="28">
        <f t="shared" si="20"/>
        <v>0</v>
      </c>
      <c r="H87" s="29" t="e">
        <f>VLOOKUP($C87,'Combined Men''s Epée'!$C$4:$I$205,H$1-2,FALSE)</f>
        <v>#N/A</v>
      </c>
      <c r="I87" s="31" t="str">
        <f t="shared" si="21"/>
        <v>np</v>
      </c>
      <c r="J87" s="28">
        <f t="shared" si="5"/>
        <v>0</v>
      </c>
      <c r="K87" s="29" t="e">
        <f>VLOOKUP($C87,'Combined Men''s Epée'!$C$4:$I$205,K$1-2,FALSE)</f>
        <v>#N/A</v>
      </c>
      <c r="L87" s="4">
        <v>58</v>
      </c>
      <c r="M87" s="5">
        <f t="shared" si="22"/>
        <v>45</v>
      </c>
      <c r="O87">
        <f t="shared" si="23"/>
        <v>0</v>
      </c>
      <c r="P87">
        <f t="shared" si="24"/>
        <v>0</v>
      </c>
      <c r="Q87">
        <f t="shared" si="25"/>
        <v>45</v>
      </c>
    </row>
    <row r="88" spans="1:17" ht="12.75">
      <c r="A88" s="2" t="str">
        <f>IF(E88=0,"",IF(E88=E87,A87,ROW()-3&amp;IF(E88=E89,"T","")))</f>
        <v>85</v>
      </c>
      <c r="B88" s="2">
        <f t="shared" si="18"/>
      </c>
      <c r="C88" s="38" t="s">
        <v>558</v>
      </c>
      <c r="D88" s="19">
        <v>23678</v>
      </c>
      <c r="E88" s="36">
        <f t="shared" si="1"/>
        <v>44</v>
      </c>
      <c r="F88" s="31" t="str">
        <f t="shared" si="19"/>
        <v>np</v>
      </c>
      <c r="G88" s="28">
        <f t="shared" si="20"/>
        <v>0</v>
      </c>
      <c r="H88" s="29" t="e">
        <f>VLOOKUP($C88,'Combined Men''s Epée'!$C$4:$I$205,H$1-2,FALSE)</f>
        <v>#N/A</v>
      </c>
      <c r="I88" s="31" t="str">
        <f t="shared" si="21"/>
        <v>np</v>
      </c>
      <c r="J88" s="28">
        <f t="shared" si="5"/>
        <v>0</v>
      </c>
      <c r="K88" s="29" t="e">
        <f>VLOOKUP($C88,'Combined Men''s Epée'!$C$4:$I$205,K$1-2,FALSE)</f>
        <v>#N/A</v>
      </c>
      <c r="L88" s="4">
        <v>59</v>
      </c>
      <c r="M88" s="5">
        <f t="shared" si="22"/>
        <v>44</v>
      </c>
      <c r="O88">
        <f t="shared" si="23"/>
        <v>0</v>
      </c>
      <c r="P88">
        <f t="shared" si="24"/>
        <v>0</v>
      </c>
      <c r="Q88">
        <f t="shared" si="25"/>
        <v>44</v>
      </c>
    </row>
    <row r="89" spans="1:17" ht="12.75">
      <c r="A89" s="2" t="str">
        <f>IF(E89=0,"",IF(E89=E88,A88,ROW()-3&amp;IF(E89=E90,"T","")))</f>
        <v>86</v>
      </c>
      <c r="B89" s="2">
        <f t="shared" si="18"/>
      </c>
      <c r="C89" s="38" t="s">
        <v>419</v>
      </c>
      <c r="D89" s="19">
        <v>22084</v>
      </c>
      <c r="E89" s="36">
        <f t="shared" si="1"/>
        <v>43</v>
      </c>
      <c r="F89" s="31" t="str">
        <f t="shared" si="19"/>
        <v>np</v>
      </c>
      <c r="G89" s="28">
        <f t="shared" si="20"/>
        <v>0</v>
      </c>
      <c r="H89" s="29" t="e">
        <f>VLOOKUP($C89,'Combined Men''s Epée'!$C$4:$I$205,H$1-2,FALSE)</f>
        <v>#N/A</v>
      </c>
      <c r="I89" s="31" t="str">
        <f t="shared" si="21"/>
        <v>np</v>
      </c>
      <c r="J89" s="28">
        <f t="shared" si="5"/>
        <v>0</v>
      </c>
      <c r="K89" s="29" t="e">
        <f>VLOOKUP($C89,'Combined Men''s Epée'!$C$4:$I$205,K$1-2,FALSE)</f>
        <v>#N/A</v>
      </c>
      <c r="L89" s="4">
        <v>60</v>
      </c>
      <c r="M89" s="5">
        <f t="shared" si="22"/>
        <v>43</v>
      </c>
      <c r="O89">
        <f t="shared" si="23"/>
        <v>0</v>
      </c>
      <c r="P89">
        <f t="shared" si="24"/>
        <v>0</v>
      </c>
      <c r="Q89">
        <f t="shared" si="25"/>
        <v>43</v>
      </c>
    </row>
    <row r="90" spans="1:17" ht="12.75">
      <c r="A90" s="2" t="str">
        <f>IF(E90=0,"",IF(E90=E89,A89,ROW()-3&amp;IF(E90=E91,"T","")))</f>
        <v>87</v>
      </c>
      <c r="B90" s="2">
        <f t="shared" si="18"/>
      </c>
      <c r="C90" s="38" t="s">
        <v>420</v>
      </c>
      <c r="D90" s="19">
        <v>20974</v>
      </c>
      <c r="E90" s="36">
        <f t="shared" si="1"/>
        <v>42</v>
      </c>
      <c r="F90" s="31" t="str">
        <f t="shared" si="19"/>
        <v>np</v>
      </c>
      <c r="G90" s="28">
        <f t="shared" si="20"/>
        <v>0</v>
      </c>
      <c r="H90" s="29" t="e">
        <f>VLOOKUP($C90,'Combined Men''s Epée'!$C$4:$I$205,H$1-2,FALSE)</f>
        <v>#N/A</v>
      </c>
      <c r="I90" s="31" t="str">
        <f t="shared" si="21"/>
        <v>np</v>
      </c>
      <c r="J90" s="28">
        <f t="shared" si="5"/>
        <v>0</v>
      </c>
      <c r="K90" s="29" t="e">
        <f>VLOOKUP($C90,'Combined Men''s Epée'!$C$4:$I$205,K$1-2,FALSE)</f>
        <v>#N/A</v>
      </c>
      <c r="L90" s="4">
        <v>61</v>
      </c>
      <c r="M90" s="5">
        <f t="shared" si="22"/>
        <v>42</v>
      </c>
      <c r="O90">
        <f t="shared" si="23"/>
        <v>0</v>
      </c>
      <c r="P90">
        <f t="shared" si="24"/>
        <v>0</v>
      </c>
      <c r="Q90">
        <f t="shared" si="25"/>
        <v>42</v>
      </c>
    </row>
    <row r="91" spans="1:17" ht="12.75">
      <c r="A91" s="2" t="str">
        <f>IF(E91=0,"",IF(E91=E90,A90,ROW()-3&amp;IF(E91=E92,"T","")))</f>
        <v>88</v>
      </c>
      <c r="B91" s="2">
        <f t="shared" si="18"/>
      </c>
      <c r="C91" s="38" t="s">
        <v>421</v>
      </c>
      <c r="D91" s="19">
        <v>20789</v>
      </c>
      <c r="E91" s="36">
        <f t="shared" si="1"/>
        <v>41</v>
      </c>
      <c r="F91" s="31" t="str">
        <f t="shared" si="19"/>
        <v>np</v>
      </c>
      <c r="G91" s="28">
        <f t="shared" si="20"/>
        <v>0</v>
      </c>
      <c r="H91" s="29" t="e">
        <f>VLOOKUP($C91,'Combined Men''s Epée'!$C$4:$I$205,H$1-2,FALSE)</f>
        <v>#N/A</v>
      </c>
      <c r="I91" s="31" t="str">
        <f t="shared" si="21"/>
        <v>np</v>
      </c>
      <c r="J91" s="28">
        <f t="shared" si="5"/>
        <v>0</v>
      </c>
      <c r="K91" s="29" t="e">
        <f>VLOOKUP($C91,'Combined Men''s Epée'!$C$4:$I$205,K$1-2,FALSE)</f>
        <v>#N/A</v>
      </c>
      <c r="L91" s="4">
        <v>62</v>
      </c>
      <c r="M91" s="5">
        <f t="shared" si="22"/>
        <v>41</v>
      </c>
      <c r="O91">
        <f t="shared" si="23"/>
        <v>0</v>
      </c>
      <c r="P91">
        <f t="shared" si="24"/>
        <v>0</v>
      </c>
      <c r="Q91">
        <f t="shared" si="25"/>
        <v>41</v>
      </c>
    </row>
    <row r="92" spans="1:17" ht="12.75">
      <c r="A92" s="2" t="str">
        <f>IF(E92=0,"",IF(E92=E91,A91,ROW()-3&amp;IF(E92=E93,"T","")))</f>
        <v>89</v>
      </c>
      <c r="B92" s="2">
        <f t="shared" si="18"/>
      </c>
      <c r="C92" s="38" t="s">
        <v>422</v>
      </c>
      <c r="D92" s="19">
        <v>23550</v>
      </c>
      <c r="E92" s="36">
        <f t="shared" si="1"/>
        <v>40</v>
      </c>
      <c r="F92" s="31" t="str">
        <f t="shared" si="19"/>
        <v>np</v>
      </c>
      <c r="G92" s="28">
        <f t="shared" si="20"/>
        <v>0</v>
      </c>
      <c r="H92" s="29" t="e">
        <f>VLOOKUP($C92,'Combined Men''s Epée'!$C$4:$I$205,H$1-2,FALSE)</f>
        <v>#N/A</v>
      </c>
      <c r="I92" s="31" t="str">
        <f t="shared" si="21"/>
        <v>np</v>
      </c>
      <c r="J92" s="28">
        <f t="shared" si="5"/>
        <v>0</v>
      </c>
      <c r="K92" s="29" t="e">
        <f>VLOOKUP($C92,'Combined Men''s Epée'!$C$4:$I$205,K$1-2,FALSE)</f>
        <v>#N/A</v>
      </c>
      <c r="L92" s="4">
        <v>63</v>
      </c>
      <c r="M92" s="5">
        <f t="shared" si="22"/>
        <v>40</v>
      </c>
      <c r="O92">
        <f t="shared" si="23"/>
        <v>0</v>
      </c>
      <c r="P92">
        <f t="shared" si="24"/>
        <v>0</v>
      </c>
      <c r="Q92">
        <f t="shared" si="25"/>
        <v>40</v>
      </c>
    </row>
    <row r="93" spans="1:17" ht="12.75">
      <c r="A93" s="2" t="str">
        <f>IF(E93=0,"",IF(E93=E92,A92,ROW()-3&amp;IF(E93=E94,"T","")))</f>
        <v>90</v>
      </c>
      <c r="B93" s="2">
        <f t="shared" si="18"/>
      </c>
      <c r="C93" s="38" t="s">
        <v>535</v>
      </c>
      <c r="D93" s="19">
        <v>21170</v>
      </c>
      <c r="E93" s="36">
        <f t="shared" si="1"/>
        <v>39</v>
      </c>
      <c r="F93" s="31" t="str">
        <f t="shared" si="19"/>
        <v>np</v>
      </c>
      <c r="G93" s="28">
        <f t="shared" si="20"/>
        <v>0</v>
      </c>
      <c r="H93" s="29" t="e">
        <f>VLOOKUP($C93,'Combined Men''s Epée'!$C$4:$I$205,H$1-2,FALSE)</f>
        <v>#N/A</v>
      </c>
      <c r="I93" s="31" t="str">
        <f t="shared" si="21"/>
        <v>np</v>
      </c>
      <c r="J93" s="28">
        <f t="shared" si="5"/>
        <v>0</v>
      </c>
      <c r="K93" s="29" t="e">
        <f>VLOOKUP($C93,'Combined Men''s Epée'!$C$4:$I$205,K$1-2,FALSE)</f>
        <v>#N/A</v>
      </c>
      <c r="L93" s="4">
        <v>64</v>
      </c>
      <c r="M93" s="5">
        <f t="shared" si="22"/>
        <v>39</v>
      </c>
      <c r="O93">
        <f t="shared" si="23"/>
        <v>0</v>
      </c>
      <c r="P93">
        <f t="shared" si="24"/>
        <v>0</v>
      </c>
      <c r="Q93">
        <f t="shared" si="25"/>
        <v>39</v>
      </c>
    </row>
  </sheetData>
  <conditionalFormatting sqref="D4:D93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Men''s Foil'!$G$1:$J$3,3,FALSE)</f>
        <v>7</v>
      </c>
      <c r="I1" s="22" t="s">
        <v>360</v>
      </c>
      <c r="J1" s="23"/>
      <c r="K1" s="24">
        <f>HLOOKUP(I1,'Combined Men''s Foil'!$G$1:$J$3,3,FALSE)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Men''s Foil'!R2C"&amp;H1,FALSE)</f>
        <v>V</v>
      </c>
      <c r="G2" s="24" t="str">
        <f ca="1">INDIRECT("'Combined Men''s Foil'!R2C"&amp;H1+1,FALSE)</f>
        <v>Dec 2004&lt;BR&gt;VET</v>
      </c>
      <c r="H2" s="24"/>
      <c r="I2" s="22" t="str">
        <f ca="1">INDIRECT("'Combined Men''s Foil'!R2C"&amp;K1,FALSE)</f>
        <v>V</v>
      </c>
      <c r="J2" s="24" t="str">
        <f ca="1">INDIRECT("'Combined Men''s Foil'!R2C"&amp;K1+1,FALSE)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 aca="true" t="shared" si="0" ref="B4:B10">TRIM(IF(D4&lt;=V60Cutoff,"%",IF(D4&lt;=V50Cutoff,"#","")))</f>
      </c>
      <c r="C4" s="32" t="s">
        <v>196</v>
      </c>
      <c r="D4" s="19">
        <v>23048</v>
      </c>
      <c r="E4" s="36">
        <f aca="true" t="shared" si="1" ref="E4:E73">LARGE($O4:$Q4,1)+LARGE($O4:$Q4,2)</f>
        <v>1017</v>
      </c>
      <c r="F4" s="33">
        <f aca="true" t="shared" si="2" ref="F4:F10">IF(ISERROR(H4),"np",H4)</f>
        <v>1</v>
      </c>
      <c r="G4" s="28">
        <f aca="true" t="shared" si="3" ref="G4:G73">IF(OR(F4&gt;=65,ISNUMBER(F4)=FALSE),0,VLOOKUP(F4,PointTable,G$3,TRUE))</f>
        <v>600</v>
      </c>
      <c r="H4" s="29">
        <f>VLOOKUP($C4,'Combined Men''s Foil'!$C$4:$I$204,H$1-2,FALSE)</f>
        <v>1</v>
      </c>
      <c r="I4" s="31">
        <f aca="true" t="shared" si="4" ref="I4:I10">IF(ISERROR(K4),"np",K4)</f>
        <v>6</v>
      </c>
      <c r="J4" s="28">
        <f aca="true" t="shared" si="5" ref="J4:J73">IF(OR(I4&gt;=65,ISNUMBER(I4)=FALSE),0,VLOOKUP(I4,PointTable,J$3,TRUE))</f>
        <v>417</v>
      </c>
      <c r="K4" s="29">
        <f>VLOOKUP($C4,'Combined Men''s Foil'!$C$4:$I$204,K$1-2,FALSE)</f>
        <v>6</v>
      </c>
      <c r="L4" s="4">
        <v>3</v>
      </c>
      <c r="M4" s="5">
        <f aca="true" t="shared" si="6" ref="M4:M73">IF(OR(L4&gt;=65,ISNUMBER(L4)=FALSE),0,VLOOKUP(L4,PointTable,M$3,TRUE))</f>
        <v>340</v>
      </c>
      <c r="O4">
        <f aca="true" t="shared" si="7" ref="O4:O19">G4</f>
        <v>600</v>
      </c>
      <c r="P4">
        <f aca="true" t="shared" si="8" ref="P4:P19">J4</f>
        <v>417</v>
      </c>
      <c r="Q4">
        <f aca="true" t="shared" si="9" ref="Q4:Q19">M4</f>
        <v>340</v>
      </c>
    </row>
    <row r="5" spans="1:17" ht="12.75">
      <c r="A5" s="2" t="str">
        <f>IF(E5=0,"",IF(E5=E4,A4,ROW()-3&amp;IF(E5=E6,"T","")))</f>
        <v>2</v>
      </c>
      <c r="B5" s="2">
        <f t="shared" si="0"/>
      </c>
      <c r="C5" s="20" t="s">
        <v>91</v>
      </c>
      <c r="D5" s="19">
        <v>20721</v>
      </c>
      <c r="E5" s="36">
        <f t="shared" si="1"/>
        <v>910</v>
      </c>
      <c r="F5" s="33">
        <f t="shared" si="2"/>
        <v>3</v>
      </c>
      <c r="G5" s="28">
        <f t="shared" si="3"/>
        <v>510</v>
      </c>
      <c r="H5" s="29">
        <f>VLOOKUP($C5,'Combined Men''s Foil'!$C$4:$I$204,H$1-2,FALSE)</f>
        <v>3</v>
      </c>
      <c r="I5" s="31">
        <f t="shared" si="4"/>
        <v>23</v>
      </c>
      <c r="J5" s="28">
        <f t="shared" si="5"/>
        <v>192</v>
      </c>
      <c r="K5" s="29">
        <f>VLOOKUP($C5,'Combined Men''s Foil'!$C$4:$I$204,K$1-2,FALSE)</f>
        <v>23</v>
      </c>
      <c r="L5" s="4">
        <v>1</v>
      </c>
      <c r="M5" s="5">
        <f t="shared" si="6"/>
        <v>400</v>
      </c>
      <c r="O5">
        <f t="shared" si="7"/>
        <v>510</v>
      </c>
      <c r="P5">
        <f t="shared" si="8"/>
        <v>192</v>
      </c>
      <c r="Q5">
        <f t="shared" si="9"/>
        <v>400</v>
      </c>
    </row>
    <row r="6" spans="1:17" ht="12.75">
      <c r="A6" s="2" t="str">
        <f>IF(E6=0,"",IF(E6=E5,A5,ROW()-3&amp;IF(E6=E7,"T","")))</f>
        <v>3</v>
      </c>
      <c r="B6" s="2">
        <f t="shared" si="0"/>
      </c>
      <c r="C6" s="32" t="s">
        <v>197</v>
      </c>
      <c r="D6" s="19">
        <v>20686</v>
      </c>
      <c r="E6" s="36">
        <f t="shared" si="1"/>
        <v>828</v>
      </c>
      <c r="F6" s="33">
        <f t="shared" si="2"/>
        <v>6</v>
      </c>
      <c r="G6" s="28">
        <f t="shared" si="3"/>
        <v>417</v>
      </c>
      <c r="H6" s="29">
        <f>VLOOKUP($C6,'Combined Men''s Foil'!$C$4:$I$204,H$1-2,FALSE)</f>
        <v>6</v>
      </c>
      <c r="I6" s="31">
        <f t="shared" si="4"/>
        <v>8</v>
      </c>
      <c r="J6" s="28">
        <f t="shared" si="5"/>
        <v>411</v>
      </c>
      <c r="K6" s="29">
        <f>VLOOKUP($C6,'Combined Men''s Foil'!$C$4:$I$204,K$1-2,FALSE)</f>
        <v>8</v>
      </c>
      <c r="L6" s="4">
        <v>2</v>
      </c>
      <c r="M6" s="5">
        <f t="shared" si="6"/>
        <v>368</v>
      </c>
      <c r="O6">
        <f t="shared" si="7"/>
        <v>417</v>
      </c>
      <c r="P6">
        <f t="shared" si="8"/>
        <v>411</v>
      </c>
      <c r="Q6">
        <f t="shared" si="9"/>
        <v>368</v>
      </c>
    </row>
    <row r="7" spans="1:17" ht="12.75">
      <c r="A7" s="2" t="str">
        <f>IF(E7=0,"",IF(E7=E6,A6,ROW()-3&amp;IF(E7=E8,"T","")))</f>
        <v>4</v>
      </c>
      <c r="B7" s="2">
        <f t="shared" si="0"/>
      </c>
      <c r="C7" s="32" t="s">
        <v>198</v>
      </c>
      <c r="D7" s="19">
        <v>20803</v>
      </c>
      <c r="E7" s="36">
        <f t="shared" si="1"/>
        <v>754</v>
      </c>
      <c r="F7" s="33">
        <f t="shared" si="2"/>
        <v>7</v>
      </c>
      <c r="G7" s="28">
        <f t="shared" si="3"/>
        <v>414</v>
      </c>
      <c r="H7" s="29">
        <f>VLOOKUP($C7,'Combined Men''s Foil'!$C$4:$I$204,H$1-2,FALSE)</f>
        <v>7</v>
      </c>
      <c r="I7" s="31" t="str">
        <f t="shared" si="4"/>
        <v>np</v>
      </c>
      <c r="J7" s="28">
        <f t="shared" si="5"/>
        <v>0</v>
      </c>
      <c r="K7" s="29" t="str">
        <f>VLOOKUP($C7,'Combined Men''s Foil'!$C$4:$I$204,K$1-2,FALSE)</f>
        <v>np</v>
      </c>
      <c r="L7" s="4">
        <v>3</v>
      </c>
      <c r="M7" s="5">
        <f t="shared" si="6"/>
        <v>340</v>
      </c>
      <c r="O7">
        <f t="shared" si="7"/>
        <v>414</v>
      </c>
      <c r="P7">
        <f t="shared" si="8"/>
        <v>0</v>
      </c>
      <c r="Q7">
        <f t="shared" si="9"/>
        <v>340</v>
      </c>
    </row>
    <row r="8" spans="1:17" ht="12.75">
      <c r="A8" s="2" t="str">
        <f>IF(E8=0,"",IF(E8=E7,A7,ROW()-3&amp;IF(E8=E9,"T","")))</f>
        <v>5</v>
      </c>
      <c r="B8" s="2">
        <f t="shared" si="0"/>
      </c>
      <c r="C8" s="32" t="s">
        <v>136</v>
      </c>
      <c r="D8" s="19">
        <v>21938</v>
      </c>
      <c r="E8" s="36">
        <f t="shared" si="1"/>
        <v>738</v>
      </c>
      <c r="F8" s="33">
        <f t="shared" si="2"/>
        <v>5</v>
      </c>
      <c r="G8" s="28">
        <f t="shared" si="3"/>
        <v>420</v>
      </c>
      <c r="H8" s="29">
        <f>VLOOKUP($C8,'Combined Men''s Foil'!$C$4:$I$204,H$1-2,FALSE)</f>
        <v>5</v>
      </c>
      <c r="I8" s="31">
        <f t="shared" si="4"/>
        <v>10</v>
      </c>
      <c r="J8" s="28">
        <f t="shared" si="5"/>
        <v>318</v>
      </c>
      <c r="K8" s="29">
        <f>VLOOKUP($C8,'Combined Men''s Foil'!$C$4:$I$204,K$1-2,FALSE)</f>
        <v>10</v>
      </c>
      <c r="L8" s="4" t="s">
        <v>3</v>
      </c>
      <c r="M8" s="5">
        <f t="shared" si="6"/>
        <v>0</v>
      </c>
      <c r="O8">
        <f t="shared" si="7"/>
        <v>420</v>
      </c>
      <c r="P8">
        <f t="shared" si="8"/>
        <v>318</v>
      </c>
      <c r="Q8">
        <f t="shared" si="9"/>
        <v>0</v>
      </c>
    </row>
    <row r="9" spans="1:17" ht="12.75">
      <c r="A9" s="2" t="str">
        <f>IF(E9=0,"",IF(E9=E8,A8,ROW()-3&amp;IF(E9=E10,"T","")))</f>
        <v>6</v>
      </c>
      <c r="B9" s="2">
        <f t="shared" si="0"/>
      </c>
      <c r="C9" s="32" t="s">
        <v>351</v>
      </c>
      <c r="D9" s="19">
        <v>23530</v>
      </c>
      <c r="E9" s="36">
        <f t="shared" si="1"/>
        <v>599.5</v>
      </c>
      <c r="F9" s="33">
        <f t="shared" si="2"/>
        <v>9.5</v>
      </c>
      <c r="G9" s="28">
        <f t="shared" si="3"/>
        <v>319.5</v>
      </c>
      <c r="H9" s="29">
        <f>VLOOKUP($C9,'Combined Men''s Foil'!$C$4:$I$204,H$1-2,FALSE)</f>
        <v>9.5</v>
      </c>
      <c r="I9" s="31">
        <f t="shared" si="4"/>
        <v>22</v>
      </c>
      <c r="J9" s="28">
        <f t="shared" si="5"/>
        <v>195</v>
      </c>
      <c r="K9" s="29">
        <f>VLOOKUP($C9,'Combined Men''s Foil'!$C$4:$I$204,K$1-2,FALSE)</f>
        <v>22</v>
      </c>
      <c r="L9" s="4">
        <v>5</v>
      </c>
      <c r="M9" s="5">
        <f t="shared" si="6"/>
        <v>280</v>
      </c>
      <c r="O9">
        <f t="shared" si="7"/>
        <v>319.5</v>
      </c>
      <c r="P9">
        <f t="shared" si="8"/>
        <v>195</v>
      </c>
      <c r="Q9">
        <f t="shared" si="9"/>
        <v>280</v>
      </c>
    </row>
    <row r="10" spans="1:17" ht="12.75">
      <c r="A10" s="2" t="str">
        <f>IF(E10=0,"",IF(E10=E9,A9,ROW()-3&amp;IF(E10=E11,"T","")))</f>
        <v>7</v>
      </c>
      <c r="B10" s="2">
        <f t="shared" si="0"/>
      </c>
      <c r="C10" s="32" t="s">
        <v>135</v>
      </c>
      <c r="D10" s="19">
        <v>22268</v>
      </c>
      <c r="E10" s="36">
        <f t="shared" si="1"/>
        <v>583</v>
      </c>
      <c r="F10" s="33" t="str">
        <f t="shared" si="2"/>
        <v>np</v>
      </c>
      <c r="G10" s="28">
        <f t="shared" si="3"/>
        <v>0</v>
      </c>
      <c r="H10" s="29" t="str">
        <f>VLOOKUP($C10,'Combined Men''s Foil'!$C$4:$I$204,H$1-2,FALSE)</f>
        <v>np</v>
      </c>
      <c r="I10" s="31">
        <f t="shared" si="4"/>
        <v>13</v>
      </c>
      <c r="J10" s="28">
        <f t="shared" si="5"/>
        <v>309</v>
      </c>
      <c r="K10" s="29">
        <f>VLOOKUP($C10,'Combined Men''s Foil'!$C$4:$I$204,K$1-2,FALSE)</f>
        <v>13</v>
      </c>
      <c r="L10" s="4">
        <v>8</v>
      </c>
      <c r="M10" s="5">
        <f t="shared" si="6"/>
        <v>274</v>
      </c>
      <c r="O10">
        <f t="shared" si="7"/>
        <v>0</v>
      </c>
      <c r="P10">
        <f t="shared" si="8"/>
        <v>309</v>
      </c>
      <c r="Q10">
        <f t="shared" si="9"/>
        <v>274</v>
      </c>
    </row>
    <row r="11" spans="1:17" ht="12.75">
      <c r="A11" s="2" t="str">
        <f>IF(E11=0,"",IF(E11=E10,A10,ROW()-3&amp;IF(E11=E12,"T","")))</f>
        <v>8</v>
      </c>
      <c r="B11" s="2">
        <f aca="true" t="shared" si="10" ref="B11:B72">TRIM(IF(D11&lt;=V60Cutoff,"%",IF(D11&lt;=V50Cutoff,"#","")))</f>
      </c>
      <c r="C11" s="32" t="s">
        <v>105</v>
      </c>
      <c r="D11" s="19">
        <v>22544</v>
      </c>
      <c r="E11" s="36">
        <f t="shared" si="1"/>
        <v>522.5</v>
      </c>
      <c r="F11" s="33">
        <f aca="true" t="shared" si="11" ref="F11:F72">IF(ISERROR(H11),"np",H11)</f>
        <v>12.5</v>
      </c>
      <c r="G11" s="28">
        <f t="shared" si="3"/>
        <v>310.5</v>
      </c>
      <c r="H11" s="29">
        <f>VLOOKUP($C11,'Combined Men''s Foil'!$C$4:$I$204,H$1-2,FALSE)</f>
        <v>12.5</v>
      </c>
      <c r="I11" s="31" t="str">
        <f aca="true" t="shared" si="12" ref="I11:I72">IF(ISERROR(K11),"np",K11)</f>
        <v>np</v>
      </c>
      <c r="J11" s="28">
        <f t="shared" si="5"/>
        <v>0</v>
      </c>
      <c r="K11" s="29" t="str">
        <f>VLOOKUP($C11,'Combined Men''s Foil'!$C$4:$I$204,K$1-2,FALSE)</f>
        <v>np</v>
      </c>
      <c r="L11" s="4">
        <v>10</v>
      </c>
      <c r="M11" s="5">
        <f t="shared" si="6"/>
        <v>212</v>
      </c>
      <c r="O11">
        <f t="shared" si="7"/>
        <v>310.5</v>
      </c>
      <c r="P11">
        <f t="shared" si="8"/>
        <v>0</v>
      </c>
      <c r="Q11">
        <f t="shared" si="9"/>
        <v>212</v>
      </c>
    </row>
    <row r="12" spans="1:17" ht="12.75">
      <c r="A12" s="2" t="str">
        <f>IF(E12=0,"",IF(E12=E11,A11,ROW()-3&amp;IF(E12=E13,"T","")))</f>
        <v>9</v>
      </c>
      <c r="B12" s="2">
        <f t="shared" si="10"/>
      </c>
      <c r="C12" s="20" t="s">
        <v>10</v>
      </c>
      <c r="D12" s="19">
        <v>20791</v>
      </c>
      <c r="E12" s="36">
        <f t="shared" si="1"/>
        <v>520</v>
      </c>
      <c r="F12" s="31">
        <f t="shared" si="11"/>
        <v>14</v>
      </c>
      <c r="G12" s="28">
        <f t="shared" si="3"/>
        <v>306</v>
      </c>
      <c r="H12" s="29">
        <f>VLOOKUP($C12,'Combined Men''s Foil'!$C$4:$I$204,H$1-2,FALSE)</f>
        <v>14</v>
      </c>
      <c r="I12" s="31">
        <f t="shared" si="12"/>
        <v>60</v>
      </c>
      <c r="J12" s="28">
        <f t="shared" si="5"/>
        <v>73</v>
      </c>
      <c r="K12" s="29">
        <f>VLOOKUP($C12,'Combined Men''s Foil'!$C$4:$I$204,K$1-2,FALSE)</f>
        <v>60</v>
      </c>
      <c r="L12" s="4">
        <v>9</v>
      </c>
      <c r="M12" s="5">
        <f t="shared" si="6"/>
        <v>214</v>
      </c>
      <c r="O12">
        <f t="shared" si="7"/>
        <v>306</v>
      </c>
      <c r="P12">
        <f t="shared" si="8"/>
        <v>73</v>
      </c>
      <c r="Q12">
        <f t="shared" si="9"/>
        <v>214</v>
      </c>
    </row>
    <row r="13" spans="1:17" ht="12.75">
      <c r="A13" s="2" t="str">
        <f>IF(E13=0,"",IF(E13=E12,A12,ROW()-3&amp;IF(E13=E14,"T","")))</f>
        <v>10</v>
      </c>
      <c r="B13" s="2">
        <f t="shared" si="10"/>
      </c>
      <c r="C13" s="32" t="s">
        <v>6</v>
      </c>
      <c r="D13" s="19">
        <v>20945</v>
      </c>
      <c r="E13" s="36">
        <f t="shared" si="1"/>
        <v>510</v>
      </c>
      <c r="F13" s="31" t="str">
        <f t="shared" si="11"/>
        <v>np</v>
      </c>
      <c r="G13" s="28">
        <f t="shared" si="3"/>
        <v>0</v>
      </c>
      <c r="H13" s="29" t="str">
        <f>VLOOKUP($C13,'Combined Men''s Foil'!$C$4:$I$204,H$1-2,FALSE)</f>
        <v>np</v>
      </c>
      <c r="I13" s="31">
        <f t="shared" si="12"/>
        <v>3</v>
      </c>
      <c r="J13" s="28">
        <f t="shared" si="5"/>
        <v>510</v>
      </c>
      <c r="K13" s="29">
        <f>VLOOKUP($C13,'Combined Men''s Foil'!$C$4:$I$204,K$1-2,FALSE)</f>
        <v>3</v>
      </c>
      <c r="L13" s="4" t="s">
        <v>3</v>
      </c>
      <c r="M13" s="5">
        <f t="shared" si="6"/>
        <v>0</v>
      </c>
      <c r="O13">
        <f t="shared" si="7"/>
        <v>0</v>
      </c>
      <c r="P13">
        <f t="shared" si="8"/>
        <v>510</v>
      </c>
      <c r="Q13">
        <f t="shared" si="9"/>
        <v>0</v>
      </c>
    </row>
    <row r="14" spans="1:17" ht="12.75">
      <c r="A14" s="2" t="str">
        <f>IF(E14=0,"",IF(E14=E13,A13,ROW()-3&amp;IF(E14=E15,"T","")))</f>
        <v>11</v>
      </c>
      <c r="B14" s="2">
        <f>TRIM(IF(D14&lt;=V60Cutoff,"%",IF(D14&lt;=V50Cutoff,"#","")))</f>
      </c>
      <c r="C14" s="20" t="s">
        <v>89</v>
      </c>
      <c r="D14" s="19">
        <v>21195</v>
      </c>
      <c r="E14" s="36">
        <f t="shared" si="1"/>
        <v>417</v>
      </c>
      <c r="F14" s="31">
        <f>IF(ISERROR(H14),"np",H14)</f>
        <v>34</v>
      </c>
      <c r="G14" s="28">
        <f t="shared" si="3"/>
        <v>99</v>
      </c>
      <c r="H14" s="29">
        <f>VLOOKUP($C14,'Combined Men''s Foil'!$C$4:$I$204,H$1-2,FALSE)</f>
        <v>34</v>
      </c>
      <c r="I14" s="31">
        <f>IF(ISERROR(K14),"np",K14)</f>
        <v>15</v>
      </c>
      <c r="J14" s="28">
        <f t="shared" si="5"/>
        <v>303</v>
      </c>
      <c r="K14" s="29">
        <f>VLOOKUP($C14,'Combined Men''s Foil'!$C$4:$I$204,K$1-2,FALSE)</f>
        <v>15</v>
      </c>
      <c r="L14" s="4">
        <v>30</v>
      </c>
      <c r="M14" s="5">
        <f t="shared" si="6"/>
        <v>114</v>
      </c>
      <c r="O14">
        <f t="shared" si="7"/>
        <v>99</v>
      </c>
      <c r="P14">
        <f t="shared" si="8"/>
        <v>303</v>
      </c>
      <c r="Q14">
        <f t="shared" si="9"/>
        <v>114</v>
      </c>
    </row>
    <row r="15" spans="1:17" ht="12.75">
      <c r="A15" s="2" t="str">
        <f>IF(E15=0,"",IF(E15=E14,A14,ROW()-3&amp;IF(E15=E16,"T","")))</f>
        <v>12</v>
      </c>
      <c r="B15" s="2">
        <f t="shared" si="10"/>
      </c>
      <c r="C15" s="32" t="s">
        <v>150</v>
      </c>
      <c r="D15" s="19">
        <v>22908</v>
      </c>
      <c r="E15" s="36">
        <f t="shared" si="1"/>
        <v>410</v>
      </c>
      <c r="F15" s="31" t="str">
        <f t="shared" si="11"/>
        <v>np</v>
      </c>
      <c r="G15" s="28">
        <f t="shared" si="3"/>
        <v>0</v>
      </c>
      <c r="H15" s="29" t="str">
        <f>VLOOKUP($C15,'Combined Men''s Foil'!$C$4:$I$204,H$1-2,FALSE)</f>
        <v>np</v>
      </c>
      <c r="I15" s="31">
        <f t="shared" si="12"/>
        <v>19</v>
      </c>
      <c r="J15" s="28">
        <f t="shared" si="5"/>
        <v>204</v>
      </c>
      <c r="K15" s="29">
        <f>VLOOKUP($C15,'Combined Men''s Foil'!$C$4:$I$204,K$1-2,FALSE)</f>
        <v>19</v>
      </c>
      <c r="L15" s="4">
        <v>13</v>
      </c>
      <c r="M15" s="5">
        <f t="shared" si="6"/>
        <v>206</v>
      </c>
      <c r="O15">
        <f t="shared" si="7"/>
        <v>0</v>
      </c>
      <c r="P15">
        <f t="shared" si="8"/>
        <v>204</v>
      </c>
      <c r="Q15">
        <f t="shared" si="9"/>
        <v>206</v>
      </c>
    </row>
    <row r="16" spans="1:17" ht="12.75">
      <c r="A16" s="2" t="str">
        <f>IF(E16=0,"",IF(E16=E15,A15,ROW()-3&amp;IF(E16=E17,"T","")))</f>
        <v>13</v>
      </c>
      <c r="B16" s="2">
        <f t="shared" si="10"/>
      </c>
      <c r="C16" s="32" t="s">
        <v>274</v>
      </c>
      <c r="D16" s="19">
        <v>22452</v>
      </c>
      <c r="E16" s="36">
        <f t="shared" si="1"/>
        <v>409</v>
      </c>
      <c r="F16" s="31" t="str">
        <f t="shared" si="11"/>
        <v>np</v>
      </c>
      <c r="G16" s="28">
        <f t="shared" si="3"/>
        <v>0</v>
      </c>
      <c r="H16" s="29" t="str">
        <f>VLOOKUP($C16,'Combined Men''s Foil'!$C$4:$I$204,H$1-2,FALSE)</f>
        <v>np</v>
      </c>
      <c r="I16" s="31">
        <f t="shared" si="12"/>
        <v>20</v>
      </c>
      <c r="J16" s="28">
        <f t="shared" si="5"/>
        <v>201</v>
      </c>
      <c r="K16" s="29">
        <f>VLOOKUP($C16,'Combined Men''s Foil'!$C$4:$I$204,K$1-2,FALSE)</f>
        <v>20</v>
      </c>
      <c r="L16" s="4">
        <v>12</v>
      </c>
      <c r="M16" s="5">
        <f t="shared" si="6"/>
        <v>208</v>
      </c>
      <c r="O16">
        <f t="shared" si="7"/>
        <v>0</v>
      </c>
      <c r="P16">
        <f t="shared" si="8"/>
        <v>201</v>
      </c>
      <c r="Q16">
        <f t="shared" si="9"/>
        <v>208</v>
      </c>
    </row>
    <row r="17" spans="1:17" ht="12.75">
      <c r="A17" s="2" t="str">
        <f>IF(E17=0,"",IF(E17=E16,A16,ROW()-3&amp;IF(E17=E18,"T","")))</f>
        <v>14</v>
      </c>
      <c r="B17" s="2">
        <f t="shared" si="10"/>
      </c>
      <c r="C17" s="20" t="s">
        <v>23</v>
      </c>
      <c r="D17" s="19">
        <v>21732</v>
      </c>
      <c r="E17" s="36">
        <f t="shared" si="1"/>
        <v>405</v>
      </c>
      <c r="F17" s="31">
        <f t="shared" si="11"/>
        <v>22</v>
      </c>
      <c r="G17" s="28">
        <f t="shared" si="3"/>
        <v>195</v>
      </c>
      <c r="H17" s="29">
        <f>VLOOKUP($C17,'Combined Men''s Foil'!$C$4:$I$204,H$1-2,FALSE)</f>
        <v>22</v>
      </c>
      <c r="I17" s="31" t="str">
        <f t="shared" si="12"/>
        <v>np</v>
      </c>
      <c r="J17" s="28">
        <f t="shared" si="5"/>
        <v>0</v>
      </c>
      <c r="K17" s="29" t="str">
        <f>VLOOKUP($C17,'Combined Men''s Foil'!$C$4:$I$204,K$1-2,FALSE)</f>
        <v>np</v>
      </c>
      <c r="L17" s="4">
        <v>11</v>
      </c>
      <c r="M17" s="5">
        <f t="shared" si="6"/>
        <v>210</v>
      </c>
      <c r="O17">
        <f t="shared" si="7"/>
        <v>195</v>
      </c>
      <c r="P17">
        <f t="shared" si="8"/>
        <v>0</v>
      </c>
      <c r="Q17">
        <f t="shared" si="9"/>
        <v>210</v>
      </c>
    </row>
    <row r="18" spans="1:17" ht="12.75">
      <c r="A18" s="2" t="str">
        <f>IF(E18=0,"",IF(E18=E17,A17,ROW()-3&amp;IF(E18=E19,"T","")))</f>
        <v>15</v>
      </c>
      <c r="B18" s="2">
        <f t="shared" si="10"/>
      </c>
      <c r="C18" s="20" t="s">
        <v>9</v>
      </c>
      <c r="D18" s="19">
        <v>20934</v>
      </c>
      <c r="E18" s="36">
        <f t="shared" si="1"/>
        <v>370.5</v>
      </c>
      <c r="F18" s="31">
        <f t="shared" si="11"/>
        <v>25.5</v>
      </c>
      <c r="G18" s="28">
        <f t="shared" si="3"/>
        <v>184.5</v>
      </c>
      <c r="H18" s="29">
        <f>VLOOKUP($C18,'Combined Men''s Foil'!$C$4:$I$204,H$1-2,FALSE)</f>
        <v>25.5</v>
      </c>
      <c r="I18" s="31">
        <f t="shared" si="12"/>
        <v>25</v>
      </c>
      <c r="J18" s="28">
        <f t="shared" si="5"/>
        <v>186</v>
      </c>
      <c r="K18" s="29">
        <f>VLOOKUP($C18,'Combined Men''s Foil'!$C$4:$I$204,K$1-2,FALSE)</f>
        <v>25</v>
      </c>
      <c r="L18" s="4">
        <v>17</v>
      </c>
      <c r="M18" s="5">
        <f t="shared" si="6"/>
        <v>140</v>
      </c>
      <c r="O18">
        <f t="shared" si="7"/>
        <v>184.5</v>
      </c>
      <c r="P18">
        <f t="shared" si="8"/>
        <v>186</v>
      </c>
      <c r="Q18">
        <f t="shared" si="9"/>
        <v>140</v>
      </c>
    </row>
    <row r="19" spans="1:17" ht="12.75">
      <c r="A19" s="2" t="str">
        <f>IF(E19=0,"",IF(E19=E18,A18,ROW()-3&amp;IF(E19=E20,"T","")))</f>
        <v>16</v>
      </c>
      <c r="B19" s="2">
        <f t="shared" si="10"/>
      </c>
      <c r="C19" s="32" t="s">
        <v>341</v>
      </c>
      <c r="D19" s="19">
        <v>23036</v>
      </c>
      <c r="E19" s="36">
        <f t="shared" si="1"/>
        <v>310.5</v>
      </c>
      <c r="F19" s="31">
        <f t="shared" si="11"/>
        <v>12.5</v>
      </c>
      <c r="G19" s="28">
        <f t="shared" si="3"/>
        <v>310.5</v>
      </c>
      <c r="H19" s="29">
        <f>VLOOKUP($C19,'Combined Men''s Foil'!$C$4:$I$204,H$1-2,FALSE)</f>
        <v>12.5</v>
      </c>
      <c r="I19" s="31" t="str">
        <f t="shared" si="12"/>
        <v>np</v>
      </c>
      <c r="J19" s="28">
        <f t="shared" si="5"/>
        <v>0</v>
      </c>
      <c r="K19" s="29" t="str">
        <f>VLOOKUP($C19,'Combined Men''s Foil'!$C$4:$I$204,K$1-2,FALSE)</f>
        <v>np</v>
      </c>
      <c r="L19" s="4" t="s">
        <v>3</v>
      </c>
      <c r="M19" s="5">
        <f t="shared" si="6"/>
        <v>0</v>
      </c>
      <c r="O19">
        <f t="shared" si="7"/>
        <v>310.5</v>
      </c>
      <c r="P19">
        <f t="shared" si="8"/>
        <v>0</v>
      </c>
      <c r="Q19">
        <f t="shared" si="9"/>
        <v>0</v>
      </c>
    </row>
    <row r="20" spans="1:17" ht="12.75">
      <c r="A20" s="2" t="str">
        <f>IF(E20=0,"",IF(E20=E19,A19,ROW()-3&amp;IF(E20=E21,"T","")))</f>
        <v>17</v>
      </c>
      <c r="B20" s="2">
        <f t="shared" si="10"/>
      </c>
      <c r="C20" s="20" t="s">
        <v>60</v>
      </c>
      <c r="D20" s="19">
        <v>21897</v>
      </c>
      <c r="E20" s="36">
        <f t="shared" si="1"/>
        <v>303</v>
      </c>
      <c r="F20" s="31">
        <f t="shared" si="11"/>
        <v>15</v>
      </c>
      <c r="G20" s="28">
        <f t="shared" si="3"/>
        <v>303</v>
      </c>
      <c r="H20" s="29">
        <f>VLOOKUP($C20,'Combined Men''s Foil'!$C$4:$I$204,H$1-2,FALSE)</f>
        <v>15</v>
      </c>
      <c r="I20" s="31" t="str">
        <f t="shared" si="12"/>
        <v>np</v>
      </c>
      <c r="J20" s="28">
        <f t="shared" si="5"/>
        <v>0</v>
      </c>
      <c r="K20" s="29" t="str">
        <f>VLOOKUP($C20,'Combined Men''s Foil'!$C$4:$I$204,K$1-2,FALSE)</f>
        <v>np</v>
      </c>
      <c r="L20" s="4" t="s">
        <v>3</v>
      </c>
      <c r="M20" s="5">
        <f t="shared" si="6"/>
        <v>0</v>
      </c>
      <c r="O20">
        <f aca="true" t="shared" si="13" ref="O20:O27">G20</f>
        <v>303</v>
      </c>
      <c r="P20">
        <f aca="true" t="shared" si="14" ref="P20:P27">J20</f>
        <v>0</v>
      </c>
      <c r="Q20">
        <f aca="true" t="shared" si="15" ref="Q20:Q27">M20</f>
        <v>0</v>
      </c>
    </row>
    <row r="21" spans="1:17" ht="12.75">
      <c r="A21" s="2" t="str">
        <f>IF(E21=0,"",IF(E21=E20,A20,ROW()-3&amp;IF(E21=E22,"T","")))</f>
        <v>18</v>
      </c>
      <c r="B21" s="2">
        <f t="shared" si="10"/>
      </c>
      <c r="C21" s="32" t="s">
        <v>232</v>
      </c>
      <c r="D21" s="19">
        <v>23281</v>
      </c>
      <c r="E21" s="36">
        <f t="shared" si="1"/>
        <v>300</v>
      </c>
      <c r="F21" s="31" t="str">
        <f t="shared" si="11"/>
        <v>np</v>
      </c>
      <c r="G21" s="28">
        <f t="shared" si="3"/>
        <v>0</v>
      </c>
      <c r="H21" s="29" t="str">
        <f>VLOOKUP($C21,'Combined Men''s Foil'!$C$4:$I$204,H$1-2,FALSE)</f>
        <v>np</v>
      </c>
      <c r="I21" s="31">
        <f t="shared" si="12"/>
        <v>16</v>
      </c>
      <c r="J21" s="28">
        <f t="shared" si="5"/>
        <v>300</v>
      </c>
      <c r="K21" s="29">
        <f>VLOOKUP($C21,'Combined Men''s Foil'!$C$4:$I$204,K$1-2,FALSE)</f>
        <v>16</v>
      </c>
      <c r="L21" s="4" t="s">
        <v>3</v>
      </c>
      <c r="M21" s="5">
        <f t="shared" si="6"/>
        <v>0</v>
      </c>
      <c r="O21">
        <f t="shared" si="13"/>
        <v>0</v>
      </c>
      <c r="P21">
        <f t="shared" si="14"/>
        <v>300</v>
      </c>
      <c r="Q21">
        <f t="shared" si="15"/>
        <v>0</v>
      </c>
    </row>
    <row r="22" spans="1:17" ht="12.75">
      <c r="A22" s="2" t="str">
        <f>IF(E22=0,"",IF(E22=E21,A21,ROW()-3&amp;IF(E22=E23,"T","")))</f>
        <v>19</v>
      </c>
      <c r="B22" s="2">
        <f t="shared" si="10"/>
      </c>
      <c r="C22" s="32" t="s">
        <v>211</v>
      </c>
      <c r="D22" s="19">
        <v>21190</v>
      </c>
      <c r="E22" s="36">
        <f t="shared" si="1"/>
        <v>298</v>
      </c>
      <c r="F22" s="31">
        <f t="shared" si="11"/>
        <v>27</v>
      </c>
      <c r="G22" s="28">
        <f t="shared" si="3"/>
        <v>180</v>
      </c>
      <c r="H22" s="29">
        <f>VLOOKUP($C22,'Combined Men''s Foil'!$C$4:$I$204,H$1-2,FALSE)</f>
        <v>27</v>
      </c>
      <c r="I22" s="31">
        <f t="shared" si="12"/>
        <v>53</v>
      </c>
      <c r="J22" s="28">
        <f t="shared" si="5"/>
        <v>80</v>
      </c>
      <c r="K22" s="29">
        <f>VLOOKUP($C22,'Combined Men''s Foil'!$C$4:$I$204,K$1-2,FALSE)</f>
        <v>53</v>
      </c>
      <c r="L22" s="4">
        <v>28</v>
      </c>
      <c r="M22" s="5">
        <f t="shared" si="6"/>
        <v>118</v>
      </c>
      <c r="O22">
        <f t="shared" si="13"/>
        <v>180</v>
      </c>
      <c r="P22">
        <f t="shared" si="14"/>
        <v>80</v>
      </c>
      <c r="Q22">
        <f t="shared" si="15"/>
        <v>118</v>
      </c>
    </row>
    <row r="23" spans="1:17" ht="12.75">
      <c r="A23" s="2" t="str">
        <f>IF(E23=0,"",IF(E23=E22,A22,ROW()-3&amp;IF(E23=E24,"T","")))</f>
        <v>20</v>
      </c>
      <c r="B23" s="2">
        <f t="shared" si="10"/>
      </c>
      <c r="C23" s="32" t="s">
        <v>235</v>
      </c>
      <c r="D23" s="19">
        <v>22898</v>
      </c>
      <c r="E23" s="36">
        <f t="shared" si="1"/>
        <v>283.5</v>
      </c>
      <c r="F23" s="31">
        <f t="shared" si="11"/>
        <v>38.5</v>
      </c>
      <c r="G23" s="28">
        <f t="shared" si="3"/>
        <v>94.5</v>
      </c>
      <c r="H23" s="29">
        <f>VLOOKUP($C23,'Combined Men''s Foil'!$C$4:$I$204,H$1-2,FALSE)</f>
        <v>38.5</v>
      </c>
      <c r="I23" s="31">
        <f t="shared" si="12"/>
        <v>24</v>
      </c>
      <c r="J23" s="28">
        <f t="shared" si="5"/>
        <v>189</v>
      </c>
      <c r="K23" s="29">
        <f>VLOOKUP($C23,'Combined Men''s Foil'!$C$4:$I$204,K$1-2,FALSE)</f>
        <v>24</v>
      </c>
      <c r="L23" s="4" t="s">
        <v>3</v>
      </c>
      <c r="M23" s="5">
        <f t="shared" si="6"/>
        <v>0</v>
      </c>
      <c r="O23">
        <f t="shared" si="13"/>
        <v>94.5</v>
      </c>
      <c r="P23">
        <f t="shared" si="14"/>
        <v>189</v>
      </c>
      <c r="Q23">
        <f t="shared" si="15"/>
        <v>0</v>
      </c>
    </row>
    <row r="24" spans="1:17" ht="12.75">
      <c r="A24" s="2" t="str">
        <f>IF(E24=0,"",IF(E24=E23,A23,ROW()-3&amp;IF(E24=E25,"T","")))</f>
        <v>21</v>
      </c>
      <c r="B24" s="2">
        <f>TRIM(IF(D24&lt;=V60Cutoff,"%",IF(D24&lt;=V50Cutoff,"#","")))</f>
      </c>
      <c r="C24" s="32" t="s">
        <v>151</v>
      </c>
      <c r="D24" s="19">
        <v>21641</v>
      </c>
      <c r="E24" s="36">
        <f t="shared" si="1"/>
        <v>281</v>
      </c>
      <c r="F24" s="31" t="str">
        <f>IF(ISERROR(H24),"np",H24)</f>
        <v>np</v>
      </c>
      <c r="G24" s="28">
        <f t="shared" si="3"/>
        <v>0</v>
      </c>
      <c r="H24" s="29" t="str">
        <f>VLOOKUP($C24,'Combined Men''s Foil'!$C$4:$I$204,H$1-2,FALSE)</f>
        <v>np</v>
      </c>
      <c r="I24" s="31">
        <f>IF(ISERROR(K24),"np",K24)</f>
        <v>52</v>
      </c>
      <c r="J24" s="28">
        <f t="shared" si="5"/>
        <v>81</v>
      </c>
      <c r="K24" s="29">
        <f>VLOOKUP($C24,'Combined Men''s Foil'!$C$4:$I$204,K$1-2,FALSE)</f>
        <v>52</v>
      </c>
      <c r="L24" s="4">
        <v>16</v>
      </c>
      <c r="M24" s="5">
        <f t="shared" si="6"/>
        <v>200</v>
      </c>
      <c r="O24">
        <f t="shared" si="13"/>
        <v>0</v>
      </c>
      <c r="P24">
        <f t="shared" si="14"/>
        <v>81</v>
      </c>
      <c r="Q24">
        <f t="shared" si="15"/>
        <v>200</v>
      </c>
    </row>
    <row r="25" spans="1:17" ht="12.75">
      <c r="A25" s="2" t="str">
        <f>IF(E25=0,"",IF(E25=E24,A24,ROW()-3&amp;IF(E25=E26,"T","")))</f>
        <v>22</v>
      </c>
      <c r="B25" s="2">
        <f t="shared" si="10"/>
      </c>
      <c r="C25" s="32" t="s">
        <v>103</v>
      </c>
      <c r="D25" s="19">
        <v>22335</v>
      </c>
      <c r="E25" s="36">
        <f t="shared" si="1"/>
        <v>278</v>
      </c>
      <c r="F25" s="31" t="str">
        <f t="shared" si="11"/>
        <v>np</v>
      </c>
      <c r="G25" s="28">
        <f t="shared" si="3"/>
        <v>0</v>
      </c>
      <c r="H25" s="29" t="e">
        <f>VLOOKUP($C25,'Combined Men''s Foil'!$C$4:$I$204,H$1-2,FALSE)</f>
        <v>#N/A</v>
      </c>
      <c r="I25" s="31" t="str">
        <f t="shared" si="12"/>
        <v>np</v>
      </c>
      <c r="J25" s="28">
        <f t="shared" si="5"/>
        <v>0</v>
      </c>
      <c r="K25" s="29" t="e">
        <f>VLOOKUP($C25,'Combined Men''s Foil'!$C$4:$I$204,K$1-2,FALSE)</f>
        <v>#N/A</v>
      </c>
      <c r="L25" s="4">
        <v>6</v>
      </c>
      <c r="M25" s="5">
        <f t="shared" si="6"/>
        <v>278</v>
      </c>
      <c r="O25">
        <f t="shared" si="13"/>
        <v>0</v>
      </c>
      <c r="P25">
        <f t="shared" si="14"/>
        <v>0</v>
      </c>
      <c r="Q25">
        <f t="shared" si="15"/>
        <v>278</v>
      </c>
    </row>
    <row r="26" spans="1:17" ht="12.75">
      <c r="A26" s="2" t="str">
        <f>IF(E26=0,"",IF(E26=E25,A25,ROW()-3&amp;IF(E26=E27,"T","")))</f>
        <v>23</v>
      </c>
      <c r="B26" s="2">
        <f t="shared" si="10"/>
      </c>
      <c r="C26" s="32" t="s">
        <v>195</v>
      </c>
      <c r="D26" s="19">
        <v>21873</v>
      </c>
      <c r="E26" s="36">
        <f t="shared" si="1"/>
        <v>276</v>
      </c>
      <c r="F26" s="31" t="str">
        <f t="shared" si="11"/>
        <v>np</v>
      </c>
      <c r="G26" s="28">
        <f t="shared" si="3"/>
        <v>0</v>
      </c>
      <c r="H26" s="29" t="e">
        <f>VLOOKUP($C26,'Combined Men''s Foil'!$C$4:$I$204,H$1-2,FALSE)</f>
        <v>#N/A</v>
      </c>
      <c r="I26" s="31" t="str">
        <f t="shared" si="12"/>
        <v>np</v>
      </c>
      <c r="J26" s="28">
        <f t="shared" si="5"/>
        <v>0</v>
      </c>
      <c r="K26" s="29" t="e">
        <f>VLOOKUP($C26,'Combined Men''s Foil'!$C$4:$I$204,K$1-2,FALSE)</f>
        <v>#N/A</v>
      </c>
      <c r="L26" s="4">
        <v>7</v>
      </c>
      <c r="M26" s="5">
        <f t="shared" si="6"/>
        <v>276</v>
      </c>
      <c r="O26">
        <f t="shared" si="13"/>
        <v>0</v>
      </c>
      <c r="P26">
        <f t="shared" si="14"/>
        <v>0</v>
      </c>
      <c r="Q26">
        <f t="shared" si="15"/>
        <v>276</v>
      </c>
    </row>
    <row r="27" spans="1:17" ht="12.75">
      <c r="A27" s="2" t="str">
        <f>IF(E27=0,"",IF(E27=E26,A26,ROW()-3&amp;IF(E27=E28,"T","")))</f>
        <v>24</v>
      </c>
      <c r="B27" s="2">
        <f t="shared" si="10"/>
      </c>
      <c r="C27" s="32" t="s">
        <v>356</v>
      </c>
      <c r="D27" s="19">
        <v>22070</v>
      </c>
      <c r="E27" s="36">
        <f t="shared" si="1"/>
        <v>275</v>
      </c>
      <c r="F27" s="31">
        <f t="shared" si="11"/>
        <v>35</v>
      </c>
      <c r="G27" s="28">
        <f t="shared" si="3"/>
        <v>98</v>
      </c>
      <c r="H27" s="29">
        <f>VLOOKUP($C27,'Combined Men''s Foil'!$C$4:$I$204,H$1-2,FALSE)</f>
        <v>35</v>
      </c>
      <c r="I27" s="31">
        <f t="shared" si="12"/>
        <v>28</v>
      </c>
      <c r="J27" s="28">
        <f t="shared" si="5"/>
        <v>177</v>
      </c>
      <c r="K27" s="29">
        <f>VLOOKUP($C27,'Combined Men''s Foil'!$C$4:$I$204,K$1-2,FALSE)</f>
        <v>28</v>
      </c>
      <c r="L27" s="4" t="s">
        <v>3</v>
      </c>
      <c r="M27" s="5">
        <f t="shared" si="6"/>
        <v>0</v>
      </c>
      <c r="O27">
        <f t="shared" si="13"/>
        <v>98</v>
      </c>
      <c r="P27">
        <f t="shared" si="14"/>
        <v>177</v>
      </c>
      <c r="Q27">
        <f t="shared" si="15"/>
        <v>0</v>
      </c>
    </row>
    <row r="28" spans="1:17" ht="12.75">
      <c r="A28" s="2" t="str">
        <f>IF(E28=0,"",IF(E28=E27,A27,ROW()-3&amp;IF(E28=E29,"T","")))</f>
        <v>25</v>
      </c>
      <c r="B28" s="2">
        <f t="shared" si="10"/>
      </c>
      <c r="C28" s="32" t="s">
        <v>175</v>
      </c>
      <c r="D28" s="19">
        <v>22095</v>
      </c>
      <c r="E28" s="36">
        <f t="shared" si="1"/>
        <v>260</v>
      </c>
      <c r="F28" s="31">
        <f t="shared" si="11"/>
        <v>47</v>
      </c>
      <c r="G28" s="28">
        <f t="shared" si="3"/>
        <v>86</v>
      </c>
      <c r="H28" s="29">
        <f>VLOOKUP($C28,'Combined Men''s Foil'!$C$4:$I$204,H$1-2,FALSE)</f>
        <v>47</v>
      </c>
      <c r="I28" s="31">
        <f t="shared" si="12"/>
        <v>29</v>
      </c>
      <c r="J28" s="28">
        <f t="shared" si="5"/>
        <v>174</v>
      </c>
      <c r="K28" s="29">
        <f>VLOOKUP($C28,'Combined Men''s Foil'!$C$4:$I$204,K$1-2,FALSE)</f>
        <v>29</v>
      </c>
      <c r="L28" s="4" t="s">
        <v>3</v>
      </c>
      <c r="M28" s="5">
        <f t="shared" si="6"/>
        <v>0</v>
      </c>
      <c r="O28">
        <f aca="true" t="shared" si="16" ref="O28:O35">G28</f>
        <v>86</v>
      </c>
      <c r="P28">
        <f aca="true" t="shared" si="17" ref="P28:P35">J28</f>
        <v>174</v>
      </c>
      <c r="Q28">
        <f aca="true" t="shared" si="18" ref="Q28:Q35">M28</f>
        <v>0</v>
      </c>
    </row>
    <row r="29" spans="1:17" ht="12.75">
      <c r="A29" s="2" t="str">
        <f>IF(E29=0,"",IF(E29=E28,A28,ROW()-3&amp;IF(E29=E30,"T","")))</f>
        <v>26</v>
      </c>
      <c r="B29" s="2">
        <f t="shared" si="10"/>
      </c>
      <c r="C29" s="32" t="s">
        <v>170</v>
      </c>
      <c r="D29" s="19">
        <v>22708</v>
      </c>
      <c r="E29" s="36">
        <f t="shared" si="1"/>
        <v>233</v>
      </c>
      <c r="F29" s="31">
        <f t="shared" si="11"/>
        <v>32</v>
      </c>
      <c r="G29" s="28">
        <f t="shared" si="3"/>
        <v>165</v>
      </c>
      <c r="H29" s="29">
        <f>VLOOKUP($C29,'Combined Men''s Foil'!$C$4:$I$204,H$1-2,FALSE)</f>
        <v>32</v>
      </c>
      <c r="I29" s="31" t="str">
        <f t="shared" si="12"/>
        <v>np</v>
      </c>
      <c r="J29" s="28">
        <f t="shared" si="5"/>
        <v>0</v>
      </c>
      <c r="K29" s="29" t="str">
        <f>VLOOKUP($C29,'Combined Men''s Foil'!$C$4:$I$204,K$1-2,FALSE)</f>
        <v>np</v>
      </c>
      <c r="L29" s="4">
        <v>35</v>
      </c>
      <c r="M29" s="5">
        <f t="shared" si="6"/>
        <v>68</v>
      </c>
      <c r="O29">
        <f t="shared" si="16"/>
        <v>165</v>
      </c>
      <c r="P29">
        <f t="shared" si="17"/>
        <v>0</v>
      </c>
      <c r="Q29">
        <f t="shared" si="18"/>
        <v>68</v>
      </c>
    </row>
    <row r="30" spans="1:17" ht="12.75">
      <c r="A30" s="2" t="str">
        <f>IF(E30=0,"",IF(E30=E29,A29,ROW()-3&amp;IF(E30=E31,"T","")))</f>
        <v>27</v>
      </c>
      <c r="B30" s="2">
        <f t="shared" si="10"/>
      </c>
      <c r="C30" s="32" t="s">
        <v>236</v>
      </c>
      <c r="D30" s="19">
        <v>23206</v>
      </c>
      <c r="E30" s="36">
        <f t="shared" si="1"/>
        <v>217</v>
      </c>
      <c r="F30" s="31" t="str">
        <f t="shared" si="11"/>
        <v>np</v>
      </c>
      <c r="G30" s="28">
        <f t="shared" si="3"/>
        <v>0</v>
      </c>
      <c r="H30" s="29" t="str">
        <f>VLOOKUP($C30,'Combined Men''s Foil'!$C$4:$I$204,H$1-2,FALSE)</f>
        <v>np</v>
      </c>
      <c r="I30" s="31">
        <f t="shared" si="12"/>
        <v>40</v>
      </c>
      <c r="J30" s="28">
        <f t="shared" si="5"/>
        <v>93</v>
      </c>
      <c r="K30" s="29">
        <f>VLOOKUP($C30,'Combined Men''s Foil'!$C$4:$I$204,K$1-2,FALSE)</f>
        <v>40</v>
      </c>
      <c r="L30" s="4">
        <v>25</v>
      </c>
      <c r="M30" s="5">
        <f t="shared" si="6"/>
        <v>124</v>
      </c>
      <c r="O30">
        <f t="shared" si="16"/>
        <v>0</v>
      </c>
      <c r="P30">
        <f t="shared" si="17"/>
        <v>93</v>
      </c>
      <c r="Q30">
        <f t="shared" si="18"/>
        <v>124</v>
      </c>
    </row>
    <row r="31" spans="1:17" ht="12.75">
      <c r="A31" s="2" t="str">
        <f>IF(E31=0,"",IF(E31=E30,A30,ROW()-3&amp;IF(E31=E32,"T","")))</f>
        <v>28</v>
      </c>
      <c r="B31" s="2">
        <f t="shared" si="10"/>
      </c>
      <c r="C31" s="38" t="s">
        <v>538</v>
      </c>
      <c r="D31" s="19">
        <v>22483</v>
      </c>
      <c r="E31" s="36">
        <f t="shared" si="1"/>
        <v>204</v>
      </c>
      <c r="F31" s="31" t="str">
        <f t="shared" si="11"/>
        <v>np</v>
      </c>
      <c r="G31" s="28">
        <f t="shared" si="3"/>
        <v>0</v>
      </c>
      <c r="H31" s="29" t="e">
        <f>VLOOKUP($C31,'Combined Men''s Foil'!$C$4:$I$204,H$1-2,FALSE)</f>
        <v>#N/A</v>
      </c>
      <c r="I31" s="31" t="str">
        <f t="shared" si="12"/>
        <v>np</v>
      </c>
      <c r="J31" s="28">
        <f t="shared" si="5"/>
        <v>0</v>
      </c>
      <c r="K31" s="29" t="e">
        <f>VLOOKUP($C31,'Combined Men''s Foil'!$C$4:$I$204,K$1-2,FALSE)</f>
        <v>#N/A</v>
      </c>
      <c r="L31" s="4">
        <v>14</v>
      </c>
      <c r="M31" s="5">
        <f t="shared" si="6"/>
        <v>204</v>
      </c>
      <c r="O31">
        <f t="shared" si="16"/>
        <v>0</v>
      </c>
      <c r="P31">
        <f t="shared" si="17"/>
        <v>0</v>
      </c>
      <c r="Q31">
        <f t="shared" si="18"/>
        <v>204</v>
      </c>
    </row>
    <row r="32" spans="1:17" ht="12.75">
      <c r="A32" s="2" t="str">
        <f>IF(E32=0,"",IF(E32=E31,A31,ROW()-3&amp;IF(E32=E33,"T","")))</f>
        <v>29</v>
      </c>
      <c r="B32" s="2">
        <f t="shared" si="10"/>
      </c>
      <c r="C32" s="38" t="s">
        <v>423</v>
      </c>
      <c r="D32" s="19">
        <v>23149</v>
      </c>
      <c r="E32" s="36">
        <f t="shared" si="1"/>
        <v>202</v>
      </c>
      <c r="F32" s="31" t="str">
        <f t="shared" si="11"/>
        <v>np</v>
      </c>
      <c r="G32" s="28">
        <f t="shared" si="3"/>
        <v>0</v>
      </c>
      <c r="H32" s="29" t="e">
        <f>VLOOKUP($C32,'Combined Men''s Foil'!$C$4:$I$204,H$1-2,FALSE)</f>
        <v>#N/A</v>
      </c>
      <c r="I32" s="31" t="str">
        <f t="shared" si="12"/>
        <v>np</v>
      </c>
      <c r="J32" s="28">
        <f t="shared" si="5"/>
        <v>0</v>
      </c>
      <c r="K32" s="29" t="e">
        <f>VLOOKUP($C32,'Combined Men''s Foil'!$C$4:$I$204,K$1-2,FALSE)</f>
        <v>#N/A</v>
      </c>
      <c r="L32" s="4">
        <v>15</v>
      </c>
      <c r="M32" s="5">
        <f t="shared" si="6"/>
        <v>202</v>
      </c>
      <c r="O32">
        <f t="shared" si="16"/>
        <v>0</v>
      </c>
      <c r="P32">
        <f t="shared" si="17"/>
        <v>0</v>
      </c>
      <c r="Q32">
        <f t="shared" si="18"/>
        <v>202</v>
      </c>
    </row>
    <row r="33" spans="1:17" ht="12.75">
      <c r="A33" s="2" t="str">
        <f>IF(E33=0,"",IF(E33=E32,A32,ROW()-3&amp;IF(E33=E34,"T","")))</f>
        <v>30</v>
      </c>
      <c r="B33" s="2">
        <f t="shared" si="10"/>
      </c>
      <c r="C33" s="32" t="s">
        <v>378</v>
      </c>
      <c r="D33" s="19">
        <v>22140</v>
      </c>
      <c r="E33" s="36">
        <f t="shared" si="1"/>
        <v>198</v>
      </c>
      <c r="F33" s="31" t="str">
        <f t="shared" si="11"/>
        <v>np</v>
      </c>
      <c r="G33" s="28">
        <f t="shared" si="3"/>
        <v>0</v>
      </c>
      <c r="H33" s="29" t="str">
        <f>VLOOKUP($C33,'Combined Men''s Foil'!$C$4:$I$204,H$1-2,FALSE)</f>
        <v>np</v>
      </c>
      <c r="I33" s="31">
        <f t="shared" si="12"/>
        <v>21</v>
      </c>
      <c r="J33" s="28">
        <f t="shared" si="5"/>
        <v>198</v>
      </c>
      <c r="K33" s="29">
        <f>VLOOKUP($C33,'Combined Men''s Foil'!$C$4:$I$204,K$1-2,FALSE)</f>
        <v>21</v>
      </c>
      <c r="L33" s="4" t="s">
        <v>3</v>
      </c>
      <c r="M33" s="5">
        <f t="shared" si="6"/>
        <v>0</v>
      </c>
      <c r="O33">
        <f t="shared" si="16"/>
        <v>0</v>
      </c>
      <c r="P33">
        <f t="shared" si="17"/>
        <v>198</v>
      </c>
      <c r="Q33">
        <f t="shared" si="18"/>
        <v>0</v>
      </c>
    </row>
    <row r="34" spans="1:17" ht="12.75">
      <c r="A34" s="2" t="str">
        <f>IF(E34=0,"",IF(E34=E33,A33,ROW()-3&amp;IF(E34=E35,"T","")))</f>
        <v>31</v>
      </c>
      <c r="B34" s="2">
        <f t="shared" si="10"/>
      </c>
      <c r="C34" s="32" t="s">
        <v>304</v>
      </c>
      <c r="D34" s="19">
        <v>20453</v>
      </c>
      <c r="E34" s="36">
        <f t="shared" si="1"/>
        <v>192</v>
      </c>
      <c r="F34" s="31">
        <f t="shared" si="11"/>
        <v>23</v>
      </c>
      <c r="G34" s="28">
        <f t="shared" si="3"/>
        <v>192</v>
      </c>
      <c r="H34" s="29">
        <f>VLOOKUP($C34,'Combined Men''s Foil'!$C$4:$I$204,H$1-2,FALSE)</f>
        <v>23</v>
      </c>
      <c r="I34" s="31" t="str">
        <f t="shared" si="12"/>
        <v>np</v>
      </c>
      <c r="J34" s="28">
        <f t="shared" si="5"/>
        <v>0</v>
      </c>
      <c r="K34" s="29" t="str">
        <f>VLOOKUP($C34,'Combined Men''s Foil'!$C$4:$I$204,K$1-2,FALSE)</f>
        <v>np</v>
      </c>
      <c r="L34" s="4" t="s">
        <v>3</v>
      </c>
      <c r="M34" s="5">
        <f t="shared" si="6"/>
        <v>0</v>
      </c>
      <c r="O34">
        <f t="shared" si="16"/>
        <v>192</v>
      </c>
      <c r="P34">
        <f t="shared" si="17"/>
        <v>0</v>
      </c>
      <c r="Q34">
        <f t="shared" si="18"/>
        <v>0</v>
      </c>
    </row>
    <row r="35" spans="1:17" ht="12.75">
      <c r="A35" s="2" t="str">
        <f>IF(E35=0,"",IF(E35=E34,A34,ROW()-3&amp;IF(E35=E36,"T","")))</f>
        <v>32</v>
      </c>
      <c r="B35" s="2">
        <f t="shared" si="10"/>
      </c>
      <c r="C35" s="32" t="s">
        <v>242</v>
      </c>
      <c r="D35" s="19">
        <v>22241</v>
      </c>
      <c r="E35" s="36">
        <f t="shared" si="1"/>
        <v>189</v>
      </c>
      <c r="F35" s="31">
        <f t="shared" si="11"/>
        <v>24</v>
      </c>
      <c r="G35" s="28">
        <f t="shared" si="3"/>
        <v>189</v>
      </c>
      <c r="H35" s="29">
        <f>VLOOKUP($C35,'Combined Men''s Foil'!$C$4:$I$204,H$1-2,FALSE)</f>
        <v>24</v>
      </c>
      <c r="I35" s="31" t="str">
        <f t="shared" si="12"/>
        <v>np</v>
      </c>
      <c r="J35" s="28">
        <f t="shared" si="5"/>
        <v>0</v>
      </c>
      <c r="K35" s="29" t="str">
        <f>VLOOKUP($C35,'Combined Men''s Foil'!$C$4:$I$204,K$1-2,FALSE)</f>
        <v>np</v>
      </c>
      <c r="L35" s="4" t="s">
        <v>3</v>
      </c>
      <c r="M35" s="5">
        <f t="shared" si="6"/>
        <v>0</v>
      </c>
      <c r="O35">
        <f t="shared" si="16"/>
        <v>189</v>
      </c>
      <c r="P35">
        <f t="shared" si="17"/>
        <v>0</v>
      </c>
      <c r="Q35">
        <f t="shared" si="18"/>
        <v>0</v>
      </c>
    </row>
    <row r="36" spans="1:17" ht="12.75">
      <c r="A36" s="2" t="str">
        <f>IF(E36=0,"",IF(E36=E35,A35,ROW()-3&amp;IF(E36=E37,"T","")))</f>
        <v>33</v>
      </c>
      <c r="B36" s="2">
        <f t="shared" si="10"/>
      </c>
      <c r="C36" s="32" t="s">
        <v>115</v>
      </c>
      <c r="D36" s="19">
        <v>22339</v>
      </c>
      <c r="E36" s="36">
        <f t="shared" si="1"/>
        <v>180</v>
      </c>
      <c r="F36" s="31">
        <f t="shared" si="11"/>
        <v>50</v>
      </c>
      <c r="G36" s="28">
        <f t="shared" si="3"/>
        <v>83</v>
      </c>
      <c r="H36" s="29">
        <f>VLOOKUP($C36,'Combined Men''s Foil'!$C$4:$I$204,H$1-2,FALSE)</f>
        <v>50</v>
      </c>
      <c r="I36" s="31">
        <f t="shared" si="12"/>
        <v>36</v>
      </c>
      <c r="J36" s="28">
        <f t="shared" si="5"/>
        <v>97</v>
      </c>
      <c r="K36" s="29">
        <f>VLOOKUP($C36,'Combined Men''s Foil'!$C$4:$I$204,K$1-2,FALSE)</f>
        <v>36</v>
      </c>
      <c r="L36" s="4" t="s">
        <v>3</v>
      </c>
      <c r="M36" s="5">
        <f t="shared" si="6"/>
        <v>0</v>
      </c>
      <c r="O36">
        <f aca="true" t="shared" si="19" ref="O36:O53">G36</f>
        <v>83</v>
      </c>
      <c r="P36">
        <f aca="true" t="shared" si="20" ref="P36:P53">J36</f>
        <v>97</v>
      </c>
      <c r="Q36">
        <f aca="true" t="shared" si="21" ref="Q36:Q53">M36</f>
        <v>0</v>
      </c>
    </row>
    <row r="37" spans="1:17" ht="12.75">
      <c r="A37" s="2" t="str">
        <f>IF(E37=0,"",IF(E37=E36,A36,ROW()-3&amp;IF(E37=E38,"T","")))</f>
        <v>34</v>
      </c>
      <c r="B37" s="2">
        <f>TRIM(IF(D37&lt;=V60Cutoff,"%",IF(D37&lt;=V50Cutoff,"#","")))</f>
      </c>
      <c r="C37" s="32" t="s">
        <v>380</v>
      </c>
      <c r="D37" s="19">
        <v>23477</v>
      </c>
      <c r="E37" s="36">
        <f t="shared" si="1"/>
        <v>151</v>
      </c>
      <c r="F37" s="31" t="str">
        <f>IF(ISERROR(H37),"np",H37)</f>
        <v>np</v>
      </c>
      <c r="G37" s="28">
        <f t="shared" si="3"/>
        <v>0</v>
      </c>
      <c r="H37" s="29" t="str">
        <f>VLOOKUP($C37,'Combined Men''s Foil'!$C$4:$I$204,H$1-2,FALSE)</f>
        <v>np</v>
      </c>
      <c r="I37" s="31">
        <f>IF(ISERROR(K37),"np",K37)</f>
        <v>49</v>
      </c>
      <c r="J37" s="28">
        <f t="shared" si="5"/>
        <v>84</v>
      </c>
      <c r="K37" s="29">
        <f>VLOOKUP($C37,'Combined Men''s Foil'!$C$4:$I$204,K$1-2,FALSE)</f>
        <v>49</v>
      </c>
      <c r="L37" s="4">
        <v>36</v>
      </c>
      <c r="M37" s="5">
        <f t="shared" si="6"/>
        <v>67</v>
      </c>
      <c r="O37">
        <f t="shared" si="19"/>
        <v>0</v>
      </c>
      <c r="P37">
        <f t="shared" si="20"/>
        <v>84</v>
      </c>
      <c r="Q37">
        <f t="shared" si="21"/>
        <v>67</v>
      </c>
    </row>
    <row r="38" spans="1:17" ht="12.75">
      <c r="A38" s="2" t="str">
        <f>IF(E38=0,"",IF(E38=E37,A37,ROW()-3&amp;IF(E38=E39,"T","")))</f>
        <v>35</v>
      </c>
      <c r="B38" s="2">
        <f t="shared" si="10"/>
      </c>
      <c r="C38" s="32" t="s">
        <v>167</v>
      </c>
      <c r="D38" s="19">
        <v>20587</v>
      </c>
      <c r="E38" s="36">
        <f t="shared" si="1"/>
        <v>138</v>
      </c>
      <c r="F38" s="31" t="str">
        <f t="shared" si="11"/>
        <v>np</v>
      </c>
      <c r="G38" s="28">
        <f t="shared" si="3"/>
        <v>0</v>
      </c>
      <c r="H38" s="29" t="e">
        <f>VLOOKUP($C38,'Combined Men''s Foil'!$C$4:$I$204,H$1-2,FALSE)</f>
        <v>#N/A</v>
      </c>
      <c r="I38" s="31" t="str">
        <f t="shared" si="12"/>
        <v>np</v>
      </c>
      <c r="J38" s="28">
        <f t="shared" si="5"/>
        <v>0</v>
      </c>
      <c r="K38" s="29" t="e">
        <f>VLOOKUP($C38,'Combined Men''s Foil'!$C$4:$I$204,K$1-2,FALSE)</f>
        <v>#N/A</v>
      </c>
      <c r="L38" s="4">
        <v>18</v>
      </c>
      <c r="M38" s="5">
        <f t="shared" si="6"/>
        <v>138</v>
      </c>
      <c r="O38">
        <f t="shared" si="19"/>
        <v>0</v>
      </c>
      <c r="P38">
        <f t="shared" si="20"/>
        <v>0</v>
      </c>
      <c r="Q38">
        <f t="shared" si="21"/>
        <v>138</v>
      </c>
    </row>
    <row r="39" spans="1:17" ht="12.75">
      <c r="A39" s="2" t="str">
        <f>IF(E39=0,"",IF(E39=E38,A38,ROW()-3&amp;IF(E39=E40,"T","")))</f>
        <v>36</v>
      </c>
      <c r="B39" s="2">
        <f t="shared" si="10"/>
      </c>
      <c r="C39" s="38" t="s">
        <v>424</v>
      </c>
      <c r="D39" s="19">
        <v>23307</v>
      </c>
      <c r="E39" s="36">
        <f t="shared" si="1"/>
        <v>136</v>
      </c>
      <c r="F39" s="31" t="str">
        <f t="shared" si="11"/>
        <v>np</v>
      </c>
      <c r="G39" s="28">
        <f t="shared" si="3"/>
        <v>0</v>
      </c>
      <c r="H39" s="29" t="e">
        <f>VLOOKUP($C39,'Combined Men''s Foil'!$C$4:$I$204,H$1-2,FALSE)</f>
        <v>#N/A</v>
      </c>
      <c r="I39" s="31" t="str">
        <f t="shared" si="12"/>
        <v>np</v>
      </c>
      <c r="J39" s="28">
        <f t="shared" si="5"/>
        <v>0</v>
      </c>
      <c r="K39" s="29" t="e">
        <f>VLOOKUP($C39,'Combined Men''s Foil'!$C$4:$I$204,K$1-2,FALSE)</f>
        <v>#N/A</v>
      </c>
      <c r="L39" s="4">
        <v>19</v>
      </c>
      <c r="M39" s="5">
        <f t="shared" si="6"/>
        <v>136</v>
      </c>
      <c r="O39">
        <f t="shared" si="19"/>
        <v>0</v>
      </c>
      <c r="P39">
        <f t="shared" si="20"/>
        <v>0</v>
      </c>
      <c r="Q39">
        <f t="shared" si="21"/>
        <v>136</v>
      </c>
    </row>
    <row r="40" spans="1:17" ht="12.75">
      <c r="A40" s="2" t="str">
        <f>IF(E40=0,"",IF(E40=E39,A39,ROW()-3&amp;IF(E40=E41,"T","")))</f>
        <v>37</v>
      </c>
      <c r="B40" s="2">
        <f t="shared" si="10"/>
      </c>
      <c r="C40" s="32" t="s">
        <v>199</v>
      </c>
      <c r="D40" s="19">
        <v>23252</v>
      </c>
      <c r="E40" s="36">
        <f t="shared" si="1"/>
        <v>135</v>
      </c>
      <c r="F40" s="31">
        <f t="shared" si="11"/>
        <v>55</v>
      </c>
      <c r="G40" s="28">
        <f t="shared" si="3"/>
        <v>78</v>
      </c>
      <c r="H40" s="29">
        <f>VLOOKUP($C40,'Combined Men''s Foil'!$C$4:$I$204,H$1-2,FALSE)</f>
        <v>55</v>
      </c>
      <c r="I40" s="31" t="str">
        <f t="shared" si="12"/>
        <v>np</v>
      </c>
      <c r="J40" s="28">
        <f t="shared" si="5"/>
        <v>0</v>
      </c>
      <c r="K40" s="29" t="str">
        <f>VLOOKUP($C40,'Combined Men''s Foil'!$C$4:$I$204,K$1-2,FALSE)</f>
        <v>np</v>
      </c>
      <c r="L40" s="4">
        <v>45.33</v>
      </c>
      <c r="M40" s="5">
        <f t="shared" si="6"/>
        <v>57</v>
      </c>
      <c r="O40">
        <f t="shared" si="19"/>
        <v>78</v>
      </c>
      <c r="P40">
        <f t="shared" si="20"/>
        <v>0</v>
      </c>
      <c r="Q40">
        <f t="shared" si="21"/>
        <v>57</v>
      </c>
    </row>
    <row r="41" spans="1:17" ht="12.75">
      <c r="A41" s="2" t="str">
        <f>IF(E41=0,"",IF(E41=E40,A40,ROW()-3&amp;IF(E41=E42,"T","")))</f>
        <v>38</v>
      </c>
      <c r="B41" s="2" t="str">
        <f t="shared" si="10"/>
        <v>#</v>
      </c>
      <c r="C41" s="38" t="s">
        <v>425</v>
      </c>
      <c r="D41" s="19">
        <v>20295</v>
      </c>
      <c r="E41" s="36">
        <f t="shared" si="1"/>
        <v>134</v>
      </c>
      <c r="F41" s="31" t="str">
        <f t="shared" si="11"/>
        <v>np</v>
      </c>
      <c r="G41" s="28">
        <f t="shared" si="3"/>
        <v>0</v>
      </c>
      <c r="H41" s="29" t="e">
        <f>VLOOKUP($C41,'Combined Men''s Foil'!$C$4:$I$204,H$1-2,FALSE)</f>
        <v>#N/A</v>
      </c>
      <c r="I41" s="31" t="str">
        <f t="shared" si="12"/>
        <v>np</v>
      </c>
      <c r="J41" s="28">
        <f t="shared" si="5"/>
        <v>0</v>
      </c>
      <c r="K41" s="29" t="e">
        <f>VLOOKUP($C41,'Combined Men''s Foil'!$C$4:$I$204,K$1-2,FALSE)</f>
        <v>#N/A</v>
      </c>
      <c r="L41" s="4">
        <v>20</v>
      </c>
      <c r="M41" s="5">
        <f t="shared" si="6"/>
        <v>134</v>
      </c>
      <c r="O41">
        <f t="shared" si="19"/>
        <v>0</v>
      </c>
      <c r="P41">
        <f t="shared" si="20"/>
        <v>0</v>
      </c>
      <c r="Q41">
        <f t="shared" si="21"/>
        <v>134</v>
      </c>
    </row>
    <row r="42" spans="1:17" ht="12.75">
      <c r="A42" s="2" t="str">
        <f>IF(E42=0,"",IF(E42=E41,A41,ROW()-3&amp;IF(E42=E43,"T","")))</f>
        <v>39</v>
      </c>
      <c r="B42" s="2">
        <f t="shared" si="10"/>
      </c>
      <c r="C42" s="20" t="s">
        <v>88</v>
      </c>
      <c r="D42" s="19">
        <v>20894</v>
      </c>
      <c r="E42" s="36">
        <f t="shared" si="1"/>
        <v>133</v>
      </c>
      <c r="F42" s="31">
        <f t="shared" si="11"/>
        <v>57</v>
      </c>
      <c r="G42" s="28">
        <f t="shared" si="3"/>
        <v>76</v>
      </c>
      <c r="H42" s="29">
        <f>VLOOKUP($C42,'Combined Men''s Foil'!$C$4:$I$204,H$1-2,FALSE)</f>
        <v>57</v>
      </c>
      <c r="I42" s="31" t="str">
        <f t="shared" si="12"/>
        <v>np</v>
      </c>
      <c r="J42" s="28">
        <f t="shared" si="5"/>
        <v>0</v>
      </c>
      <c r="K42" s="29" t="str">
        <f>VLOOKUP($C42,'Combined Men''s Foil'!$C$4:$I$204,K$1-2,FALSE)</f>
        <v>np</v>
      </c>
      <c r="L42" s="4">
        <v>45.33</v>
      </c>
      <c r="M42" s="5">
        <f t="shared" si="6"/>
        <v>57</v>
      </c>
      <c r="O42">
        <f t="shared" si="19"/>
        <v>76</v>
      </c>
      <c r="P42">
        <f t="shared" si="20"/>
        <v>0</v>
      </c>
      <c r="Q42">
        <f t="shared" si="21"/>
        <v>57</v>
      </c>
    </row>
    <row r="43" spans="1:17" ht="12.75">
      <c r="A43" s="2" t="str">
        <f>IF(E43=0,"",IF(E43=E42,A42,ROW()-3&amp;IF(E43=E44,"T","")))</f>
        <v>40</v>
      </c>
      <c r="B43" s="2">
        <f t="shared" si="10"/>
      </c>
      <c r="C43" s="38" t="s">
        <v>412</v>
      </c>
      <c r="D43" s="19">
        <v>22624</v>
      </c>
      <c r="E43" s="36">
        <f t="shared" si="1"/>
        <v>132</v>
      </c>
      <c r="F43" s="31" t="str">
        <f t="shared" si="11"/>
        <v>np</v>
      </c>
      <c r="G43" s="28">
        <f t="shared" si="3"/>
        <v>0</v>
      </c>
      <c r="H43" s="29" t="e">
        <f>VLOOKUP($C43,'Combined Men''s Foil'!$C$4:$I$204,H$1-2,FALSE)</f>
        <v>#N/A</v>
      </c>
      <c r="I43" s="31" t="str">
        <f t="shared" si="12"/>
        <v>np</v>
      </c>
      <c r="J43" s="28">
        <f t="shared" si="5"/>
        <v>0</v>
      </c>
      <c r="K43" s="29" t="e">
        <f>VLOOKUP($C43,'Combined Men''s Foil'!$C$4:$I$204,K$1-2,FALSE)</f>
        <v>#N/A</v>
      </c>
      <c r="L43" s="4">
        <v>21</v>
      </c>
      <c r="M43" s="5">
        <f t="shared" si="6"/>
        <v>132</v>
      </c>
      <c r="O43">
        <f t="shared" si="19"/>
        <v>0</v>
      </c>
      <c r="P43">
        <f t="shared" si="20"/>
        <v>0</v>
      </c>
      <c r="Q43">
        <f t="shared" si="21"/>
        <v>132</v>
      </c>
    </row>
    <row r="44" spans="1:17" ht="12.75">
      <c r="A44" s="2" t="str">
        <f>IF(E44=0,"",IF(E44=E43,A43,ROW()-3&amp;IF(E44=E45,"T","")))</f>
        <v>41</v>
      </c>
      <c r="B44" s="2">
        <f t="shared" si="10"/>
      </c>
      <c r="C44" s="32" t="s">
        <v>394</v>
      </c>
      <c r="D44" s="19">
        <v>20801</v>
      </c>
      <c r="E44" s="36">
        <f t="shared" si="1"/>
        <v>131</v>
      </c>
      <c r="F44" s="31" t="str">
        <f t="shared" si="11"/>
        <v>np</v>
      </c>
      <c r="G44" s="28">
        <f t="shared" si="3"/>
        <v>0</v>
      </c>
      <c r="H44" s="29" t="str">
        <f>VLOOKUP($C44,'Combined Men''s Foil'!$C$4:$I$204,H$1-2,FALSE)</f>
        <v>np</v>
      </c>
      <c r="I44" s="31">
        <f t="shared" si="12"/>
        <v>62</v>
      </c>
      <c r="J44" s="28">
        <f t="shared" si="5"/>
        <v>71</v>
      </c>
      <c r="K44" s="29">
        <f>VLOOKUP($C44,'Combined Men''s Foil'!$C$4:$I$204,K$1-2,FALSE)</f>
        <v>62</v>
      </c>
      <c r="L44" s="4">
        <v>43</v>
      </c>
      <c r="M44" s="5">
        <f t="shared" si="6"/>
        <v>60</v>
      </c>
      <c r="O44">
        <f t="shared" si="19"/>
        <v>0</v>
      </c>
      <c r="P44">
        <f t="shared" si="20"/>
        <v>71</v>
      </c>
      <c r="Q44">
        <f t="shared" si="21"/>
        <v>60</v>
      </c>
    </row>
    <row r="45" spans="1:17" ht="12.75">
      <c r="A45" s="2" t="str">
        <f>IF(E45=0,"",IF(E45=E44,A44,ROW()-3&amp;IF(E45=E46,"T","")))</f>
        <v>42</v>
      </c>
      <c r="B45" s="2">
        <f>TRIM(IF(D45&lt;=V60Cutoff,"%",IF(D45&lt;=V50Cutoff,"#","")))</f>
      </c>
      <c r="C45" s="38" t="s">
        <v>426</v>
      </c>
      <c r="D45" s="19">
        <v>23675</v>
      </c>
      <c r="E45" s="36">
        <f t="shared" si="1"/>
        <v>130</v>
      </c>
      <c r="F45" s="31" t="str">
        <f>IF(ISERROR(H45),"np",H45)</f>
        <v>np</v>
      </c>
      <c r="G45" s="28">
        <f t="shared" si="3"/>
        <v>0</v>
      </c>
      <c r="H45" s="29" t="e">
        <f>VLOOKUP($C45,'Combined Men''s Foil'!$C$4:$I$204,H$1-2,FALSE)</f>
        <v>#N/A</v>
      </c>
      <c r="I45" s="31" t="str">
        <f>IF(ISERROR(K45),"np",K45)</f>
        <v>np</v>
      </c>
      <c r="J45" s="28">
        <f t="shared" si="5"/>
        <v>0</v>
      </c>
      <c r="K45" s="29" t="e">
        <f>VLOOKUP($C45,'Combined Men''s Foil'!$C$4:$I$204,K$1-2,FALSE)</f>
        <v>#N/A</v>
      </c>
      <c r="L45" s="4">
        <v>22</v>
      </c>
      <c r="M45" s="5">
        <f t="shared" si="6"/>
        <v>130</v>
      </c>
      <c r="O45">
        <f t="shared" si="19"/>
        <v>0</v>
      </c>
      <c r="P45">
        <f t="shared" si="20"/>
        <v>0</v>
      </c>
      <c r="Q45">
        <f t="shared" si="21"/>
        <v>130</v>
      </c>
    </row>
    <row r="46" spans="1:17" ht="12.75">
      <c r="A46" s="2" t="str">
        <f>IF(E46=0,"",IF(E46=E45,A45,ROW()-3&amp;IF(E46=E47,"T","")))</f>
        <v>43</v>
      </c>
      <c r="B46" s="2">
        <f t="shared" si="10"/>
      </c>
      <c r="C46" s="38" t="s">
        <v>419</v>
      </c>
      <c r="D46" s="19">
        <v>22084</v>
      </c>
      <c r="E46" s="36">
        <f t="shared" si="1"/>
        <v>128</v>
      </c>
      <c r="F46" s="31" t="str">
        <f t="shared" si="11"/>
        <v>np</v>
      </c>
      <c r="G46" s="28">
        <f t="shared" si="3"/>
        <v>0</v>
      </c>
      <c r="H46" s="29" t="e">
        <f>VLOOKUP($C46,'Combined Men''s Foil'!$C$4:$I$204,H$1-2,FALSE)</f>
        <v>#N/A</v>
      </c>
      <c r="I46" s="31" t="str">
        <f t="shared" si="12"/>
        <v>np</v>
      </c>
      <c r="J46" s="28">
        <f t="shared" si="5"/>
        <v>0</v>
      </c>
      <c r="K46" s="29" t="e">
        <f>VLOOKUP($C46,'Combined Men''s Foil'!$C$4:$I$204,K$1-2,FALSE)</f>
        <v>#N/A</v>
      </c>
      <c r="L46" s="4">
        <v>23</v>
      </c>
      <c r="M46" s="5">
        <f t="shared" si="6"/>
        <v>128</v>
      </c>
      <c r="O46">
        <f t="shared" si="19"/>
        <v>0</v>
      </c>
      <c r="P46">
        <f t="shared" si="20"/>
        <v>0</v>
      </c>
      <c r="Q46">
        <f t="shared" si="21"/>
        <v>128</v>
      </c>
    </row>
    <row r="47" spans="1:17" ht="12.75">
      <c r="A47" s="2" t="str">
        <f>IF(E47=0,"",IF(E47=E46,A46,ROW()-3&amp;IF(E47=E48,"T","")))</f>
        <v>44</v>
      </c>
      <c r="B47" s="2">
        <f>TRIM(IF(D47&lt;=V60Cutoff,"%",IF(D47&lt;=V50Cutoff,"#","")))</f>
      </c>
      <c r="C47" s="38" t="s">
        <v>427</v>
      </c>
      <c r="D47" s="19">
        <v>21706</v>
      </c>
      <c r="E47" s="36">
        <f t="shared" si="1"/>
        <v>126</v>
      </c>
      <c r="F47" s="31" t="str">
        <f>IF(ISERROR(H47),"np",H47)</f>
        <v>np</v>
      </c>
      <c r="G47" s="28">
        <f t="shared" si="3"/>
        <v>0</v>
      </c>
      <c r="H47" s="29" t="e">
        <f>VLOOKUP($C47,'Combined Men''s Foil'!$C$4:$I$204,H$1-2,FALSE)</f>
        <v>#N/A</v>
      </c>
      <c r="I47" s="31" t="str">
        <f>IF(ISERROR(K47),"np",K47)</f>
        <v>np</v>
      </c>
      <c r="J47" s="28">
        <f t="shared" si="5"/>
        <v>0</v>
      </c>
      <c r="K47" s="29" t="e">
        <f>VLOOKUP($C47,'Combined Men''s Foil'!$C$4:$I$204,K$1-2,FALSE)</f>
        <v>#N/A</v>
      </c>
      <c r="L47" s="4">
        <v>24</v>
      </c>
      <c r="M47" s="5">
        <f t="shared" si="6"/>
        <v>126</v>
      </c>
      <c r="O47">
        <f t="shared" si="19"/>
        <v>0</v>
      </c>
      <c r="P47">
        <f t="shared" si="20"/>
        <v>0</v>
      </c>
      <c r="Q47">
        <f t="shared" si="21"/>
        <v>126</v>
      </c>
    </row>
    <row r="48" spans="1:17" ht="12.75">
      <c r="A48" s="2" t="str">
        <f>IF(E48=0,"",IF(E48=E47,A47,ROW()-3&amp;IF(E48=E49,"T","")))</f>
        <v>45</v>
      </c>
      <c r="B48" s="2">
        <f t="shared" si="10"/>
      </c>
      <c r="C48" s="38" t="s">
        <v>428</v>
      </c>
      <c r="D48" s="19">
        <v>20865</v>
      </c>
      <c r="E48" s="36">
        <f t="shared" si="1"/>
        <v>122</v>
      </c>
      <c r="F48" s="31" t="str">
        <f t="shared" si="11"/>
        <v>np</v>
      </c>
      <c r="G48" s="28">
        <f t="shared" si="3"/>
        <v>0</v>
      </c>
      <c r="H48" s="29" t="e">
        <f>VLOOKUP($C48,'Combined Men''s Foil'!$C$4:$I$204,H$1-2,FALSE)</f>
        <v>#N/A</v>
      </c>
      <c r="I48" s="31" t="str">
        <f t="shared" si="12"/>
        <v>np</v>
      </c>
      <c r="J48" s="28">
        <f t="shared" si="5"/>
        <v>0</v>
      </c>
      <c r="K48" s="29" t="e">
        <f>VLOOKUP($C48,'Combined Men''s Foil'!$C$4:$I$204,K$1-2,FALSE)</f>
        <v>#N/A</v>
      </c>
      <c r="L48" s="4">
        <v>26</v>
      </c>
      <c r="M48" s="5">
        <f t="shared" si="6"/>
        <v>122</v>
      </c>
      <c r="O48">
        <f t="shared" si="19"/>
        <v>0</v>
      </c>
      <c r="P48">
        <f t="shared" si="20"/>
        <v>0</v>
      </c>
      <c r="Q48">
        <f t="shared" si="21"/>
        <v>122</v>
      </c>
    </row>
    <row r="49" spans="1:17" ht="12.75">
      <c r="A49" s="2" t="str">
        <f>IF(E49=0,"",IF(E49=E48,A48,ROW()-3&amp;IF(E49=E50,"T","")))</f>
        <v>46</v>
      </c>
      <c r="B49" s="2">
        <f t="shared" si="10"/>
      </c>
      <c r="C49" s="38" t="s">
        <v>421</v>
      </c>
      <c r="D49" s="19">
        <v>20789</v>
      </c>
      <c r="E49" s="36">
        <f t="shared" si="1"/>
        <v>120</v>
      </c>
      <c r="F49" s="31" t="str">
        <f t="shared" si="11"/>
        <v>np</v>
      </c>
      <c r="G49" s="28">
        <f t="shared" si="3"/>
        <v>0</v>
      </c>
      <c r="H49" s="29" t="e">
        <f>VLOOKUP($C49,'Combined Men''s Foil'!$C$4:$I$204,H$1-2,FALSE)</f>
        <v>#N/A</v>
      </c>
      <c r="I49" s="31" t="str">
        <f t="shared" si="12"/>
        <v>np</v>
      </c>
      <c r="J49" s="28">
        <f t="shared" si="5"/>
        <v>0</v>
      </c>
      <c r="K49" s="29" t="e">
        <f>VLOOKUP($C49,'Combined Men''s Foil'!$C$4:$I$204,K$1-2,FALSE)</f>
        <v>#N/A</v>
      </c>
      <c r="L49" s="4">
        <v>27</v>
      </c>
      <c r="M49" s="5">
        <f t="shared" si="6"/>
        <v>120</v>
      </c>
      <c r="O49">
        <f t="shared" si="19"/>
        <v>0</v>
      </c>
      <c r="P49">
        <f t="shared" si="20"/>
        <v>0</v>
      </c>
      <c r="Q49">
        <f t="shared" si="21"/>
        <v>120</v>
      </c>
    </row>
    <row r="50" spans="1:17" ht="12.75">
      <c r="A50" s="2" t="str">
        <f>IF(E50=0,"",IF(E50=E49,A49,ROW()-3&amp;IF(E50=E51,"T","")))</f>
        <v>47</v>
      </c>
      <c r="B50" s="2">
        <f t="shared" si="10"/>
      </c>
      <c r="C50" s="38" t="s">
        <v>539</v>
      </c>
      <c r="D50" s="19">
        <v>23365</v>
      </c>
      <c r="E50" s="36">
        <f t="shared" si="1"/>
        <v>116</v>
      </c>
      <c r="F50" s="31" t="str">
        <f t="shared" si="11"/>
        <v>np</v>
      </c>
      <c r="G50" s="28">
        <f t="shared" si="3"/>
        <v>0</v>
      </c>
      <c r="H50" s="29" t="e">
        <f>VLOOKUP($C50,'Combined Men''s Foil'!$C$4:$I$204,H$1-2,FALSE)</f>
        <v>#N/A</v>
      </c>
      <c r="I50" s="31" t="str">
        <f t="shared" si="12"/>
        <v>np</v>
      </c>
      <c r="J50" s="28">
        <f t="shared" si="5"/>
        <v>0</v>
      </c>
      <c r="K50" s="29" t="e">
        <f>VLOOKUP($C50,'Combined Men''s Foil'!$C$4:$I$204,K$1-2,FALSE)</f>
        <v>#N/A</v>
      </c>
      <c r="L50" s="4">
        <v>29</v>
      </c>
      <c r="M50" s="5">
        <f t="shared" si="6"/>
        <v>116</v>
      </c>
      <c r="O50">
        <f>G50</f>
        <v>0</v>
      </c>
      <c r="P50">
        <f>J50</f>
        <v>0</v>
      </c>
      <c r="Q50">
        <f>M50</f>
        <v>116</v>
      </c>
    </row>
    <row r="51" spans="1:17" ht="12.75">
      <c r="A51" s="2" t="str">
        <f>IF(E51=0,"",IF(E51=E50,A50,ROW()-3&amp;IF(E51=E52,"T","")))</f>
        <v>48</v>
      </c>
      <c r="B51" s="2">
        <f aca="true" t="shared" si="22" ref="B51:B71">TRIM(IF(D51&lt;=V60Cutoff,"%",IF(D51&lt;=V50Cutoff,"#","")))</f>
      </c>
      <c r="C51" s="38" t="s">
        <v>429</v>
      </c>
      <c r="D51" s="19">
        <v>22966</v>
      </c>
      <c r="E51" s="36">
        <f t="shared" si="1"/>
        <v>112</v>
      </c>
      <c r="F51" s="31" t="str">
        <f aca="true" t="shared" si="23" ref="F51:F71">IF(ISERROR(H51),"np",H51)</f>
        <v>np</v>
      </c>
      <c r="G51" s="28">
        <f t="shared" si="3"/>
        <v>0</v>
      </c>
      <c r="H51" s="29" t="e">
        <f>VLOOKUP($C51,'Combined Men''s Foil'!$C$4:$I$204,H$1-2,FALSE)</f>
        <v>#N/A</v>
      </c>
      <c r="I51" s="31" t="str">
        <f aca="true" t="shared" si="24" ref="I51:I71">IF(ISERROR(K51),"np",K51)</f>
        <v>np</v>
      </c>
      <c r="J51" s="28">
        <f t="shared" si="5"/>
        <v>0</v>
      </c>
      <c r="K51" s="29" t="e">
        <f>VLOOKUP($C51,'Combined Men''s Foil'!$C$4:$I$204,K$1-2,FALSE)</f>
        <v>#N/A</v>
      </c>
      <c r="L51" s="4">
        <v>31</v>
      </c>
      <c r="M51" s="5">
        <f t="shared" si="6"/>
        <v>112</v>
      </c>
      <c r="O51">
        <f t="shared" si="19"/>
        <v>0</v>
      </c>
      <c r="P51">
        <f t="shared" si="20"/>
        <v>0</v>
      </c>
      <c r="Q51">
        <f t="shared" si="21"/>
        <v>112</v>
      </c>
    </row>
    <row r="52" spans="1:17" ht="12.75">
      <c r="A52" s="2" t="str">
        <f>IF(E52=0,"",IF(E52=E51,A51,ROW()-3&amp;IF(E52=E53,"T","")))</f>
        <v>49</v>
      </c>
      <c r="B52" s="2">
        <f t="shared" si="22"/>
      </c>
      <c r="C52" s="32" t="s">
        <v>241</v>
      </c>
      <c r="D52" s="19">
        <v>21099</v>
      </c>
      <c r="E52" s="36">
        <f t="shared" si="1"/>
        <v>110</v>
      </c>
      <c r="F52" s="31" t="str">
        <f t="shared" si="23"/>
        <v>np</v>
      </c>
      <c r="G52" s="28">
        <f t="shared" si="3"/>
        <v>0</v>
      </c>
      <c r="H52" s="29" t="e">
        <f>VLOOKUP($C52,'Combined Men''s Foil'!$C$4:$I$204,H$1-2,FALSE)</f>
        <v>#N/A</v>
      </c>
      <c r="I52" s="31" t="str">
        <f t="shared" si="24"/>
        <v>np</v>
      </c>
      <c r="J52" s="28">
        <f t="shared" si="5"/>
        <v>0</v>
      </c>
      <c r="K52" s="29" t="e">
        <f>VLOOKUP($C52,'Combined Men''s Foil'!$C$4:$I$204,K$1-2,FALSE)</f>
        <v>#N/A</v>
      </c>
      <c r="L52" s="4">
        <v>32</v>
      </c>
      <c r="M52" s="5">
        <f t="shared" si="6"/>
        <v>110</v>
      </c>
      <c r="O52">
        <f t="shared" si="19"/>
        <v>0</v>
      </c>
      <c r="P52">
        <f t="shared" si="20"/>
        <v>0</v>
      </c>
      <c r="Q52">
        <f t="shared" si="21"/>
        <v>110</v>
      </c>
    </row>
    <row r="53" spans="1:17" ht="12.75">
      <c r="A53" s="2" t="str">
        <f>IF(E53=0,"",IF(E53=E52,A52,ROW()-3&amp;IF(E53=E54,"T","")))</f>
        <v>50</v>
      </c>
      <c r="B53" s="2">
        <f t="shared" si="22"/>
      </c>
      <c r="C53" s="32" t="s">
        <v>277</v>
      </c>
      <c r="D53" s="19">
        <v>20491</v>
      </c>
      <c r="E53" s="36">
        <f t="shared" si="1"/>
        <v>97</v>
      </c>
      <c r="F53" s="31">
        <f t="shared" si="23"/>
        <v>36</v>
      </c>
      <c r="G53" s="28">
        <f t="shared" si="3"/>
        <v>97</v>
      </c>
      <c r="H53" s="29">
        <f>VLOOKUP($C53,'Combined Men''s Foil'!$C$4:$I$204,H$1-2,FALSE)</f>
        <v>36</v>
      </c>
      <c r="I53" s="31" t="str">
        <f t="shared" si="24"/>
        <v>np</v>
      </c>
      <c r="J53" s="28">
        <f t="shared" si="5"/>
        <v>0</v>
      </c>
      <c r="K53" s="29" t="str">
        <f>VLOOKUP($C53,'Combined Men''s Foil'!$C$4:$I$204,K$1-2,FALSE)</f>
        <v>np</v>
      </c>
      <c r="L53" s="4" t="s">
        <v>3</v>
      </c>
      <c r="M53" s="5">
        <f t="shared" si="6"/>
        <v>0</v>
      </c>
      <c r="O53">
        <f t="shared" si="19"/>
        <v>97</v>
      </c>
      <c r="P53">
        <f t="shared" si="20"/>
        <v>0</v>
      </c>
      <c r="Q53">
        <f t="shared" si="21"/>
        <v>0</v>
      </c>
    </row>
    <row r="54" spans="1:17" ht="12.75">
      <c r="A54" s="2" t="str">
        <f>IF(E54=0,"",IF(E54=E53,A53,ROW()-3&amp;IF(E54=E55,"T","")))</f>
        <v>51</v>
      </c>
      <c r="B54" s="2">
        <f t="shared" si="22"/>
      </c>
      <c r="C54" s="32" t="s">
        <v>357</v>
      </c>
      <c r="D54" s="19">
        <v>22637</v>
      </c>
      <c r="E54" s="36">
        <f t="shared" si="1"/>
        <v>89</v>
      </c>
      <c r="F54" s="31">
        <f t="shared" si="23"/>
        <v>44</v>
      </c>
      <c r="G54" s="28">
        <f t="shared" si="3"/>
        <v>89</v>
      </c>
      <c r="H54" s="29">
        <f>VLOOKUP($C54,'Combined Men''s Foil'!$C$4:$I$204,H$1-2,FALSE)</f>
        <v>44</v>
      </c>
      <c r="I54" s="31" t="str">
        <f t="shared" si="24"/>
        <v>np</v>
      </c>
      <c r="J54" s="28">
        <f t="shared" si="5"/>
        <v>0</v>
      </c>
      <c r="K54" s="29" t="str">
        <f>VLOOKUP($C54,'Combined Men''s Foil'!$C$4:$I$204,K$1-2,FALSE)</f>
        <v>np</v>
      </c>
      <c r="L54" s="4" t="s">
        <v>3</v>
      </c>
      <c r="M54" s="5">
        <f t="shared" si="6"/>
        <v>0</v>
      </c>
      <c r="O54">
        <f aca="true" t="shared" si="25" ref="O54:O73">G54</f>
        <v>89</v>
      </c>
      <c r="P54">
        <f aca="true" t="shared" si="26" ref="P54:P73">J54</f>
        <v>0</v>
      </c>
      <c r="Q54">
        <f aca="true" t="shared" si="27" ref="Q54:Q73">M54</f>
        <v>0</v>
      </c>
    </row>
    <row r="55" spans="1:17" ht="12.75">
      <c r="A55" s="2" t="str">
        <f>IF(E55=0,"",IF(E55=E54,A54,ROW()-3&amp;IF(E55=E56,"T","")))</f>
        <v>52</v>
      </c>
      <c r="B55" s="2">
        <f t="shared" si="22"/>
      </c>
      <c r="C55" s="32" t="s">
        <v>185</v>
      </c>
      <c r="D55" s="19">
        <v>20591</v>
      </c>
      <c r="E55" s="36">
        <f t="shared" si="1"/>
        <v>81</v>
      </c>
      <c r="F55" s="31">
        <f t="shared" si="23"/>
        <v>52</v>
      </c>
      <c r="G55" s="28">
        <f t="shared" si="3"/>
        <v>81</v>
      </c>
      <c r="H55" s="29">
        <f>VLOOKUP($C55,'Combined Men''s Foil'!$C$4:$I$204,H$1-2,FALSE)</f>
        <v>52</v>
      </c>
      <c r="I55" s="31" t="str">
        <f t="shared" si="24"/>
        <v>np</v>
      </c>
      <c r="J55" s="28">
        <f t="shared" si="5"/>
        <v>0</v>
      </c>
      <c r="K55" s="29" t="str">
        <f>VLOOKUP($C55,'Combined Men''s Foil'!$C$4:$I$204,K$1-2,FALSE)</f>
        <v>np</v>
      </c>
      <c r="L55" s="4" t="s">
        <v>3</v>
      </c>
      <c r="M55" s="5">
        <f t="shared" si="6"/>
        <v>0</v>
      </c>
      <c r="O55">
        <f t="shared" si="25"/>
        <v>81</v>
      </c>
      <c r="P55">
        <f t="shared" si="26"/>
        <v>0</v>
      </c>
      <c r="Q55">
        <f t="shared" si="27"/>
        <v>0</v>
      </c>
    </row>
    <row r="56" spans="1:17" ht="12.75">
      <c r="A56" s="2" t="str">
        <f>IF(E56=0,"",IF(E56=E55,A55,ROW()-3&amp;IF(E56=E57,"T","")))</f>
        <v>53</v>
      </c>
      <c r="B56" s="2">
        <f t="shared" si="22"/>
      </c>
      <c r="C56" s="32" t="s">
        <v>393</v>
      </c>
      <c r="D56" s="19">
        <v>21757</v>
      </c>
      <c r="E56" s="36">
        <f t="shared" si="1"/>
        <v>75</v>
      </c>
      <c r="F56" s="31" t="str">
        <f t="shared" si="23"/>
        <v>np</v>
      </c>
      <c r="G56" s="28">
        <f t="shared" si="3"/>
        <v>0</v>
      </c>
      <c r="H56" s="29" t="str">
        <f>VLOOKUP($C56,'Combined Men''s Foil'!$C$4:$I$204,H$1-2,FALSE)</f>
        <v>np</v>
      </c>
      <c r="I56" s="31">
        <f t="shared" si="24"/>
        <v>58</v>
      </c>
      <c r="J56" s="28">
        <f t="shared" si="5"/>
        <v>75</v>
      </c>
      <c r="K56" s="29">
        <f>VLOOKUP($C56,'Combined Men''s Foil'!$C$4:$I$204,K$1-2,FALSE)</f>
        <v>58</v>
      </c>
      <c r="L56" s="4" t="s">
        <v>3</v>
      </c>
      <c r="M56" s="5">
        <f t="shared" si="6"/>
        <v>0</v>
      </c>
      <c r="O56">
        <f t="shared" si="25"/>
        <v>0</v>
      </c>
      <c r="P56">
        <f t="shared" si="26"/>
        <v>75</v>
      </c>
      <c r="Q56">
        <f t="shared" si="27"/>
        <v>0</v>
      </c>
    </row>
    <row r="57" spans="1:17" ht="12.75">
      <c r="A57" s="2" t="str">
        <f>IF(E57=0,"",IF(E57=E56,A56,ROW()-3&amp;IF(E57=E58,"T","")))</f>
        <v>54</v>
      </c>
      <c r="B57" s="2">
        <f t="shared" si="22"/>
      </c>
      <c r="C57" s="32" t="s">
        <v>358</v>
      </c>
      <c r="D57" s="19">
        <v>21369</v>
      </c>
      <c r="E57" s="36">
        <f t="shared" si="1"/>
        <v>74</v>
      </c>
      <c r="F57" s="31">
        <f t="shared" si="23"/>
        <v>59</v>
      </c>
      <c r="G57" s="28">
        <f t="shared" si="3"/>
        <v>74</v>
      </c>
      <c r="H57" s="29">
        <f>VLOOKUP($C57,'Combined Men''s Foil'!$C$4:$I$204,H$1-2,FALSE)</f>
        <v>59</v>
      </c>
      <c r="I57" s="31" t="str">
        <f t="shared" si="24"/>
        <v>np</v>
      </c>
      <c r="J57" s="28">
        <f t="shared" si="5"/>
        <v>0</v>
      </c>
      <c r="K57" s="29" t="str">
        <f>VLOOKUP($C57,'Combined Men''s Foil'!$C$4:$I$204,K$1-2,FALSE)</f>
        <v>np</v>
      </c>
      <c r="L57" s="4" t="s">
        <v>3</v>
      </c>
      <c r="M57" s="5">
        <f t="shared" si="6"/>
        <v>0</v>
      </c>
      <c r="O57">
        <f t="shared" si="25"/>
        <v>74</v>
      </c>
      <c r="P57">
        <f t="shared" si="26"/>
        <v>0</v>
      </c>
      <c r="Q57">
        <f t="shared" si="27"/>
        <v>0</v>
      </c>
    </row>
    <row r="58" spans="1:17" ht="12.75">
      <c r="A58" s="2" t="str">
        <f>IF(E58=0,"",IF(E58=E57,A57,ROW()-3&amp;IF(E58=E59,"T","")))</f>
        <v>55</v>
      </c>
      <c r="B58" s="2">
        <f t="shared" si="22"/>
      </c>
      <c r="C58" s="38" t="s">
        <v>540</v>
      </c>
      <c r="D58" s="19">
        <v>22032</v>
      </c>
      <c r="E58" s="36">
        <f t="shared" si="1"/>
        <v>70</v>
      </c>
      <c r="F58" s="31" t="str">
        <f t="shared" si="23"/>
        <v>np</v>
      </c>
      <c r="G58" s="28">
        <f t="shared" si="3"/>
        <v>0</v>
      </c>
      <c r="H58" s="29" t="e">
        <f>VLOOKUP($C58,'Combined Men''s Foil'!$C$4:$I$204,H$1-2,FALSE)</f>
        <v>#N/A</v>
      </c>
      <c r="I58" s="31" t="str">
        <f t="shared" si="24"/>
        <v>np</v>
      </c>
      <c r="J58" s="28">
        <f t="shared" si="5"/>
        <v>0</v>
      </c>
      <c r="K58" s="29" t="e">
        <f>VLOOKUP($C58,'Combined Men''s Foil'!$C$4:$I$204,K$1-2,FALSE)</f>
        <v>#N/A</v>
      </c>
      <c r="L58" s="4">
        <v>33</v>
      </c>
      <c r="M58" s="5">
        <f t="shared" si="6"/>
        <v>70</v>
      </c>
      <c r="O58">
        <f t="shared" si="25"/>
        <v>0</v>
      </c>
      <c r="P58">
        <f t="shared" si="26"/>
        <v>0</v>
      </c>
      <c r="Q58">
        <f t="shared" si="27"/>
        <v>70</v>
      </c>
    </row>
    <row r="59" spans="1:17" ht="12.75">
      <c r="A59" s="2" t="str">
        <f>IF(E59=0,"",IF(E59=E58,A58,ROW()-3&amp;IF(E59=E60,"T","")))</f>
        <v>56T</v>
      </c>
      <c r="B59" s="2">
        <f t="shared" si="22"/>
      </c>
      <c r="C59" s="38" t="s">
        <v>430</v>
      </c>
      <c r="D59" s="19">
        <v>23664</v>
      </c>
      <c r="E59" s="36">
        <f t="shared" si="1"/>
        <v>69</v>
      </c>
      <c r="F59" s="31" t="str">
        <f t="shared" si="23"/>
        <v>np</v>
      </c>
      <c r="G59" s="28">
        <f t="shared" si="3"/>
        <v>0</v>
      </c>
      <c r="H59" s="29" t="e">
        <f>VLOOKUP($C59,'Combined Men''s Foil'!$C$4:$I$204,H$1-2,FALSE)</f>
        <v>#N/A</v>
      </c>
      <c r="I59" s="31" t="str">
        <f t="shared" si="24"/>
        <v>np</v>
      </c>
      <c r="J59" s="28">
        <f t="shared" si="5"/>
        <v>0</v>
      </c>
      <c r="K59" s="29" t="e">
        <f>VLOOKUP($C59,'Combined Men''s Foil'!$C$4:$I$204,K$1-2,FALSE)</f>
        <v>#N/A</v>
      </c>
      <c r="L59" s="4">
        <v>34</v>
      </c>
      <c r="M59" s="5">
        <f t="shared" si="6"/>
        <v>69</v>
      </c>
      <c r="O59">
        <f t="shared" si="25"/>
        <v>0</v>
      </c>
      <c r="P59">
        <f t="shared" si="26"/>
        <v>0</v>
      </c>
      <c r="Q59">
        <f t="shared" si="27"/>
        <v>69</v>
      </c>
    </row>
    <row r="60" spans="1:17" ht="12.75">
      <c r="A60" s="2" t="str">
        <f>IF(E60=0,"",IF(E60=E59,A59,ROW()-3&amp;IF(E60=E61,"T","")))</f>
        <v>56T</v>
      </c>
      <c r="B60" s="2">
        <f t="shared" si="22"/>
      </c>
      <c r="C60" s="32" t="s">
        <v>383</v>
      </c>
      <c r="D60" s="19">
        <v>22050</v>
      </c>
      <c r="E60" s="36">
        <f t="shared" si="1"/>
        <v>69</v>
      </c>
      <c r="F60" s="31" t="str">
        <f t="shared" si="23"/>
        <v>np</v>
      </c>
      <c r="G60" s="28">
        <f t="shared" si="3"/>
        <v>0</v>
      </c>
      <c r="H60" s="29" t="str">
        <f>VLOOKUP($C60,'Combined Men''s Foil'!$C$4:$I$204,H$1-2,FALSE)</f>
        <v>np</v>
      </c>
      <c r="I60" s="31">
        <f t="shared" si="24"/>
        <v>64</v>
      </c>
      <c r="J60" s="28">
        <f t="shared" si="5"/>
        <v>69</v>
      </c>
      <c r="K60" s="29">
        <f>VLOOKUP($C60,'Combined Men''s Foil'!$C$4:$I$204,K$1-2,FALSE)</f>
        <v>64</v>
      </c>
      <c r="L60" s="4" t="s">
        <v>3</v>
      </c>
      <c r="M60" s="5">
        <f t="shared" si="6"/>
        <v>0</v>
      </c>
      <c r="O60">
        <f t="shared" si="25"/>
        <v>0</v>
      </c>
      <c r="P60">
        <f t="shared" si="26"/>
        <v>69</v>
      </c>
      <c r="Q60">
        <f t="shared" si="27"/>
        <v>0</v>
      </c>
    </row>
    <row r="61" spans="1:17" ht="12.75">
      <c r="A61" s="2" t="str">
        <f>IF(E61=0,"",IF(E61=E60,A60,ROW()-3&amp;IF(E61=E62,"T","")))</f>
        <v>58</v>
      </c>
      <c r="B61" s="2">
        <f t="shared" si="22"/>
      </c>
      <c r="C61" s="38" t="s">
        <v>276</v>
      </c>
      <c r="D61" s="19">
        <v>21357</v>
      </c>
      <c r="E61" s="36">
        <f t="shared" si="1"/>
        <v>66</v>
      </c>
      <c r="F61" s="31" t="str">
        <f t="shared" si="23"/>
        <v>np</v>
      </c>
      <c r="G61" s="28">
        <f t="shared" si="3"/>
        <v>0</v>
      </c>
      <c r="H61" s="29" t="e">
        <f>VLOOKUP($C61,'Combined Men''s Foil'!$C$4:$I$204,H$1-2,FALSE)</f>
        <v>#N/A</v>
      </c>
      <c r="I61" s="31" t="str">
        <f t="shared" si="24"/>
        <v>np</v>
      </c>
      <c r="J61" s="28">
        <f t="shared" si="5"/>
        <v>0</v>
      </c>
      <c r="K61" s="29" t="e">
        <f>VLOOKUP($C61,'Combined Men''s Foil'!$C$4:$I$204,K$1-2,FALSE)</f>
        <v>#N/A</v>
      </c>
      <c r="L61" s="4">
        <v>37</v>
      </c>
      <c r="M61" s="5">
        <f t="shared" si="6"/>
        <v>66</v>
      </c>
      <c r="O61">
        <f t="shared" si="25"/>
        <v>0</v>
      </c>
      <c r="P61">
        <f t="shared" si="26"/>
        <v>0</v>
      </c>
      <c r="Q61">
        <f t="shared" si="27"/>
        <v>66</v>
      </c>
    </row>
    <row r="62" spans="1:17" ht="12.75">
      <c r="A62" s="2" t="str">
        <f>IF(E62=0,"",IF(E62=E61,A61,ROW()-3&amp;IF(E62=E63,"T","")))</f>
        <v>59</v>
      </c>
      <c r="B62" s="2">
        <f t="shared" si="22"/>
      </c>
      <c r="C62" s="38" t="s">
        <v>541</v>
      </c>
      <c r="D62" s="19">
        <v>21868</v>
      </c>
      <c r="E62" s="36">
        <f t="shared" si="1"/>
        <v>65</v>
      </c>
      <c r="F62" s="31" t="str">
        <f t="shared" si="23"/>
        <v>np</v>
      </c>
      <c r="G62" s="28">
        <f t="shared" si="3"/>
        <v>0</v>
      </c>
      <c r="H62" s="29" t="e">
        <f>VLOOKUP($C62,'Combined Men''s Foil'!$C$4:$I$204,H$1-2,FALSE)</f>
        <v>#N/A</v>
      </c>
      <c r="I62" s="31" t="str">
        <f t="shared" si="24"/>
        <v>np</v>
      </c>
      <c r="J62" s="28">
        <f t="shared" si="5"/>
        <v>0</v>
      </c>
      <c r="K62" s="29" t="e">
        <f>VLOOKUP($C62,'Combined Men''s Foil'!$C$4:$I$204,K$1-2,FALSE)</f>
        <v>#N/A</v>
      </c>
      <c r="L62" s="4">
        <v>38</v>
      </c>
      <c r="M62" s="5">
        <f t="shared" si="6"/>
        <v>65</v>
      </c>
      <c r="O62">
        <f t="shared" si="25"/>
        <v>0</v>
      </c>
      <c r="P62">
        <f t="shared" si="26"/>
        <v>0</v>
      </c>
      <c r="Q62">
        <f t="shared" si="27"/>
        <v>65</v>
      </c>
    </row>
    <row r="63" spans="1:17" ht="12.75">
      <c r="A63" s="2" t="str">
        <f>IF(E63=0,"",IF(E63=E62,A62,ROW()-3&amp;IF(E63=E64,"T","")))</f>
        <v>60</v>
      </c>
      <c r="B63" s="2">
        <f t="shared" si="22"/>
      </c>
      <c r="C63" s="38" t="s">
        <v>542</v>
      </c>
      <c r="D63" s="19">
        <v>23058</v>
      </c>
      <c r="E63" s="36">
        <f t="shared" si="1"/>
        <v>64</v>
      </c>
      <c r="F63" s="31" t="str">
        <f t="shared" si="23"/>
        <v>np</v>
      </c>
      <c r="G63" s="28">
        <f t="shared" si="3"/>
        <v>0</v>
      </c>
      <c r="H63" s="29" t="e">
        <f>VLOOKUP($C63,'Combined Men''s Foil'!$C$4:$I$204,H$1-2,FALSE)</f>
        <v>#N/A</v>
      </c>
      <c r="I63" s="31" t="str">
        <f t="shared" si="24"/>
        <v>np</v>
      </c>
      <c r="J63" s="28">
        <f t="shared" si="5"/>
        <v>0</v>
      </c>
      <c r="K63" s="29" t="e">
        <f>VLOOKUP($C63,'Combined Men''s Foil'!$C$4:$I$204,K$1-2,FALSE)</f>
        <v>#N/A</v>
      </c>
      <c r="L63" s="4">
        <v>39</v>
      </c>
      <c r="M63" s="5">
        <f t="shared" si="6"/>
        <v>64</v>
      </c>
      <c r="O63">
        <f t="shared" si="25"/>
        <v>0</v>
      </c>
      <c r="P63">
        <f t="shared" si="26"/>
        <v>0</v>
      </c>
      <c r="Q63">
        <f t="shared" si="27"/>
        <v>64</v>
      </c>
    </row>
    <row r="64" spans="1:17" ht="12.75">
      <c r="A64" s="2" t="str">
        <f>IF(E64=0,"",IF(E64=E63,A63,ROW()-3&amp;IF(E64=E65,"T","")))</f>
        <v>61</v>
      </c>
      <c r="B64" s="2">
        <f t="shared" si="22"/>
      </c>
      <c r="C64" s="38" t="s">
        <v>543</v>
      </c>
      <c r="D64" s="19">
        <v>23123</v>
      </c>
      <c r="E64" s="36">
        <f t="shared" si="1"/>
        <v>63</v>
      </c>
      <c r="F64" s="31" t="str">
        <f t="shared" si="23"/>
        <v>np</v>
      </c>
      <c r="G64" s="28">
        <f t="shared" si="3"/>
        <v>0</v>
      </c>
      <c r="H64" s="29" t="e">
        <f>VLOOKUP($C64,'Combined Men''s Foil'!$C$4:$I$204,H$1-2,FALSE)</f>
        <v>#N/A</v>
      </c>
      <c r="I64" s="31" t="str">
        <f t="shared" si="24"/>
        <v>np</v>
      </c>
      <c r="J64" s="28">
        <f t="shared" si="5"/>
        <v>0</v>
      </c>
      <c r="K64" s="29" t="e">
        <f>VLOOKUP($C64,'Combined Men''s Foil'!$C$4:$I$204,K$1-2,FALSE)</f>
        <v>#N/A</v>
      </c>
      <c r="L64" s="4">
        <v>40</v>
      </c>
      <c r="M64" s="5">
        <f t="shared" si="6"/>
        <v>63</v>
      </c>
      <c r="O64">
        <f t="shared" si="25"/>
        <v>0</v>
      </c>
      <c r="P64">
        <f t="shared" si="26"/>
        <v>0</v>
      </c>
      <c r="Q64">
        <f t="shared" si="27"/>
        <v>63</v>
      </c>
    </row>
    <row r="65" spans="1:17" ht="12.75">
      <c r="A65" s="2" t="str">
        <f>IF(E65=0,"",IF(E65=E64,A64,ROW()-3&amp;IF(E65=E66,"T","")))</f>
        <v>62</v>
      </c>
      <c r="B65" s="2">
        <f t="shared" si="22"/>
      </c>
      <c r="C65" s="38" t="s">
        <v>431</v>
      </c>
      <c r="D65" s="19">
        <v>23478</v>
      </c>
      <c r="E65" s="36">
        <f t="shared" si="1"/>
        <v>62</v>
      </c>
      <c r="F65" s="31" t="str">
        <f t="shared" si="23"/>
        <v>np</v>
      </c>
      <c r="G65" s="28">
        <f t="shared" si="3"/>
        <v>0</v>
      </c>
      <c r="H65" s="29" t="e">
        <f>VLOOKUP($C65,'Combined Men''s Foil'!$C$4:$I$204,H$1-2,FALSE)</f>
        <v>#N/A</v>
      </c>
      <c r="I65" s="31" t="str">
        <f t="shared" si="24"/>
        <v>np</v>
      </c>
      <c r="J65" s="28">
        <f t="shared" si="5"/>
        <v>0</v>
      </c>
      <c r="K65" s="29" t="e">
        <f>VLOOKUP($C65,'Combined Men''s Foil'!$C$4:$I$204,K$1-2,FALSE)</f>
        <v>#N/A</v>
      </c>
      <c r="L65" s="4">
        <v>41</v>
      </c>
      <c r="M65" s="5">
        <f t="shared" si="6"/>
        <v>62</v>
      </c>
      <c r="O65">
        <f t="shared" si="25"/>
        <v>0</v>
      </c>
      <c r="P65">
        <f t="shared" si="26"/>
        <v>0</v>
      </c>
      <c r="Q65">
        <f t="shared" si="27"/>
        <v>62</v>
      </c>
    </row>
    <row r="66" spans="1:17" ht="12.75">
      <c r="A66" s="2" t="str">
        <f>IF(E66=0,"",IF(E66=E65,A65,ROW()-3&amp;IF(E66=E67,"T","")))</f>
        <v>63</v>
      </c>
      <c r="B66" s="2">
        <f t="shared" si="22"/>
      </c>
      <c r="C66" s="38" t="s">
        <v>544</v>
      </c>
      <c r="D66" s="19">
        <v>20723</v>
      </c>
      <c r="E66" s="36">
        <f t="shared" si="1"/>
        <v>61</v>
      </c>
      <c r="F66" s="31" t="str">
        <f t="shared" si="23"/>
        <v>np</v>
      </c>
      <c r="G66" s="28">
        <f t="shared" si="3"/>
        <v>0</v>
      </c>
      <c r="H66" s="29" t="e">
        <f>VLOOKUP($C66,'Combined Men''s Foil'!$C$4:$I$204,H$1-2,FALSE)</f>
        <v>#N/A</v>
      </c>
      <c r="I66" s="31" t="str">
        <f t="shared" si="24"/>
        <v>np</v>
      </c>
      <c r="J66" s="28">
        <f t="shared" si="5"/>
        <v>0</v>
      </c>
      <c r="K66" s="29" t="e">
        <f>VLOOKUP($C66,'Combined Men''s Foil'!$C$4:$I$204,K$1-2,FALSE)</f>
        <v>#N/A</v>
      </c>
      <c r="L66" s="4">
        <v>42</v>
      </c>
      <c r="M66" s="5">
        <f t="shared" si="6"/>
        <v>61</v>
      </c>
      <c r="O66">
        <f t="shared" si="25"/>
        <v>0</v>
      </c>
      <c r="P66">
        <f t="shared" si="26"/>
        <v>0</v>
      </c>
      <c r="Q66">
        <f t="shared" si="27"/>
        <v>61</v>
      </c>
    </row>
    <row r="67" spans="1:17" ht="12.75">
      <c r="A67" s="2" t="str">
        <f>IF(E67=0,"",IF(E67=E66,A66,ROW()-3&amp;IF(E67=E68,"T","")))</f>
        <v>64</v>
      </c>
      <c r="B67" s="2">
        <f t="shared" si="22"/>
      </c>
      <c r="C67" s="38" t="s">
        <v>537</v>
      </c>
      <c r="D67" s="19">
        <v>20479</v>
      </c>
      <c r="E67" s="36">
        <f t="shared" si="1"/>
        <v>59</v>
      </c>
      <c r="F67" s="31" t="str">
        <f t="shared" si="23"/>
        <v>np</v>
      </c>
      <c r="G67" s="28">
        <f t="shared" si="3"/>
        <v>0</v>
      </c>
      <c r="H67" s="29" t="e">
        <f>VLOOKUP($C67,'Combined Men''s Foil'!$C$4:$I$204,H$1-2,FALSE)</f>
        <v>#N/A</v>
      </c>
      <c r="I67" s="31" t="str">
        <f t="shared" si="24"/>
        <v>np</v>
      </c>
      <c r="J67" s="28">
        <f t="shared" si="5"/>
        <v>0</v>
      </c>
      <c r="K67" s="29" t="e">
        <f>VLOOKUP($C67,'Combined Men''s Foil'!$C$4:$I$204,K$1-2,FALSE)</f>
        <v>#N/A</v>
      </c>
      <c r="L67" s="4">
        <v>44</v>
      </c>
      <c r="M67" s="5">
        <f t="shared" si="6"/>
        <v>59</v>
      </c>
      <c r="O67">
        <f t="shared" si="25"/>
        <v>0</v>
      </c>
      <c r="P67">
        <f t="shared" si="26"/>
        <v>0</v>
      </c>
      <c r="Q67">
        <f t="shared" si="27"/>
        <v>59</v>
      </c>
    </row>
    <row r="68" spans="1:17" ht="12.75">
      <c r="A68" s="2" t="str">
        <f>IF(E68=0,"",IF(E68=E67,A67,ROW()-3&amp;IF(E68=E69,"T","")))</f>
        <v>65</v>
      </c>
      <c r="B68" s="2">
        <f t="shared" si="22"/>
      </c>
      <c r="C68" s="38" t="s">
        <v>432</v>
      </c>
      <c r="D68" s="19">
        <v>20719</v>
      </c>
      <c r="E68" s="36">
        <f t="shared" si="1"/>
        <v>57</v>
      </c>
      <c r="F68" s="31" t="str">
        <f t="shared" si="23"/>
        <v>np</v>
      </c>
      <c r="G68" s="28">
        <f t="shared" si="3"/>
        <v>0</v>
      </c>
      <c r="H68" s="29" t="e">
        <f>VLOOKUP($C68,'Combined Men''s Foil'!$C$4:$I$204,H$1-2,FALSE)</f>
        <v>#N/A</v>
      </c>
      <c r="I68" s="31" t="str">
        <f t="shared" si="24"/>
        <v>np</v>
      </c>
      <c r="J68" s="28">
        <f t="shared" si="5"/>
        <v>0</v>
      </c>
      <c r="K68" s="29" t="e">
        <f>VLOOKUP($C68,'Combined Men''s Foil'!$C$4:$I$204,K$1-2,FALSE)</f>
        <v>#N/A</v>
      </c>
      <c r="L68" s="4">
        <v>45.33</v>
      </c>
      <c r="M68" s="5">
        <f t="shared" si="6"/>
        <v>57</v>
      </c>
      <c r="O68">
        <f t="shared" si="25"/>
        <v>0</v>
      </c>
      <c r="P68">
        <f t="shared" si="26"/>
        <v>0</v>
      </c>
      <c r="Q68">
        <f t="shared" si="27"/>
        <v>57</v>
      </c>
    </row>
    <row r="69" spans="1:17" ht="12.75">
      <c r="A69" s="2" t="str">
        <f>IF(E69=0,"",IF(E69=E68,A68,ROW()-3&amp;IF(E69=E70,"T","")))</f>
        <v>66</v>
      </c>
      <c r="B69" s="2">
        <f t="shared" si="22"/>
      </c>
      <c r="C69" s="38" t="s">
        <v>433</v>
      </c>
      <c r="D69" s="19">
        <v>22841</v>
      </c>
      <c r="E69" s="36">
        <f t="shared" si="1"/>
        <v>55</v>
      </c>
      <c r="F69" s="31" t="str">
        <f t="shared" si="23"/>
        <v>np</v>
      </c>
      <c r="G69" s="28">
        <f t="shared" si="3"/>
        <v>0</v>
      </c>
      <c r="H69" s="29" t="e">
        <f>VLOOKUP($C69,'Combined Men''s Foil'!$C$4:$I$204,H$1-2,FALSE)</f>
        <v>#N/A</v>
      </c>
      <c r="I69" s="31" t="str">
        <f t="shared" si="24"/>
        <v>np</v>
      </c>
      <c r="J69" s="28">
        <f t="shared" si="5"/>
        <v>0</v>
      </c>
      <c r="K69" s="29" t="e">
        <f>VLOOKUP($C69,'Combined Men''s Foil'!$C$4:$I$204,K$1-2,FALSE)</f>
        <v>#N/A</v>
      </c>
      <c r="L69" s="4">
        <v>48</v>
      </c>
      <c r="M69" s="5">
        <f t="shared" si="6"/>
        <v>55</v>
      </c>
      <c r="O69">
        <f t="shared" si="25"/>
        <v>0</v>
      </c>
      <c r="P69">
        <f t="shared" si="26"/>
        <v>0</v>
      </c>
      <c r="Q69">
        <f t="shared" si="27"/>
        <v>55</v>
      </c>
    </row>
    <row r="70" spans="1:17" ht="12.75">
      <c r="A70" s="2" t="str">
        <f>IF(E70=0,"",IF(E70=E69,A69,ROW()-3&amp;IF(E70=E71,"T","")))</f>
        <v>67</v>
      </c>
      <c r="B70" s="2">
        <f t="shared" si="22"/>
      </c>
      <c r="C70" s="32" t="s">
        <v>178</v>
      </c>
      <c r="D70" s="19">
        <v>21282</v>
      </c>
      <c r="E70" s="36">
        <f t="shared" si="1"/>
        <v>54</v>
      </c>
      <c r="F70" s="31" t="str">
        <f t="shared" si="23"/>
        <v>np</v>
      </c>
      <c r="G70" s="28">
        <f t="shared" si="3"/>
        <v>0</v>
      </c>
      <c r="H70" s="29" t="e">
        <f>VLOOKUP($C70,'Combined Men''s Foil'!$C$4:$I$204,H$1-2,FALSE)</f>
        <v>#N/A</v>
      </c>
      <c r="I70" s="31" t="str">
        <f t="shared" si="24"/>
        <v>np</v>
      </c>
      <c r="J70" s="28">
        <f t="shared" si="5"/>
        <v>0</v>
      </c>
      <c r="K70" s="29" t="e">
        <f>VLOOKUP($C70,'Combined Men''s Foil'!$C$4:$I$204,K$1-2,FALSE)</f>
        <v>#N/A</v>
      </c>
      <c r="L70" s="4">
        <v>49</v>
      </c>
      <c r="M70" s="5">
        <f t="shared" si="6"/>
        <v>54</v>
      </c>
      <c r="O70">
        <f t="shared" si="25"/>
        <v>0</v>
      </c>
      <c r="P70">
        <f t="shared" si="26"/>
        <v>0</v>
      </c>
      <c r="Q70">
        <f t="shared" si="27"/>
        <v>54</v>
      </c>
    </row>
    <row r="71" spans="1:17" ht="12.75">
      <c r="A71" s="2" t="str">
        <f>IF(E71=0,"",IF(E71=E70,A70,ROW()-3&amp;IF(E71=E72,"T","")))</f>
        <v>68</v>
      </c>
      <c r="B71" s="2">
        <f t="shared" si="22"/>
      </c>
      <c r="C71" s="38" t="s">
        <v>545</v>
      </c>
      <c r="D71" s="19">
        <v>21161</v>
      </c>
      <c r="E71" s="36">
        <f t="shared" si="1"/>
        <v>53</v>
      </c>
      <c r="F71" s="31" t="str">
        <f t="shared" si="23"/>
        <v>np</v>
      </c>
      <c r="G71" s="28">
        <f t="shared" si="3"/>
        <v>0</v>
      </c>
      <c r="H71" s="29" t="e">
        <f>VLOOKUP($C71,'Combined Men''s Foil'!$C$4:$I$204,H$1-2,FALSE)</f>
        <v>#N/A</v>
      </c>
      <c r="I71" s="31" t="str">
        <f t="shared" si="24"/>
        <v>np</v>
      </c>
      <c r="J71" s="28">
        <f t="shared" si="5"/>
        <v>0</v>
      </c>
      <c r="K71" s="29" t="e">
        <f>VLOOKUP($C71,'Combined Men''s Foil'!$C$4:$I$204,K$1-2,FALSE)</f>
        <v>#N/A</v>
      </c>
      <c r="L71" s="4">
        <v>50</v>
      </c>
      <c r="M71" s="5">
        <f t="shared" si="6"/>
        <v>53</v>
      </c>
      <c r="O71">
        <f t="shared" si="25"/>
        <v>0</v>
      </c>
      <c r="P71">
        <f t="shared" si="26"/>
        <v>0</v>
      </c>
      <c r="Q71">
        <f t="shared" si="27"/>
        <v>53</v>
      </c>
    </row>
    <row r="72" spans="1:17" ht="12.75">
      <c r="A72" s="2" t="str">
        <f>IF(E72=0,"",IF(E72=E71,A71,ROW()-3&amp;IF(E72=E73,"T","")))</f>
        <v>69</v>
      </c>
      <c r="B72" s="2">
        <f t="shared" si="10"/>
      </c>
      <c r="C72" s="38" t="s">
        <v>535</v>
      </c>
      <c r="D72" s="19">
        <v>21170</v>
      </c>
      <c r="E72" s="36">
        <f t="shared" si="1"/>
        <v>52</v>
      </c>
      <c r="F72" s="31" t="str">
        <f t="shared" si="11"/>
        <v>np</v>
      </c>
      <c r="G72" s="28">
        <f t="shared" si="3"/>
        <v>0</v>
      </c>
      <c r="H72" s="29" t="e">
        <f>VLOOKUP($C72,'Combined Men''s Foil'!$C$4:$I$204,H$1-2,FALSE)</f>
        <v>#N/A</v>
      </c>
      <c r="I72" s="31" t="str">
        <f t="shared" si="12"/>
        <v>np</v>
      </c>
      <c r="J72" s="28">
        <f t="shared" si="5"/>
        <v>0</v>
      </c>
      <c r="K72" s="29" t="e">
        <f>VLOOKUP($C72,'Combined Men''s Foil'!$C$4:$I$204,K$1-2,FALSE)</f>
        <v>#N/A</v>
      </c>
      <c r="L72" s="4">
        <v>51</v>
      </c>
      <c r="M72" s="5">
        <f t="shared" si="6"/>
        <v>52</v>
      </c>
      <c r="O72">
        <f t="shared" si="25"/>
        <v>0</v>
      </c>
      <c r="P72">
        <f t="shared" si="26"/>
        <v>0</v>
      </c>
      <c r="Q72">
        <f t="shared" si="27"/>
        <v>52</v>
      </c>
    </row>
    <row r="73" spans="1:17" ht="12.75">
      <c r="A73" s="2" t="str">
        <f>IF(E73=0,"",IF(E73=E72,A72,ROW()-3&amp;IF(E73=E74,"T","")))</f>
        <v>70</v>
      </c>
      <c r="B73" s="2">
        <f>TRIM(IF(D73&lt;=V60Cutoff,"%",IF(D73&lt;=V50Cutoff,"#","")))</f>
      </c>
      <c r="C73" s="38" t="s">
        <v>434</v>
      </c>
      <c r="D73" s="19">
        <v>20678</v>
      </c>
      <c r="E73" s="36">
        <f t="shared" si="1"/>
        <v>51</v>
      </c>
      <c r="F73" s="31" t="str">
        <f>IF(ISERROR(H73),"np",H73)</f>
        <v>np</v>
      </c>
      <c r="G73" s="28">
        <f t="shared" si="3"/>
        <v>0</v>
      </c>
      <c r="H73" s="29" t="e">
        <f>VLOOKUP($C73,'Combined Men''s Foil'!$C$4:$I$204,H$1-2,FALSE)</f>
        <v>#N/A</v>
      </c>
      <c r="I73" s="31" t="str">
        <f>IF(ISERROR(K73),"np",K73)</f>
        <v>np</v>
      </c>
      <c r="J73" s="28">
        <f t="shared" si="5"/>
        <v>0</v>
      </c>
      <c r="K73" s="29" t="e">
        <f>VLOOKUP($C73,'Combined Men''s Foil'!$C$4:$I$204,K$1-2,FALSE)</f>
        <v>#N/A</v>
      </c>
      <c r="L73" s="4">
        <v>52</v>
      </c>
      <c r="M73" s="5">
        <f t="shared" si="6"/>
        <v>51</v>
      </c>
      <c r="O73">
        <f t="shared" si="25"/>
        <v>0</v>
      </c>
      <c r="P73">
        <f t="shared" si="26"/>
        <v>0</v>
      </c>
      <c r="Q73">
        <f t="shared" si="27"/>
        <v>51</v>
      </c>
    </row>
  </sheetData>
  <conditionalFormatting sqref="D4:D73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pane ySplit="3" topLeftCell="BM4" activePane="bottomLeft" state="frozen"/>
      <selection pane="topLeft" activeCell="D4" sqref="D4"/>
      <selection pane="bottomLeft"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0" customWidth="1"/>
    <col min="4" max="4" width="7.57421875" style="1" bestFit="1" customWidth="1"/>
    <col min="5" max="5" width="7.7109375" style="1" customWidth="1"/>
    <col min="6" max="6" width="5.28125" style="29" customWidth="1"/>
    <col min="7" max="7" width="5.28125" style="30" customWidth="1"/>
    <col min="8" max="8" width="5.28125" style="30" hidden="1" customWidth="1"/>
    <col min="9" max="9" width="5.28125" style="29" customWidth="1"/>
    <col min="10" max="10" width="5.28125" style="30" customWidth="1"/>
    <col min="11" max="11" width="5.28125" style="30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34" t="s">
        <v>2</v>
      </c>
      <c r="F1" s="24" t="s">
        <v>295</v>
      </c>
      <c r="G1" s="23"/>
      <c r="H1" s="24">
        <f>HLOOKUP(F1,'Combined Men''s Saber'!$G$1:$J$3,3,FALSE)</f>
        <v>7</v>
      </c>
      <c r="I1" s="22" t="s">
        <v>360</v>
      </c>
      <c r="J1" s="23"/>
      <c r="K1" s="24">
        <f>HLOOKUP(I1,'Combined Men''s Saber'!$G$1:$J$3,3,FALSE)</f>
        <v>9</v>
      </c>
      <c r="L1" s="9" t="s">
        <v>405</v>
      </c>
      <c r="M1" s="10"/>
    </row>
    <row r="2" spans="1:14" s="11" customFormat="1" ht="15.75" customHeight="1">
      <c r="A2" s="7"/>
      <c r="B2" s="7"/>
      <c r="C2" s="12"/>
      <c r="D2" s="12"/>
      <c r="E2" s="34"/>
      <c r="F2" s="24" t="str">
        <f ca="1">INDIRECT("'Combined Men''s Saber'!R2C"&amp;H1,FALSE)</f>
        <v>V</v>
      </c>
      <c r="G2" s="24" t="str">
        <f ca="1">INDIRECT("'Combined Men''s Saber'!R2C"&amp;H1+1,FALSE)</f>
        <v>Dec 2004&lt;BR&gt;VET</v>
      </c>
      <c r="H2" s="24"/>
      <c r="I2" s="22" t="str">
        <f ca="1">INDIRECT("'Combined Men''s Saber'!R2C"&amp;K1,FALSE)</f>
        <v>V</v>
      </c>
      <c r="J2" s="24" t="str">
        <f ca="1">INDIRECT("'Combined Men''s Saber'!R2C"&amp;K1+1,FALSE)</f>
        <v>Mar 2005&lt;BR&gt;VET</v>
      </c>
      <c r="K2" s="24"/>
      <c r="L2" s="13" t="s">
        <v>145</v>
      </c>
      <c r="M2" s="17" t="s">
        <v>406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35"/>
      <c r="F3" s="27">
        <f>COLUMN()</f>
        <v>6</v>
      </c>
      <c r="G3" s="26">
        <f>HLOOKUP(F2,PointTableHeader,2,FALSE)</f>
        <v>14</v>
      </c>
      <c r="H3" s="27"/>
      <c r="I3" s="25">
        <f>COLUMN()</f>
        <v>9</v>
      </c>
      <c r="J3" s="26">
        <f>HLOOKUP(I2,PointTableHeader,2,FALSE)</f>
        <v>14</v>
      </c>
      <c r="K3" s="27"/>
      <c r="L3" s="14">
        <f>COLUMN()</f>
        <v>12</v>
      </c>
      <c r="M3" s="15">
        <f>HLOOKUP(L2,PointTableHeader,2,FALSE)</f>
        <v>15</v>
      </c>
    </row>
    <row r="4" spans="1:17" ht="12.75">
      <c r="A4" s="2" t="str">
        <f>IF(E4=0,"",IF(E4=E3,A3,ROW()-3&amp;IF(E4=E5,"T","")))</f>
        <v>1</v>
      </c>
      <c r="B4" s="2">
        <f>TRIM(IF(D4&lt;=V60Cutoff,"%",IF(D4&lt;=V50Cutoff,"#","")))</f>
      </c>
      <c r="C4" s="32" t="s">
        <v>328</v>
      </c>
      <c r="D4" s="19">
        <v>23637</v>
      </c>
      <c r="E4" s="36">
        <f aca="true" t="shared" si="0" ref="E4:E47">LARGE($O4:$Q4,1)+LARGE($O4:$Q4,2)</f>
        <v>921</v>
      </c>
      <c r="F4" s="33">
        <f>IF(ISERROR(H4),"np",H4)</f>
        <v>8</v>
      </c>
      <c r="G4" s="28">
        <f aca="true" t="shared" si="1" ref="G4:G47">IF(OR(F4&gt;=65,ISNUMBER(F4)=FALSE),0,VLOOKUP(F4,PointTable,G$3,TRUE))</f>
        <v>411</v>
      </c>
      <c r="H4" s="29">
        <f>VLOOKUP($C4,'Combined Men''s Saber'!$C$4:$I$218,H$1-2,FALSE)</f>
        <v>8</v>
      </c>
      <c r="I4" s="31">
        <f>IF(ISERROR(K4),"np",K4)</f>
        <v>3</v>
      </c>
      <c r="J4" s="28">
        <f aca="true" t="shared" si="2" ref="J4:J47">IF(OR(I4&gt;=65,ISNUMBER(I4)=FALSE),0,VLOOKUP(I4,PointTable,J$3,TRUE))</f>
        <v>510</v>
      </c>
      <c r="K4" s="29">
        <f>VLOOKUP($C4,'Combined Men''s Saber'!$C$4:$I$218,K$1-2,FALSE)</f>
        <v>3</v>
      </c>
      <c r="L4" s="4" t="s">
        <v>3</v>
      </c>
      <c r="M4" s="5">
        <f aca="true" t="shared" si="3" ref="M4:M47">IF(OR(L4&gt;=65,ISNUMBER(L4)=FALSE),0,VLOOKUP(L4,PointTable,M$3,TRUE))</f>
        <v>0</v>
      </c>
      <c r="O4">
        <f aca="true" t="shared" si="4" ref="O4:O22">G4</f>
        <v>411</v>
      </c>
      <c r="P4">
        <f aca="true" t="shared" si="5" ref="P4:P22">J4</f>
        <v>510</v>
      </c>
      <c r="Q4">
        <f aca="true" t="shared" si="6" ref="Q4:Q22">M4</f>
        <v>0</v>
      </c>
    </row>
    <row r="5" spans="1:17" ht="12.75">
      <c r="A5" s="2" t="str">
        <f>IF(E5=0,"",IF(E5=E4,A4,ROW()-3&amp;IF(E5=E6,"T","")))</f>
        <v>2</v>
      </c>
      <c r="B5" s="2">
        <f aca="true" t="shared" si="7" ref="B5:B22">TRIM(IF(D5&lt;=V60Cutoff,"%",IF(D5&lt;=V50Cutoff,"#","")))</f>
      </c>
      <c r="C5" s="20" t="s">
        <v>33</v>
      </c>
      <c r="D5" s="19">
        <v>20956</v>
      </c>
      <c r="E5" s="36">
        <f t="shared" si="0"/>
        <v>724</v>
      </c>
      <c r="F5" s="31" t="str">
        <f aca="true" t="shared" si="8" ref="F5:F22">IF(ISERROR(H5),"np",H5)</f>
        <v>np</v>
      </c>
      <c r="G5" s="28">
        <f t="shared" si="1"/>
        <v>0</v>
      </c>
      <c r="H5" s="29" t="str">
        <f>VLOOKUP($C5,'Combined Men''s Saber'!$C$4:$I$218,H$1-2,FALSE)</f>
        <v>np</v>
      </c>
      <c r="I5" s="31">
        <f aca="true" t="shared" si="9" ref="I5:I22">IF(ISERROR(K5),"np",K5)</f>
        <v>3</v>
      </c>
      <c r="J5" s="28">
        <f t="shared" si="2"/>
        <v>510</v>
      </c>
      <c r="K5" s="29">
        <f>VLOOKUP($C5,'Combined Men''s Saber'!$C$4:$I$218,K$1-2,FALSE)</f>
        <v>3</v>
      </c>
      <c r="L5" s="4">
        <v>9</v>
      </c>
      <c r="M5" s="5">
        <f t="shared" si="3"/>
        <v>214</v>
      </c>
      <c r="O5">
        <f aca="true" t="shared" si="10" ref="O5:O13">G5</f>
        <v>0</v>
      </c>
      <c r="P5">
        <f aca="true" t="shared" si="11" ref="P5:P13">J5</f>
        <v>510</v>
      </c>
      <c r="Q5">
        <f aca="true" t="shared" si="12" ref="Q5:Q13">M5</f>
        <v>214</v>
      </c>
    </row>
    <row r="6" spans="1:17" ht="12.75">
      <c r="A6" s="2" t="str">
        <f>IF(E6=0,"",IF(E6=E5,A5,ROW()-3&amp;IF(E6=E7,"T","")))</f>
        <v>3</v>
      </c>
      <c r="B6" s="2">
        <f aca="true" t="shared" si="13" ref="B6:B13">TRIM(IF(D6&lt;=V60Cutoff,"%",IF(D6&lt;=V50Cutoff,"#","")))</f>
      </c>
      <c r="C6" s="20" t="s">
        <v>9</v>
      </c>
      <c r="D6" s="19">
        <v>20934</v>
      </c>
      <c r="E6" s="36">
        <f t="shared" si="0"/>
        <v>622</v>
      </c>
      <c r="F6" s="31">
        <f aca="true" t="shared" si="14" ref="F6:F13">IF(ISERROR(H6),"np",H6)</f>
        <v>39</v>
      </c>
      <c r="G6" s="28">
        <f t="shared" si="1"/>
        <v>94</v>
      </c>
      <c r="H6" s="29">
        <f>VLOOKUP($C6,'Combined Men''s Saber'!$C$4:$I$218,H$1-2,FALSE)</f>
        <v>39</v>
      </c>
      <c r="I6" s="31">
        <f aca="true" t="shared" si="15" ref="I6:I13">IF(ISERROR(K6),"np",K6)</f>
        <v>8</v>
      </c>
      <c r="J6" s="28">
        <f t="shared" si="2"/>
        <v>411</v>
      </c>
      <c r="K6" s="29">
        <f>VLOOKUP($C6,'Combined Men''s Saber'!$C$4:$I$218,K$1-2,FALSE)</f>
        <v>8</v>
      </c>
      <c r="L6" s="4">
        <v>10.5</v>
      </c>
      <c r="M6" s="5">
        <f t="shared" si="3"/>
        <v>211</v>
      </c>
      <c r="O6">
        <f t="shared" si="10"/>
        <v>94</v>
      </c>
      <c r="P6">
        <f t="shared" si="11"/>
        <v>411</v>
      </c>
      <c r="Q6">
        <f t="shared" si="12"/>
        <v>211</v>
      </c>
    </row>
    <row r="7" spans="1:17" ht="12.75">
      <c r="A7" s="2" t="str">
        <f>IF(E7=0,"",IF(E7=E6,A6,ROW()-3&amp;IF(E7=E8,"T","")))</f>
        <v>4</v>
      </c>
      <c r="B7" s="2">
        <f t="shared" si="13"/>
      </c>
      <c r="C7" s="32" t="s">
        <v>316</v>
      </c>
      <c r="D7" s="19">
        <v>21015</v>
      </c>
      <c r="E7" s="36">
        <f t="shared" si="0"/>
        <v>600</v>
      </c>
      <c r="F7" s="31">
        <f t="shared" si="14"/>
        <v>1</v>
      </c>
      <c r="G7" s="28">
        <f t="shared" si="1"/>
        <v>600</v>
      </c>
      <c r="H7" s="29">
        <f>VLOOKUP($C7,'Combined Men''s Saber'!$C$4:$I$218,H$1-2,FALSE)</f>
        <v>1</v>
      </c>
      <c r="I7" s="31" t="str">
        <f t="shared" si="15"/>
        <v>np</v>
      </c>
      <c r="J7" s="28">
        <f t="shared" si="2"/>
        <v>0</v>
      </c>
      <c r="K7" s="29" t="str">
        <f>VLOOKUP($C7,'Combined Men''s Saber'!$C$4:$I$218,K$1-2,FALSE)</f>
        <v>np</v>
      </c>
      <c r="L7" s="4" t="s">
        <v>3</v>
      </c>
      <c r="M7" s="5">
        <f t="shared" si="3"/>
        <v>0</v>
      </c>
      <c r="O7">
        <f t="shared" si="10"/>
        <v>600</v>
      </c>
      <c r="P7">
        <f t="shared" si="11"/>
        <v>0</v>
      </c>
      <c r="Q7">
        <f t="shared" si="12"/>
        <v>0</v>
      </c>
    </row>
    <row r="8" spans="1:17" ht="12.75">
      <c r="A8" s="2" t="str">
        <f>IF(E8=0,"",IF(E8=E7,A7,ROW()-3&amp;IF(E8=E9,"T","")))</f>
        <v>5</v>
      </c>
      <c r="B8" s="2">
        <f t="shared" si="13"/>
      </c>
      <c r="C8" s="32" t="s">
        <v>362</v>
      </c>
      <c r="D8" s="19">
        <v>20676</v>
      </c>
      <c r="E8" s="36">
        <f t="shared" si="0"/>
        <v>588</v>
      </c>
      <c r="F8" s="31" t="str">
        <f t="shared" si="14"/>
        <v>np</v>
      </c>
      <c r="G8" s="28">
        <f t="shared" si="1"/>
        <v>0</v>
      </c>
      <c r="H8" s="29" t="str">
        <f>VLOOKUP($C8,'Combined Men''s Saber'!$C$4:$I$218,H$1-2,FALSE)</f>
        <v>np</v>
      </c>
      <c r="I8" s="31">
        <f t="shared" si="15"/>
        <v>12</v>
      </c>
      <c r="J8" s="28">
        <f t="shared" si="2"/>
        <v>312</v>
      </c>
      <c r="K8" s="29">
        <f>VLOOKUP($C8,'Combined Men''s Saber'!$C$4:$I$218,K$1-2,FALSE)</f>
        <v>12</v>
      </c>
      <c r="L8" s="4">
        <v>7</v>
      </c>
      <c r="M8" s="5">
        <f t="shared" si="3"/>
        <v>276</v>
      </c>
      <c r="O8">
        <f t="shared" si="10"/>
        <v>0</v>
      </c>
      <c r="P8">
        <f t="shared" si="11"/>
        <v>312</v>
      </c>
      <c r="Q8">
        <f t="shared" si="12"/>
        <v>276</v>
      </c>
    </row>
    <row r="9" spans="1:17" ht="12.75">
      <c r="A9" s="2" t="str">
        <f>IF(E9=0,"",IF(E9=E8,A8,ROW()-3&amp;IF(E9=E10,"T","")))</f>
        <v>6</v>
      </c>
      <c r="B9" s="2">
        <f t="shared" si="13"/>
      </c>
      <c r="C9" s="32" t="s">
        <v>171</v>
      </c>
      <c r="D9" s="19">
        <v>22695</v>
      </c>
      <c r="E9" s="36">
        <f t="shared" si="0"/>
        <v>516</v>
      </c>
      <c r="F9" s="31">
        <f t="shared" si="14"/>
        <v>18</v>
      </c>
      <c r="G9" s="28">
        <f t="shared" si="1"/>
        <v>207</v>
      </c>
      <c r="H9" s="29">
        <f>VLOOKUP($C9,'Combined Men''s Saber'!$C$4:$I$218,H$1-2,FALSE)</f>
        <v>18</v>
      </c>
      <c r="I9" s="31">
        <f t="shared" si="15"/>
        <v>13</v>
      </c>
      <c r="J9" s="28">
        <f t="shared" si="2"/>
        <v>309</v>
      </c>
      <c r="K9" s="29">
        <f>VLOOKUP($C9,'Combined Men''s Saber'!$C$4:$I$218,K$1-2,FALSE)</f>
        <v>13</v>
      </c>
      <c r="L9" s="4">
        <v>17</v>
      </c>
      <c r="M9" s="5">
        <f t="shared" si="3"/>
        <v>140</v>
      </c>
      <c r="O9">
        <f t="shared" si="10"/>
        <v>207</v>
      </c>
      <c r="P9">
        <f t="shared" si="11"/>
        <v>309</v>
      </c>
      <c r="Q9">
        <f t="shared" si="12"/>
        <v>140</v>
      </c>
    </row>
    <row r="10" spans="1:17" ht="12.75">
      <c r="A10" s="2" t="str">
        <f>IF(E10=0,"",IF(E10=E9,A9,ROW()-3&amp;IF(E10=E11,"T","")))</f>
        <v>7</v>
      </c>
      <c r="B10" s="2">
        <f t="shared" si="13"/>
      </c>
      <c r="C10" s="32" t="s">
        <v>244</v>
      </c>
      <c r="D10" s="19">
        <v>22643</v>
      </c>
      <c r="E10" s="36">
        <f t="shared" si="0"/>
        <v>490</v>
      </c>
      <c r="F10" s="31">
        <f t="shared" si="14"/>
        <v>17</v>
      </c>
      <c r="G10" s="28">
        <f t="shared" si="1"/>
        <v>210</v>
      </c>
      <c r="H10" s="29">
        <f>VLOOKUP($C10,'Combined Men''s Saber'!$C$4:$I$218,H$1-2,FALSE)</f>
        <v>17</v>
      </c>
      <c r="I10" s="31">
        <f t="shared" si="15"/>
        <v>17</v>
      </c>
      <c r="J10" s="28">
        <f t="shared" si="2"/>
        <v>210</v>
      </c>
      <c r="K10" s="29">
        <f>VLOOKUP($C10,'Combined Men''s Saber'!$C$4:$I$218,K$1-2,FALSE)</f>
        <v>17</v>
      </c>
      <c r="L10" s="4">
        <v>5</v>
      </c>
      <c r="M10" s="5">
        <f t="shared" si="3"/>
        <v>280</v>
      </c>
      <c r="O10">
        <f t="shared" si="10"/>
        <v>210</v>
      </c>
      <c r="P10">
        <f t="shared" si="11"/>
        <v>210</v>
      </c>
      <c r="Q10">
        <f t="shared" si="12"/>
        <v>280</v>
      </c>
    </row>
    <row r="11" spans="1:17" ht="12.75">
      <c r="A11" s="2" t="str">
        <f>IF(E11=0,"",IF(E11=E10,A10,ROW()-3&amp;IF(E11=E12,"T","")))</f>
        <v>8</v>
      </c>
      <c r="B11" s="2">
        <f t="shared" si="13"/>
      </c>
      <c r="C11" s="32" t="s">
        <v>170</v>
      </c>
      <c r="D11" s="19">
        <v>22708</v>
      </c>
      <c r="E11" s="36">
        <f t="shared" si="0"/>
        <v>461</v>
      </c>
      <c r="F11" s="31">
        <f t="shared" si="14"/>
        <v>26</v>
      </c>
      <c r="G11" s="28">
        <f t="shared" si="1"/>
        <v>183</v>
      </c>
      <c r="H11" s="29">
        <f>VLOOKUP($C11,'Combined Men''s Saber'!$C$4:$I$218,H$1-2,FALSE)</f>
        <v>26</v>
      </c>
      <c r="I11" s="31" t="str">
        <f t="shared" si="15"/>
        <v>np</v>
      </c>
      <c r="J11" s="28">
        <f t="shared" si="2"/>
        <v>0</v>
      </c>
      <c r="K11" s="29" t="str">
        <f>VLOOKUP($C11,'Combined Men''s Saber'!$C$4:$I$218,K$1-2,FALSE)</f>
        <v>np</v>
      </c>
      <c r="L11" s="4">
        <v>6</v>
      </c>
      <c r="M11" s="5">
        <f t="shared" si="3"/>
        <v>278</v>
      </c>
      <c r="O11">
        <f t="shared" si="10"/>
        <v>183</v>
      </c>
      <c r="P11">
        <f t="shared" si="11"/>
        <v>0</v>
      </c>
      <c r="Q11">
        <f t="shared" si="12"/>
        <v>278</v>
      </c>
    </row>
    <row r="12" spans="1:17" ht="12.75">
      <c r="A12" s="2" t="str">
        <f>IF(E12=0,"",IF(E12=E11,A11,ROW()-3&amp;IF(E12=E13,"T","")))</f>
        <v>9</v>
      </c>
      <c r="B12" s="2">
        <f t="shared" si="13"/>
      </c>
      <c r="C12" s="32" t="s">
        <v>321</v>
      </c>
      <c r="D12" s="19">
        <v>22037</v>
      </c>
      <c r="E12" s="36">
        <f t="shared" si="0"/>
        <v>437</v>
      </c>
      <c r="F12" s="31">
        <f t="shared" si="14"/>
        <v>36</v>
      </c>
      <c r="G12" s="28">
        <f t="shared" si="1"/>
        <v>97</v>
      </c>
      <c r="H12" s="29">
        <f>VLOOKUP($C12,'Combined Men''s Saber'!$C$4:$I$218,H$1-2,FALSE)</f>
        <v>36</v>
      </c>
      <c r="I12" s="31">
        <f t="shared" si="15"/>
        <v>39</v>
      </c>
      <c r="J12" s="28">
        <f t="shared" si="2"/>
        <v>94</v>
      </c>
      <c r="K12" s="29">
        <f>VLOOKUP($C12,'Combined Men''s Saber'!$C$4:$I$218,K$1-2,FALSE)</f>
        <v>39</v>
      </c>
      <c r="L12" s="4">
        <v>3</v>
      </c>
      <c r="M12" s="5">
        <f t="shared" si="3"/>
        <v>340</v>
      </c>
      <c r="O12">
        <f t="shared" si="10"/>
        <v>97</v>
      </c>
      <c r="P12">
        <f t="shared" si="11"/>
        <v>94</v>
      </c>
      <c r="Q12">
        <f t="shared" si="12"/>
        <v>340</v>
      </c>
    </row>
    <row r="13" spans="1:17" ht="12.75">
      <c r="A13" s="2" t="str">
        <f>IF(E13=0,"",IF(E13=E12,A12,ROW()-3&amp;IF(E13=E14,"T","")))</f>
        <v>10</v>
      </c>
      <c r="B13" s="2">
        <f t="shared" si="13"/>
      </c>
      <c r="C13" s="38" t="s">
        <v>435</v>
      </c>
      <c r="D13" s="19">
        <v>21482</v>
      </c>
      <c r="E13" s="36">
        <f t="shared" si="0"/>
        <v>400</v>
      </c>
      <c r="F13" s="31" t="str">
        <f t="shared" si="14"/>
        <v>np</v>
      </c>
      <c r="G13" s="28">
        <f t="shared" si="1"/>
        <v>0</v>
      </c>
      <c r="H13" s="29" t="e">
        <f>VLOOKUP($C13,'Combined Men''s Saber'!$C$4:$I$218,H$1-2,FALSE)</f>
        <v>#N/A</v>
      </c>
      <c r="I13" s="31" t="str">
        <f t="shared" si="15"/>
        <v>np</v>
      </c>
      <c r="J13" s="28">
        <f t="shared" si="2"/>
        <v>0</v>
      </c>
      <c r="K13" s="29" t="e">
        <f>VLOOKUP($C13,'Combined Men''s Saber'!$C$4:$I$218,K$1-2,FALSE)</f>
        <v>#N/A</v>
      </c>
      <c r="L13" s="4">
        <v>1</v>
      </c>
      <c r="M13" s="5">
        <f t="shared" si="3"/>
        <v>400</v>
      </c>
      <c r="O13">
        <f t="shared" si="10"/>
        <v>0</v>
      </c>
      <c r="P13">
        <f t="shared" si="11"/>
        <v>0</v>
      </c>
      <c r="Q13">
        <f t="shared" si="12"/>
        <v>400</v>
      </c>
    </row>
    <row r="14" spans="1:17" ht="12.75">
      <c r="A14" s="2" t="str">
        <f>IF(E14=0,"",IF(E14=E13,A13,ROW()-3&amp;IF(E14=E15,"T","")))</f>
        <v>11</v>
      </c>
      <c r="B14" s="2">
        <f t="shared" si="7"/>
      </c>
      <c r="C14" s="32" t="s">
        <v>169</v>
      </c>
      <c r="D14" s="19">
        <v>21444</v>
      </c>
      <c r="E14" s="36">
        <f t="shared" si="0"/>
        <v>379</v>
      </c>
      <c r="F14" s="31" t="str">
        <f t="shared" si="8"/>
        <v>np</v>
      </c>
      <c r="G14" s="28">
        <f t="shared" si="1"/>
        <v>0</v>
      </c>
      <c r="H14" s="29" t="str">
        <f>VLOOKUP($C14,'Combined Men''s Saber'!$C$4:$I$218,H$1-2,FALSE)</f>
        <v>np</v>
      </c>
      <c r="I14" s="31">
        <f t="shared" si="9"/>
        <v>28</v>
      </c>
      <c r="J14" s="28">
        <f t="shared" si="2"/>
        <v>177</v>
      </c>
      <c r="K14" s="29">
        <f>VLOOKUP($C14,'Combined Men''s Saber'!$C$4:$I$218,K$1-2,FALSE)</f>
        <v>28</v>
      </c>
      <c r="L14" s="4">
        <v>15</v>
      </c>
      <c r="M14" s="5">
        <f t="shared" si="3"/>
        <v>202</v>
      </c>
      <c r="O14">
        <f t="shared" si="4"/>
        <v>0</v>
      </c>
      <c r="P14">
        <f t="shared" si="5"/>
        <v>177</v>
      </c>
      <c r="Q14">
        <f t="shared" si="6"/>
        <v>202</v>
      </c>
    </row>
    <row r="15" spans="1:17" ht="12.75">
      <c r="A15" s="2" t="str">
        <f>IF(E15=0,"",IF(E15=E14,A14,ROW()-3&amp;IF(E15=E16,"T","")))</f>
        <v>12</v>
      </c>
      <c r="B15" s="2">
        <f t="shared" si="7"/>
      </c>
      <c r="C15" s="32" t="s">
        <v>320</v>
      </c>
      <c r="D15" s="19">
        <v>23731</v>
      </c>
      <c r="E15" s="36">
        <f t="shared" si="0"/>
        <v>369</v>
      </c>
      <c r="F15" s="31">
        <f t="shared" si="8"/>
        <v>32</v>
      </c>
      <c r="G15" s="28">
        <f t="shared" si="1"/>
        <v>165</v>
      </c>
      <c r="H15" s="29">
        <f>VLOOKUP($C15,'Combined Men''s Saber'!$C$4:$I$218,H$1-2,FALSE)</f>
        <v>32</v>
      </c>
      <c r="I15" s="31">
        <f t="shared" si="9"/>
        <v>19</v>
      </c>
      <c r="J15" s="28">
        <f t="shared" si="2"/>
        <v>204</v>
      </c>
      <c r="K15" s="29">
        <f>VLOOKUP($C15,'Combined Men''s Saber'!$C$4:$I$218,K$1-2,FALSE)</f>
        <v>19</v>
      </c>
      <c r="L15" s="4" t="s">
        <v>3</v>
      </c>
      <c r="M15" s="5">
        <f t="shared" si="3"/>
        <v>0</v>
      </c>
      <c r="O15">
        <f t="shared" si="4"/>
        <v>165</v>
      </c>
      <c r="P15">
        <f t="shared" si="5"/>
        <v>204</v>
      </c>
      <c r="Q15">
        <f t="shared" si="6"/>
        <v>0</v>
      </c>
    </row>
    <row r="16" spans="1:17" ht="12.75">
      <c r="A16" s="2" t="str">
        <f>IF(E16=0,"",IF(E16=E15,A15,ROW()-3&amp;IF(E16=E17,"T","")))</f>
        <v>13</v>
      </c>
      <c r="B16" s="2">
        <f t="shared" si="7"/>
      </c>
      <c r="C16" s="32" t="s">
        <v>243</v>
      </c>
      <c r="D16" s="19">
        <v>22969</v>
      </c>
      <c r="E16" s="36">
        <f t="shared" si="0"/>
        <v>368</v>
      </c>
      <c r="F16" s="31" t="str">
        <f t="shared" si="8"/>
        <v>np</v>
      </c>
      <c r="G16" s="28">
        <f t="shared" si="1"/>
        <v>0</v>
      </c>
      <c r="H16" s="29" t="e">
        <f>VLOOKUP($C16,'Combined Men''s Saber'!$C$4:$I$218,H$1-2,FALSE)</f>
        <v>#N/A</v>
      </c>
      <c r="I16" s="31" t="str">
        <f t="shared" si="9"/>
        <v>np</v>
      </c>
      <c r="J16" s="28">
        <f t="shared" si="2"/>
        <v>0</v>
      </c>
      <c r="K16" s="29" t="e">
        <f>VLOOKUP($C16,'Combined Men''s Saber'!$C$4:$I$218,K$1-2,FALSE)</f>
        <v>#N/A</v>
      </c>
      <c r="L16" s="4">
        <v>2</v>
      </c>
      <c r="M16" s="5">
        <f t="shared" si="3"/>
        <v>368</v>
      </c>
      <c r="O16">
        <f t="shared" si="4"/>
        <v>0</v>
      </c>
      <c r="P16">
        <f t="shared" si="5"/>
        <v>0</v>
      </c>
      <c r="Q16">
        <f t="shared" si="6"/>
        <v>368</v>
      </c>
    </row>
    <row r="17" spans="1:17" ht="12.75">
      <c r="A17" s="2" t="str">
        <f>IF(E17=0,"",IF(E17=E16,A16,ROW()-3&amp;IF(E17=E18,"T","")))</f>
        <v>14</v>
      </c>
      <c r="B17" s="2">
        <f t="shared" si="7"/>
      </c>
      <c r="C17" s="38" t="s">
        <v>436</v>
      </c>
      <c r="D17" s="19">
        <v>20693</v>
      </c>
      <c r="E17" s="36">
        <f t="shared" si="0"/>
        <v>340</v>
      </c>
      <c r="F17" s="31" t="str">
        <f t="shared" si="8"/>
        <v>np</v>
      </c>
      <c r="G17" s="28">
        <f t="shared" si="1"/>
        <v>0</v>
      </c>
      <c r="H17" s="29" t="e">
        <f>VLOOKUP($C17,'Combined Men''s Saber'!$C$4:$I$218,H$1-2,FALSE)</f>
        <v>#N/A</v>
      </c>
      <c r="I17" s="31" t="str">
        <f t="shared" si="9"/>
        <v>np</v>
      </c>
      <c r="J17" s="28">
        <f t="shared" si="2"/>
        <v>0</v>
      </c>
      <c r="K17" s="29" t="e">
        <f>VLOOKUP($C17,'Combined Men''s Saber'!$C$4:$I$218,K$1-2,FALSE)</f>
        <v>#N/A</v>
      </c>
      <c r="L17" s="4">
        <v>3</v>
      </c>
      <c r="M17" s="5">
        <f t="shared" si="3"/>
        <v>340</v>
      </c>
      <c r="O17">
        <f>G17</f>
        <v>0</v>
      </c>
      <c r="P17">
        <f>J17</f>
        <v>0</v>
      </c>
      <c r="Q17">
        <f>M17</f>
        <v>340</v>
      </c>
    </row>
    <row r="18" spans="1:17" ht="12.75">
      <c r="A18" s="2" t="str">
        <f>IF(E18=0,"",IF(E18=E17,A17,ROW()-3&amp;IF(E18=E19,"T","")))</f>
        <v>15</v>
      </c>
      <c r="B18" s="2">
        <f t="shared" si="7"/>
      </c>
      <c r="C18" s="32" t="s">
        <v>396</v>
      </c>
      <c r="D18" s="19">
        <v>22618</v>
      </c>
      <c r="E18" s="36">
        <f t="shared" si="0"/>
        <v>327</v>
      </c>
      <c r="F18" s="31" t="str">
        <f t="shared" si="8"/>
        <v>np</v>
      </c>
      <c r="G18" s="28">
        <f t="shared" si="1"/>
        <v>0</v>
      </c>
      <c r="H18" s="29" t="str">
        <f>VLOOKUP($C18,'Combined Men''s Saber'!$C$4:$I$218,H$1-2,FALSE)</f>
        <v>np</v>
      </c>
      <c r="I18" s="31">
        <f t="shared" si="9"/>
        <v>22</v>
      </c>
      <c r="J18" s="28">
        <f t="shared" si="2"/>
        <v>195</v>
      </c>
      <c r="K18" s="29">
        <f>VLOOKUP($C18,'Combined Men''s Saber'!$C$4:$I$218,K$1-2,FALSE)</f>
        <v>22</v>
      </c>
      <c r="L18" s="4">
        <v>21</v>
      </c>
      <c r="M18" s="5">
        <f t="shared" si="3"/>
        <v>132</v>
      </c>
      <c r="O18">
        <f t="shared" si="4"/>
        <v>0</v>
      </c>
      <c r="P18">
        <f t="shared" si="5"/>
        <v>195</v>
      </c>
      <c r="Q18">
        <f t="shared" si="6"/>
        <v>132</v>
      </c>
    </row>
    <row r="19" spans="1:17" ht="12.75">
      <c r="A19" s="2" t="str">
        <f>IF(E19=0,"",IF(E19=E18,A18,ROW()-3&amp;IF(E19=E20,"T","")))</f>
        <v>16</v>
      </c>
      <c r="B19" s="2">
        <f t="shared" si="7"/>
      </c>
      <c r="C19" s="32" t="s">
        <v>395</v>
      </c>
      <c r="D19" s="19">
        <v>21039</v>
      </c>
      <c r="E19" s="36">
        <f t="shared" si="0"/>
        <v>310</v>
      </c>
      <c r="F19" s="31" t="str">
        <f t="shared" si="8"/>
        <v>np</v>
      </c>
      <c r="G19" s="28">
        <f t="shared" si="1"/>
        <v>0</v>
      </c>
      <c r="H19" s="29" t="str">
        <f>VLOOKUP($C19,'Combined Men''s Saber'!$C$4:$I$218,H$1-2,FALSE)</f>
        <v>np</v>
      </c>
      <c r="I19" s="31">
        <f t="shared" si="9"/>
        <v>21</v>
      </c>
      <c r="J19" s="28">
        <f t="shared" si="2"/>
        <v>198</v>
      </c>
      <c r="K19" s="29">
        <f>VLOOKUP($C19,'Combined Men''s Saber'!$C$4:$I$218,K$1-2,FALSE)</f>
        <v>21</v>
      </c>
      <c r="L19" s="4">
        <v>31</v>
      </c>
      <c r="M19" s="5">
        <f t="shared" si="3"/>
        <v>112</v>
      </c>
      <c r="O19">
        <f t="shared" si="4"/>
        <v>0</v>
      </c>
      <c r="P19">
        <f t="shared" si="5"/>
        <v>198</v>
      </c>
      <c r="Q19">
        <f t="shared" si="6"/>
        <v>112</v>
      </c>
    </row>
    <row r="20" spans="1:17" ht="12.75">
      <c r="A20" s="2" t="str">
        <f>IF(E20=0,"",IF(E20=E19,A19,ROW()-3&amp;IF(E20=E21,"T","")))</f>
        <v>17</v>
      </c>
      <c r="B20" s="2">
        <f>TRIM(IF(D20&lt;=V60Cutoff,"%",IF(D20&lt;=V50Cutoff,"#","")))</f>
      </c>
      <c r="C20" s="32" t="s">
        <v>319</v>
      </c>
      <c r="D20" s="19">
        <v>20721</v>
      </c>
      <c r="E20" s="36">
        <f t="shared" si="0"/>
        <v>304</v>
      </c>
      <c r="F20" s="31">
        <f>IF(ISERROR(H20),"np",H20)</f>
        <v>31</v>
      </c>
      <c r="G20" s="28">
        <f t="shared" si="1"/>
        <v>168</v>
      </c>
      <c r="H20" s="29">
        <f>VLOOKUP($C20,'Combined Men''s Saber'!$C$4:$I$218,H$1-2,FALSE)</f>
        <v>31</v>
      </c>
      <c r="I20" s="31">
        <f>IF(ISERROR(K20),"np",K20)</f>
        <v>33</v>
      </c>
      <c r="J20" s="28">
        <f t="shared" si="2"/>
        <v>100</v>
      </c>
      <c r="K20" s="29">
        <f>VLOOKUP($C20,'Combined Men''s Saber'!$C$4:$I$218,K$1-2,FALSE)</f>
        <v>33</v>
      </c>
      <c r="L20" s="4">
        <v>19</v>
      </c>
      <c r="M20" s="5">
        <f t="shared" si="3"/>
        <v>136</v>
      </c>
      <c r="O20">
        <f t="shared" si="4"/>
        <v>168</v>
      </c>
      <c r="P20">
        <f t="shared" si="5"/>
        <v>100</v>
      </c>
      <c r="Q20">
        <f t="shared" si="6"/>
        <v>136</v>
      </c>
    </row>
    <row r="21" spans="1:17" ht="12.75">
      <c r="A21" s="2" t="str">
        <f>IF(E21=0,"",IF(E21=E20,A20,ROW()-3&amp;IF(E21=E22,"T","")))</f>
        <v>18</v>
      </c>
      <c r="B21" s="2">
        <f t="shared" si="7"/>
      </c>
      <c r="C21" s="32" t="s">
        <v>151</v>
      </c>
      <c r="D21" s="19">
        <v>21641</v>
      </c>
      <c r="E21" s="36">
        <f t="shared" si="0"/>
        <v>296</v>
      </c>
      <c r="F21" s="31" t="str">
        <f t="shared" si="8"/>
        <v>np</v>
      </c>
      <c r="G21" s="28">
        <f t="shared" si="1"/>
        <v>0</v>
      </c>
      <c r="H21" s="29" t="str">
        <f>VLOOKUP($C21,'Combined Men''s Saber'!$C$4:$I$218,H$1-2,FALSE)</f>
        <v>np</v>
      </c>
      <c r="I21" s="31">
        <f t="shared" si="9"/>
        <v>37</v>
      </c>
      <c r="J21" s="28">
        <f t="shared" si="2"/>
        <v>96</v>
      </c>
      <c r="K21" s="29">
        <f>VLOOKUP($C21,'Combined Men''s Saber'!$C$4:$I$218,K$1-2,FALSE)</f>
        <v>37</v>
      </c>
      <c r="L21" s="4">
        <v>16</v>
      </c>
      <c r="M21" s="5">
        <f t="shared" si="3"/>
        <v>200</v>
      </c>
      <c r="O21">
        <f t="shared" si="4"/>
        <v>0</v>
      </c>
      <c r="P21">
        <f t="shared" si="5"/>
        <v>96</v>
      </c>
      <c r="Q21">
        <f t="shared" si="6"/>
        <v>200</v>
      </c>
    </row>
    <row r="22" spans="1:17" ht="12.75">
      <c r="A22" s="2" t="str">
        <f>IF(E22=0,"",IF(E22=E21,A21,ROW()-3&amp;IF(E22=E23,"T","")))</f>
        <v>19</v>
      </c>
      <c r="B22" s="2">
        <f t="shared" si="7"/>
      </c>
      <c r="C22" s="38" t="s">
        <v>532</v>
      </c>
      <c r="D22" s="19">
        <v>22641</v>
      </c>
      <c r="E22" s="36">
        <f t="shared" si="0"/>
        <v>274</v>
      </c>
      <c r="F22" s="31" t="str">
        <f t="shared" si="8"/>
        <v>np</v>
      </c>
      <c r="G22" s="28">
        <f t="shared" si="1"/>
        <v>0</v>
      </c>
      <c r="H22" s="29" t="e">
        <f>VLOOKUP($C22,'Combined Men''s Saber'!$C$4:$I$218,H$1-2,FALSE)</f>
        <v>#N/A</v>
      </c>
      <c r="I22" s="31" t="str">
        <f t="shared" si="9"/>
        <v>np</v>
      </c>
      <c r="J22" s="28">
        <f t="shared" si="2"/>
        <v>0</v>
      </c>
      <c r="K22" s="29" t="e">
        <f>VLOOKUP($C22,'Combined Men''s Saber'!$C$4:$I$218,K$1-2,FALSE)</f>
        <v>#N/A</v>
      </c>
      <c r="L22" s="4">
        <v>8</v>
      </c>
      <c r="M22" s="5">
        <f t="shared" si="3"/>
        <v>274</v>
      </c>
      <c r="O22">
        <f t="shared" si="4"/>
        <v>0</v>
      </c>
      <c r="P22">
        <f t="shared" si="5"/>
        <v>0</v>
      </c>
      <c r="Q22">
        <f t="shared" si="6"/>
        <v>274</v>
      </c>
    </row>
    <row r="23" spans="1:17" ht="12.75">
      <c r="A23" s="2" t="str">
        <f>IF(E23=0,"",IF(E23=E22,A22,ROW()-3&amp;IF(E23=E24,"T","")))</f>
        <v>20</v>
      </c>
      <c r="B23" s="2">
        <f aca="true" t="shared" si="16" ref="B23:B47">TRIM(IF(D23&lt;=V60Cutoff,"%",IF(D23&lt;=V50Cutoff,"#","")))</f>
      </c>
      <c r="C23" s="32" t="s">
        <v>400</v>
      </c>
      <c r="D23" s="19">
        <v>20675</v>
      </c>
      <c r="E23" s="36">
        <f t="shared" si="0"/>
        <v>219</v>
      </c>
      <c r="F23" s="31" t="str">
        <f aca="true" t="shared" si="17" ref="F23:F47">IF(ISERROR(H23),"np",H23)</f>
        <v>np</v>
      </c>
      <c r="G23" s="28">
        <f t="shared" si="1"/>
        <v>0</v>
      </c>
      <c r="H23" s="29" t="str">
        <f>VLOOKUP($C23,'Combined Men''s Saber'!$C$4:$I$218,H$1-2,FALSE)</f>
        <v>np</v>
      </c>
      <c r="I23" s="31">
        <f aca="true" t="shared" si="18" ref="I23:I47">IF(ISERROR(K23),"np",K23)</f>
        <v>43</v>
      </c>
      <c r="J23" s="28">
        <f t="shared" si="2"/>
        <v>90</v>
      </c>
      <c r="K23" s="29">
        <f>VLOOKUP($C23,'Combined Men''s Saber'!$C$4:$I$218,K$1-2,FALSE)</f>
        <v>43</v>
      </c>
      <c r="L23" s="4">
        <v>22.5</v>
      </c>
      <c r="M23" s="5">
        <f t="shared" si="3"/>
        <v>129</v>
      </c>
      <c r="O23">
        <f aca="true" t="shared" si="19" ref="O23:O31">G23</f>
        <v>0</v>
      </c>
      <c r="P23">
        <f aca="true" t="shared" si="20" ref="P23:P31">J23</f>
        <v>90</v>
      </c>
      <c r="Q23">
        <f aca="true" t="shared" si="21" ref="Q23:Q31">M23</f>
        <v>129</v>
      </c>
    </row>
    <row r="24" spans="1:17" ht="12.75">
      <c r="A24" s="2" t="str">
        <f>IF(E24=0,"",IF(E24=E23,A23,ROW()-3&amp;IF(E24=E25,"T","")))</f>
        <v>21T</v>
      </c>
      <c r="B24" s="2">
        <f t="shared" si="16"/>
      </c>
      <c r="C24" s="38" t="s">
        <v>437</v>
      </c>
      <c r="D24" s="19">
        <v>22877</v>
      </c>
      <c r="E24" s="36">
        <f t="shared" si="0"/>
        <v>211</v>
      </c>
      <c r="F24" s="31" t="str">
        <f t="shared" si="17"/>
        <v>np</v>
      </c>
      <c r="G24" s="28">
        <f t="shared" si="1"/>
        <v>0</v>
      </c>
      <c r="H24" s="29" t="e">
        <f>VLOOKUP($C24,'Combined Men''s Saber'!$C$4:$I$218,H$1-2,FALSE)</f>
        <v>#N/A</v>
      </c>
      <c r="I24" s="31" t="str">
        <f t="shared" si="18"/>
        <v>np</v>
      </c>
      <c r="J24" s="28">
        <f t="shared" si="2"/>
        <v>0</v>
      </c>
      <c r="K24" s="29" t="e">
        <f>VLOOKUP($C24,'Combined Men''s Saber'!$C$4:$I$218,K$1-2,FALSE)</f>
        <v>#N/A</v>
      </c>
      <c r="L24" s="4">
        <v>10.5</v>
      </c>
      <c r="M24" s="5">
        <f t="shared" si="3"/>
        <v>211</v>
      </c>
      <c r="O24">
        <f t="shared" si="19"/>
        <v>0</v>
      </c>
      <c r="P24">
        <f t="shared" si="20"/>
        <v>0</v>
      </c>
      <c r="Q24">
        <f t="shared" si="21"/>
        <v>211</v>
      </c>
    </row>
    <row r="25" spans="1:17" ht="12.75">
      <c r="A25" s="2" t="str">
        <f>IF(E25=0,"",IF(E25=E24,A24,ROW()-3&amp;IF(E25=E26,"T","")))</f>
        <v>21T</v>
      </c>
      <c r="B25" s="2">
        <f t="shared" si="16"/>
      </c>
      <c r="C25" s="32" t="s">
        <v>399</v>
      </c>
      <c r="D25" s="19">
        <v>21195</v>
      </c>
      <c r="E25" s="36">
        <f t="shared" si="0"/>
        <v>211</v>
      </c>
      <c r="F25" s="31" t="str">
        <f t="shared" si="17"/>
        <v>np</v>
      </c>
      <c r="G25" s="28">
        <f t="shared" si="1"/>
        <v>0</v>
      </c>
      <c r="H25" s="29" t="str">
        <f>VLOOKUP($C25,'Combined Men''s Saber'!$C$4:$I$218,H$1-2,FALSE)</f>
        <v>np</v>
      </c>
      <c r="I25" s="31">
        <f t="shared" si="18"/>
        <v>38</v>
      </c>
      <c r="J25" s="28">
        <f t="shared" si="2"/>
        <v>95</v>
      </c>
      <c r="K25" s="29">
        <f>VLOOKUP($C25,'Combined Men''s Saber'!$C$4:$I$218,K$1-2,FALSE)</f>
        <v>38</v>
      </c>
      <c r="L25" s="4">
        <v>29</v>
      </c>
      <c r="M25" s="5">
        <f t="shared" si="3"/>
        <v>116</v>
      </c>
      <c r="O25">
        <f t="shared" si="19"/>
        <v>0</v>
      </c>
      <c r="P25">
        <f t="shared" si="20"/>
        <v>95</v>
      </c>
      <c r="Q25">
        <f t="shared" si="21"/>
        <v>116</v>
      </c>
    </row>
    <row r="26" spans="1:17" ht="12.75">
      <c r="A26" s="2" t="str">
        <f>IF(E26=0,"",IF(E26=E25,A25,ROW()-3&amp;IF(E26=E27,"T","")))</f>
        <v>23</v>
      </c>
      <c r="B26" s="2" t="str">
        <f t="shared" si="16"/>
        <v>#</v>
      </c>
      <c r="C26" s="38" t="s">
        <v>533</v>
      </c>
      <c r="D26" s="19">
        <v>20156</v>
      </c>
      <c r="E26" s="36">
        <f t="shared" si="0"/>
        <v>208</v>
      </c>
      <c r="F26" s="31" t="str">
        <f t="shared" si="17"/>
        <v>np</v>
      </c>
      <c r="G26" s="28">
        <f t="shared" si="1"/>
        <v>0</v>
      </c>
      <c r="H26" s="29" t="e">
        <f>VLOOKUP($C26,'Combined Men''s Saber'!$C$4:$I$218,H$1-2,FALSE)</f>
        <v>#N/A</v>
      </c>
      <c r="I26" s="31" t="str">
        <f t="shared" si="18"/>
        <v>np</v>
      </c>
      <c r="J26" s="28">
        <f t="shared" si="2"/>
        <v>0</v>
      </c>
      <c r="K26" s="29" t="e">
        <f>VLOOKUP($C26,'Combined Men''s Saber'!$C$4:$I$218,K$1-2,FALSE)</f>
        <v>#N/A</v>
      </c>
      <c r="L26" s="4">
        <v>12</v>
      </c>
      <c r="M26" s="5">
        <f t="shared" si="3"/>
        <v>208</v>
      </c>
      <c r="O26">
        <f t="shared" si="19"/>
        <v>0</v>
      </c>
      <c r="P26">
        <f t="shared" si="20"/>
        <v>0</v>
      </c>
      <c r="Q26">
        <f t="shared" si="21"/>
        <v>208</v>
      </c>
    </row>
    <row r="27" spans="1:17" ht="12.75">
      <c r="A27" s="2" t="str">
        <f>IF(E27=0,"",IF(E27=E26,A26,ROW()-3&amp;IF(E27=E28,"T","")))</f>
        <v>24</v>
      </c>
      <c r="B27" s="2">
        <f t="shared" si="16"/>
      </c>
      <c r="C27" s="32" t="s">
        <v>103</v>
      </c>
      <c r="D27" s="19">
        <v>22335</v>
      </c>
      <c r="E27" s="36">
        <f t="shared" si="0"/>
        <v>206</v>
      </c>
      <c r="F27" s="31" t="str">
        <f t="shared" si="17"/>
        <v>np</v>
      </c>
      <c r="G27" s="28">
        <f t="shared" si="1"/>
        <v>0</v>
      </c>
      <c r="H27" s="29" t="e">
        <f>VLOOKUP($C27,'Combined Men''s Saber'!$C$4:$I$218,H$1-2,FALSE)</f>
        <v>#N/A</v>
      </c>
      <c r="I27" s="31" t="str">
        <f t="shared" si="18"/>
        <v>np</v>
      </c>
      <c r="J27" s="28">
        <f t="shared" si="2"/>
        <v>0</v>
      </c>
      <c r="K27" s="29" t="e">
        <f>VLOOKUP($C27,'Combined Men''s Saber'!$C$4:$I$218,K$1-2,FALSE)</f>
        <v>#N/A</v>
      </c>
      <c r="L27" s="4">
        <v>13</v>
      </c>
      <c r="M27" s="5">
        <f t="shared" si="3"/>
        <v>206</v>
      </c>
      <c r="O27">
        <f t="shared" si="19"/>
        <v>0</v>
      </c>
      <c r="P27">
        <f t="shared" si="20"/>
        <v>0</v>
      </c>
      <c r="Q27">
        <f t="shared" si="21"/>
        <v>206</v>
      </c>
    </row>
    <row r="28" spans="1:17" ht="12.75">
      <c r="A28" s="2" t="str">
        <f>IF(E28=0,"",IF(E28=E27,A27,ROW()-3&amp;IF(E28=E29,"T","")))</f>
        <v>25</v>
      </c>
      <c r="B28" s="2">
        <f t="shared" si="16"/>
      </c>
      <c r="C28" s="38" t="s">
        <v>438</v>
      </c>
      <c r="D28" s="19">
        <v>21389</v>
      </c>
      <c r="E28" s="36">
        <f t="shared" si="0"/>
        <v>204</v>
      </c>
      <c r="F28" s="31" t="str">
        <f t="shared" si="17"/>
        <v>np</v>
      </c>
      <c r="G28" s="28">
        <f t="shared" si="1"/>
        <v>0</v>
      </c>
      <c r="H28" s="29" t="e">
        <f>VLOOKUP($C28,'Combined Men''s Saber'!$C$4:$I$218,H$1-2,FALSE)</f>
        <v>#N/A</v>
      </c>
      <c r="I28" s="31" t="str">
        <f t="shared" si="18"/>
        <v>np</v>
      </c>
      <c r="J28" s="28">
        <f t="shared" si="2"/>
        <v>0</v>
      </c>
      <c r="K28" s="29" t="e">
        <f>VLOOKUP($C28,'Combined Men''s Saber'!$C$4:$I$218,K$1-2,FALSE)</f>
        <v>#N/A</v>
      </c>
      <c r="L28" s="4">
        <v>14</v>
      </c>
      <c r="M28" s="5">
        <f t="shared" si="3"/>
        <v>204</v>
      </c>
      <c r="O28">
        <f t="shared" si="19"/>
        <v>0</v>
      </c>
      <c r="P28">
        <f t="shared" si="20"/>
        <v>0</v>
      </c>
      <c r="Q28">
        <f t="shared" si="21"/>
        <v>204</v>
      </c>
    </row>
    <row r="29" spans="1:17" ht="12.75">
      <c r="A29" s="2" t="str">
        <f>IF(E29=0,"",IF(E29=E28,A28,ROW()-3&amp;IF(E29=E30,"T","")))</f>
        <v>26</v>
      </c>
      <c r="B29" s="2">
        <f t="shared" si="16"/>
      </c>
      <c r="C29" s="32" t="s">
        <v>318</v>
      </c>
      <c r="D29" s="19">
        <v>23579</v>
      </c>
      <c r="E29" s="36">
        <f t="shared" si="0"/>
        <v>202.5</v>
      </c>
      <c r="F29" s="31">
        <f t="shared" si="17"/>
        <v>19.5</v>
      </c>
      <c r="G29" s="28">
        <f t="shared" si="1"/>
        <v>202.5</v>
      </c>
      <c r="H29" s="29">
        <f>VLOOKUP($C29,'Combined Men''s Saber'!$C$4:$I$218,H$1-2,FALSE)</f>
        <v>19.5</v>
      </c>
      <c r="I29" s="31" t="str">
        <f t="shared" si="18"/>
        <v>np</v>
      </c>
      <c r="J29" s="28">
        <f t="shared" si="2"/>
        <v>0</v>
      </c>
      <c r="K29" s="29" t="str">
        <f>VLOOKUP($C29,'Combined Men''s Saber'!$C$4:$I$218,K$1-2,FALSE)</f>
        <v>np</v>
      </c>
      <c r="L29" s="4" t="s">
        <v>3</v>
      </c>
      <c r="M29" s="5">
        <f t="shared" si="3"/>
        <v>0</v>
      </c>
      <c r="O29">
        <f t="shared" si="19"/>
        <v>202.5</v>
      </c>
      <c r="P29">
        <f t="shared" si="20"/>
        <v>0</v>
      </c>
      <c r="Q29">
        <f t="shared" si="21"/>
        <v>0</v>
      </c>
    </row>
    <row r="30" spans="1:17" ht="12.75">
      <c r="A30" s="2" t="str">
        <f>IF(E30=0,"",IF(E30=E29,A29,ROW()-3&amp;IF(E30=E31,"T","")))</f>
        <v>27</v>
      </c>
      <c r="B30" s="2">
        <f t="shared" si="16"/>
      </c>
      <c r="C30" s="32" t="s">
        <v>327</v>
      </c>
      <c r="D30" s="19">
        <v>22034</v>
      </c>
      <c r="E30" s="36">
        <f t="shared" si="0"/>
        <v>196.5</v>
      </c>
      <c r="F30" s="31">
        <f t="shared" si="17"/>
        <v>21.5</v>
      </c>
      <c r="G30" s="28">
        <f t="shared" si="1"/>
        <v>196.5</v>
      </c>
      <c r="H30" s="29">
        <f>VLOOKUP($C30,'Combined Men''s Saber'!$C$4:$I$218,H$1-2,FALSE)</f>
        <v>21.5</v>
      </c>
      <c r="I30" s="31" t="str">
        <f t="shared" si="18"/>
        <v>np</v>
      </c>
      <c r="J30" s="28">
        <f t="shared" si="2"/>
        <v>0</v>
      </c>
      <c r="K30" s="29" t="str">
        <f>VLOOKUP($C30,'Combined Men''s Saber'!$C$4:$I$218,K$1-2,FALSE)</f>
        <v>np</v>
      </c>
      <c r="L30" s="4" t="s">
        <v>3</v>
      </c>
      <c r="M30" s="5">
        <f t="shared" si="3"/>
        <v>0</v>
      </c>
      <c r="O30">
        <f t="shared" si="19"/>
        <v>196.5</v>
      </c>
      <c r="P30">
        <f t="shared" si="20"/>
        <v>0</v>
      </c>
      <c r="Q30">
        <f t="shared" si="21"/>
        <v>0</v>
      </c>
    </row>
    <row r="31" spans="1:17" ht="12.75">
      <c r="A31" s="2" t="str">
        <f>IF(E31=0,"",IF(E31=E30,A30,ROW()-3&amp;IF(E31=E32,"T","")))</f>
        <v>28</v>
      </c>
      <c r="B31" s="2">
        <f t="shared" si="16"/>
      </c>
      <c r="C31" s="20" t="s">
        <v>91</v>
      </c>
      <c r="D31" s="19">
        <v>20721</v>
      </c>
      <c r="E31" s="36">
        <f t="shared" si="0"/>
        <v>186</v>
      </c>
      <c r="F31" s="31">
        <f t="shared" si="17"/>
        <v>25</v>
      </c>
      <c r="G31" s="28">
        <f t="shared" si="1"/>
        <v>186</v>
      </c>
      <c r="H31" s="29">
        <f>VLOOKUP($C31,'Combined Men''s Saber'!$C$4:$I$218,H$1-2,FALSE)</f>
        <v>25</v>
      </c>
      <c r="I31" s="31" t="str">
        <f t="shared" si="18"/>
        <v>np</v>
      </c>
      <c r="J31" s="28">
        <f t="shared" si="2"/>
        <v>0</v>
      </c>
      <c r="K31" s="29" t="str">
        <f>VLOOKUP($C31,'Combined Men''s Saber'!$C$4:$I$218,K$1-2,FALSE)</f>
        <v>np</v>
      </c>
      <c r="L31" s="4" t="s">
        <v>3</v>
      </c>
      <c r="M31" s="5">
        <f t="shared" si="3"/>
        <v>0</v>
      </c>
      <c r="O31">
        <f t="shared" si="19"/>
        <v>186</v>
      </c>
      <c r="P31">
        <f t="shared" si="20"/>
        <v>0</v>
      </c>
      <c r="Q31">
        <f t="shared" si="21"/>
        <v>0</v>
      </c>
    </row>
    <row r="32" spans="1:17" ht="12.75">
      <c r="A32" s="2" t="str">
        <f>IF(E32=0,"",IF(E32=E31,A31,ROW()-3&amp;IF(E32=E33,"T","")))</f>
        <v>29</v>
      </c>
      <c r="B32" s="2">
        <f t="shared" si="16"/>
      </c>
      <c r="C32" s="20" t="s">
        <v>49</v>
      </c>
      <c r="D32" s="19">
        <v>21623</v>
      </c>
      <c r="E32" s="36">
        <f t="shared" si="0"/>
        <v>180</v>
      </c>
      <c r="F32" s="31">
        <f t="shared" si="17"/>
        <v>27</v>
      </c>
      <c r="G32" s="28">
        <f t="shared" si="1"/>
        <v>180</v>
      </c>
      <c r="H32" s="29">
        <f>VLOOKUP($C32,'Combined Men''s Saber'!$C$4:$I$218,H$1-2,FALSE)</f>
        <v>27</v>
      </c>
      <c r="I32" s="31" t="str">
        <f t="shared" si="18"/>
        <v>np</v>
      </c>
      <c r="J32" s="28">
        <f t="shared" si="2"/>
        <v>0</v>
      </c>
      <c r="K32" s="29" t="str">
        <f>VLOOKUP($C32,'Combined Men''s Saber'!$C$4:$I$218,K$1-2,FALSE)</f>
        <v>np</v>
      </c>
      <c r="L32" s="4" t="s">
        <v>3</v>
      </c>
      <c r="M32" s="5">
        <f t="shared" si="3"/>
        <v>0</v>
      </c>
      <c r="O32">
        <f aca="true" t="shared" si="22" ref="O32:O47">G32</f>
        <v>180</v>
      </c>
      <c r="P32">
        <f aca="true" t="shared" si="23" ref="P32:P47">J32</f>
        <v>0</v>
      </c>
      <c r="Q32">
        <f aca="true" t="shared" si="24" ref="Q32:Q47">M32</f>
        <v>0</v>
      </c>
    </row>
    <row r="33" spans="1:17" ht="12.75">
      <c r="A33" s="2" t="str">
        <f>IF(E33=0,"",IF(E33=E32,A32,ROW()-3&amp;IF(E33=E34,"T","")))</f>
        <v>30</v>
      </c>
      <c r="B33" s="2">
        <f t="shared" si="16"/>
      </c>
      <c r="C33" s="38" t="s">
        <v>439</v>
      </c>
      <c r="D33" s="19">
        <v>22167</v>
      </c>
      <c r="E33" s="36">
        <f t="shared" si="0"/>
        <v>138</v>
      </c>
      <c r="F33" s="31" t="str">
        <f t="shared" si="17"/>
        <v>np</v>
      </c>
      <c r="G33" s="28">
        <f t="shared" si="1"/>
        <v>0</v>
      </c>
      <c r="H33" s="29" t="e">
        <f>VLOOKUP($C33,'Combined Men''s Saber'!$C$4:$I$218,H$1-2,FALSE)</f>
        <v>#N/A</v>
      </c>
      <c r="I33" s="31" t="str">
        <f t="shared" si="18"/>
        <v>np</v>
      </c>
      <c r="J33" s="28">
        <f t="shared" si="2"/>
        <v>0</v>
      </c>
      <c r="K33" s="29" t="e">
        <f>VLOOKUP($C33,'Combined Men''s Saber'!$C$4:$I$218,K$1-2,FALSE)</f>
        <v>#N/A</v>
      </c>
      <c r="L33" s="4">
        <v>18</v>
      </c>
      <c r="M33" s="5">
        <f t="shared" si="3"/>
        <v>138</v>
      </c>
      <c r="O33">
        <f t="shared" si="22"/>
        <v>0</v>
      </c>
      <c r="P33">
        <f t="shared" si="23"/>
        <v>0</v>
      </c>
      <c r="Q33">
        <f t="shared" si="24"/>
        <v>138</v>
      </c>
    </row>
    <row r="34" spans="1:17" ht="12.75">
      <c r="A34" s="2" t="str">
        <f>IF(E34=0,"",IF(E34=E33,A33,ROW()-3&amp;IF(E34=E35,"T","")))</f>
        <v>31</v>
      </c>
      <c r="B34" s="2">
        <f t="shared" si="16"/>
      </c>
      <c r="C34" s="38" t="s">
        <v>412</v>
      </c>
      <c r="D34" s="19">
        <v>22624</v>
      </c>
      <c r="E34" s="36">
        <f t="shared" si="0"/>
        <v>134</v>
      </c>
      <c r="F34" s="31" t="str">
        <f t="shared" si="17"/>
        <v>np</v>
      </c>
      <c r="G34" s="28">
        <f t="shared" si="1"/>
        <v>0</v>
      </c>
      <c r="H34" s="29" t="e">
        <f>VLOOKUP($C34,'Combined Men''s Saber'!$C$4:$I$218,H$1-2,FALSE)</f>
        <v>#N/A</v>
      </c>
      <c r="I34" s="31" t="str">
        <f t="shared" si="18"/>
        <v>np</v>
      </c>
      <c r="J34" s="28">
        <f t="shared" si="2"/>
        <v>0</v>
      </c>
      <c r="K34" s="29" t="e">
        <f>VLOOKUP($C34,'Combined Men''s Saber'!$C$4:$I$218,K$1-2,FALSE)</f>
        <v>#N/A</v>
      </c>
      <c r="L34" s="4">
        <v>20</v>
      </c>
      <c r="M34" s="5">
        <f t="shared" si="3"/>
        <v>134</v>
      </c>
      <c r="O34">
        <f t="shared" si="22"/>
        <v>0</v>
      </c>
      <c r="P34">
        <f t="shared" si="23"/>
        <v>0</v>
      </c>
      <c r="Q34">
        <f t="shared" si="24"/>
        <v>134</v>
      </c>
    </row>
    <row r="35" spans="1:17" ht="12.75">
      <c r="A35" s="2" t="str">
        <f>IF(E35=0,"",IF(E35=E34,A34,ROW()-3&amp;IF(E35=E36,"T","")))</f>
        <v>32</v>
      </c>
      <c r="B35" s="2">
        <f t="shared" si="16"/>
      </c>
      <c r="C35" s="38" t="s">
        <v>534</v>
      </c>
      <c r="D35" s="19">
        <v>23473</v>
      </c>
      <c r="E35" s="36">
        <f t="shared" si="0"/>
        <v>129</v>
      </c>
      <c r="F35" s="31" t="str">
        <f t="shared" si="17"/>
        <v>np</v>
      </c>
      <c r="G35" s="28">
        <f t="shared" si="1"/>
        <v>0</v>
      </c>
      <c r="H35" s="29" t="e">
        <f>VLOOKUP($C35,'Combined Men''s Saber'!$C$4:$I$218,H$1-2,FALSE)</f>
        <v>#N/A</v>
      </c>
      <c r="I35" s="31" t="str">
        <f t="shared" si="18"/>
        <v>np</v>
      </c>
      <c r="J35" s="28">
        <f t="shared" si="2"/>
        <v>0</v>
      </c>
      <c r="K35" s="29" t="e">
        <f>VLOOKUP($C35,'Combined Men''s Saber'!$C$4:$I$218,K$1-2,FALSE)</f>
        <v>#N/A</v>
      </c>
      <c r="L35" s="4">
        <v>22.5</v>
      </c>
      <c r="M35" s="5">
        <f t="shared" si="3"/>
        <v>129</v>
      </c>
      <c r="O35">
        <f t="shared" si="22"/>
        <v>0</v>
      </c>
      <c r="P35">
        <f t="shared" si="23"/>
        <v>0</v>
      </c>
      <c r="Q35">
        <f t="shared" si="24"/>
        <v>129</v>
      </c>
    </row>
    <row r="36" spans="1:17" ht="12.75">
      <c r="A36" s="2" t="str">
        <f>IF(E36=0,"",IF(E36=E35,A35,ROW()-3&amp;IF(E36=E37,"T","")))</f>
        <v>33T</v>
      </c>
      <c r="B36" s="2">
        <f t="shared" si="16"/>
      </c>
      <c r="C36" s="38" t="s">
        <v>199</v>
      </c>
      <c r="D36" s="19">
        <v>23252</v>
      </c>
      <c r="E36" s="36">
        <f t="shared" si="0"/>
        <v>125</v>
      </c>
      <c r="F36" s="31" t="str">
        <f t="shared" si="17"/>
        <v>np</v>
      </c>
      <c r="G36" s="28">
        <f t="shared" si="1"/>
        <v>0</v>
      </c>
      <c r="H36" s="29" t="e">
        <f>VLOOKUP($C36,'Combined Men''s Saber'!$C$4:$I$218,H$1-2,FALSE)</f>
        <v>#N/A</v>
      </c>
      <c r="I36" s="31" t="str">
        <f t="shared" si="18"/>
        <v>np</v>
      </c>
      <c r="J36" s="28">
        <f t="shared" si="2"/>
        <v>0</v>
      </c>
      <c r="K36" s="29" t="e">
        <f>VLOOKUP($C36,'Combined Men''s Saber'!$C$4:$I$218,K$1-2,FALSE)</f>
        <v>#N/A</v>
      </c>
      <c r="L36" s="4">
        <v>24.5</v>
      </c>
      <c r="M36" s="5">
        <f t="shared" si="3"/>
        <v>125</v>
      </c>
      <c r="O36">
        <f t="shared" si="22"/>
        <v>0</v>
      </c>
      <c r="P36">
        <f t="shared" si="23"/>
        <v>0</v>
      </c>
      <c r="Q36">
        <f t="shared" si="24"/>
        <v>125</v>
      </c>
    </row>
    <row r="37" spans="1:17" ht="12.75">
      <c r="A37" s="2" t="str">
        <f>IF(E37=0,"",IF(E37=E36,A36,ROW()-3&amp;IF(E37=E38,"T","")))</f>
        <v>33T</v>
      </c>
      <c r="B37" s="2">
        <f t="shared" si="16"/>
      </c>
      <c r="C37" s="38" t="s">
        <v>535</v>
      </c>
      <c r="D37" s="19">
        <v>21170</v>
      </c>
      <c r="E37" s="36">
        <f t="shared" si="0"/>
        <v>125</v>
      </c>
      <c r="F37" s="31" t="str">
        <f t="shared" si="17"/>
        <v>np</v>
      </c>
      <c r="G37" s="28">
        <f t="shared" si="1"/>
        <v>0</v>
      </c>
      <c r="H37" s="29" t="e">
        <f>VLOOKUP($C37,'Combined Men''s Saber'!$C$4:$I$218,H$1-2,FALSE)</f>
        <v>#N/A</v>
      </c>
      <c r="I37" s="31" t="str">
        <f t="shared" si="18"/>
        <v>np</v>
      </c>
      <c r="J37" s="28">
        <f t="shared" si="2"/>
        <v>0</v>
      </c>
      <c r="K37" s="29" t="e">
        <f>VLOOKUP($C37,'Combined Men''s Saber'!$C$4:$I$218,K$1-2,FALSE)</f>
        <v>#N/A</v>
      </c>
      <c r="L37" s="4">
        <v>24.5</v>
      </c>
      <c r="M37" s="5">
        <f t="shared" si="3"/>
        <v>125</v>
      </c>
      <c r="O37">
        <f t="shared" si="22"/>
        <v>0</v>
      </c>
      <c r="P37">
        <f t="shared" si="23"/>
        <v>0</v>
      </c>
      <c r="Q37">
        <f t="shared" si="24"/>
        <v>125</v>
      </c>
    </row>
    <row r="38" spans="1:17" ht="12.75">
      <c r="A38" s="2" t="str">
        <f>IF(E38=0,"",IF(E38=E37,A37,ROW()-3&amp;IF(E38=E39,"T","")))</f>
        <v>35</v>
      </c>
      <c r="B38" s="2">
        <f t="shared" si="16"/>
      </c>
      <c r="C38" s="32" t="s">
        <v>276</v>
      </c>
      <c r="D38" s="19">
        <v>21357</v>
      </c>
      <c r="E38" s="36">
        <f t="shared" si="0"/>
        <v>122</v>
      </c>
      <c r="F38" s="31" t="str">
        <f t="shared" si="17"/>
        <v>np</v>
      </c>
      <c r="G38" s="28">
        <f t="shared" si="1"/>
        <v>0</v>
      </c>
      <c r="H38" s="29" t="e">
        <f>VLOOKUP($C38,'Combined Men''s Saber'!$C$4:$I$218,H$1-2,FALSE)</f>
        <v>#N/A</v>
      </c>
      <c r="I38" s="31" t="str">
        <f t="shared" si="18"/>
        <v>np</v>
      </c>
      <c r="J38" s="28">
        <f t="shared" si="2"/>
        <v>0</v>
      </c>
      <c r="K38" s="29" t="e">
        <f>VLOOKUP($C38,'Combined Men''s Saber'!$C$4:$I$218,K$1-2,FALSE)</f>
        <v>#N/A</v>
      </c>
      <c r="L38" s="4">
        <v>26</v>
      </c>
      <c r="M38" s="5">
        <f t="shared" si="3"/>
        <v>122</v>
      </c>
      <c r="O38">
        <f t="shared" si="22"/>
        <v>0</v>
      </c>
      <c r="P38">
        <f t="shared" si="23"/>
        <v>0</v>
      </c>
      <c r="Q38">
        <f t="shared" si="24"/>
        <v>122</v>
      </c>
    </row>
    <row r="39" spans="1:17" ht="12.75">
      <c r="A39" s="2" t="str">
        <f>IF(E39=0,"",IF(E39=E38,A38,ROW()-3&amp;IF(E39=E40,"T","")))</f>
        <v>36</v>
      </c>
      <c r="B39" s="2">
        <f t="shared" si="16"/>
      </c>
      <c r="C39" s="38" t="s">
        <v>440</v>
      </c>
      <c r="D39" s="19">
        <v>21738</v>
      </c>
      <c r="E39" s="36">
        <f t="shared" si="0"/>
        <v>120</v>
      </c>
      <c r="F39" s="31" t="str">
        <f t="shared" si="17"/>
        <v>np</v>
      </c>
      <c r="G39" s="28">
        <f t="shared" si="1"/>
        <v>0</v>
      </c>
      <c r="H39" s="29" t="e">
        <f>VLOOKUP($C39,'Combined Men''s Saber'!$C$4:$I$218,H$1-2,FALSE)</f>
        <v>#N/A</v>
      </c>
      <c r="I39" s="31" t="str">
        <f t="shared" si="18"/>
        <v>np</v>
      </c>
      <c r="J39" s="28">
        <f t="shared" si="2"/>
        <v>0</v>
      </c>
      <c r="K39" s="29" t="e">
        <f>VLOOKUP($C39,'Combined Men''s Saber'!$C$4:$I$218,K$1-2,FALSE)</f>
        <v>#N/A</v>
      </c>
      <c r="L39" s="4">
        <v>27</v>
      </c>
      <c r="M39" s="5">
        <f t="shared" si="3"/>
        <v>120</v>
      </c>
      <c r="O39">
        <f t="shared" si="22"/>
        <v>0</v>
      </c>
      <c r="P39">
        <f t="shared" si="23"/>
        <v>0</v>
      </c>
      <c r="Q39">
        <f t="shared" si="24"/>
        <v>120</v>
      </c>
    </row>
    <row r="40" spans="1:17" ht="12.75">
      <c r="A40" s="2" t="str">
        <f>IF(E40=0,"",IF(E40=E39,A39,ROW()-3&amp;IF(E40=E41,"T","")))</f>
        <v>37</v>
      </c>
      <c r="B40" s="2">
        <f t="shared" si="16"/>
      </c>
      <c r="C40" s="38" t="s">
        <v>150</v>
      </c>
      <c r="D40" s="19">
        <v>22908</v>
      </c>
      <c r="E40" s="36">
        <f t="shared" si="0"/>
        <v>118</v>
      </c>
      <c r="F40" s="31" t="str">
        <f t="shared" si="17"/>
        <v>np</v>
      </c>
      <c r="G40" s="28">
        <f t="shared" si="1"/>
        <v>0</v>
      </c>
      <c r="H40" s="29" t="e">
        <f>VLOOKUP($C40,'Combined Men''s Saber'!$C$4:$I$218,H$1-2,FALSE)</f>
        <v>#N/A</v>
      </c>
      <c r="I40" s="31" t="str">
        <f t="shared" si="18"/>
        <v>np</v>
      </c>
      <c r="J40" s="28">
        <f t="shared" si="2"/>
        <v>0</v>
      </c>
      <c r="K40" s="29" t="e">
        <f>VLOOKUP($C40,'Combined Men''s Saber'!$C$4:$I$218,K$1-2,FALSE)</f>
        <v>#N/A</v>
      </c>
      <c r="L40" s="4">
        <v>28</v>
      </c>
      <c r="M40" s="5">
        <f t="shared" si="3"/>
        <v>118</v>
      </c>
      <c r="O40">
        <f t="shared" si="22"/>
        <v>0</v>
      </c>
      <c r="P40">
        <f t="shared" si="23"/>
        <v>0</v>
      </c>
      <c r="Q40">
        <f t="shared" si="24"/>
        <v>118</v>
      </c>
    </row>
    <row r="41" spans="1:17" ht="12.75">
      <c r="A41" s="2" t="str">
        <f>IF(E41=0,"",IF(E41=E40,A40,ROW()-3&amp;IF(E41=E42,"T","")))</f>
        <v>38</v>
      </c>
      <c r="B41" s="2">
        <f t="shared" si="16"/>
      </c>
      <c r="C41" s="38" t="s">
        <v>441</v>
      </c>
      <c r="D41" s="19">
        <v>20366</v>
      </c>
      <c r="E41" s="36">
        <f t="shared" si="0"/>
        <v>114</v>
      </c>
      <c r="F41" s="31" t="str">
        <f t="shared" si="17"/>
        <v>np</v>
      </c>
      <c r="G41" s="28">
        <f t="shared" si="1"/>
        <v>0</v>
      </c>
      <c r="H41" s="29" t="e">
        <f>VLOOKUP($C41,'Combined Men''s Saber'!$C$4:$I$218,H$1-2,FALSE)</f>
        <v>#N/A</v>
      </c>
      <c r="I41" s="31" t="str">
        <f t="shared" si="18"/>
        <v>np</v>
      </c>
      <c r="J41" s="28">
        <f t="shared" si="2"/>
        <v>0</v>
      </c>
      <c r="K41" s="29" t="e">
        <f>VLOOKUP($C41,'Combined Men''s Saber'!$C$4:$I$218,K$1-2,FALSE)</f>
        <v>#N/A</v>
      </c>
      <c r="L41" s="4">
        <v>30</v>
      </c>
      <c r="M41" s="5">
        <f t="shared" si="3"/>
        <v>114</v>
      </c>
      <c r="O41">
        <f t="shared" si="22"/>
        <v>0</v>
      </c>
      <c r="P41">
        <f t="shared" si="23"/>
        <v>0</v>
      </c>
      <c r="Q41">
        <f t="shared" si="24"/>
        <v>114</v>
      </c>
    </row>
    <row r="42" spans="1:17" ht="12.75">
      <c r="A42" s="2" t="str">
        <f>IF(E42=0,"",IF(E42=E41,A41,ROW()-3&amp;IF(E42=E43,"T","")))</f>
        <v>39</v>
      </c>
      <c r="B42" s="2">
        <f t="shared" si="16"/>
      </c>
      <c r="C42" s="38" t="s">
        <v>433</v>
      </c>
      <c r="D42" s="19">
        <v>22841</v>
      </c>
      <c r="E42" s="36">
        <f t="shared" si="0"/>
        <v>110</v>
      </c>
      <c r="F42" s="31" t="str">
        <f t="shared" si="17"/>
        <v>np</v>
      </c>
      <c r="G42" s="28">
        <f t="shared" si="1"/>
        <v>0</v>
      </c>
      <c r="H42" s="29" t="e">
        <f>VLOOKUP($C42,'Combined Men''s Saber'!$C$4:$I$218,H$1-2,FALSE)</f>
        <v>#N/A</v>
      </c>
      <c r="I42" s="31" t="str">
        <f t="shared" si="18"/>
        <v>np</v>
      </c>
      <c r="J42" s="28">
        <f t="shared" si="2"/>
        <v>0</v>
      </c>
      <c r="K42" s="29" t="e">
        <f>VLOOKUP($C42,'Combined Men''s Saber'!$C$4:$I$218,K$1-2,FALSE)</f>
        <v>#N/A</v>
      </c>
      <c r="L42" s="4">
        <v>32</v>
      </c>
      <c r="M42" s="5">
        <f t="shared" si="3"/>
        <v>110</v>
      </c>
      <c r="O42">
        <f t="shared" si="22"/>
        <v>0</v>
      </c>
      <c r="P42">
        <f t="shared" si="23"/>
        <v>0</v>
      </c>
      <c r="Q42">
        <f t="shared" si="24"/>
        <v>110</v>
      </c>
    </row>
    <row r="43" spans="1:17" ht="12.75">
      <c r="A43" s="2" t="str">
        <f>IF(E43=0,"",IF(E43=E42,A42,ROW()-3&amp;IF(E43=E44,"T","")))</f>
        <v>40</v>
      </c>
      <c r="B43" s="2">
        <f t="shared" si="16"/>
      </c>
      <c r="C43" s="32" t="s">
        <v>309</v>
      </c>
      <c r="D43" s="19">
        <v>21845</v>
      </c>
      <c r="E43" s="36">
        <f t="shared" si="0"/>
        <v>99</v>
      </c>
      <c r="F43" s="31">
        <f t="shared" si="17"/>
        <v>34</v>
      </c>
      <c r="G43" s="28">
        <f t="shared" si="1"/>
        <v>99</v>
      </c>
      <c r="H43" s="29">
        <f>VLOOKUP($C43,'Combined Men''s Saber'!$C$4:$I$218,H$1-2,FALSE)</f>
        <v>34</v>
      </c>
      <c r="I43" s="31" t="str">
        <f t="shared" si="18"/>
        <v>np</v>
      </c>
      <c r="J43" s="28">
        <f t="shared" si="2"/>
        <v>0</v>
      </c>
      <c r="K43" s="29" t="str">
        <f>VLOOKUP($C43,'Combined Men''s Saber'!$C$4:$I$218,K$1-2,FALSE)</f>
        <v>np</v>
      </c>
      <c r="L43" s="4" t="s">
        <v>3</v>
      </c>
      <c r="M43" s="5">
        <f t="shared" si="3"/>
        <v>0</v>
      </c>
      <c r="O43">
        <f t="shared" si="22"/>
        <v>99</v>
      </c>
      <c r="P43">
        <f t="shared" si="23"/>
        <v>0</v>
      </c>
      <c r="Q43">
        <f t="shared" si="24"/>
        <v>0</v>
      </c>
    </row>
    <row r="44" spans="1:17" ht="12.75">
      <c r="A44" s="2" t="str">
        <f>IF(E44=0,"",IF(E44=E43,A43,ROW()-3&amp;IF(E44=E45,"T","")))</f>
        <v>41T</v>
      </c>
      <c r="B44" s="2">
        <f t="shared" si="16"/>
      </c>
      <c r="C44" s="38" t="s">
        <v>442</v>
      </c>
      <c r="D44" s="19">
        <v>21176</v>
      </c>
      <c r="E44" s="36">
        <f t="shared" si="0"/>
        <v>69.5</v>
      </c>
      <c r="F44" s="31" t="str">
        <f t="shared" si="17"/>
        <v>np</v>
      </c>
      <c r="G44" s="28">
        <f t="shared" si="1"/>
        <v>0</v>
      </c>
      <c r="H44" s="29" t="e">
        <f>VLOOKUP($C44,'Combined Men''s Saber'!$C$4:$I$218,H$1-2,FALSE)</f>
        <v>#N/A</v>
      </c>
      <c r="I44" s="31" t="str">
        <f t="shared" si="18"/>
        <v>np</v>
      </c>
      <c r="J44" s="28">
        <f t="shared" si="2"/>
        <v>0</v>
      </c>
      <c r="K44" s="29" t="e">
        <f>VLOOKUP($C44,'Combined Men''s Saber'!$C$4:$I$218,K$1-2,FALSE)</f>
        <v>#N/A</v>
      </c>
      <c r="L44" s="4">
        <v>33.5</v>
      </c>
      <c r="M44" s="5">
        <f t="shared" si="3"/>
        <v>69.5</v>
      </c>
      <c r="O44">
        <f t="shared" si="22"/>
        <v>0</v>
      </c>
      <c r="P44">
        <f t="shared" si="23"/>
        <v>0</v>
      </c>
      <c r="Q44">
        <f t="shared" si="24"/>
        <v>69.5</v>
      </c>
    </row>
    <row r="45" spans="1:17" ht="12.75">
      <c r="A45" s="2" t="str">
        <f>IF(E45=0,"",IF(E45=E44,A44,ROW()-3&amp;IF(E45=E46,"T","")))</f>
        <v>41T</v>
      </c>
      <c r="B45" s="2">
        <f t="shared" si="16"/>
      </c>
      <c r="C45" s="38" t="s">
        <v>536</v>
      </c>
      <c r="D45" s="19">
        <v>20481</v>
      </c>
      <c r="E45" s="36">
        <f t="shared" si="0"/>
        <v>69.5</v>
      </c>
      <c r="F45" s="31" t="str">
        <f t="shared" si="17"/>
        <v>np</v>
      </c>
      <c r="G45" s="28">
        <f t="shared" si="1"/>
        <v>0</v>
      </c>
      <c r="H45" s="29" t="e">
        <f>VLOOKUP($C45,'Combined Men''s Saber'!$C$4:$I$218,H$1-2,FALSE)</f>
        <v>#N/A</v>
      </c>
      <c r="I45" s="31" t="str">
        <f t="shared" si="18"/>
        <v>np</v>
      </c>
      <c r="J45" s="28">
        <f t="shared" si="2"/>
        <v>0</v>
      </c>
      <c r="K45" s="29" t="e">
        <f>VLOOKUP($C45,'Combined Men''s Saber'!$C$4:$I$218,K$1-2,FALSE)</f>
        <v>#N/A</v>
      </c>
      <c r="L45" s="4">
        <v>33.5</v>
      </c>
      <c r="M45" s="5">
        <f t="shared" si="3"/>
        <v>69.5</v>
      </c>
      <c r="O45">
        <f t="shared" si="22"/>
        <v>0</v>
      </c>
      <c r="P45">
        <f t="shared" si="23"/>
        <v>0</v>
      </c>
      <c r="Q45">
        <f t="shared" si="24"/>
        <v>69.5</v>
      </c>
    </row>
    <row r="46" spans="1:17" ht="12.75">
      <c r="A46" s="2" t="str">
        <f>IF(E46=0,"",IF(E46=E45,A45,ROW()-3&amp;IF(E46=E47,"T","")))</f>
        <v>43</v>
      </c>
      <c r="B46" s="2">
        <f t="shared" si="16"/>
      </c>
      <c r="C46" s="38" t="s">
        <v>424</v>
      </c>
      <c r="D46" s="19">
        <v>23307</v>
      </c>
      <c r="E46" s="36">
        <f t="shared" si="0"/>
        <v>68</v>
      </c>
      <c r="F46" s="31" t="str">
        <f t="shared" si="17"/>
        <v>np</v>
      </c>
      <c r="G46" s="28">
        <f t="shared" si="1"/>
        <v>0</v>
      </c>
      <c r="H46" s="29" t="e">
        <f>VLOOKUP($C46,'Combined Men''s Saber'!$C$4:$I$218,H$1-2,FALSE)</f>
        <v>#N/A</v>
      </c>
      <c r="I46" s="31" t="str">
        <f t="shared" si="18"/>
        <v>np</v>
      </c>
      <c r="J46" s="28">
        <f t="shared" si="2"/>
        <v>0</v>
      </c>
      <c r="K46" s="29" t="e">
        <f>VLOOKUP($C46,'Combined Men''s Saber'!$C$4:$I$218,K$1-2,FALSE)</f>
        <v>#N/A</v>
      </c>
      <c r="L46" s="4">
        <v>35</v>
      </c>
      <c r="M46" s="5">
        <f t="shared" si="3"/>
        <v>68</v>
      </c>
      <c r="O46">
        <f t="shared" si="22"/>
        <v>0</v>
      </c>
      <c r="P46">
        <f t="shared" si="23"/>
        <v>0</v>
      </c>
      <c r="Q46">
        <f t="shared" si="24"/>
        <v>68</v>
      </c>
    </row>
    <row r="47" spans="1:17" ht="12.75">
      <c r="A47" s="2" t="str">
        <f>IF(E47=0,"",IF(E47=E46,A46,ROW()-3&amp;IF(E47=E48,"T","")))</f>
        <v>44</v>
      </c>
      <c r="B47" s="2">
        <f t="shared" si="16"/>
      </c>
      <c r="C47" s="38" t="s">
        <v>537</v>
      </c>
      <c r="D47" s="19">
        <v>20479</v>
      </c>
      <c r="E47" s="36">
        <f t="shared" si="0"/>
        <v>67</v>
      </c>
      <c r="F47" s="31" t="str">
        <f t="shared" si="17"/>
        <v>np</v>
      </c>
      <c r="G47" s="28">
        <f t="shared" si="1"/>
        <v>0</v>
      </c>
      <c r="H47" s="29" t="e">
        <f>VLOOKUP($C47,'Combined Men''s Saber'!$C$4:$I$218,H$1-2,FALSE)</f>
        <v>#N/A</v>
      </c>
      <c r="I47" s="31" t="str">
        <f t="shared" si="18"/>
        <v>np</v>
      </c>
      <c r="J47" s="28">
        <f t="shared" si="2"/>
        <v>0</v>
      </c>
      <c r="K47" s="29" t="e">
        <f>VLOOKUP($C47,'Combined Men''s Saber'!$C$4:$I$218,K$1-2,FALSE)</f>
        <v>#N/A</v>
      </c>
      <c r="L47" s="4">
        <v>36</v>
      </c>
      <c r="M47" s="5">
        <f t="shared" si="3"/>
        <v>67</v>
      </c>
      <c r="O47">
        <f t="shared" si="22"/>
        <v>0</v>
      </c>
      <c r="P47">
        <f t="shared" si="23"/>
        <v>0</v>
      </c>
      <c r="Q47">
        <f t="shared" si="24"/>
        <v>67</v>
      </c>
    </row>
  </sheetData>
  <conditionalFormatting sqref="D4:D47">
    <cfRule type="expression" priority="1" dxfId="0" stopIfTrue="1">
      <formula>AND(MONTH(D4)=1,DAY(D4)=1)</formula>
    </cfRule>
  </conditionalFormatting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2004-2005 USFA Point Standings
Veteran-&amp;A</oddHeader>
    <oddFooter>&amp;L&amp;"Arial,Bold"* Not a US citizen
Total = Best 2 results&amp;CPage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Point Standings</dc:title>
  <dc:subject/>
  <dc:creator>David Sapery</dc:creator>
  <cp:keywords/>
  <dc:description/>
  <cp:lastModifiedBy>David Sapery</cp:lastModifiedBy>
  <cp:lastPrinted>2001-08-06T20:23:54Z</cp:lastPrinted>
  <dcterms:created xsi:type="dcterms:W3CDTF">2001-03-20T15:58:17Z</dcterms:created>
  <dcterms:modified xsi:type="dcterms:W3CDTF">2005-07-12T21:42:10Z</dcterms:modified>
  <cp:category/>
  <cp:version/>
  <cp:contentType/>
  <cp:contentStatus/>
</cp:coreProperties>
</file>