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tabRatio="732" activeTab="0"/>
  </bookViews>
  <sheets>
    <sheet name="Men's Epée" sheetId="1" r:id="rId1"/>
    <sheet name="Men's Foil" sheetId="2" r:id="rId2"/>
    <sheet name="Men's Saber" sheetId="3" r:id="rId3"/>
    <sheet name="Women's Epée" sheetId="4" r:id="rId4"/>
    <sheet name="Women's Foil" sheetId="5" r:id="rId5"/>
    <sheet name="Women's Saber" sheetId="6" r:id="rId6"/>
  </sheets>
  <externalReferences>
    <externalReference r:id="rId9"/>
  </externalReferences>
  <definedNames>
    <definedName name="JuniorCutoff">'[1]Point Tables'!$S$3</definedName>
    <definedName name="MinimumSr">'[1]Point Tables'!$S$16</definedName>
    <definedName name="PointTable">'[1]Point Tables'!$A$4:$O$262</definedName>
    <definedName name="PointTableHeader">'[1]Point Tables'!$B$2:$O$3</definedName>
    <definedName name="_xlnm.Print_Area" localSheetId="0">'Men''s Epée'!$A$4:$AC$100</definedName>
    <definedName name="_xlnm.Print_Area" localSheetId="1">'Men''s Foil'!$A$4:$AC$100</definedName>
    <definedName name="_xlnm.Print_Area" localSheetId="2">'Men''s Saber'!$A$4:$AC$71</definedName>
    <definedName name="_xlnm.Print_Area" localSheetId="3">'Women''s Epée'!$A$4:$AC$77</definedName>
    <definedName name="_xlnm.Print_Area" localSheetId="4">'Women''s Foil'!$A$4:$AC$69</definedName>
    <definedName name="_xlnm.Print_Area" localSheetId="5">'Women''s Saber'!$A$4:$AC$86</definedName>
    <definedName name="_xlnm.Print_Titles" localSheetId="0">'Men''s Epée'!$1:$1</definedName>
    <definedName name="_xlnm.Print_Titles" localSheetId="1">'Men''s Foil'!$1:$1</definedName>
    <definedName name="_xlnm.Print_Titles" localSheetId="2">'Men''s Saber'!$1:$1</definedName>
    <definedName name="_xlnm.Print_Titles" localSheetId="3">'Women''s Epée'!$1:$1</definedName>
    <definedName name="_xlnm.Print_Titles" localSheetId="4">'Women''s Foil'!$1:$1</definedName>
    <definedName name="_xlnm.Print_Titles" localSheetId="5">'Women''s Saber'!$1:$1</definedName>
    <definedName name="V40Cutoff">'[1]Point Tables'!$S$8</definedName>
    <definedName name="WUGStartCutoff">'[1]Point Tables'!$S$12</definedName>
    <definedName name="WUGStopCutoff">'[1]Point Tables'!$S$13</definedName>
  </definedNames>
  <calcPr fullCalcOnLoad="1"/>
</workbook>
</file>

<file path=xl/comments2.xml><?xml version="1.0" encoding="utf-8"?>
<comments xmlns="http://schemas.openxmlformats.org/spreadsheetml/2006/main">
  <authors>
    <author>David Sapery</author>
  </authors>
  <commentList>
    <comment ref="C60" authorId="0">
      <text>
        <r>
          <rPr>
            <b/>
            <sz val="8"/>
            <rFont val="Tahoma"/>
            <family val="0"/>
          </rPr>
          <t>David Sapery:</t>
        </r>
        <r>
          <rPr>
            <sz val="8"/>
            <rFont val="Tahoma"/>
            <family val="0"/>
          </rPr>
          <t xml:space="preserve">
Not yet on Junior standings</t>
        </r>
      </text>
    </comment>
    <comment ref="C59" authorId="0">
      <text>
        <r>
          <rPr>
            <b/>
            <sz val="8"/>
            <rFont val="Tahoma"/>
            <family val="0"/>
          </rPr>
          <t>David Sapery:</t>
        </r>
        <r>
          <rPr>
            <sz val="8"/>
            <rFont val="Tahoma"/>
            <family val="0"/>
          </rPr>
          <t xml:space="preserve">
Not yet on Junior standings</t>
        </r>
      </text>
    </comment>
    <comment ref="C57" authorId="0">
      <text>
        <r>
          <rPr>
            <b/>
            <sz val="8"/>
            <rFont val="Tahoma"/>
            <family val="0"/>
          </rPr>
          <t>David Sapery:</t>
        </r>
        <r>
          <rPr>
            <sz val="8"/>
            <rFont val="Tahoma"/>
            <family val="0"/>
          </rPr>
          <t xml:space="preserve">
Not yet on Junior standings</t>
        </r>
      </text>
    </comment>
    <comment ref="C56" authorId="0">
      <text>
        <r>
          <rPr>
            <b/>
            <sz val="8"/>
            <rFont val="Tahoma"/>
            <family val="0"/>
          </rPr>
          <t>David Sapery:</t>
        </r>
        <r>
          <rPr>
            <sz val="8"/>
            <rFont val="Tahoma"/>
            <family val="0"/>
          </rPr>
          <t xml:space="preserve">
Not yet on Junior standings</t>
        </r>
      </text>
    </comment>
  </commentList>
</comments>
</file>

<file path=xl/sharedStrings.xml><?xml version="1.0" encoding="utf-8"?>
<sst xmlns="http://schemas.openxmlformats.org/spreadsheetml/2006/main" count="1398" uniqueCount="414">
  <si>
    <t>NAME</t>
  </si>
  <si>
    <t>BTH</t>
  </si>
  <si>
    <t>TOTAL</t>
  </si>
  <si>
    <t>Other Group I Points</t>
  </si>
  <si>
    <t>np</t>
  </si>
  <si>
    <t>O'Loughlin, Chris</t>
  </si>
  <si>
    <t>Tausig, Justin</t>
  </si>
  <si>
    <t>Hansen, Eric</t>
  </si>
  <si>
    <t>Thompson, Soren</t>
  </si>
  <si>
    <t>Feldschuh, Michael</t>
  </si>
  <si>
    <t>Group I International Points</t>
  </si>
  <si>
    <t>Place</t>
  </si>
  <si>
    <t>Points</t>
  </si>
  <si>
    <t>Group II Points</t>
  </si>
  <si>
    <t>Dupree, Jedediah</t>
  </si>
  <si>
    <t>Tiomkin, Jonathan C</t>
  </si>
  <si>
    <t>Wood, Alex</t>
  </si>
  <si>
    <t>Cho, Michael H</t>
  </si>
  <si>
    <t>Cohen, Yale</t>
  </si>
  <si>
    <t>Smart, Keeth</t>
  </si>
  <si>
    <t>Raynaud, Herby</t>
  </si>
  <si>
    <t>Lee, Ivan J</t>
  </si>
  <si>
    <t>Rogers, Jason</t>
  </si>
  <si>
    <t>Parker, G. Colin</t>
  </si>
  <si>
    <t>Morehouse, Timothy F</t>
  </si>
  <si>
    <t>Miller, Margo</t>
  </si>
  <si>
    <t>Leszko, Julia</t>
  </si>
  <si>
    <t>Tar, Marie-Sophie</t>
  </si>
  <si>
    <t>Ament, Andrea</t>
  </si>
  <si>
    <t>Campbell, Lindsay</t>
  </si>
  <si>
    <t>Walton, Kerry</t>
  </si>
  <si>
    <t>Chin, Meredith M</t>
  </si>
  <si>
    <t>Leighton, Eleanor T</t>
  </si>
  <si>
    <t>Smart, Erinn</t>
  </si>
  <si>
    <t>Zimmermann, Iris</t>
  </si>
  <si>
    <t>Thompson, Metta</t>
  </si>
  <si>
    <t>Florendo, Jessica S</t>
  </si>
  <si>
    <t>Zagunis, Mariel</t>
  </si>
  <si>
    <t>Gaillard, Amelia F</t>
  </si>
  <si>
    <t>Jacobson, Sada M</t>
  </si>
  <si>
    <t>Crane, Christina</t>
  </si>
  <si>
    <t>Lawrence, Maya A</t>
  </si>
  <si>
    <t>Zagunis, Marten</t>
  </si>
  <si>
    <t>Efstathiou, Evangelos</t>
  </si>
  <si>
    <t>Mattern, Cody</t>
  </si>
  <si>
    <t>Douville, David</t>
  </si>
  <si>
    <t>Viviani, Jan</t>
  </si>
  <si>
    <t>Sinkin, Gabriel M</t>
  </si>
  <si>
    <t>Krul, Alexander</t>
  </si>
  <si>
    <t>Momtselidze, Mike</t>
  </si>
  <si>
    <t>Cross, Emily R</t>
  </si>
  <si>
    <t>Providenza, Valerie C</t>
  </si>
  <si>
    <t>Jacobson, Emily P</t>
  </si>
  <si>
    <t>Hagamen, Timothy H</t>
  </si>
  <si>
    <t>Ghattas, Patrick E</t>
  </si>
  <si>
    <t>Thorne, Tracey</t>
  </si>
  <si>
    <t>Suchorski, Kristin</t>
  </si>
  <si>
    <t>Kelsey, Seth</t>
  </si>
  <si>
    <t>Jacobson, Sada</t>
  </si>
  <si>
    <t>Bâby, Brendan</t>
  </si>
  <si>
    <t>Williams, James L</t>
  </si>
  <si>
    <t>Miller, Chris J</t>
  </si>
  <si>
    <t>Lee, Ivan</t>
  </si>
  <si>
    <t>Moreau, John A</t>
  </si>
  <si>
    <t>Kirk-Gordon, Dimitri</t>
  </si>
  <si>
    <t>Jemal, Alexis D</t>
  </si>
  <si>
    <t>Thanhouser, Bill</t>
  </si>
  <si>
    <t>Paul, Jason</t>
  </si>
  <si>
    <t>Parker, Sarah</t>
  </si>
  <si>
    <t>Rubin, Alexie A</t>
  </si>
  <si>
    <t>Kellner, Dan J</t>
  </si>
  <si>
    <t>Byerts, Keri L</t>
  </si>
  <si>
    <t>Lichten, Keith H</t>
  </si>
  <si>
    <t>Igoe, Benjamin D</t>
  </si>
  <si>
    <t>Meyers, Brendan J</t>
  </si>
  <si>
    <t>Jacobson, Emily</t>
  </si>
  <si>
    <t>Bratton, Benjamin</t>
  </si>
  <si>
    <t>Lawrence, Maya</t>
  </si>
  <si>
    <t>H</t>
  </si>
  <si>
    <t>Cross, Emily</t>
  </si>
  <si>
    <t>Nazarov, Aleksandr</t>
  </si>
  <si>
    <t>Crompton, Adam C</t>
  </si>
  <si>
    <t>Kantor, Rachel M</t>
  </si>
  <si>
    <t>Willette, Doris E</t>
  </si>
  <si>
    <t>Kaneshige, Christina</t>
  </si>
  <si>
    <t>Thompson, Caitlin A</t>
  </si>
  <si>
    <t>Davis, Anika L</t>
  </si>
  <si>
    <t>Baratta, Emma L</t>
  </si>
  <si>
    <t>Schneider, Daria H</t>
  </si>
  <si>
    <t>Zich, Matthew</t>
  </si>
  <si>
    <t>Kellner, Dan</t>
  </si>
  <si>
    <t>Tiomkin, Jon</t>
  </si>
  <si>
    <t>Sinkin, Ilana B</t>
  </si>
  <si>
    <t>Hoffman, Joe</t>
  </si>
  <si>
    <t>Phair, Meghan D</t>
  </si>
  <si>
    <t>Orlando, Amy E</t>
  </si>
  <si>
    <t>Hurley, Kelley A</t>
  </si>
  <si>
    <t>Clement, Luther</t>
  </si>
  <si>
    <t>Schibilia, Jesse A</t>
  </si>
  <si>
    <t>Morehouse, Tim</t>
  </si>
  <si>
    <t>Dupree, Jed</t>
  </si>
  <si>
    <t>Seal, Julie</t>
  </si>
  <si>
    <t>G</t>
  </si>
  <si>
    <t>Hagamen, Timothy</t>
  </si>
  <si>
    <t>Exum, Travis</t>
  </si>
  <si>
    <t>DESIGNATED</t>
  </si>
  <si>
    <t>Enter Rolling Only as negative, Team/Rolling as positive</t>
  </si>
  <si>
    <t>GRP2</t>
  </si>
  <si>
    <t>GRP1</t>
  </si>
  <si>
    <t>NON DESIGNATED</t>
  </si>
  <si>
    <t>TOTALTM</t>
  </si>
  <si>
    <t>Reyfman, Paul A</t>
  </si>
  <si>
    <t>Brendler, Kaela J</t>
  </si>
  <si>
    <t>Wozniak, Dagmara</t>
  </si>
  <si>
    <t>Horanyi, Andras</t>
  </si>
  <si>
    <t>Moody, Jimmy W</t>
  </si>
  <si>
    <t>Carter, Al</t>
  </si>
  <si>
    <t>Jellison, Eva</t>
  </si>
  <si>
    <t xml:space="preserve"> </t>
  </si>
  <si>
    <t>Hurley, Kelley</t>
  </si>
  <si>
    <t>Ward, Rebecca C</t>
  </si>
  <si>
    <t>Thompson, Hanna</t>
  </si>
  <si>
    <t>Thompson, Caitlin</t>
  </si>
  <si>
    <t>Smith, Dwight A</t>
  </si>
  <si>
    <t>Erbele, Isaac D</t>
  </si>
  <si>
    <t>Rubrecht, Ward B</t>
  </si>
  <si>
    <t>Stockdale, Jason T</t>
  </si>
  <si>
    <t>Kubik, Mark W</t>
  </si>
  <si>
    <t>Way, Kashi M</t>
  </si>
  <si>
    <t>Willock, Lauren W</t>
  </si>
  <si>
    <t>Svengsouk, Jocelyn L</t>
  </si>
  <si>
    <t>Nemecek, Samantha J</t>
  </si>
  <si>
    <t>Dewey, Aislinn A</t>
  </si>
  <si>
    <t>French, Christa M</t>
  </si>
  <si>
    <t>Williams, NaRaye</t>
  </si>
  <si>
    <t>Keltner, Mera H</t>
  </si>
  <si>
    <t>Grench, Eileen M</t>
  </si>
  <si>
    <t>Baratta, Emma</t>
  </si>
  <si>
    <t>Nemecek, Samantha</t>
  </si>
  <si>
    <t>Inman, Irena W</t>
  </si>
  <si>
    <t>Henderson, Jason V</t>
  </si>
  <si>
    <t>Pearce, Michael A</t>
  </si>
  <si>
    <t>Cox, Charles (Kip)</t>
  </si>
  <si>
    <t>Getz, Kurt A</t>
  </si>
  <si>
    <t>Buechel, Holly M</t>
  </si>
  <si>
    <t>Habala, Peter *</t>
  </si>
  <si>
    <t>Chinman, Nicholas</t>
  </si>
  <si>
    <t>Abend, Alexander</t>
  </si>
  <si>
    <t>Roselli, Paolo *</t>
  </si>
  <si>
    <t>Wieder, Benjamin J</t>
  </si>
  <si>
    <t>Kolasa, Matthew C</t>
  </si>
  <si>
    <t>Weingarden, Alexa R</t>
  </si>
  <si>
    <t>Purcell, Caroline M</t>
  </si>
  <si>
    <t>Vloka, Caroline N</t>
  </si>
  <si>
    <t>Kennard, Henry B</t>
  </si>
  <si>
    <t>Parkins, Benjamin B</t>
  </si>
  <si>
    <t>Forsythe, Sara M</t>
  </si>
  <si>
    <t>Hurley, Courtney L</t>
  </si>
  <si>
    <t>Bhinder, Jasjit K</t>
  </si>
  <si>
    <t>Howell, Kristin M</t>
  </si>
  <si>
    <t>Leader, Brittany A</t>
  </si>
  <si>
    <t>Pensler, Arielle R</t>
  </si>
  <si>
    <t>Sachs, Elif Z</t>
  </si>
  <si>
    <t>Larchanka, Katsiaryna</t>
  </si>
  <si>
    <t>Marsh, Ann</t>
  </si>
  <si>
    <t>Goto, Jean</t>
  </si>
  <si>
    <t>Sr. "A", Paris, FRA, 1/25/04 (SF=2.000)</t>
  </si>
  <si>
    <t>Alicea, Pilar C.</t>
  </si>
  <si>
    <t>53T</t>
  </si>
  <si>
    <t>24T</t>
  </si>
  <si>
    <t>Ward, Rebecca</t>
  </si>
  <si>
    <t>Wright, Bagley</t>
  </si>
  <si>
    <t>Itameri-Kinter, Kai E</t>
  </si>
  <si>
    <t>Manske, Niul S</t>
  </si>
  <si>
    <t>Sulat, Nathaniel</t>
  </si>
  <si>
    <t>Parker, Melissa</t>
  </si>
  <si>
    <t>Emerson, Abby C</t>
  </si>
  <si>
    <t>Willette, Doris</t>
  </si>
  <si>
    <t>Grench, Eileen</t>
  </si>
  <si>
    <t>Rivera, Christian</t>
  </si>
  <si>
    <t>Apr 2005 DV1</t>
  </si>
  <si>
    <t>Olympic Games, 8/17/04 (SF=2.000)</t>
  </si>
  <si>
    <t>Olympic Games, 8/16/04 (SF=2.000)</t>
  </si>
  <si>
    <t>Olympic Games, 8/14/04 (SF=2.000)</t>
  </si>
  <si>
    <t>Sr. "B", Damigny, FRA, 11/14/04 (SF=0.154)</t>
  </si>
  <si>
    <t>Sr. Sat, Oslo, NOR, 11/13/04 (SF=0.201)</t>
  </si>
  <si>
    <t>Diaz, Julio</t>
  </si>
  <si>
    <t>Sr. "Sat", London, GBR, 10/24/04 (SF=0.112)</t>
  </si>
  <si>
    <t>Dec 2004 DV1</t>
  </si>
  <si>
    <t>Dec 2004&lt;BR&gt;DV1&amp;nbsp;NAC</t>
  </si>
  <si>
    <t>Solomon, Benjamin J</t>
  </si>
  <si>
    <t>Zucker, Noah L</t>
  </si>
  <si>
    <t>Rees, Daniel I</t>
  </si>
  <si>
    <t>Dragonetti, Walter E</t>
  </si>
  <si>
    <t>McConnaughy, Matthew G</t>
  </si>
  <si>
    <t>Holtz, Donovan K</t>
  </si>
  <si>
    <t>Wacker, Jessica B</t>
  </si>
  <si>
    <t>Nott, Adrienne M</t>
  </si>
  <si>
    <t>Najm, Tamara M</t>
  </si>
  <si>
    <t>Falcon, Jade</t>
  </si>
  <si>
    <t>Remmert, Jenna M</t>
  </si>
  <si>
    <t>Borrmann, Sarah V</t>
  </si>
  <si>
    <t>Knauer, Elizabeth</t>
  </si>
  <si>
    <t>French, Peter</t>
  </si>
  <si>
    <t>Czapanskiy, Max</t>
  </si>
  <si>
    <t>Goldfeder, Misha</t>
  </si>
  <si>
    <t>Rush, Aly</t>
  </si>
  <si>
    <t>Ross, Nicole</t>
  </si>
  <si>
    <t>Fisher, Joseph E</t>
  </si>
  <si>
    <t>MacClaren, Robert J</t>
  </si>
  <si>
    <t>Meinhardt, Gerek L</t>
  </si>
  <si>
    <t>Castellani, Enzo R</t>
  </si>
  <si>
    <t>Salsman, Alex R</t>
  </si>
  <si>
    <t>Kim, Isaac J</t>
  </si>
  <si>
    <t>Gearhart, Andrew R</t>
  </si>
  <si>
    <t>Schirtz, Zachary W</t>
  </si>
  <si>
    <t>Wunderlich, Sam R</t>
  </si>
  <si>
    <t>Chen, Tommy *</t>
  </si>
  <si>
    <t>Ordody, Gyorgy *</t>
  </si>
  <si>
    <t>Demirchian, Gagik M *</t>
  </si>
  <si>
    <t>Roiz, Leif *</t>
  </si>
  <si>
    <t>Ulanovskiy, Aleksandr *</t>
  </si>
  <si>
    <t>Suarez, Rafael A *</t>
  </si>
  <si>
    <t>Farr, Ian G</t>
  </si>
  <si>
    <t>Etropolski, Mihail V</t>
  </si>
  <si>
    <t>Levitt, Teddy H</t>
  </si>
  <si>
    <t>Rudnicki, Alexander</t>
  </si>
  <si>
    <t>Bielen, Andrew H</t>
  </si>
  <si>
    <t>Tracey, Douglass M</t>
  </si>
  <si>
    <t>Eiremo, Anders E</t>
  </si>
  <si>
    <t>Davidson, Raskyrie A</t>
  </si>
  <si>
    <t>Nydam, Barron W</t>
  </si>
  <si>
    <t>Mahaffey, Harrison H</t>
  </si>
  <si>
    <t>Wine, Andrea E</t>
  </si>
  <si>
    <t>Bassa, Francesca</t>
  </si>
  <si>
    <t>Burt, Lacey</t>
  </si>
  <si>
    <t>Scarborough, Evelyn L</t>
  </si>
  <si>
    <t>Henderson, Danielle A</t>
  </si>
  <si>
    <t>Kimball, Holly B</t>
  </si>
  <si>
    <t>Zucker, Katherine</t>
  </si>
  <si>
    <t>Asher, Valerie</t>
  </si>
  <si>
    <t>Jan 2005 DV1</t>
  </si>
  <si>
    <t>Jan 2005&lt;BR&gt;DV1&amp;nbsp;NAC</t>
  </si>
  <si>
    <t>Muhammad, Ibtihaj I</t>
  </si>
  <si>
    <t>Miller, Alison A</t>
  </si>
  <si>
    <t>Bethel, Dylan A</t>
  </si>
  <si>
    <t>Hurme, Tommi K</t>
  </si>
  <si>
    <t>Wicas, Graham E</t>
  </si>
  <si>
    <t>Gannon-O'Gara, Gershom</t>
  </si>
  <si>
    <t>Richards, Dick</t>
  </si>
  <si>
    <t>Harder, Sean C</t>
  </si>
  <si>
    <t>Howard, Greg E</t>
  </si>
  <si>
    <t>Perkins, Samuel H</t>
  </si>
  <si>
    <t>Jeter, William E</t>
  </si>
  <si>
    <t>Berkowsky, Ronald W</t>
  </si>
  <si>
    <t>Simmons, Alex C</t>
  </si>
  <si>
    <t>Sugimoto, Scott T</t>
  </si>
  <si>
    <t>Flanders, Clayton J</t>
  </si>
  <si>
    <t>Kragh, Sam E</t>
  </si>
  <si>
    <t>Chernov, Ilan L</t>
  </si>
  <si>
    <t>Wysocki, Joseph J</t>
  </si>
  <si>
    <t>Ochocki, Aleksander</t>
  </si>
  <si>
    <t>Korb, Erica M</t>
  </si>
  <si>
    <t>Mummery, Alexandra</t>
  </si>
  <si>
    <t>Montoya, Kimberlee</t>
  </si>
  <si>
    <t>Moss, Rebecca L</t>
  </si>
  <si>
    <t>Sullivan, Sharon L</t>
  </si>
  <si>
    <t>Midgley, Elizabeth</t>
  </si>
  <si>
    <t>Kenney, Clayton</t>
  </si>
  <si>
    <t>Finkel, Tess</t>
  </si>
  <si>
    <t>Jacobson, Jackie</t>
  </si>
  <si>
    <t>Andrews, Bethany A</t>
  </si>
  <si>
    <t>Henvick, Allison M</t>
  </si>
  <si>
    <t>Knauer, Lindsay A</t>
  </si>
  <si>
    <t>Evanyk, Nelly N</t>
  </si>
  <si>
    <t>Sarkisova, Dayana</t>
  </si>
  <si>
    <t>Podolsky, Anna H</t>
  </si>
  <si>
    <t>Ambort, Chelsea A</t>
  </si>
  <si>
    <t>Sr. "A", Kuweit City, KUW, 1/8/05 (SF=0.629)</t>
  </si>
  <si>
    <t>Sr. "A", Doha, QAT, 1/16/05 (SF=2.000)</t>
  </si>
  <si>
    <t>Sr. "A", Budapest, HUN, 1/22/05 (SF=2.000)</t>
  </si>
  <si>
    <t>Leighton, Eleanor</t>
  </si>
  <si>
    <t>Sr. "A", Budapest, HUN, 2/5/05 (SF=2.000)</t>
  </si>
  <si>
    <t>Sr. "A", La Coruña, ESP, 2/5/05 (SF=2.000)</t>
  </si>
  <si>
    <t>Sr. "A", Bangkok, THA, 2/15/05 (SF=0.629)</t>
  </si>
  <si>
    <t>Keltner, Mera</t>
  </si>
  <si>
    <t>Sr. "A", Prague, CZE, 1/30/05 (SF=1.402)</t>
  </si>
  <si>
    <t>Sr. "A", Shanghai, CHN, 3/5/05 (SF=2.000)</t>
  </si>
  <si>
    <t>Sr. "A", Luxembourg, LUX, 3/6/05 (SF=2.000)</t>
  </si>
  <si>
    <t>Sr. "A", Seoul, KOR, 2/26/05 (SF=0.147)</t>
  </si>
  <si>
    <t xml:space="preserve">Krul, Alexander </t>
  </si>
  <si>
    <t>Sr. "A", London, GBR, 3/6/05 (SF=0.591)</t>
  </si>
  <si>
    <t>Sr. "A", Budapest, HUN, 2/29/05 (SF=1.834)</t>
  </si>
  <si>
    <t>Sr. "A", Athens, GRE, 3/13/05 (SF=2.000)</t>
  </si>
  <si>
    <t>Sr. "A", Tokyo, JPN, 3/13/05 (SF=0.361)</t>
  </si>
  <si>
    <t>Sr. "A", Foggia, ITA, 3/12/05 (SF=2.000)</t>
  </si>
  <si>
    <t>Sr. "A", Stockholm, SWE, 3/12/05 (SF=2.000)</t>
  </si>
  <si>
    <t>Sr. "A", Moscow, RUS, 3/19/05 (SF=1.499)</t>
  </si>
  <si>
    <t>Pillsbury, Dana</t>
  </si>
  <si>
    <t>Sr. Sat, Copenhagen, DEN, 3/20/05 (SF=0.015)</t>
  </si>
  <si>
    <t>Pillsbury, Dana M</t>
  </si>
  <si>
    <t>Sr. "A", Paris, FRA, 3/19/05 (SF=2.000)</t>
  </si>
  <si>
    <t>Sr. "A", Cairo, EGY, 3/19/05 (SF=2.000)</t>
  </si>
  <si>
    <t>Sr. "Sat", Copenhagen, DEN, 3/20/05 (SF=0.084)</t>
  </si>
  <si>
    <t>Carroll, John</t>
  </si>
  <si>
    <t>Convery-Zupan, Dan</t>
  </si>
  <si>
    <t>Friedman, William</t>
  </si>
  <si>
    <t>Sr. "A", St. Petersburg, RUS, 3/26/05 (SF=1.903)</t>
  </si>
  <si>
    <t>Apr 2005&lt;BR&gt;DV1&amp;nbsp;NAC</t>
  </si>
  <si>
    <t>Sherrill, Teddy R</t>
  </si>
  <si>
    <t>Rose, Julian M</t>
  </si>
  <si>
    <t>Marshall, Curtis T</t>
  </si>
  <si>
    <t>Vaksman, Stanley</t>
  </si>
  <si>
    <t>Cheris, Zachariah</t>
  </si>
  <si>
    <t>Ungar, Benjamin N</t>
  </si>
  <si>
    <t>Anthony, Kai A</t>
  </si>
  <si>
    <t>Parrish, Bryce W</t>
  </si>
  <si>
    <t>Kao, Alex H</t>
  </si>
  <si>
    <t>Hennig, Tom A</t>
  </si>
  <si>
    <t>Charles, Lowden U</t>
  </si>
  <si>
    <t>Lepold, Joshua E</t>
  </si>
  <si>
    <t>Chamley-Watson, Miles C</t>
  </si>
  <si>
    <t>Purcell, Justin H</t>
  </si>
  <si>
    <t>Mitros, Nicholas P</t>
  </si>
  <si>
    <t>Yilla, Ahmed K</t>
  </si>
  <si>
    <t>Spear, Jeff</t>
  </si>
  <si>
    <t>Stetsiv, Andrew</t>
  </si>
  <si>
    <t>Williams Jr., Marty</t>
  </si>
  <si>
    <t>Stearns, Matthew J</t>
  </si>
  <si>
    <t>exc</t>
  </si>
  <si>
    <t>Clay, Chandler E</t>
  </si>
  <si>
    <t>French, Kayley A</t>
  </si>
  <si>
    <t>Fox, Paige</t>
  </si>
  <si>
    <t>Isaacson, Oriana M</t>
  </si>
  <si>
    <t>Brandfield-Harvey, Neely</t>
  </si>
  <si>
    <t>Stein, Ariel M</t>
  </si>
  <si>
    <t>Ferguson, Diane F</t>
  </si>
  <si>
    <t>Loper, Susan C</t>
  </si>
  <si>
    <t>Yuh, Hyun-Kyung</t>
  </si>
  <si>
    <t>Verhave, Michelle A</t>
  </si>
  <si>
    <t>Hirschfeld, Rebecca C</t>
  </si>
  <si>
    <t>Abdikulova, Aida</t>
  </si>
  <si>
    <t>Kraujalis, Marina L</t>
  </si>
  <si>
    <t>Siebert, Syvenna B</t>
  </si>
  <si>
    <t>Baker, Bradley</t>
  </si>
  <si>
    <t>Imerman, Polina *</t>
  </si>
  <si>
    <t>Finkel, Kelsey</t>
  </si>
  <si>
    <t>El-Saleh, W.M. Michael</t>
  </si>
  <si>
    <t>Tsinis, Alexander</t>
  </si>
  <si>
    <t>Scott, Robert R</t>
  </si>
  <si>
    <t>Sr. "A", Bonn, GER, 5/8/05 (SF=2.000)</t>
  </si>
  <si>
    <t>Sr. "A", Warsaw, POL, 5/14/05 (SF=2.000)</t>
  </si>
  <si>
    <t>Kolasa, Matthew</t>
  </si>
  <si>
    <t>Sr. "A", Welkenraedt, BEL, 5/15/05 (SF=2.000)</t>
  </si>
  <si>
    <t>Sr. "A", Espinho, POR, 5/15/05 (SF=2.000)</t>
  </si>
  <si>
    <t>Getz, Kurt</t>
  </si>
  <si>
    <t>Schibilia, Jesse</t>
  </si>
  <si>
    <t>49T</t>
  </si>
  <si>
    <t>Sr. "A", Tallin, EST, 5/22/05 (SF=0.981)</t>
  </si>
  <si>
    <t>Sr. "A", Thies, SEN, 5/28/05 (SF=2.000)</t>
  </si>
  <si>
    <t>Sr. "A", Estoril, POR, 5/28/05 (SF=0.547)</t>
  </si>
  <si>
    <t>Hurley, Courtney</t>
  </si>
  <si>
    <t>Sr. "A", Barcelona, ESP, 6/3/05 (SF=2.000)</t>
  </si>
  <si>
    <t>Sr. "A", Klagenfurt, AUT, 6/5/05 (SF=1.230)</t>
  </si>
  <si>
    <t>Providenza, Valerie</t>
  </si>
  <si>
    <t>Sr. "A", Barquisimeto, VEN, 6/11/05 (SF=1.302)</t>
  </si>
  <si>
    <t>Knauer, Lindsay</t>
  </si>
  <si>
    <t>Nott, Adrienne</t>
  </si>
  <si>
    <t>Jennings, Susan</t>
  </si>
  <si>
    <t>Svengsouk, Jocelyn</t>
  </si>
  <si>
    <t>55T</t>
  </si>
  <si>
    <t>Davis, Anika</t>
  </si>
  <si>
    <t>Gaillard, Amelia</t>
  </si>
  <si>
    <t>Schneider, Daria</t>
  </si>
  <si>
    <t>Vloka, Caroline</t>
  </si>
  <si>
    <t>Sr. "A", Las Vegas, NV, 6/18/05 (SF=2.000)</t>
  </si>
  <si>
    <t>Sr. "A", Havana, CUB, 6/18/05 (SF=2.000)</t>
  </si>
  <si>
    <t>Sr. "A", Buenos Aires, ARG, 6/19/05 (SF=0.732)</t>
  </si>
  <si>
    <t>Sr. "A", Bogota, COL, 3/28/04 (SF=1.625)</t>
  </si>
  <si>
    <t>Sr. "A", Havana, CUB, 6/25/05 (SF=2.000)</t>
  </si>
  <si>
    <t>Sr. "A", Sofia, BUL, 6/26/05 (SF=0.449)</t>
  </si>
  <si>
    <t>Igoe, Benjamin</t>
  </si>
  <si>
    <t>Sr. "A", Havana, CUB, 6/26/05 (SF=0.697)</t>
  </si>
  <si>
    <t>Flounders, Christine</t>
  </si>
  <si>
    <t>Flounders, Christine M</t>
  </si>
  <si>
    <t>Sat. "A", Newcastle, GBR, 6/19/05 (SF=0.050)</t>
  </si>
  <si>
    <t>2005 DIV I</t>
  </si>
  <si>
    <t>2005&lt;BR&gt;DV1&amp;nbsp;NATLS</t>
  </si>
  <si>
    <t>Gettings, Patrick J</t>
  </si>
  <si>
    <t>Rudzinski, Danny B</t>
  </si>
  <si>
    <t>Cohen, Daniel S</t>
  </si>
  <si>
    <t>Reckling, Kathleen A</t>
  </si>
  <si>
    <t>Dominick, Christine</t>
  </si>
  <si>
    <t>Bethel, Dylan</t>
  </si>
  <si>
    <t>Cox, Charles</t>
  </si>
  <si>
    <t>Edelman, Alex</t>
  </si>
  <si>
    <t>Erbele, Isaac</t>
  </si>
  <si>
    <t>Lichten, Keith</t>
  </si>
  <si>
    <t>Solomon, Benjamin</t>
  </si>
  <si>
    <t>Filner, Aaron</t>
  </si>
  <si>
    <t>Kelly, Stuart</t>
  </si>
  <si>
    <t>Khoshnevissan, Alexander</t>
  </si>
  <si>
    <t>Perkins, Samuel</t>
  </si>
  <si>
    <t>Sugimoto, Scott</t>
  </si>
  <si>
    <t>Buechel, Holly</t>
  </si>
  <si>
    <t>Byerts, Keri</t>
  </si>
  <si>
    <t>Imerman, Polina</t>
  </si>
  <si>
    <t>Rubin, Alexie</t>
  </si>
  <si>
    <t>Filner, Aaron S</t>
  </si>
  <si>
    <t>Kelly, Stuart D</t>
  </si>
  <si>
    <t>Sr. "A", Vancouver, CAN, 7/9/05 (SF=0.566)</t>
  </si>
  <si>
    <t>Sr. "A", Vancouver, CAN, 7/9/05 (SF=0.514)</t>
  </si>
  <si>
    <t>Sr. "A", Vancouver, CAN, 7/10/05 (SF=0.706)</t>
  </si>
  <si>
    <t>Sr. "A", Vancouver, CAN, 7/10/05 (SF=0.889)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</si>
</sst>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"/>
    <numFmt numFmtId="166" formatCode=".000"/>
  </numFmts>
  <fonts count="11">
    <font>
      <sz val="10"/>
      <name val="Arial"/>
      <family val="0"/>
    </font>
    <font>
      <sz val="8"/>
      <name val="Tahoma"/>
      <family val="2"/>
    </font>
    <font>
      <sz val="10"/>
      <name val="Arial Narrow"/>
      <family val="2"/>
    </font>
    <font>
      <sz val="10"/>
      <name val="Courier New"/>
      <family val="3"/>
    </font>
    <font>
      <b/>
      <u val="single"/>
      <sz val="10"/>
      <name val="Arial"/>
      <family val="2"/>
    </font>
    <font>
      <u val="single"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centerContinuous" vertical="top"/>
    </xf>
    <xf numFmtId="0" fontId="2" fillId="0" borderId="2" xfId="0" applyFont="1" applyBorder="1" applyAlignment="1">
      <alignment horizontal="centerContinuous" vertical="top"/>
    </xf>
    <xf numFmtId="0" fontId="2" fillId="0" borderId="0" xfId="0" applyFont="1" applyBorder="1" applyAlignment="1">
      <alignment horizontal="centerContinuous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 quotePrefix="1">
      <alignment horizontal="centerContinuous"/>
    </xf>
    <xf numFmtId="166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vertical="top"/>
    </xf>
    <xf numFmtId="14" fontId="0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 quotePrefix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</sheetNames>
    <sheetDataSet>
      <sheetData sheetId="0">
        <row r="2">
          <cell r="B2" t="str">
            <v>A</v>
          </cell>
          <cell r="C2" t="str">
            <v>B</v>
          </cell>
          <cell r="D2" t="str">
            <v>C</v>
          </cell>
          <cell r="E2" t="str">
            <v>D</v>
          </cell>
          <cell r="F2" t="str">
            <v>E</v>
          </cell>
          <cell r="G2" t="str">
            <v>F</v>
          </cell>
          <cell r="H2" t="str">
            <v>G</v>
          </cell>
          <cell r="I2" t="str">
            <v>H</v>
          </cell>
          <cell r="J2" t="str">
            <v>I</v>
          </cell>
          <cell r="K2" t="str">
            <v>J</v>
          </cell>
          <cell r="L2" t="str">
            <v>L</v>
          </cell>
          <cell r="M2" t="str">
            <v>M</v>
          </cell>
          <cell r="N2" t="str">
            <v>V</v>
          </cell>
          <cell r="O2" t="str">
            <v>W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S3">
            <v>1986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  <cell r="J4">
            <v>700</v>
          </cell>
          <cell r="K4">
            <v>800</v>
          </cell>
          <cell r="L4">
            <v>600</v>
          </cell>
          <cell r="M4">
            <v>1200</v>
          </cell>
          <cell r="N4">
            <v>600</v>
          </cell>
          <cell r="O4">
            <v>400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  <cell r="J5">
            <v>700</v>
          </cell>
          <cell r="K5">
            <v>800</v>
          </cell>
          <cell r="L5">
            <v>600</v>
          </cell>
          <cell r="M5">
            <v>1200</v>
          </cell>
          <cell r="N5">
            <v>600</v>
          </cell>
          <cell r="O5">
            <v>400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  <cell r="J6">
            <v>700</v>
          </cell>
          <cell r="K6">
            <v>800</v>
          </cell>
          <cell r="L6">
            <v>600</v>
          </cell>
          <cell r="M6">
            <v>1200</v>
          </cell>
          <cell r="N6">
            <v>600</v>
          </cell>
          <cell r="O6">
            <v>400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  <cell r="J7">
            <v>700</v>
          </cell>
          <cell r="K7">
            <v>800</v>
          </cell>
          <cell r="L7">
            <v>600</v>
          </cell>
          <cell r="M7">
            <v>1200</v>
          </cell>
          <cell r="N7">
            <v>600</v>
          </cell>
          <cell r="O7">
            <v>400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920</v>
          </cell>
          <cell r="J8">
            <v>644</v>
          </cell>
          <cell r="K8">
            <v>736</v>
          </cell>
          <cell r="L8">
            <v>552</v>
          </cell>
          <cell r="M8">
            <v>1104</v>
          </cell>
          <cell r="N8">
            <v>552</v>
          </cell>
          <cell r="O8">
            <v>368</v>
          </cell>
          <cell r="S8">
            <v>23742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830</v>
          </cell>
          <cell r="J9">
            <v>581</v>
          </cell>
          <cell r="K9">
            <v>664</v>
          </cell>
          <cell r="L9">
            <v>498</v>
          </cell>
          <cell r="M9">
            <v>996</v>
          </cell>
          <cell r="N9">
            <v>498</v>
          </cell>
          <cell r="O9">
            <v>332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873.33</v>
          </cell>
          <cell r="J10">
            <v>611.33</v>
          </cell>
          <cell r="K10">
            <v>698.67</v>
          </cell>
          <cell r="L10">
            <v>524</v>
          </cell>
          <cell r="M10">
            <v>1048</v>
          </cell>
          <cell r="N10">
            <v>524</v>
          </cell>
          <cell r="O10">
            <v>349.33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885</v>
          </cell>
          <cell r="J11">
            <v>619.5</v>
          </cell>
          <cell r="K11">
            <v>708</v>
          </cell>
          <cell r="L11">
            <v>531</v>
          </cell>
          <cell r="M11">
            <v>1062</v>
          </cell>
          <cell r="N11">
            <v>531</v>
          </cell>
          <cell r="O11">
            <v>354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850</v>
          </cell>
          <cell r="J12">
            <v>595</v>
          </cell>
          <cell r="K12">
            <v>680</v>
          </cell>
          <cell r="L12">
            <v>510</v>
          </cell>
          <cell r="M12">
            <v>1020</v>
          </cell>
          <cell r="N12">
            <v>510</v>
          </cell>
          <cell r="O12">
            <v>340</v>
          </cell>
          <cell r="S12">
            <v>1975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773.75</v>
          </cell>
          <cell r="J13">
            <v>541.75</v>
          </cell>
          <cell r="K13">
            <v>619</v>
          </cell>
          <cell r="L13">
            <v>464.25</v>
          </cell>
          <cell r="M13">
            <v>928.5</v>
          </cell>
          <cell r="N13">
            <v>464.25</v>
          </cell>
          <cell r="O13">
            <v>309.5</v>
          </cell>
          <cell r="S13">
            <v>1985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800</v>
          </cell>
          <cell r="J14">
            <v>560</v>
          </cell>
          <cell r="K14">
            <v>640</v>
          </cell>
          <cell r="L14">
            <v>480</v>
          </cell>
          <cell r="M14">
            <v>960</v>
          </cell>
          <cell r="N14">
            <v>480</v>
          </cell>
          <cell r="O14">
            <v>320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850</v>
          </cell>
          <cell r="J15">
            <v>595</v>
          </cell>
          <cell r="K15">
            <v>680</v>
          </cell>
          <cell r="L15">
            <v>510</v>
          </cell>
          <cell r="M15">
            <v>1020</v>
          </cell>
          <cell r="N15">
            <v>510</v>
          </cell>
          <cell r="O15">
            <v>340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850</v>
          </cell>
          <cell r="J16">
            <v>595</v>
          </cell>
          <cell r="K16">
            <v>680</v>
          </cell>
          <cell r="L16">
            <v>510</v>
          </cell>
          <cell r="M16">
            <v>1020</v>
          </cell>
          <cell r="N16">
            <v>510</v>
          </cell>
          <cell r="O16">
            <v>340</v>
          </cell>
          <cell r="S16">
            <v>275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733.75</v>
          </cell>
          <cell r="J17">
            <v>513.75</v>
          </cell>
          <cell r="K17">
            <v>587</v>
          </cell>
          <cell r="L17">
            <v>440.25</v>
          </cell>
          <cell r="M17">
            <v>880.5</v>
          </cell>
          <cell r="N17">
            <v>440.25</v>
          </cell>
          <cell r="O17">
            <v>293.5</v>
          </cell>
        </row>
        <row r="18">
          <cell r="A18">
            <v>4.33</v>
          </cell>
          <cell r="B18">
            <v>73.17</v>
          </cell>
          <cell r="C18">
            <v>149.67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748.33</v>
          </cell>
          <cell r="J18">
            <v>524</v>
          </cell>
          <cell r="K18">
            <v>598.67</v>
          </cell>
          <cell r="L18">
            <v>449</v>
          </cell>
          <cell r="M18">
            <v>898</v>
          </cell>
          <cell r="N18">
            <v>449</v>
          </cell>
          <cell r="O18">
            <v>299.33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775</v>
          </cell>
          <cell r="J19">
            <v>542.5</v>
          </cell>
          <cell r="K19">
            <v>620</v>
          </cell>
          <cell r="L19">
            <v>465</v>
          </cell>
          <cell r="M19">
            <v>930</v>
          </cell>
          <cell r="N19">
            <v>465</v>
          </cell>
          <cell r="O19">
            <v>310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700</v>
          </cell>
          <cell r="J20">
            <v>490</v>
          </cell>
          <cell r="K20">
            <v>560</v>
          </cell>
          <cell r="L20">
            <v>420</v>
          </cell>
          <cell r="M20">
            <v>840</v>
          </cell>
          <cell r="N20">
            <v>420</v>
          </cell>
          <cell r="O20">
            <v>280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692.5</v>
          </cell>
          <cell r="J21">
            <v>485</v>
          </cell>
          <cell r="K21">
            <v>554</v>
          </cell>
          <cell r="L21">
            <v>415.5</v>
          </cell>
          <cell r="M21">
            <v>831</v>
          </cell>
          <cell r="N21">
            <v>415.5</v>
          </cell>
          <cell r="O21">
            <v>277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695</v>
          </cell>
          <cell r="J22">
            <v>486.67</v>
          </cell>
          <cell r="K22">
            <v>556</v>
          </cell>
          <cell r="L22">
            <v>417</v>
          </cell>
          <cell r="M22">
            <v>834</v>
          </cell>
          <cell r="N22">
            <v>417</v>
          </cell>
          <cell r="O22">
            <v>278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697.5</v>
          </cell>
          <cell r="J23">
            <v>488.5</v>
          </cell>
          <cell r="K23">
            <v>558</v>
          </cell>
          <cell r="L23">
            <v>418.5</v>
          </cell>
          <cell r="M23">
            <v>837</v>
          </cell>
          <cell r="N23">
            <v>418.5</v>
          </cell>
          <cell r="O23">
            <v>279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695</v>
          </cell>
          <cell r="J24">
            <v>487</v>
          </cell>
          <cell r="K24">
            <v>556</v>
          </cell>
          <cell r="L24">
            <v>417</v>
          </cell>
          <cell r="M24">
            <v>834</v>
          </cell>
          <cell r="N24">
            <v>417</v>
          </cell>
          <cell r="O24">
            <v>278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651.25</v>
          </cell>
          <cell r="J25">
            <v>456.25</v>
          </cell>
          <cell r="K25">
            <v>521</v>
          </cell>
          <cell r="L25">
            <v>390.75</v>
          </cell>
          <cell r="M25">
            <v>781.5</v>
          </cell>
          <cell r="N25">
            <v>390.75</v>
          </cell>
          <cell r="O25">
            <v>260.5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690</v>
          </cell>
          <cell r="J26">
            <v>483.33</v>
          </cell>
          <cell r="K26">
            <v>552</v>
          </cell>
          <cell r="L26">
            <v>414</v>
          </cell>
          <cell r="M26">
            <v>828</v>
          </cell>
          <cell r="N26">
            <v>414</v>
          </cell>
          <cell r="O26">
            <v>276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692.5</v>
          </cell>
          <cell r="J27">
            <v>485</v>
          </cell>
          <cell r="K27">
            <v>554</v>
          </cell>
          <cell r="L27">
            <v>415.5</v>
          </cell>
          <cell r="M27">
            <v>831</v>
          </cell>
          <cell r="N27">
            <v>415.5</v>
          </cell>
          <cell r="O27">
            <v>277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690</v>
          </cell>
          <cell r="J28">
            <v>483</v>
          </cell>
          <cell r="K28">
            <v>552</v>
          </cell>
          <cell r="L28">
            <v>414</v>
          </cell>
          <cell r="M28">
            <v>828</v>
          </cell>
          <cell r="N28">
            <v>414</v>
          </cell>
          <cell r="O28">
            <v>276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</v>
          </cell>
          <cell r="F29">
            <v>366.5</v>
          </cell>
          <cell r="G29">
            <v>366</v>
          </cell>
          <cell r="H29">
            <v>610</v>
          </cell>
          <cell r="I29">
            <v>610.75</v>
          </cell>
          <cell r="J29">
            <v>427.25</v>
          </cell>
          <cell r="K29">
            <v>488</v>
          </cell>
          <cell r="L29">
            <v>366</v>
          </cell>
          <cell r="M29">
            <v>732</v>
          </cell>
          <cell r="N29">
            <v>366</v>
          </cell>
          <cell r="O29">
            <v>244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636.67</v>
          </cell>
          <cell r="I30">
            <v>636.67</v>
          </cell>
          <cell r="J30">
            <v>446</v>
          </cell>
          <cell r="K30">
            <v>509.33</v>
          </cell>
          <cell r="L30">
            <v>382</v>
          </cell>
          <cell r="M30">
            <v>764</v>
          </cell>
          <cell r="N30">
            <v>382</v>
          </cell>
          <cell r="O30">
            <v>254.67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687.5</v>
          </cell>
          <cell r="J31">
            <v>481.5</v>
          </cell>
          <cell r="K31">
            <v>550</v>
          </cell>
          <cell r="L31">
            <v>412.5</v>
          </cell>
          <cell r="M31">
            <v>825</v>
          </cell>
          <cell r="N31">
            <v>412.5</v>
          </cell>
          <cell r="O31">
            <v>275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685</v>
          </cell>
          <cell r="J32">
            <v>480</v>
          </cell>
          <cell r="K32">
            <v>548</v>
          </cell>
          <cell r="L32">
            <v>411</v>
          </cell>
          <cell r="M32">
            <v>822</v>
          </cell>
          <cell r="N32">
            <v>411</v>
          </cell>
          <cell r="O32">
            <v>274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227.5</v>
          </cell>
          <cell r="F33">
            <v>342.75</v>
          </cell>
          <cell r="G33">
            <v>341.25</v>
          </cell>
          <cell r="H33">
            <v>568.75</v>
          </cell>
          <cell r="I33">
            <v>571</v>
          </cell>
          <cell r="J33">
            <v>398.5</v>
          </cell>
          <cell r="K33">
            <v>455</v>
          </cell>
          <cell r="L33">
            <v>341.25</v>
          </cell>
          <cell r="M33">
            <v>682.5</v>
          </cell>
          <cell r="N33">
            <v>341.25</v>
          </cell>
          <cell r="O33">
            <v>227.5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233.33</v>
          </cell>
          <cell r="F34">
            <v>350.67</v>
          </cell>
          <cell r="G34">
            <v>350</v>
          </cell>
          <cell r="H34">
            <v>583.33</v>
          </cell>
          <cell r="I34">
            <v>584.33</v>
          </cell>
          <cell r="J34">
            <v>408.67</v>
          </cell>
          <cell r="K34">
            <v>466.67</v>
          </cell>
          <cell r="L34">
            <v>350</v>
          </cell>
          <cell r="M34">
            <v>700</v>
          </cell>
          <cell r="N34">
            <v>350</v>
          </cell>
          <cell r="O34">
            <v>233.33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610</v>
          </cell>
          <cell r="J35">
            <v>427.5</v>
          </cell>
          <cell r="K35">
            <v>488</v>
          </cell>
          <cell r="L35">
            <v>366</v>
          </cell>
          <cell r="M35">
            <v>732</v>
          </cell>
          <cell r="N35">
            <v>366</v>
          </cell>
          <cell r="O35">
            <v>244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535</v>
          </cell>
          <cell r="J36">
            <v>375</v>
          </cell>
          <cell r="K36">
            <v>428</v>
          </cell>
          <cell r="L36">
            <v>321</v>
          </cell>
          <cell r="M36">
            <v>642</v>
          </cell>
          <cell r="N36">
            <v>321</v>
          </cell>
          <cell r="O36">
            <v>214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211</v>
          </cell>
          <cell r="F37">
            <v>319.5</v>
          </cell>
          <cell r="G37">
            <v>316.5</v>
          </cell>
          <cell r="H37">
            <v>527.5</v>
          </cell>
          <cell r="I37">
            <v>532</v>
          </cell>
          <cell r="J37">
            <v>369.5</v>
          </cell>
          <cell r="K37">
            <v>422</v>
          </cell>
          <cell r="L37">
            <v>316.5</v>
          </cell>
          <cell r="M37">
            <v>633</v>
          </cell>
          <cell r="N37">
            <v>316.5</v>
          </cell>
          <cell r="O37">
            <v>211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212</v>
          </cell>
          <cell r="F38">
            <v>320</v>
          </cell>
          <cell r="G38">
            <v>318</v>
          </cell>
          <cell r="H38">
            <v>530</v>
          </cell>
          <cell r="I38">
            <v>533</v>
          </cell>
          <cell r="J38">
            <v>371.33</v>
          </cell>
          <cell r="K38">
            <v>424</v>
          </cell>
          <cell r="L38">
            <v>318</v>
          </cell>
          <cell r="M38">
            <v>636</v>
          </cell>
          <cell r="N38">
            <v>318</v>
          </cell>
          <cell r="O38">
            <v>212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</v>
          </cell>
          <cell r="F39">
            <v>320.5</v>
          </cell>
          <cell r="G39">
            <v>319.5</v>
          </cell>
          <cell r="H39">
            <v>532.5</v>
          </cell>
          <cell r="I39">
            <v>534</v>
          </cell>
          <cell r="J39">
            <v>373</v>
          </cell>
          <cell r="K39">
            <v>426</v>
          </cell>
          <cell r="L39">
            <v>319.5</v>
          </cell>
          <cell r="M39">
            <v>639</v>
          </cell>
          <cell r="N39">
            <v>319.5</v>
          </cell>
          <cell r="O39">
            <v>213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212</v>
          </cell>
          <cell r="F40">
            <v>320</v>
          </cell>
          <cell r="G40">
            <v>318</v>
          </cell>
          <cell r="H40">
            <v>530</v>
          </cell>
          <cell r="I40">
            <v>533</v>
          </cell>
          <cell r="J40">
            <v>371</v>
          </cell>
          <cell r="K40">
            <v>424</v>
          </cell>
          <cell r="L40">
            <v>318</v>
          </cell>
          <cell r="M40">
            <v>636</v>
          </cell>
          <cell r="N40">
            <v>318</v>
          </cell>
          <cell r="O40">
            <v>212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</v>
          </cell>
          <cell r="F41">
            <v>315</v>
          </cell>
          <cell r="G41">
            <v>313.5</v>
          </cell>
          <cell r="H41">
            <v>522.5</v>
          </cell>
          <cell r="I41">
            <v>524.75</v>
          </cell>
          <cell r="J41">
            <v>366</v>
          </cell>
          <cell r="K41">
            <v>418</v>
          </cell>
          <cell r="L41">
            <v>313.5</v>
          </cell>
          <cell r="M41">
            <v>627</v>
          </cell>
          <cell r="N41">
            <v>313.5</v>
          </cell>
          <cell r="O41">
            <v>209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210</v>
          </cell>
          <cell r="F42">
            <v>319</v>
          </cell>
          <cell r="G42">
            <v>315</v>
          </cell>
          <cell r="H42">
            <v>525</v>
          </cell>
          <cell r="I42">
            <v>531</v>
          </cell>
          <cell r="J42">
            <v>367.67</v>
          </cell>
          <cell r="K42">
            <v>420</v>
          </cell>
          <cell r="L42">
            <v>315</v>
          </cell>
          <cell r="M42">
            <v>630</v>
          </cell>
          <cell r="N42">
            <v>315</v>
          </cell>
          <cell r="O42">
            <v>210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211</v>
          </cell>
          <cell r="F43">
            <v>319.5</v>
          </cell>
          <cell r="G43">
            <v>316.5</v>
          </cell>
          <cell r="H43">
            <v>527.5</v>
          </cell>
          <cell r="I43">
            <v>532</v>
          </cell>
          <cell r="J43">
            <v>369.5</v>
          </cell>
          <cell r="K43">
            <v>422</v>
          </cell>
          <cell r="L43">
            <v>316.5</v>
          </cell>
          <cell r="M43">
            <v>633</v>
          </cell>
          <cell r="N43">
            <v>316.5</v>
          </cell>
          <cell r="O43">
            <v>211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210</v>
          </cell>
          <cell r="F44">
            <v>319</v>
          </cell>
          <cell r="G44">
            <v>315</v>
          </cell>
          <cell r="H44">
            <v>525</v>
          </cell>
          <cell r="I44">
            <v>531</v>
          </cell>
          <cell r="J44">
            <v>368</v>
          </cell>
          <cell r="K44">
            <v>420</v>
          </cell>
          <cell r="L44">
            <v>315</v>
          </cell>
          <cell r="M44">
            <v>630</v>
          </cell>
          <cell r="N44">
            <v>315</v>
          </cell>
          <cell r="O44">
            <v>210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517.5</v>
          </cell>
          <cell r="J45">
            <v>362.5</v>
          </cell>
          <cell r="K45">
            <v>414</v>
          </cell>
          <cell r="L45">
            <v>310.5</v>
          </cell>
          <cell r="M45">
            <v>621</v>
          </cell>
          <cell r="N45">
            <v>310.5</v>
          </cell>
          <cell r="O45">
            <v>207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</v>
          </cell>
          <cell r="F46">
            <v>313.33</v>
          </cell>
          <cell r="G46">
            <v>312</v>
          </cell>
          <cell r="H46">
            <v>520</v>
          </cell>
          <cell r="I46">
            <v>522</v>
          </cell>
          <cell r="J46">
            <v>364.33</v>
          </cell>
          <cell r="K46">
            <v>416</v>
          </cell>
          <cell r="L46">
            <v>312</v>
          </cell>
          <cell r="M46">
            <v>624</v>
          </cell>
          <cell r="N46">
            <v>312</v>
          </cell>
          <cell r="O46">
            <v>208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209</v>
          </cell>
          <cell r="F47">
            <v>318.5</v>
          </cell>
          <cell r="G47">
            <v>313.5</v>
          </cell>
          <cell r="H47">
            <v>522.5</v>
          </cell>
          <cell r="I47">
            <v>530</v>
          </cell>
          <cell r="J47">
            <v>366</v>
          </cell>
          <cell r="K47">
            <v>418</v>
          </cell>
          <cell r="L47">
            <v>313.5</v>
          </cell>
          <cell r="M47">
            <v>627</v>
          </cell>
          <cell r="N47">
            <v>313.5</v>
          </cell>
          <cell r="O47">
            <v>209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208</v>
          </cell>
          <cell r="F48">
            <v>318</v>
          </cell>
          <cell r="G48">
            <v>312</v>
          </cell>
          <cell r="H48">
            <v>520</v>
          </cell>
          <cell r="I48">
            <v>529</v>
          </cell>
          <cell r="J48">
            <v>364</v>
          </cell>
          <cell r="K48">
            <v>416</v>
          </cell>
          <cell r="L48">
            <v>312</v>
          </cell>
          <cell r="M48">
            <v>624</v>
          </cell>
          <cell r="N48">
            <v>312</v>
          </cell>
          <cell r="O48">
            <v>208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205</v>
          </cell>
          <cell r="F49">
            <v>306</v>
          </cell>
          <cell r="G49">
            <v>307.5</v>
          </cell>
          <cell r="H49">
            <v>512.5</v>
          </cell>
          <cell r="I49">
            <v>510.25</v>
          </cell>
          <cell r="J49">
            <v>359</v>
          </cell>
          <cell r="K49">
            <v>410</v>
          </cell>
          <cell r="L49">
            <v>307.5</v>
          </cell>
          <cell r="M49">
            <v>615</v>
          </cell>
          <cell r="N49">
            <v>307.5</v>
          </cell>
          <cell r="O49">
            <v>205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206</v>
          </cell>
          <cell r="F50">
            <v>307.67</v>
          </cell>
          <cell r="G50">
            <v>309</v>
          </cell>
          <cell r="H50">
            <v>515</v>
          </cell>
          <cell r="I50">
            <v>513</v>
          </cell>
          <cell r="J50">
            <v>360.67</v>
          </cell>
          <cell r="K50">
            <v>412</v>
          </cell>
          <cell r="L50">
            <v>309</v>
          </cell>
          <cell r="M50">
            <v>618</v>
          </cell>
          <cell r="N50">
            <v>309</v>
          </cell>
          <cell r="O50">
            <v>206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517.5</v>
          </cell>
          <cell r="J51">
            <v>362.5</v>
          </cell>
          <cell r="K51">
            <v>414</v>
          </cell>
          <cell r="L51">
            <v>310.5</v>
          </cell>
          <cell r="M51">
            <v>621</v>
          </cell>
          <cell r="N51">
            <v>310.5</v>
          </cell>
          <cell r="O51">
            <v>207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206</v>
          </cell>
          <cell r="F52">
            <v>303</v>
          </cell>
          <cell r="G52">
            <v>309</v>
          </cell>
          <cell r="H52">
            <v>515</v>
          </cell>
          <cell r="I52">
            <v>506</v>
          </cell>
          <cell r="J52">
            <v>361</v>
          </cell>
          <cell r="K52">
            <v>412</v>
          </cell>
          <cell r="L52">
            <v>309</v>
          </cell>
          <cell r="M52">
            <v>618</v>
          </cell>
          <cell r="N52">
            <v>309</v>
          </cell>
          <cell r="O52">
            <v>206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203</v>
          </cell>
          <cell r="F53">
            <v>301.5</v>
          </cell>
          <cell r="G53">
            <v>304.5</v>
          </cell>
          <cell r="H53">
            <v>507.5</v>
          </cell>
          <cell r="I53">
            <v>503</v>
          </cell>
          <cell r="J53">
            <v>355.5</v>
          </cell>
          <cell r="K53">
            <v>406</v>
          </cell>
          <cell r="L53">
            <v>304.5</v>
          </cell>
          <cell r="M53">
            <v>609</v>
          </cell>
          <cell r="N53">
            <v>304.5</v>
          </cell>
          <cell r="O53">
            <v>203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204</v>
          </cell>
          <cell r="F54">
            <v>302</v>
          </cell>
          <cell r="G54">
            <v>306</v>
          </cell>
          <cell r="H54">
            <v>510</v>
          </cell>
          <cell r="I54">
            <v>504</v>
          </cell>
          <cell r="J54">
            <v>357.33</v>
          </cell>
          <cell r="K54">
            <v>408</v>
          </cell>
          <cell r="L54">
            <v>306</v>
          </cell>
          <cell r="M54">
            <v>612</v>
          </cell>
          <cell r="N54">
            <v>306</v>
          </cell>
          <cell r="O54">
            <v>204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205</v>
          </cell>
          <cell r="F55">
            <v>302.5</v>
          </cell>
          <cell r="G55">
            <v>307.5</v>
          </cell>
          <cell r="H55">
            <v>512.5</v>
          </cell>
          <cell r="I55">
            <v>505</v>
          </cell>
          <cell r="J55">
            <v>359</v>
          </cell>
          <cell r="K55">
            <v>410</v>
          </cell>
          <cell r="L55">
            <v>307.5</v>
          </cell>
          <cell r="M55">
            <v>615</v>
          </cell>
          <cell r="N55">
            <v>307.5</v>
          </cell>
          <cell r="O55">
            <v>205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204</v>
          </cell>
          <cell r="F56">
            <v>302</v>
          </cell>
          <cell r="G56">
            <v>306</v>
          </cell>
          <cell r="H56">
            <v>510</v>
          </cell>
          <cell r="I56">
            <v>504</v>
          </cell>
          <cell r="J56">
            <v>357</v>
          </cell>
          <cell r="K56">
            <v>408</v>
          </cell>
          <cell r="L56">
            <v>306</v>
          </cell>
          <cell r="M56">
            <v>612</v>
          </cell>
          <cell r="N56">
            <v>306</v>
          </cell>
          <cell r="O56">
            <v>204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186.5</v>
          </cell>
          <cell r="F57">
            <v>278.25</v>
          </cell>
          <cell r="G57">
            <v>279.75</v>
          </cell>
          <cell r="H57">
            <v>466.25</v>
          </cell>
          <cell r="I57">
            <v>464</v>
          </cell>
          <cell r="J57">
            <v>326.5</v>
          </cell>
          <cell r="K57">
            <v>373</v>
          </cell>
          <cell r="L57">
            <v>279.75</v>
          </cell>
          <cell r="M57">
            <v>559.5</v>
          </cell>
          <cell r="N57">
            <v>279.75</v>
          </cell>
          <cell r="O57">
            <v>186.5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202</v>
          </cell>
          <cell r="F58">
            <v>301</v>
          </cell>
          <cell r="G58">
            <v>303</v>
          </cell>
          <cell r="H58">
            <v>505</v>
          </cell>
          <cell r="I58">
            <v>502</v>
          </cell>
          <cell r="J58">
            <v>353.67</v>
          </cell>
          <cell r="K58">
            <v>404</v>
          </cell>
          <cell r="L58">
            <v>303</v>
          </cell>
          <cell r="M58">
            <v>606</v>
          </cell>
          <cell r="N58">
            <v>303</v>
          </cell>
          <cell r="O58">
            <v>202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203</v>
          </cell>
          <cell r="F59">
            <v>301.5</v>
          </cell>
          <cell r="G59">
            <v>304.5</v>
          </cell>
          <cell r="H59">
            <v>507.5</v>
          </cell>
          <cell r="I59">
            <v>503</v>
          </cell>
          <cell r="J59">
            <v>355.5</v>
          </cell>
          <cell r="K59">
            <v>406</v>
          </cell>
          <cell r="L59">
            <v>304.5</v>
          </cell>
          <cell r="M59">
            <v>609</v>
          </cell>
          <cell r="N59">
            <v>304.5</v>
          </cell>
          <cell r="O59">
            <v>203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202</v>
          </cell>
          <cell r="F60">
            <v>301</v>
          </cell>
          <cell r="G60">
            <v>303</v>
          </cell>
          <cell r="H60">
            <v>505</v>
          </cell>
          <cell r="I60">
            <v>502</v>
          </cell>
          <cell r="J60">
            <v>354</v>
          </cell>
          <cell r="K60">
            <v>404</v>
          </cell>
          <cell r="L60">
            <v>303</v>
          </cell>
          <cell r="M60">
            <v>606</v>
          </cell>
          <cell r="N60">
            <v>303</v>
          </cell>
          <cell r="O60">
            <v>202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425</v>
          </cell>
          <cell r="J61">
            <v>297.75</v>
          </cell>
          <cell r="K61">
            <v>340</v>
          </cell>
          <cell r="L61">
            <v>255</v>
          </cell>
          <cell r="M61">
            <v>510</v>
          </cell>
          <cell r="N61">
            <v>255</v>
          </cell>
          <cell r="O61">
            <v>170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180.67</v>
          </cell>
          <cell r="F62">
            <v>270.33</v>
          </cell>
          <cell r="G62">
            <v>271</v>
          </cell>
          <cell r="H62">
            <v>451.67</v>
          </cell>
          <cell r="I62">
            <v>450.67</v>
          </cell>
          <cell r="J62">
            <v>316.33</v>
          </cell>
          <cell r="K62">
            <v>361.33</v>
          </cell>
          <cell r="L62">
            <v>271</v>
          </cell>
          <cell r="M62">
            <v>542</v>
          </cell>
          <cell r="N62">
            <v>271</v>
          </cell>
          <cell r="O62">
            <v>180.67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201</v>
          </cell>
          <cell r="F63">
            <v>300.5</v>
          </cell>
          <cell r="G63">
            <v>301.5</v>
          </cell>
          <cell r="H63">
            <v>502.5</v>
          </cell>
          <cell r="I63">
            <v>501</v>
          </cell>
          <cell r="J63">
            <v>352</v>
          </cell>
          <cell r="K63">
            <v>402</v>
          </cell>
          <cell r="L63">
            <v>301.5</v>
          </cell>
          <cell r="M63">
            <v>603</v>
          </cell>
          <cell r="N63">
            <v>301.5</v>
          </cell>
          <cell r="O63">
            <v>201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500</v>
          </cell>
          <cell r="J64">
            <v>350</v>
          </cell>
          <cell r="K64">
            <v>400</v>
          </cell>
          <cell r="L64">
            <v>300</v>
          </cell>
          <cell r="M64">
            <v>600</v>
          </cell>
          <cell r="N64">
            <v>300</v>
          </cell>
          <cell r="O64">
            <v>200</v>
          </cell>
        </row>
        <row r="65">
          <cell r="A65">
            <v>16.25</v>
          </cell>
          <cell r="B65">
            <v>38.38</v>
          </cell>
          <cell r="C65">
            <v>76.75</v>
          </cell>
          <cell r="D65">
            <v>154.25</v>
          </cell>
          <cell r="E65">
            <v>153.5</v>
          </cell>
          <cell r="F65">
            <v>231.75</v>
          </cell>
          <cell r="G65">
            <v>230.25</v>
          </cell>
          <cell r="H65">
            <v>383.75</v>
          </cell>
          <cell r="I65">
            <v>386</v>
          </cell>
          <cell r="J65">
            <v>268.75</v>
          </cell>
          <cell r="K65">
            <v>307</v>
          </cell>
          <cell r="L65">
            <v>230.25</v>
          </cell>
          <cell r="M65">
            <v>460.5</v>
          </cell>
          <cell r="N65">
            <v>230.25</v>
          </cell>
          <cell r="O65">
            <v>153.5</v>
          </cell>
        </row>
        <row r="66">
          <cell r="A66">
            <v>16.33</v>
          </cell>
          <cell r="B66">
            <v>39.83</v>
          </cell>
          <cell r="C66">
            <v>79.67</v>
          </cell>
          <cell r="D66">
            <v>159.67</v>
          </cell>
          <cell r="E66">
            <v>159.33</v>
          </cell>
          <cell r="F66">
            <v>239.67</v>
          </cell>
          <cell r="G66">
            <v>239</v>
          </cell>
          <cell r="H66">
            <v>398.33</v>
          </cell>
          <cell r="I66">
            <v>399.33</v>
          </cell>
          <cell r="J66">
            <v>279</v>
          </cell>
          <cell r="K66">
            <v>318.67</v>
          </cell>
          <cell r="L66">
            <v>239</v>
          </cell>
          <cell r="M66">
            <v>478</v>
          </cell>
          <cell r="N66">
            <v>239</v>
          </cell>
          <cell r="O66">
            <v>159.33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425</v>
          </cell>
          <cell r="J67">
            <v>297.5</v>
          </cell>
          <cell r="K67">
            <v>340</v>
          </cell>
          <cell r="L67">
            <v>255</v>
          </cell>
          <cell r="M67">
            <v>510</v>
          </cell>
          <cell r="N67">
            <v>255</v>
          </cell>
          <cell r="O67">
            <v>170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350</v>
          </cell>
          <cell r="J68">
            <v>245</v>
          </cell>
          <cell r="K68">
            <v>280</v>
          </cell>
          <cell r="L68">
            <v>210</v>
          </cell>
          <cell r="M68">
            <v>420</v>
          </cell>
          <cell r="N68">
            <v>210</v>
          </cell>
          <cell r="O68">
            <v>140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137</v>
          </cell>
          <cell r="F69">
            <v>208.5</v>
          </cell>
          <cell r="G69">
            <v>205.5</v>
          </cell>
          <cell r="H69">
            <v>342.5</v>
          </cell>
          <cell r="I69">
            <v>347</v>
          </cell>
          <cell r="J69">
            <v>240</v>
          </cell>
          <cell r="K69">
            <v>274</v>
          </cell>
          <cell r="L69">
            <v>205.5</v>
          </cell>
          <cell r="M69">
            <v>411</v>
          </cell>
          <cell r="N69">
            <v>205.5</v>
          </cell>
          <cell r="O69">
            <v>137</v>
          </cell>
        </row>
        <row r="70">
          <cell r="A70">
            <v>17.33</v>
          </cell>
          <cell r="B70">
            <v>34.5</v>
          </cell>
          <cell r="C70">
            <v>69</v>
          </cell>
          <cell r="D70">
            <v>139</v>
          </cell>
          <cell r="E70">
            <v>138</v>
          </cell>
          <cell r="F70">
            <v>209</v>
          </cell>
          <cell r="G70">
            <v>207</v>
          </cell>
          <cell r="H70">
            <v>345</v>
          </cell>
          <cell r="I70">
            <v>348</v>
          </cell>
          <cell r="J70">
            <v>241.67</v>
          </cell>
          <cell r="K70">
            <v>276</v>
          </cell>
          <cell r="L70">
            <v>207</v>
          </cell>
          <cell r="M70">
            <v>414</v>
          </cell>
          <cell r="N70">
            <v>207</v>
          </cell>
          <cell r="O70">
            <v>138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</v>
          </cell>
          <cell r="F71">
            <v>209.5</v>
          </cell>
          <cell r="G71">
            <v>208.5</v>
          </cell>
          <cell r="H71">
            <v>347.5</v>
          </cell>
          <cell r="I71">
            <v>349</v>
          </cell>
          <cell r="J71">
            <v>243.5</v>
          </cell>
          <cell r="K71">
            <v>278</v>
          </cell>
          <cell r="L71">
            <v>208.5</v>
          </cell>
          <cell r="M71">
            <v>417</v>
          </cell>
          <cell r="N71">
            <v>208.5</v>
          </cell>
          <cell r="O71">
            <v>139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138</v>
          </cell>
          <cell r="F72">
            <v>209</v>
          </cell>
          <cell r="G72">
            <v>207</v>
          </cell>
          <cell r="H72">
            <v>345</v>
          </cell>
          <cell r="I72">
            <v>348</v>
          </cell>
          <cell r="J72">
            <v>242</v>
          </cell>
          <cell r="K72">
            <v>276</v>
          </cell>
          <cell r="L72">
            <v>207</v>
          </cell>
          <cell r="M72">
            <v>414</v>
          </cell>
          <cell r="N72">
            <v>207</v>
          </cell>
          <cell r="O72">
            <v>138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135</v>
          </cell>
          <cell r="F73">
            <v>207.5</v>
          </cell>
          <cell r="G73">
            <v>202.5</v>
          </cell>
          <cell r="H73">
            <v>337.5</v>
          </cell>
          <cell r="I73">
            <v>345</v>
          </cell>
          <cell r="J73">
            <v>236.5</v>
          </cell>
          <cell r="K73">
            <v>270</v>
          </cell>
          <cell r="L73">
            <v>202.5</v>
          </cell>
          <cell r="M73">
            <v>405</v>
          </cell>
          <cell r="N73">
            <v>202.5</v>
          </cell>
          <cell r="O73">
            <v>135</v>
          </cell>
        </row>
        <row r="74">
          <cell r="A74">
            <v>18.33</v>
          </cell>
          <cell r="B74">
            <v>34</v>
          </cell>
          <cell r="C74">
            <v>68</v>
          </cell>
          <cell r="D74">
            <v>138</v>
          </cell>
          <cell r="E74">
            <v>136</v>
          </cell>
          <cell r="F74">
            <v>208</v>
          </cell>
          <cell r="G74">
            <v>204</v>
          </cell>
          <cell r="H74">
            <v>340</v>
          </cell>
          <cell r="I74">
            <v>346</v>
          </cell>
          <cell r="J74">
            <v>238.33</v>
          </cell>
          <cell r="K74">
            <v>272</v>
          </cell>
          <cell r="L74">
            <v>204</v>
          </cell>
          <cell r="M74">
            <v>408</v>
          </cell>
          <cell r="N74">
            <v>204</v>
          </cell>
          <cell r="O74">
            <v>136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137</v>
          </cell>
          <cell r="F75">
            <v>208.5</v>
          </cell>
          <cell r="G75">
            <v>205.5</v>
          </cell>
          <cell r="H75">
            <v>342.5</v>
          </cell>
          <cell r="I75">
            <v>347</v>
          </cell>
          <cell r="J75">
            <v>240</v>
          </cell>
          <cell r="K75">
            <v>274</v>
          </cell>
          <cell r="L75">
            <v>205.5</v>
          </cell>
          <cell r="M75">
            <v>411</v>
          </cell>
          <cell r="N75">
            <v>205.5</v>
          </cell>
          <cell r="O75">
            <v>137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136</v>
          </cell>
          <cell r="F76">
            <v>208</v>
          </cell>
          <cell r="G76">
            <v>204</v>
          </cell>
          <cell r="H76">
            <v>340</v>
          </cell>
          <cell r="I76">
            <v>346</v>
          </cell>
          <cell r="J76">
            <v>238</v>
          </cell>
          <cell r="K76">
            <v>272</v>
          </cell>
          <cell r="L76">
            <v>204</v>
          </cell>
          <cell r="M76">
            <v>408</v>
          </cell>
          <cell r="N76">
            <v>204</v>
          </cell>
          <cell r="O76">
            <v>136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133</v>
          </cell>
          <cell r="F77">
            <v>206.5</v>
          </cell>
          <cell r="G77">
            <v>199.5</v>
          </cell>
          <cell r="H77">
            <v>332.5</v>
          </cell>
          <cell r="I77">
            <v>343</v>
          </cell>
          <cell r="J77">
            <v>233</v>
          </cell>
          <cell r="K77">
            <v>266</v>
          </cell>
          <cell r="L77">
            <v>199.5</v>
          </cell>
          <cell r="M77">
            <v>399</v>
          </cell>
          <cell r="N77">
            <v>199.5</v>
          </cell>
          <cell r="O77">
            <v>133</v>
          </cell>
        </row>
        <row r="78">
          <cell r="A78">
            <v>19.33</v>
          </cell>
          <cell r="B78">
            <v>33.5</v>
          </cell>
          <cell r="C78">
            <v>67</v>
          </cell>
          <cell r="D78">
            <v>137</v>
          </cell>
          <cell r="E78">
            <v>134</v>
          </cell>
          <cell r="F78">
            <v>207</v>
          </cell>
          <cell r="G78">
            <v>201</v>
          </cell>
          <cell r="H78">
            <v>335</v>
          </cell>
          <cell r="I78">
            <v>344</v>
          </cell>
          <cell r="J78">
            <v>234.67</v>
          </cell>
          <cell r="K78">
            <v>268</v>
          </cell>
          <cell r="L78">
            <v>201</v>
          </cell>
          <cell r="M78">
            <v>402</v>
          </cell>
          <cell r="N78">
            <v>201</v>
          </cell>
          <cell r="O78">
            <v>134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135</v>
          </cell>
          <cell r="F79">
            <v>207.5</v>
          </cell>
          <cell r="G79">
            <v>202.5</v>
          </cell>
          <cell r="H79">
            <v>337.5</v>
          </cell>
          <cell r="I79">
            <v>345</v>
          </cell>
          <cell r="J79">
            <v>236.5</v>
          </cell>
          <cell r="K79">
            <v>270</v>
          </cell>
          <cell r="L79">
            <v>202.5</v>
          </cell>
          <cell r="M79">
            <v>405</v>
          </cell>
          <cell r="N79">
            <v>202.5</v>
          </cell>
          <cell r="O79">
            <v>135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134</v>
          </cell>
          <cell r="F80">
            <v>207</v>
          </cell>
          <cell r="G80">
            <v>201</v>
          </cell>
          <cell r="H80">
            <v>335</v>
          </cell>
          <cell r="I80">
            <v>344</v>
          </cell>
          <cell r="J80">
            <v>235</v>
          </cell>
          <cell r="K80">
            <v>268</v>
          </cell>
          <cell r="L80">
            <v>201</v>
          </cell>
          <cell r="M80">
            <v>402</v>
          </cell>
          <cell r="N80">
            <v>201</v>
          </cell>
          <cell r="O80">
            <v>134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131</v>
          </cell>
          <cell r="F81">
            <v>205.5</v>
          </cell>
          <cell r="G81">
            <v>196.5</v>
          </cell>
          <cell r="H81">
            <v>327.5</v>
          </cell>
          <cell r="I81">
            <v>341</v>
          </cell>
          <cell r="J81">
            <v>229.5</v>
          </cell>
          <cell r="K81">
            <v>262</v>
          </cell>
          <cell r="L81">
            <v>196.5</v>
          </cell>
          <cell r="M81">
            <v>393</v>
          </cell>
          <cell r="N81">
            <v>196.5</v>
          </cell>
          <cell r="O81">
            <v>131</v>
          </cell>
        </row>
        <row r="82">
          <cell r="A82">
            <v>20.33</v>
          </cell>
          <cell r="B82">
            <v>33</v>
          </cell>
          <cell r="C82">
            <v>66</v>
          </cell>
          <cell r="D82">
            <v>136</v>
          </cell>
          <cell r="E82">
            <v>132</v>
          </cell>
          <cell r="F82">
            <v>206</v>
          </cell>
          <cell r="G82">
            <v>198</v>
          </cell>
          <cell r="H82">
            <v>330</v>
          </cell>
          <cell r="I82">
            <v>342</v>
          </cell>
          <cell r="J82">
            <v>231.33</v>
          </cell>
          <cell r="K82">
            <v>264</v>
          </cell>
          <cell r="L82">
            <v>198</v>
          </cell>
          <cell r="M82">
            <v>396</v>
          </cell>
          <cell r="N82">
            <v>198</v>
          </cell>
          <cell r="O82">
            <v>132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133</v>
          </cell>
          <cell r="F83">
            <v>206.5</v>
          </cell>
          <cell r="G83">
            <v>199.5</v>
          </cell>
          <cell r="H83">
            <v>332.5</v>
          </cell>
          <cell r="I83">
            <v>343</v>
          </cell>
          <cell r="J83">
            <v>233</v>
          </cell>
          <cell r="K83">
            <v>266</v>
          </cell>
          <cell r="L83">
            <v>199.5</v>
          </cell>
          <cell r="M83">
            <v>399</v>
          </cell>
          <cell r="N83">
            <v>199.5</v>
          </cell>
          <cell r="O83">
            <v>133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132</v>
          </cell>
          <cell r="F84">
            <v>206</v>
          </cell>
          <cell r="G84">
            <v>198</v>
          </cell>
          <cell r="H84">
            <v>330</v>
          </cell>
          <cell r="I84">
            <v>342</v>
          </cell>
          <cell r="J84">
            <v>231</v>
          </cell>
          <cell r="K84">
            <v>264</v>
          </cell>
          <cell r="L84">
            <v>198</v>
          </cell>
          <cell r="M84">
            <v>396</v>
          </cell>
          <cell r="N84">
            <v>198</v>
          </cell>
          <cell r="O84">
            <v>132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129</v>
          </cell>
          <cell r="F85">
            <v>204.5</v>
          </cell>
          <cell r="G85">
            <v>193.5</v>
          </cell>
          <cell r="H85">
            <v>322.5</v>
          </cell>
          <cell r="I85">
            <v>339</v>
          </cell>
          <cell r="J85">
            <v>226</v>
          </cell>
          <cell r="K85">
            <v>258</v>
          </cell>
          <cell r="L85">
            <v>193.5</v>
          </cell>
          <cell r="M85">
            <v>387</v>
          </cell>
          <cell r="N85">
            <v>193.5</v>
          </cell>
          <cell r="O85">
            <v>129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130</v>
          </cell>
          <cell r="F86">
            <v>205</v>
          </cell>
          <cell r="G86">
            <v>195</v>
          </cell>
          <cell r="H86">
            <v>325</v>
          </cell>
          <cell r="I86">
            <v>340</v>
          </cell>
          <cell r="J86">
            <v>227.67</v>
          </cell>
          <cell r="K86">
            <v>260</v>
          </cell>
          <cell r="L86">
            <v>195</v>
          </cell>
          <cell r="M86">
            <v>390</v>
          </cell>
          <cell r="N86">
            <v>195</v>
          </cell>
          <cell r="O86">
            <v>130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131</v>
          </cell>
          <cell r="F87">
            <v>205.5</v>
          </cell>
          <cell r="G87">
            <v>196.5</v>
          </cell>
          <cell r="H87">
            <v>327.5</v>
          </cell>
          <cell r="I87">
            <v>341</v>
          </cell>
          <cell r="J87">
            <v>229.5</v>
          </cell>
          <cell r="K87">
            <v>262</v>
          </cell>
          <cell r="L87">
            <v>196.5</v>
          </cell>
          <cell r="M87">
            <v>393</v>
          </cell>
          <cell r="N87">
            <v>196.5</v>
          </cell>
          <cell r="O87">
            <v>131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130</v>
          </cell>
          <cell r="F88">
            <v>205</v>
          </cell>
          <cell r="G88">
            <v>195</v>
          </cell>
          <cell r="H88">
            <v>325</v>
          </cell>
          <cell r="I88">
            <v>340</v>
          </cell>
          <cell r="J88">
            <v>228</v>
          </cell>
          <cell r="K88">
            <v>260</v>
          </cell>
          <cell r="L88">
            <v>195</v>
          </cell>
          <cell r="M88">
            <v>390</v>
          </cell>
          <cell r="N88">
            <v>195</v>
          </cell>
          <cell r="O88">
            <v>130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127</v>
          </cell>
          <cell r="F89">
            <v>196</v>
          </cell>
          <cell r="G89">
            <v>190.5</v>
          </cell>
          <cell r="H89">
            <v>317.5</v>
          </cell>
          <cell r="I89">
            <v>325.75</v>
          </cell>
          <cell r="J89">
            <v>222.5</v>
          </cell>
          <cell r="K89">
            <v>254</v>
          </cell>
          <cell r="L89">
            <v>190.5</v>
          </cell>
          <cell r="M89">
            <v>375.5</v>
          </cell>
          <cell r="N89">
            <v>190.5</v>
          </cell>
          <cell r="O89">
            <v>127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128</v>
          </cell>
          <cell r="F90">
            <v>204</v>
          </cell>
          <cell r="G90">
            <v>192</v>
          </cell>
          <cell r="H90">
            <v>320</v>
          </cell>
          <cell r="I90">
            <v>338</v>
          </cell>
          <cell r="J90">
            <v>224.33</v>
          </cell>
          <cell r="K90">
            <v>256</v>
          </cell>
          <cell r="L90">
            <v>192</v>
          </cell>
          <cell r="M90">
            <v>384</v>
          </cell>
          <cell r="N90">
            <v>192</v>
          </cell>
          <cell r="O90">
            <v>128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129</v>
          </cell>
          <cell r="F91">
            <v>204.5</v>
          </cell>
          <cell r="G91">
            <v>193.5</v>
          </cell>
          <cell r="H91">
            <v>322.5</v>
          </cell>
          <cell r="I91">
            <v>339</v>
          </cell>
          <cell r="J91">
            <v>226</v>
          </cell>
          <cell r="K91">
            <v>258</v>
          </cell>
          <cell r="L91">
            <v>193.5</v>
          </cell>
          <cell r="M91">
            <v>387</v>
          </cell>
          <cell r="N91">
            <v>193.5</v>
          </cell>
          <cell r="O91">
            <v>129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128</v>
          </cell>
          <cell r="F92">
            <v>204</v>
          </cell>
          <cell r="G92">
            <v>192</v>
          </cell>
          <cell r="H92">
            <v>320</v>
          </cell>
          <cell r="I92">
            <v>338</v>
          </cell>
          <cell r="J92">
            <v>224</v>
          </cell>
          <cell r="K92">
            <v>256</v>
          </cell>
          <cell r="L92">
            <v>192</v>
          </cell>
          <cell r="M92">
            <v>384</v>
          </cell>
          <cell r="N92">
            <v>192</v>
          </cell>
          <cell r="O92">
            <v>128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312.5</v>
          </cell>
          <cell r="J93">
            <v>219</v>
          </cell>
          <cell r="K93">
            <v>250</v>
          </cell>
          <cell r="L93">
            <v>187.5</v>
          </cell>
          <cell r="M93">
            <v>364.5</v>
          </cell>
          <cell r="N93">
            <v>187.5</v>
          </cell>
          <cell r="O93">
            <v>125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126</v>
          </cell>
          <cell r="F94">
            <v>193</v>
          </cell>
          <cell r="G94">
            <v>189</v>
          </cell>
          <cell r="H94">
            <v>315</v>
          </cell>
          <cell r="I94">
            <v>321</v>
          </cell>
          <cell r="J94">
            <v>220.67</v>
          </cell>
          <cell r="K94">
            <v>252</v>
          </cell>
          <cell r="L94">
            <v>189</v>
          </cell>
          <cell r="M94">
            <v>370.67</v>
          </cell>
          <cell r="N94">
            <v>189</v>
          </cell>
          <cell r="O94">
            <v>126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127</v>
          </cell>
          <cell r="F95">
            <v>203.5</v>
          </cell>
          <cell r="G95">
            <v>190.5</v>
          </cell>
          <cell r="H95">
            <v>317.5</v>
          </cell>
          <cell r="I95">
            <v>337</v>
          </cell>
          <cell r="J95">
            <v>222.5</v>
          </cell>
          <cell r="K95">
            <v>254</v>
          </cell>
          <cell r="L95">
            <v>190.5</v>
          </cell>
          <cell r="M95">
            <v>381</v>
          </cell>
          <cell r="N95">
            <v>190.5</v>
          </cell>
          <cell r="O95">
            <v>127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126</v>
          </cell>
          <cell r="F96">
            <v>203</v>
          </cell>
          <cell r="G96">
            <v>189</v>
          </cell>
          <cell r="H96">
            <v>315</v>
          </cell>
          <cell r="I96">
            <v>336</v>
          </cell>
          <cell r="J96">
            <v>221</v>
          </cell>
          <cell r="K96">
            <v>252</v>
          </cell>
          <cell r="L96">
            <v>189</v>
          </cell>
          <cell r="M96">
            <v>378</v>
          </cell>
          <cell r="N96">
            <v>189</v>
          </cell>
          <cell r="O96">
            <v>126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123</v>
          </cell>
          <cell r="F97">
            <v>179</v>
          </cell>
          <cell r="G97">
            <v>184.5</v>
          </cell>
          <cell r="H97">
            <v>307.5</v>
          </cell>
          <cell r="I97">
            <v>299.25</v>
          </cell>
          <cell r="J97">
            <v>215.5</v>
          </cell>
          <cell r="K97">
            <v>246</v>
          </cell>
          <cell r="L97">
            <v>184.5</v>
          </cell>
          <cell r="M97">
            <v>354</v>
          </cell>
          <cell r="N97">
            <v>184.5</v>
          </cell>
          <cell r="O97">
            <v>123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124</v>
          </cell>
          <cell r="F98">
            <v>182</v>
          </cell>
          <cell r="G98">
            <v>186</v>
          </cell>
          <cell r="H98">
            <v>310</v>
          </cell>
          <cell r="I98">
            <v>304</v>
          </cell>
          <cell r="J98">
            <v>217.33</v>
          </cell>
          <cell r="K98">
            <v>248</v>
          </cell>
          <cell r="L98">
            <v>186</v>
          </cell>
          <cell r="M98">
            <v>358</v>
          </cell>
          <cell r="N98">
            <v>186</v>
          </cell>
          <cell r="O98">
            <v>124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312.5</v>
          </cell>
          <cell r="J99">
            <v>219</v>
          </cell>
          <cell r="K99">
            <v>250</v>
          </cell>
          <cell r="L99">
            <v>187.5</v>
          </cell>
          <cell r="M99">
            <v>364</v>
          </cell>
          <cell r="N99">
            <v>187.5</v>
          </cell>
          <cell r="O99">
            <v>125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124</v>
          </cell>
          <cell r="F100">
            <v>172</v>
          </cell>
          <cell r="G100">
            <v>186</v>
          </cell>
          <cell r="H100">
            <v>310</v>
          </cell>
          <cell r="I100">
            <v>289</v>
          </cell>
          <cell r="J100">
            <v>217</v>
          </cell>
          <cell r="K100">
            <v>248</v>
          </cell>
          <cell r="L100">
            <v>186</v>
          </cell>
          <cell r="M100">
            <v>350</v>
          </cell>
          <cell r="N100">
            <v>186</v>
          </cell>
          <cell r="O100">
            <v>124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121</v>
          </cell>
          <cell r="F101">
            <v>170.5</v>
          </cell>
          <cell r="G101">
            <v>181.5</v>
          </cell>
          <cell r="H101">
            <v>302.5</v>
          </cell>
          <cell r="I101">
            <v>286</v>
          </cell>
          <cell r="J101">
            <v>212</v>
          </cell>
          <cell r="K101">
            <v>242</v>
          </cell>
          <cell r="L101">
            <v>181.5</v>
          </cell>
          <cell r="M101">
            <v>344</v>
          </cell>
          <cell r="N101">
            <v>181.5</v>
          </cell>
          <cell r="O101">
            <v>121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122</v>
          </cell>
          <cell r="F102">
            <v>171</v>
          </cell>
          <cell r="G102">
            <v>183</v>
          </cell>
          <cell r="H102">
            <v>305</v>
          </cell>
          <cell r="I102">
            <v>287</v>
          </cell>
          <cell r="J102">
            <v>213.67</v>
          </cell>
          <cell r="K102">
            <v>244</v>
          </cell>
          <cell r="L102">
            <v>183</v>
          </cell>
          <cell r="M102">
            <v>346</v>
          </cell>
          <cell r="N102">
            <v>183</v>
          </cell>
          <cell r="O102">
            <v>122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123</v>
          </cell>
          <cell r="F103">
            <v>171.5</v>
          </cell>
          <cell r="G103">
            <v>184.5</v>
          </cell>
          <cell r="H103">
            <v>307.5</v>
          </cell>
          <cell r="I103">
            <v>288</v>
          </cell>
          <cell r="J103">
            <v>215.5</v>
          </cell>
          <cell r="K103">
            <v>246</v>
          </cell>
          <cell r="L103">
            <v>184.5</v>
          </cell>
          <cell r="M103">
            <v>348</v>
          </cell>
          <cell r="N103">
            <v>184.5</v>
          </cell>
          <cell r="O103">
            <v>123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122</v>
          </cell>
          <cell r="F104">
            <v>171</v>
          </cell>
          <cell r="G104">
            <v>183</v>
          </cell>
          <cell r="H104">
            <v>305</v>
          </cell>
          <cell r="I104">
            <v>287</v>
          </cell>
          <cell r="J104">
            <v>214</v>
          </cell>
          <cell r="K104">
            <v>244</v>
          </cell>
          <cell r="L104">
            <v>183</v>
          </cell>
          <cell r="M104">
            <v>346</v>
          </cell>
          <cell r="N104">
            <v>183</v>
          </cell>
          <cell r="O104">
            <v>122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119</v>
          </cell>
          <cell r="F105">
            <v>169.5</v>
          </cell>
          <cell r="G105">
            <v>178.5</v>
          </cell>
          <cell r="H105">
            <v>297.5</v>
          </cell>
          <cell r="I105">
            <v>284</v>
          </cell>
          <cell r="J105">
            <v>208.5</v>
          </cell>
          <cell r="K105">
            <v>238</v>
          </cell>
          <cell r="L105">
            <v>178.5</v>
          </cell>
          <cell r="M105">
            <v>340</v>
          </cell>
          <cell r="N105">
            <v>178.5</v>
          </cell>
          <cell r="O105">
            <v>119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120</v>
          </cell>
          <cell r="F106">
            <v>170</v>
          </cell>
          <cell r="G106">
            <v>180</v>
          </cell>
          <cell r="H106">
            <v>300</v>
          </cell>
          <cell r="I106">
            <v>285</v>
          </cell>
          <cell r="J106">
            <v>210.33</v>
          </cell>
          <cell r="K106">
            <v>240</v>
          </cell>
          <cell r="L106">
            <v>180</v>
          </cell>
          <cell r="M106">
            <v>342</v>
          </cell>
          <cell r="N106">
            <v>180</v>
          </cell>
          <cell r="O106">
            <v>120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121</v>
          </cell>
          <cell r="F107">
            <v>170.5</v>
          </cell>
          <cell r="G107">
            <v>181.5</v>
          </cell>
          <cell r="H107">
            <v>302.5</v>
          </cell>
          <cell r="I107">
            <v>286</v>
          </cell>
          <cell r="J107">
            <v>212</v>
          </cell>
          <cell r="K107">
            <v>242</v>
          </cell>
          <cell r="L107">
            <v>181.5</v>
          </cell>
          <cell r="M107">
            <v>344</v>
          </cell>
          <cell r="N107">
            <v>181.5</v>
          </cell>
          <cell r="O107">
            <v>121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120</v>
          </cell>
          <cell r="F108">
            <v>170</v>
          </cell>
          <cell r="G108">
            <v>180</v>
          </cell>
          <cell r="H108">
            <v>300</v>
          </cell>
          <cell r="I108">
            <v>285</v>
          </cell>
          <cell r="J108">
            <v>210</v>
          </cell>
          <cell r="K108">
            <v>240</v>
          </cell>
          <cell r="L108">
            <v>180</v>
          </cell>
          <cell r="M108">
            <v>342</v>
          </cell>
          <cell r="N108">
            <v>180</v>
          </cell>
          <cell r="O108">
            <v>120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117</v>
          </cell>
          <cell r="F109">
            <v>168.5</v>
          </cell>
          <cell r="G109">
            <v>175.5</v>
          </cell>
          <cell r="H109">
            <v>292.5</v>
          </cell>
          <cell r="I109">
            <v>282</v>
          </cell>
          <cell r="J109">
            <v>205</v>
          </cell>
          <cell r="K109">
            <v>234</v>
          </cell>
          <cell r="L109">
            <v>175.5</v>
          </cell>
          <cell r="M109">
            <v>336</v>
          </cell>
          <cell r="N109">
            <v>175.5</v>
          </cell>
          <cell r="O109">
            <v>117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118</v>
          </cell>
          <cell r="F110">
            <v>169</v>
          </cell>
          <cell r="G110">
            <v>177</v>
          </cell>
          <cell r="H110">
            <v>295</v>
          </cell>
          <cell r="I110">
            <v>283</v>
          </cell>
          <cell r="J110">
            <v>206.67</v>
          </cell>
          <cell r="K110">
            <v>236</v>
          </cell>
          <cell r="L110">
            <v>177</v>
          </cell>
          <cell r="M110">
            <v>338</v>
          </cell>
          <cell r="N110">
            <v>177</v>
          </cell>
          <cell r="O110">
            <v>118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119</v>
          </cell>
          <cell r="F111">
            <v>169.5</v>
          </cell>
          <cell r="G111">
            <v>178.5</v>
          </cell>
          <cell r="H111">
            <v>297.5</v>
          </cell>
          <cell r="I111">
            <v>284</v>
          </cell>
          <cell r="J111">
            <v>208.5</v>
          </cell>
          <cell r="K111">
            <v>238</v>
          </cell>
          <cell r="L111">
            <v>178.5</v>
          </cell>
          <cell r="M111">
            <v>340</v>
          </cell>
          <cell r="N111">
            <v>178.5</v>
          </cell>
          <cell r="O111">
            <v>119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118</v>
          </cell>
          <cell r="F112">
            <v>169</v>
          </cell>
          <cell r="G112">
            <v>177</v>
          </cell>
          <cell r="H112">
            <v>295</v>
          </cell>
          <cell r="I112">
            <v>283</v>
          </cell>
          <cell r="J112">
            <v>207</v>
          </cell>
          <cell r="K112">
            <v>236</v>
          </cell>
          <cell r="L112">
            <v>177</v>
          </cell>
          <cell r="M112">
            <v>338</v>
          </cell>
          <cell r="N112">
            <v>177</v>
          </cell>
          <cell r="O112">
            <v>118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115</v>
          </cell>
          <cell r="F113">
            <v>167.5</v>
          </cell>
          <cell r="G113">
            <v>172.5</v>
          </cell>
          <cell r="H113">
            <v>287.5</v>
          </cell>
          <cell r="I113">
            <v>280</v>
          </cell>
          <cell r="J113">
            <v>201.5</v>
          </cell>
          <cell r="K113">
            <v>230</v>
          </cell>
          <cell r="L113">
            <v>172.5</v>
          </cell>
          <cell r="M113">
            <v>332</v>
          </cell>
          <cell r="N113">
            <v>172.5</v>
          </cell>
          <cell r="O113">
            <v>115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116</v>
          </cell>
          <cell r="F114">
            <v>168</v>
          </cell>
          <cell r="G114">
            <v>174</v>
          </cell>
          <cell r="H114">
            <v>290</v>
          </cell>
          <cell r="I114">
            <v>281</v>
          </cell>
          <cell r="J114">
            <v>203.33</v>
          </cell>
          <cell r="K114">
            <v>232</v>
          </cell>
          <cell r="L114">
            <v>174</v>
          </cell>
          <cell r="M114">
            <v>334</v>
          </cell>
          <cell r="N114">
            <v>174</v>
          </cell>
          <cell r="O114">
            <v>116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117</v>
          </cell>
          <cell r="F115">
            <v>168.5</v>
          </cell>
          <cell r="G115">
            <v>175.5</v>
          </cell>
          <cell r="H115">
            <v>292.5</v>
          </cell>
          <cell r="I115">
            <v>282</v>
          </cell>
          <cell r="J115">
            <v>205</v>
          </cell>
          <cell r="K115">
            <v>234</v>
          </cell>
          <cell r="L115">
            <v>175.5</v>
          </cell>
          <cell r="M115">
            <v>336</v>
          </cell>
          <cell r="N115">
            <v>175.5</v>
          </cell>
          <cell r="O115">
            <v>117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116</v>
          </cell>
          <cell r="F116">
            <v>168</v>
          </cell>
          <cell r="G116">
            <v>174</v>
          </cell>
          <cell r="H116">
            <v>290</v>
          </cell>
          <cell r="I116">
            <v>281</v>
          </cell>
          <cell r="J116">
            <v>203</v>
          </cell>
          <cell r="K116">
            <v>232</v>
          </cell>
          <cell r="L116">
            <v>174</v>
          </cell>
          <cell r="M116">
            <v>334</v>
          </cell>
          <cell r="N116">
            <v>174</v>
          </cell>
          <cell r="O116">
            <v>116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113</v>
          </cell>
          <cell r="F117">
            <v>166.5</v>
          </cell>
          <cell r="G117">
            <v>169.5</v>
          </cell>
          <cell r="H117">
            <v>282.5</v>
          </cell>
          <cell r="I117">
            <v>278</v>
          </cell>
          <cell r="J117">
            <v>198</v>
          </cell>
          <cell r="K117">
            <v>226</v>
          </cell>
          <cell r="L117">
            <v>169.5</v>
          </cell>
          <cell r="M117">
            <v>328</v>
          </cell>
          <cell r="N117">
            <v>169.5</v>
          </cell>
          <cell r="O117">
            <v>113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114</v>
          </cell>
          <cell r="F118">
            <v>167</v>
          </cell>
          <cell r="G118">
            <v>171</v>
          </cell>
          <cell r="H118">
            <v>285</v>
          </cell>
          <cell r="I118">
            <v>279</v>
          </cell>
          <cell r="J118">
            <v>199.67</v>
          </cell>
          <cell r="K118">
            <v>228</v>
          </cell>
          <cell r="L118">
            <v>171</v>
          </cell>
          <cell r="M118">
            <v>330</v>
          </cell>
          <cell r="N118">
            <v>171</v>
          </cell>
          <cell r="O118">
            <v>114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115</v>
          </cell>
          <cell r="F119">
            <v>167.5</v>
          </cell>
          <cell r="G119">
            <v>172.5</v>
          </cell>
          <cell r="H119">
            <v>287.5</v>
          </cell>
          <cell r="I119">
            <v>280</v>
          </cell>
          <cell r="J119">
            <v>201.5</v>
          </cell>
          <cell r="K119">
            <v>230</v>
          </cell>
          <cell r="L119">
            <v>172.5</v>
          </cell>
          <cell r="M119">
            <v>332</v>
          </cell>
          <cell r="N119">
            <v>172.5</v>
          </cell>
          <cell r="O119">
            <v>115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114</v>
          </cell>
          <cell r="F120">
            <v>167</v>
          </cell>
          <cell r="G120">
            <v>171</v>
          </cell>
          <cell r="H120">
            <v>285</v>
          </cell>
          <cell r="I120">
            <v>279</v>
          </cell>
          <cell r="J120">
            <v>200</v>
          </cell>
          <cell r="K120">
            <v>228</v>
          </cell>
          <cell r="L120">
            <v>171</v>
          </cell>
          <cell r="M120">
            <v>330</v>
          </cell>
          <cell r="N120">
            <v>171</v>
          </cell>
          <cell r="O120">
            <v>114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111.5</v>
          </cell>
          <cell r="F121">
            <v>165.75</v>
          </cell>
          <cell r="G121">
            <v>167.25</v>
          </cell>
          <cell r="H121">
            <v>278.75</v>
          </cell>
          <cell r="I121">
            <v>276.5</v>
          </cell>
          <cell r="J121">
            <v>195.5</v>
          </cell>
          <cell r="K121">
            <v>223</v>
          </cell>
          <cell r="L121">
            <v>167.25</v>
          </cell>
          <cell r="M121">
            <v>325</v>
          </cell>
          <cell r="N121">
            <v>167.25</v>
          </cell>
          <cell r="O121">
            <v>111.5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112</v>
          </cell>
          <cell r="F122">
            <v>166</v>
          </cell>
          <cell r="G122">
            <v>168</v>
          </cell>
          <cell r="H122">
            <v>280</v>
          </cell>
          <cell r="I122">
            <v>277</v>
          </cell>
          <cell r="J122">
            <v>196.33</v>
          </cell>
          <cell r="K122">
            <v>224</v>
          </cell>
          <cell r="L122">
            <v>168</v>
          </cell>
          <cell r="M122">
            <v>326</v>
          </cell>
          <cell r="N122">
            <v>168</v>
          </cell>
          <cell r="O122">
            <v>112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113</v>
          </cell>
          <cell r="F123">
            <v>166.5</v>
          </cell>
          <cell r="G123">
            <v>169.5</v>
          </cell>
          <cell r="H123">
            <v>282.5</v>
          </cell>
          <cell r="I123">
            <v>278</v>
          </cell>
          <cell r="J123">
            <v>198</v>
          </cell>
          <cell r="K123">
            <v>226</v>
          </cell>
          <cell r="L123">
            <v>169.5</v>
          </cell>
          <cell r="M123">
            <v>328</v>
          </cell>
          <cell r="N123">
            <v>169.5</v>
          </cell>
          <cell r="O123">
            <v>113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112</v>
          </cell>
          <cell r="F124">
            <v>166</v>
          </cell>
          <cell r="G124">
            <v>168</v>
          </cell>
          <cell r="H124">
            <v>280</v>
          </cell>
          <cell r="I124">
            <v>277</v>
          </cell>
          <cell r="J124">
            <v>196</v>
          </cell>
          <cell r="K124">
            <v>224</v>
          </cell>
          <cell r="L124">
            <v>168</v>
          </cell>
          <cell r="M124">
            <v>326</v>
          </cell>
          <cell r="N124">
            <v>168</v>
          </cell>
          <cell r="O124">
            <v>112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110.5</v>
          </cell>
          <cell r="F125">
            <v>165.25</v>
          </cell>
          <cell r="G125">
            <v>165.75</v>
          </cell>
          <cell r="H125">
            <v>276.25</v>
          </cell>
          <cell r="I125">
            <v>275.5</v>
          </cell>
          <cell r="J125">
            <v>193.75</v>
          </cell>
          <cell r="K125">
            <v>221</v>
          </cell>
          <cell r="L125">
            <v>165.75</v>
          </cell>
          <cell r="M125">
            <v>323</v>
          </cell>
          <cell r="N125">
            <v>165.75</v>
          </cell>
          <cell r="O125">
            <v>110.5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110.67</v>
          </cell>
          <cell r="F126">
            <v>165.33</v>
          </cell>
          <cell r="G126">
            <v>166</v>
          </cell>
          <cell r="H126">
            <v>276.67</v>
          </cell>
          <cell r="I126">
            <v>275.67</v>
          </cell>
          <cell r="J126">
            <v>194</v>
          </cell>
          <cell r="K126">
            <v>221.33</v>
          </cell>
          <cell r="L126">
            <v>166</v>
          </cell>
          <cell r="M126">
            <v>323.33</v>
          </cell>
          <cell r="N126">
            <v>166</v>
          </cell>
          <cell r="O126">
            <v>110.67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111</v>
          </cell>
          <cell r="F127">
            <v>165.5</v>
          </cell>
          <cell r="G127">
            <v>166.5</v>
          </cell>
          <cell r="H127">
            <v>277.5</v>
          </cell>
          <cell r="I127">
            <v>276</v>
          </cell>
          <cell r="J127">
            <v>194.5</v>
          </cell>
          <cell r="K127">
            <v>222</v>
          </cell>
          <cell r="L127">
            <v>166.5</v>
          </cell>
          <cell r="M127">
            <v>324</v>
          </cell>
          <cell r="N127">
            <v>166.5</v>
          </cell>
          <cell r="O127">
            <v>111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275</v>
          </cell>
          <cell r="J128">
            <v>193</v>
          </cell>
          <cell r="K128">
            <v>220</v>
          </cell>
          <cell r="L128">
            <v>165</v>
          </cell>
          <cell r="M128">
            <v>322</v>
          </cell>
          <cell r="N128">
            <v>165</v>
          </cell>
          <cell r="O128">
            <v>110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275</v>
          </cell>
          <cell r="J129">
            <v>193</v>
          </cell>
          <cell r="K129">
            <v>220</v>
          </cell>
          <cell r="L129">
            <v>165</v>
          </cell>
          <cell r="M129">
            <v>322</v>
          </cell>
          <cell r="N129">
            <v>165</v>
          </cell>
          <cell r="O129">
            <v>110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  <cell r="J130">
            <v>193</v>
          </cell>
          <cell r="K130">
            <v>220</v>
          </cell>
          <cell r="L130">
            <v>165</v>
          </cell>
          <cell r="M130">
            <v>322</v>
          </cell>
          <cell r="N130">
            <v>165</v>
          </cell>
          <cell r="O130">
            <v>110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275</v>
          </cell>
          <cell r="J131">
            <v>193</v>
          </cell>
          <cell r="K131">
            <v>220</v>
          </cell>
          <cell r="L131">
            <v>165</v>
          </cell>
          <cell r="M131">
            <v>322</v>
          </cell>
          <cell r="N131">
            <v>165</v>
          </cell>
          <cell r="O131">
            <v>110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275</v>
          </cell>
          <cell r="J132">
            <v>193</v>
          </cell>
          <cell r="K132">
            <v>220</v>
          </cell>
          <cell r="L132">
            <v>165</v>
          </cell>
          <cell r="M132">
            <v>322</v>
          </cell>
          <cell r="N132">
            <v>165</v>
          </cell>
          <cell r="O132">
            <v>110</v>
          </cell>
        </row>
        <row r="133">
          <cell r="A133">
            <v>33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100</v>
          </cell>
          <cell r="N133">
            <v>100</v>
          </cell>
          <cell r="O133">
            <v>70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100</v>
          </cell>
          <cell r="N134">
            <v>98.5</v>
          </cell>
          <cell r="O134">
            <v>68.5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100</v>
          </cell>
          <cell r="N135">
            <v>99</v>
          </cell>
          <cell r="O135">
            <v>69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100</v>
          </cell>
          <cell r="N136">
            <v>99.5</v>
          </cell>
          <cell r="O136">
            <v>69.5</v>
          </cell>
        </row>
        <row r="137">
          <cell r="A137">
            <v>34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100</v>
          </cell>
          <cell r="N137">
            <v>99</v>
          </cell>
          <cell r="O137">
            <v>69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100</v>
          </cell>
          <cell r="N138">
            <v>97.5</v>
          </cell>
          <cell r="O138">
            <v>67.5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100</v>
          </cell>
          <cell r="N139">
            <v>98</v>
          </cell>
          <cell r="O139">
            <v>68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100</v>
          </cell>
          <cell r="N140">
            <v>98.5</v>
          </cell>
          <cell r="O140">
            <v>68.5</v>
          </cell>
        </row>
        <row r="141">
          <cell r="A141">
            <v>35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100</v>
          </cell>
          <cell r="N141">
            <v>98</v>
          </cell>
          <cell r="O141">
            <v>68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100</v>
          </cell>
          <cell r="N142">
            <v>96.5</v>
          </cell>
          <cell r="O142">
            <v>66.5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100</v>
          </cell>
          <cell r="N143">
            <v>97</v>
          </cell>
          <cell r="O143">
            <v>67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100</v>
          </cell>
          <cell r="N144">
            <v>97.5</v>
          </cell>
          <cell r="O144">
            <v>67.5</v>
          </cell>
        </row>
        <row r="145">
          <cell r="A145">
            <v>36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100</v>
          </cell>
          <cell r="N145">
            <v>97</v>
          </cell>
          <cell r="O145">
            <v>67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100</v>
          </cell>
          <cell r="N146">
            <v>95.5</v>
          </cell>
          <cell r="O146">
            <v>65.5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100</v>
          </cell>
          <cell r="N147">
            <v>96</v>
          </cell>
          <cell r="O147">
            <v>66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100</v>
          </cell>
          <cell r="N148">
            <v>96.5</v>
          </cell>
          <cell r="O148">
            <v>66.5</v>
          </cell>
        </row>
        <row r="149">
          <cell r="A149">
            <v>37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100</v>
          </cell>
          <cell r="N149">
            <v>96</v>
          </cell>
          <cell r="O149">
            <v>66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100</v>
          </cell>
          <cell r="N150">
            <v>94.5</v>
          </cell>
          <cell r="O150">
            <v>64.5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100</v>
          </cell>
          <cell r="N151">
            <v>95</v>
          </cell>
          <cell r="O151">
            <v>65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100</v>
          </cell>
          <cell r="N152">
            <v>95.5</v>
          </cell>
          <cell r="O152">
            <v>65.5</v>
          </cell>
        </row>
        <row r="153">
          <cell r="A153">
            <v>38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100</v>
          </cell>
          <cell r="N153">
            <v>95</v>
          </cell>
          <cell r="O153">
            <v>65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100</v>
          </cell>
          <cell r="N154">
            <v>93.5</v>
          </cell>
          <cell r="O154">
            <v>63.5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100</v>
          </cell>
          <cell r="N155">
            <v>94</v>
          </cell>
          <cell r="O155">
            <v>64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100</v>
          </cell>
          <cell r="N156">
            <v>94.5</v>
          </cell>
          <cell r="O156">
            <v>64.5</v>
          </cell>
        </row>
        <row r="157">
          <cell r="A157">
            <v>39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100</v>
          </cell>
          <cell r="N157">
            <v>94</v>
          </cell>
          <cell r="O157">
            <v>64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100</v>
          </cell>
          <cell r="N158">
            <v>92.5</v>
          </cell>
          <cell r="O158">
            <v>62.5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100</v>
          </cell>
          <cell r="N159">
            <v>93</v>
          </cell>
          <cell r="O159">
            <v>63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100</v>
          </cell>
          <cell r="N160">
            <v>93.5</v>
          </cell>
          <cell r="O160">
            <v>63.5</v>
          </cell>
        </row>
        <row r="161">
          <cell r="A161">
            <v>40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100</v>
          </cell>
          <cell r="N161">
            <v>93</v>
          </cell>
          <cell r="O161">
            <v>63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100</v>
          </cell>
          <cell r="N162">
            <v>91.5</v>
          </cell>
          <cell r="O162">
            <v>61.5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100</v>
          </cell>
          <cell r="N163">
            <v>92</v>
          </cell>
          <cell r="O163">
            <v>62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100</v>
          </cell>
          <cell r="N164">
            <v>92.5</v>
          </cell>
          <cell r="O164">
            <v>62.5</v>
          </cell>
        </row>
        <row r="165">
          <cell r="A165">
            <v>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100</v>
          </cell>
          <cell r="N165">
            <v>92</v>
          </cell>
          <cell r="O165">
            <v>62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100</v>
          </cell>
          <cell r="N166">
            <v>90.5</v>
          </cell>
          <cell r="O166">
            <v>60.5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100</v>
          </cell>
          <cell r="N167">
            <v>91</v>
          </cell>
          <cell r="O167">
            <v>61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100</v>
          </cell>
          <cell r="N168">
            <v>91.5</v>
          </cell>
          <cell r="O168">
            <v>61.5</v>
          </cell>
        </row>
        <row r="169">
          <cell r="A169">
            <v>42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100</v>
          </cell>
          <cell r="N169">
            <v>91</v>
          </cell>
          <cell r="O169">
            <v>61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100</v>
          </cell>
          <cell r="N170">
            <v>89.5</v>
          </cell>
          <cell r="O170">
            <v>59.5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100</v>
          </cell>
          <cell r="N171">
            <v>90</v>
          </cell>
          <cell r="O171">
            <v>60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100</v>
          </cell>
          <cell r="N172">
            <v>90.5</v>
          </cell>
          <cell r="O172">
            <v>60.5</v>
          </cell>
        </row>
        <row r="173">
          <cell r="A173">
            <v>43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100</v>
          </cell>
          <cell r="N173">
            <v>90</v>
          </cell>
          <cell r="O173">
            <v>60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100</v>
          </cell>
          <cell r="N174">
            <v>88.5</v>
          </cell>
          <cell r="O174">
            <v>58.5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100</v>
          </cell>
          <cell r="N175">
            <v>89</v>
          </cell>
          <cell r="O175">
            <v>59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100</v>
          </cell>
          <cell r="N176">
            <v>89.5</v>
          </cell>
          <cell r="O176">
            <v>59.5</v>
          </cell>
        </row>
        <row r="177">
          <cell r="A177">
            <v>44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100</v>
          </cell>
          <cell r="N177">
            <v>89</v>
          </cell>
          <cell r="O177">
            <v>59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100</v>
          </cell>
          <cell r="N178">
            <v>87.5</v>
          </cell>
          <cell r="O178">
            <v>57.5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100</v>
          </cell>
          <cell r="N179">
            <v>88</v>
          </cell>
          <cell r="O179">
            <v>58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100</v>
          </cell>
          <cell r="N180">
            <v>88.5</v>
          </cell>
          <cell r="O180">
            <v>58.5</v>
          </cell>
        </row>
        <row r="181">
          <cell r="A181">
            <v>45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100</v>
          </cell>
          <cell r="N181">
            <v>88</v>
          </cell>
          <cell r="O181">
            <v>58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100</v>
          </cell>
          <cell r="N182">
            <v>86.5</v>
          </cell>
          <cell r="O182">
            <v>56.5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100</v>
          </cell>
          <cell r="N183">
            <v>87</v>
          </cell>
          <cell r="O183">
            <v>57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100</v>
          </cell>
          <cell r="N184">
            <v>87.5</v>
          </cell>
          <cell r="O184">
            <v>57.5</v>
          </cell>
        </row>
        <row r="185">
          <cell r="A185">
            <v>46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100</v>
          </cell>
          <cell r="N185">
            <v>87</v>
          </cell>
          <cell r="O185">
            <v>57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100</v>
          </cell>
          <cell r="N186">
            <v>85.5</v>
          </cell>
          <cell r="O186">
            <v>55.5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100</v>
          </cell>
          <cell r="N187">
            <v>86</v>
          </cell>
          <cell r="O187">
            <v>56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100</v>
          </cell>
          <cell r="N188">
            <v>86.5</v>
          </cell>
          <cell r="O188">
            <v>56.5</v>
          </cell>
        </row>
        <row r="189">
          <cell r="A189">
            <v>47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100</v>
          </cell>
          <cell r="N189">
            <v>86</v>
          </cell>
          <cell r="O189">
            <v>56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100</v>
          </cell>
          <cell r="N190">
            <v>84.5</v>
          </cell>
          <cell r="O190">
            <v>54.5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100</v>
          </cell>
          <cell r="N191">
            <v>85</v>
          </cell>
          <cell r="O191">
            <v>55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100</v>
          </cell>
          <cell r="N192">
            <v>85.5</v>
          </cell>
          <cell r="O192">
            <v>55.5</v>
          </cell>
        </row>
        <row r="193">
          <cell r="A193">
            <v>48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100</v>
          </cell>
          <cell r="N193">
            <v>85</v>
          </cell>
          <cell r="O193">
            <v>55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100</v>
          </cell>
          <cell r="N194">
            <v>83.5</v>
          </cell>
          <cell r="O194">
            <v>53.5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100</v>
          </cell>
          <cell r="N195">
            <v>84</v>
          </cell>
          <cell r="O195">
            <v>54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100</v>
          </cell>
          <cell r="N196">
            <v>84.5</v>
          </cell>
          <cell r="O196">
            <v>54.5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100</v>
          </cell>
          <cell r="N197">
            <v>84.5</v>
          </cell>
          <cell r="O197">
            <v>54.5</v>
          </cell>
        </row>
        <row r="198">
          <cell r="A198">
            <v>49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100</v>
          </cell>
          <cell r="N198">
            <v>84</v>
          </cell>
          <cell r="O198">
            <v>54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100</v>
          </cell>
          <cell r="N199">
            <v>82.5</v>
          </cell>
          <cell r="O199">
            <v>52.5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100</v>
          </cell>
          <cell r="N200">
            <v>83</v>
          </cell>
          <cell r="O200">
            <v>53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100</v>
          </cell>
          <cell r="N201">
            <v>83.5</v>
          </cell>
          <cell r="O201">
            <v>53.5</v>
          </cell>
        </row>
        <row r="202">
          <cell r="A202">
            <v>50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100</v>
          </cell>
          <cell r="N202">
            <v>83</v>
          </cell>
          <cell r="O202">
            <v>53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100</v>
          </cell>
          <cell r="N203">
            <v>81.5</v>
          </cell>
          <cell r="O203">
            <v>51.5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100</v>
          </cell>
          <cell r="N204">
            <v>82</v>
          </cell>
          <cell r="O204">
            <v>52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100</v>
          </cell>
          <cell r="N205">
            <v>82.5</v>
          </cell>
          <cell r="O205">
            <v>52.5</v>
          </cell>
        </row>
        <row r="206">
          <cell r="A206">
            <v>51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100</v>
          </cell>
          <cell r="N206">
            <v>82</v>
          </cell>
          <cell r="O206">
            <v>52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100</v>
          </cell>
          <cell r="N207">
            <v>80.5</v>
          </cell>
          <cell r="O207">
            <v>50.5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100</v>
          </cell>
          <cell r="N208">
            <v>81</v>
          </cell>
          <cell r="O208">
            <v>51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100</v>
          </cell>
          <cell r="N209">
            <v>81.5</v>
          </cell>
          <cell r="O209">
            <v>51.5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100</v>
          </cell>
          <cell r="N210">
            <v>81</v>
          </cell>
          <cell r="O210">
            <v>51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100</v>
          </cell>
          <cell r="N211">
            <v>79.5</v>
          </cell>
          <cell r="O211">
            <v>49.5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100</v>
          </cell>
          <cell r="N212">
            <v>80</v>
          </cell>
          <cell r="O212">
            <v>50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100</v>
          </cell>
          <cell r="N213">
            <v>80.5</v>
          </cell>
          <cell r="O213">
            <v>50.5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100</v>
          </cell>
          <cell r="N214">
            <v>80</v>
          </cell>
          <cell r="O214">
            <v>50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100</v>
          </cell>
          <cell r="N215">
            <v>78.5</v>
          </cell>
          <cell r="O215">
            <v>48.5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100</v>
          </cell>
          <cell r="N216">
            <v>79</v>
          </cell>
          <cell r="O216">
            <v>49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100</v>
          </cell>
          <cell r="N217">
            <v>79.5</v>
          </cell>
          <cell r="O217">
            <v>49.5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100</v>
          </cell>
          <cell r="N218">
            <v>79</v>
          </cell>
          <cell r="O218">
            <v>49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100</v>
          </cell>
          <cell r="N219">
            <v>77.5</v>
          </cell>
          <cell r="O219">
            <v>47.5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100</v>
          </cell>
          <cell r="N220">
            <v>78</v>
          </cell>
          <cell r="O220">
            <v>48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100</v>
          </cell>
          <cell r="N221">
            <v>78.5</v>
          </cell>
          <cell r="O221">
            <v>48.5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100</v>
          </cell>
          <cell r="N222">
            <v>78</v>
          </cell>
          <cell r="O222">
            <v>48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100</v>
          </cell>
          <cell r="N223">
            <v>76.5</v>
          </cell>
          <cell r="O223">
            <v>46.5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100</v>
          </cell>
          <cell r="N224">
            <v>77</v>
          </cell>
          <cell r="O224">
            <v>47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100</v>
          </cell>
          <cell r="N225">
            <v>77.5</v>
          </cell>
          <cell r="O225">
            <v>47.5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100</v>
          </cell>
          <cell r="N226">
            <v>77</v>
          </cell>
          <cell r="O226">
            <v>47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100</v>
          </cell>
          <cell r="N227">
            <v>75.5</v>
          </cell>
          <cell r="O227">
            <v>45.5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100</v>
          </cell>
          <cell r="N228">
            <v>76</v>
          </cell>
          <cell r="O228">
            <v>46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100</v>
          </cell>
          <cell r="N229">
            <v>76.5</v>
          </cell>
          <cell r="O229">
            <v>46.5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100</v>
          </cell>
          <cell r="N230">
            <v>76</v>
          </cell>
          <cell r="O230">
            <v>46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100</v>
          </cell>
          <cell r="N231">
            <v>74.5</v>
          </cell>
          <cell r="O231">
            <v>44.5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100</v>
          </cell>
          <cell r="N232">
            <v>75</v>
          </cell>
          <cell r="O232">
            <v>45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100</v>
          </cell>
          <cell r="N233">
            <v>75.5</v>
          </cell>
          <cell r="O233">
            <v>45.5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100</v>
          </cell>
          <cell r="N234">
            <v>75</v>
          </cell>
          <cell r="O234">
            <v>45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100</v>
          </cell>
          <cell r="N235">
            <v>73.5</v>
          </cell>
          <cell r="O235">
            <v>43.5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100</v>
          </cell>
          <cell r="N236">
            <v>74</v>
          </cell>
          <cell r="O236">
            <v>44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100</v>
          </cell>
          <cell r="N237">
            <v>74.5</v>
          </cell>
          <cell r="O237">
            <v>44.5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100</v>
          </cell>
          <cell r="N238">
            <v>74</v>
          </cell>
          <cell r="O238">
            <v>44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</v>
          </cell>
          <cell r="N239">
            <v>72.5</v>
          </cell>
          <cell r="O239">
            <v>42.5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100</v>
          </cell>
          <cell r="N240">
            <v>73</v>
          </cell>
          <cell r="O240">
            <v>43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100</v>
          </cell>
          <cell r="N241">
            <v>73.5</v>
          </cell>
          <cell r="O241">
            <v>43.5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100</v>
          </cell>
          <cell r="N242">
            <v>73</v>
          </cell>
          <cell r="O242">
            <v>43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100</v>
          </cell>
          <cell r="N243">
            <v>71.5</v>
          </cell>
          <cell r="O243">
            <v>41.5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100</v>
          </cell>
          <cell r="N244">
            <v>72</v>
          </cell>
          <cell r="O244">
            <v>42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100</v>
          </cell>
          <cell r="N245">
            <v>72.5</v>
          </cell>
          <cell r="O245">
            <v>42.5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100</v>
          </cell>
          <cell r="N246">
            <v>72</v>
          </cell>
          <cell r="O246">
            <v>42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100</v>
          </cell>
          <cell r="N247">
            <v>70.5</v>
          </cell>
          <cell r="O247">
            <v>40.5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100</v>
          </cell>
          <cell r="N248">
            <v>71</v>
          </cell>
          <cell r="O248">
            <v>41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100</v>
          </cell>
          <cell r="N249">
            <v>71.5</v>
          </cell>
          <cell r="O249">
            <v>41.5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100</v>
          </cell>
          <cell r="N250">
            <v>71</v>
          </cell>
          <cell r="O250">
            <v>41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100</v>
          </cell>
          <cell r="N251">
            <v>69.75</v>
          </cell>
          <cell r="O251">
            <v>39.75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100</v>
          </cell>
          <cell r="N252">
            <v>70</v>
          </cell>
          <cell r="O252">
            <v>40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100</v>
          </cell>
          <cell r="N253">
            <v>70.5</v>
          </cell>
          <cell r="O253">
            <v>40.5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100</v>
          </cell>
          <cell r="N254">
            <v>70</v>
          </cell>
          <cell r="O254">
            <v>40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100</v>
          </cell>
          <cell r="N255">
            <v>69.25</v>
          </cell>
          <cell r="O255">
            <v>39.25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100</v>
          </cell>
          <cell r="N256">
            <v>69.33</v>
          </cell>
          <cell r="O256">
            <v>39.33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100</v>
          </cell>
          <cell r="N257">
            <v>69.5</v>
          </cell>
          <cell r="O257">
            <v>39.5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100</v>
          </cell>
          <cell r="N258">
            <v>69</v>
          </cell>
          <cell r="O258">
            <v>39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100</v>
          </cell>
          <cell r="N259">
            <v>69</v>
          </cell>
          <cell r="O259">
            <v>39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100</v>
          </cell>
          <cell r="N260">
            <v>69</v>
          </cell>
          <cell r="O260">
            <v>39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100</v>
          </cell>
          <cell r="N261">
            <v>69</v>
          </cell>
          <cell r="O261">
            <v>39</v>
          </cell>
        </row>
        <row r="262">
          <cell r="A262">
            <v>64.99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100</v>
          </cell>
          <cell r="N262">
            <v>69</v>
          </cell>
          <cell r="O26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P129"/>
  <sheetViews>
    <sheetView tabSelected="1" workbookViewId="0" topLeftCell="A1">
      <pane ySplit="3" topLeftCell="BM4" activePane="bottomLeft" state="frozen"/>
      <selection pane="topLeft" activeCell="D4" sqref="D4"/>
      <selection pane="bottomLeft" activeCell="A4" sqref="A4"/>
    </sheetView>
  </sheetViews>
  <sheetFormatPr defaultColWidth="9.140625" defaultRowHeight="12.75"/>
  <cols>
    <col min="1" max="1" width="4.7109375" style="13" customWidth="1"/>
    <col min="2" max="2" width="3.28125" style="13" customWidth="1"/>
    <col min="3" max="3" width="27.421875" style="31" customWidth="1"/>
    <col min="4" max="4" width="5.421875" style="13" customWidth="1"/>
    <col min="5" max="5" width="8.00390625" style="13" customWidth="1"/>
    <col min="6" max="6" width="5.421875" style="14" customWidth="1"/>
    <col min="7" max="13" width="5.421875" style="22" customWidth="1"/>
    <col min="14" max="29" width="5.421875" style="23" customWidth="1"/>
    <col min="30" max="30" width="9.140625" style="19" customWidth="1"/>
    <col min="31" max="94" width="9.140625" style="19" hidden="1" customWidth="1"/>
    <col min="95" max="16384" width="9.140625" style="19" customWidth="1"/>
  </cols>
  <sheetData>
    <row r="1" spans="1:29" s="7" customFormat="1" ht="12.75" customHeight="1">
      <c r="A1" s="1" t="s">
        <v>118</v>
      </c>
      <c r="B1" s="1"/>
      <c r="C1" s="2" t="s">
        <v>0</v>
      </c>
      <c r="D1" s="3" t="s">
        <v>1</v>
      </c>
      <c r="E1" s="37" t="s">
        <v>2</v>
      </c>
      <c r="F1" s="6" t="s">
        <v>188</v>
      </c>
      <c r="G1" s="5"/>
      <c r="H1" s="4" t="s">
        <v>241</v>
      </c>
      <c r="I1" s="5"/>
      <c r="J1" s="4" t="s">
        <v>180</v>
      </c>
      <c r="K1" s="5"/>
      <c r="L1" s="4" t="s">
        <v>386</v>
      </c>
      <c r="M1" s="5"/>
      <c r="N1" s="46" t="s">
        <v>105</v>
      </c>
      <c r="O1" s="44"/>
      <c r="P1" s="44"/>
      <c r="Q1" s="44"/>
      <c r="R1" s="44"/>
      <c r="S1" s="44"/>
      <c r="T1" s="44"/>
      <c r="U1" s="44"/>
      <c r="V1" s="44"/>
      <c r="W1" s="45"/>
      <c r="X1" s="44" t="s">
        <v>109</v>
      </c>
      <c r="Y1" s="44"/>
      <c r="Z1" s="44"/>
      <c r="AA1" s="44"/>
      <c r="AB1" s="44"/>
      <c r="AC1" s="45"/>
    </row>
    <row r="2" spans="1:94" s="7" customFormat="1" ht="18.75" customHeight="1">
      <c r="A2" s="1"/>
      <c r="B2" s="1"/>
      <c r="C2" s="2"/>
      <c r="D2" s="2"/>
      <c r="E2" s="37"/>
      <c r="F2" s="6" t="s">
        <v>78</v>
      </c>
      <c r="G2" s="5" t="s">
        <v>189</v>
      </c>
      <c r="H2" s="4" t="s">
        <v>78</v>
      </c>
      <c r="I2" s="5" t="s">
        <v>242</v>
      </c>
      <c r="J2" s="4" t="s">
        <v>78</v>
      </c>
      <c r="K2" s="5" t="s">
        <v>308</v>
      </c>
      <c r="L2" s="4" t="s">
        <v>102</v>
      </c>
      <c r="M2" s="5" t="s">
        <v>387</v>
      </c>
      <c r="N2" s="4" t="s">
        <v>106</v>
      </c>
      <c r="O2" s="6"/>
      <c r="P2" s="6"/>
      <c r="Q2" s="6"/>
      <c r="R2" s="6"/>
      <c r="S2" s="6"/>
      <c r="T2" s="6"/>
      <c r="U2" s="6"/>
      <c r="V2" s="6"/>
      <c r="W2" s="6"/>
      <c r="X2" s="46" t="s">
        <v>3</v>
      </c>
      <c r="Y2" s="44"/>
      <c r="Z2" s="44"/>
      <c r="AA2" s="44"/>
      <c r="AB2" s="44"/>
      <c r="AC2" s="45"/>
      <c r="AO2" s="7" t="s">
        <v>107</v>
      </c>
      <c r="BF2" s="7" t="s">
        <v>108</v>
      </c>
      <c r="BK2" s="8"/>
      <c r="BU2" s="7" t="s">
        <v>107</v>
      </c>
      <c r="CL2" s="7" t="s">
        <v>108</v>
      </c>
      <c r="CP2" s="7" t="s">
        <v>110</v>
      </c>
    </row>
    <row r="3" spans="1:45" s="7" customFormat="1" ht="11.25" customHeight="1" hidden="1">
      <c r="A3" s="1">
        <v>1</v>
      </c>
      <c r="B3" s="35" t="b">
        <v>0</v>
      </c>
      <c r="C3" s="2"/>
      <c r="D3" s="2"/>
      <c r="E3" s="38"/>
      <c r="F3" s="3">
        <f>COLUMN()</f>
        <v>6</v>
      </c>
      <c r="G3" s="10">
        <f>HLOOKUP(F2,PointTableHeader,2,FALSE)</f>
        <v>9</v>
      </c>
      <c r="H3" s="9">
        <f>COLUMN()</f>
        <v>8</v>
      </c>
      <c r="I3" s="10">
        <f>HLOOKUP(H2,PointTableHeader,2,FALSE)</f>
        <v>9</v>
      </c>
      <c r="J3" s="9">
        <f>COLUMN()</f>
        <v>10</v>
      </c>
      <c r="K3" s="10">
        <f>HLOOKUP(J2,PointTableHeader,2,FALSE)</f>
        <v>9</v>
      </c>
      <c r="L3" s="9">
        <f>COLUMN()</f>
        <v>12</v>
      </c>
      <c r="M3" s="10">
        <f>HLOOKUP(L2,PointTableHeader,2,FALSE)</f>
        <v>8</v>
      </c>
      <c r="N3" s="9">
        <f>COLUMN()</f>
        <v>14</v>
      </c>
      <c r="O3" s="3"/>
      <c r="P3" s="3"/>
      <c r="Q3" s="3"/>
      <c r="R3" s="3"/>
      <c r="S3" s="3"/>
      <c r="T3" s="3"/>
      <c r="U3" s="3"/>
      <c r="V3" s="3"/>
      <c r="W3" s="3"/>
      <c r="X3" s="6"/>
      <c r="Y3" s="6"/>
      <c r="Z3" s="6"/>
      <c r="AA3" s="6"/>
      <c r="AB3" s="6"/>
      <c r="AC3" s="5"/>
      <c r="AP3" s="7" t="b">
        <v>1</v>
      </c>
      <c r="AQ3" s="7" t="b">
        <v>1</v>
      </c>
      <c r="AR3" s="7" t="b">
        <v>1</v>
      </c>
      <c r="AS3" s="7" t="b">
        <v>1</v>
      </c>
    </row>
    <row r="4" spans="1:94" ht="13.5">
      <c r="A4" s="11" t="str">
        <f aca="true" t="shared" si="0" ref="A4:A35">IF(E4&lt;MinimumSr,"",IF(E4=E3,A3,ROW()-3&amp;IF(E4=E5,"T","")))</f>
        <v>1</v>
      </c>
      <c r="B4" s="11">
        <f>IF(D4&gt;=JuniorCutoff,"#","")</f>
      </c>
      <c r="C4" s="12" t="s">
        <v>57</v>
      </c>
      <c r="D4" s="13">
        <v>1981</v>
      </c>
      <c r="E4" s="39">
        <f aca="true" t="shared" si="1" ref="E4:E26">ROUND(IF($A$3=1,AO4+BF4,BU4+CL4),0)</f>
        <v>5411</v>
      </c>
      <c r="F4" s="14">
        <v>2</v>
      </c>
      <c r="G4" s="16">
        <f aca="true" t="shared" si="2" ref="G4:G35">IF(OR($A$3=1,$AP$3=TRUE),IF(OR(F4&gt;=49,ISNUMBER(F4)=FALSE),0,VLOOKUP(F4,PointTable,G$3,TRUE)),0)</f>
        <v>920</v>
      </c>
      <c r="H4" s="15" t="s">
        <v>4</v>
      </c>
      <c r="I4" s="16">
        <f aca="true" t="shared" si="3" ref="I4:I35">IF(OR($A$3=1,$AQ$3=TRUE),IF(OR(H4&gt;=49,ISNUMBER(H4)=FALSE),0,VLOOKUP(H4,PointTable,I$3,TRUE)),0)</f>
        <v>0</v>
      </c>
      <c r="J4" s="15">
        <v>3</v>
      </c>
      <c r="K4" s="16">
        <f aca="true" t="shared" si="4" ref="K4:K35">IF(OR($A$3=1,$AQ$3=TRUE),IF(OR(J4&gt;=49,ISNUMBER(J4)=FALSE),0,VLOOKUP(J4,PointTable,K$3,TRUE)),0)</f>
        <v>850</v>
      </c>
      <c r="L4" s="15">
        <v>5</v>
      </c>
      <c r="M4" s="16">
        <f aca="true" t="shared" si="5" ref="M4:M35">IF(OR($A$3=1,$AS$3=TRUE),IF(OR(L4&gt;=49,ISNUMBER(L4)=FALSE),0,VLOOKUP(L4,PointTable,M$3,TRUE)),0)</f>
        <v>700</v>
      </c>
      <c r="N4" s="17">
        <v>1248</v>
      </c>
      <c r="O4" s="17">
        <v>840</v>
      </c>
      <c r="P4" s="17">
        <v>653.25</v>
      </c>
      <c r="Q4" s="17">
        <v>200</v>
      </c>
      <c r="R4" s="17"/>
      <c r="S4" s="17"/>
      <c r="T4" s="17"/>
      <c r="U4" s="17"/>
      <c r="V4" s="17"/>
      <c r="W4" s="18"/>
      <c r="X4" s="17">
        <v>679.2</v>
      </c>
      <c r="Y4" s="17">
        <v>610.4879999999999</v>
      </c>
      <c r="Z4" s="17">
        <v>403.818</v>
      </c>
      <c r="AA4" s="17"/>
      <c r="AB4" s="17"/>
      <c r="AC4" s="18"/>
      <c r="AE4" s="19">
        <f>ABS(N4)</f>
        <v>1248</v>
      </c>
      <c r="AF4" s="19">
        <f aca="true" t="shared" si="6" ref="AF4:AN4">ABS(O4)</f>
        <v>840</v>
      </c>
      <c r="AG4" s="19">
        <f t="shared" si="6"/>
        <v>653.25</v>
      </c>
      <c r="AH4" s="19">
        <f t="shared" si="6"/>
        <v>200</v>
      </c>
      <c r="AI4" s="19">
        <f t="shared" si="6"/>
        <v>0</v>
      </c>
      <c r="AJ4" s="19">
        <f t="shared" si="6"/>
        <v>0</v>
      </c>
      <c r="AK4" s="19">
        <f t="shared" si="6"/>
        <v>0</v>
      </c>
      <c r="AL4" s="19">
        <f t="shared" si="6"/>
        <v>0</v>
      </c>
      <c r="AM4" s="19">
        <f t="shared" si="6"/>
        <v>0</v>
      </c>
      <c r="AN4" s="19">
        <f t="shared" si="6"/>
        <v>0</v>
      </c>
      <c r="AO4" s="19">
        <f>LARGE($AE4:$AN4,1)+LARGE($AE4:$AN4,2)+LARGE($AE4:$AN4,3)+LARGE($AE4:$AN4,4)</f>
        <v>2941.25</v>
      </c>
      <c r="AP4" s="19">
        <f>G4</f>
        <v>920</v>
      </c>
      <c r="AQ4" s="19">
        <f>I4</f>
        <v>0</v>
      </c>
      <c r="AR4" s="19">
        <f>K4</f>
        <v>850</v>
      </c>
      <c r="AS4" s="19">
        <f>M4</f>
        <v>700</v>
      </c>
      <c r="AT4" s="19">
        <f>LARGE($AE4:$AN4,5)</f>
        <v>0</v>
      </c>
      <c r="AU4" s="19">
        <f aca="true" t="shared" si="7" ref="AU4:AU63">LARGE($AE4:$AN4,6)</f>
        <v>0</v>
      </c>
      <c r="AV4" s="19">
        <f aca="true" t="shared" si="8" ref="AV4:AV63">LARGE($AE4:$AN4,7)</f>
        <v>0</v>
      </c>
      <c r="AW4" s="19">
        <f aca="true" t="shared" si="9" ref="AW4:AW63">LARGE($AE4:$AN4,8)</f>
        <v>0</v>
      </c>
      <c r="AX4" s="19">
        <f aca="true" t="shared" si="10" ref="AX4:AX63">LARGE($AE4:$AN4,9)</f>
        <v>0</v>
      </c>
      <c r="AY4" s="19">
        <f aca="true" t="shared" si="11" ref="AY4:AY63">LARGE($AE4:$AN4,10)</f>
        <v>0</v>
      </c>
      <c r="AZ4" s="19">
        <f aca="true" t="shared" si="12" ref="AZ4:BE4">ABS(X4)</f>
        <v>679.2</v>
      </c>
      <c r="BA4" s="19">
        <f t="shared" si="12"/>
        <v>610.4879999999999</v>
      </c>
      <c r="BB4" s="19">
        <f t="shared" si="12"/>
        <v>403.818</v>
      </c>
      <c r="BC4" s="19">
        <f t="shared" si="12"/>
        <v>0</v>
      </c>
      <c r="BD4" s="19">
        <f t="shared" si="12"/>
        <v>0</v>
      </c>
      <c r="BE4" s="19">
        <f t="shared" si="12"/>
        <v>0</v>
      </c>
      <c r="BF4" s="19">
        <f>LARGE($AP4:$BE4,1)+LARGE($AP4:$BE4,2)+LARGE($AP4:$BE4,3)</f>
        <v>2470</v>
      </c>
      <c r="BG4" s="19">
        <f aca="true" t="shared" si="13" ref="BG4:BG35">LARGE(AT4:BE4,1)</f>
        <v>679.2</v>
      </c>
      <c r="BH4" s="19">
        <f aca="true" t="shared" si="14" ref="BH4:BH35">LARGE(AT4:BE4,2)</f>
        <v>610.4879999999999</v>
      </c>
      <c r="BI4" s="19">
        <f aca="true" t="shared" si="15" ref="BI4:BI35">LARGE(AT4:BE4,3)</f>
        <v>403.818</v>
      </c>
      <c r="BK4" s="20">
        <f aca="true" t="shared" si="16" ref="BK4:BT4">MAX(N4,0)</f>
        <v>1248</v>
      </c>
      <c r="BL4" s="20">
        <f t="shared" si="16"/>
        <v>840</v>
      </c>
      <c r="BM4" s="20">
        <f t="shared" si="16"/>
        <v>653.25</v>
      </c>
      <c r="BN4" s="20">
        <f t="shared" si="16"/>
        <v>200</v>
      </c>
      <c r="BO4" s="20">
        <f t="shared" si="16"/>
        <v>0</v>
      </c>
      <c r="BP4" s="20">
        <f t="shared" si="16"/>
        <v>0</v>
      </c>
      <c r="BQ4" s="20">
        <f t="shared" si="16"/>
        <v>0</v>
      </c>
      <c r="BR4" s="20">
        <f t="shared" si="16"/>
        <v>0</v>
      </c>
      <c r="BS4" s="20">
        <f t="shared" si="16"/>
        <v>0</v>
      </c>
      <c r="BT4" s="20">
        <f t="shared" si="16"/>
        <v>0</v>
      </c>
      <c r="BU4" s="20">
        <f>LARGE($BK4:$BT4,1)+LARGE($BK4:$BT4,2)+LARGE($BK4:$BT4,3)+LARGE($BK4:$BT4,4)</f>
        <v>2941.25</v>
      </c>
      <c r="BV4" s="8">
        <f>IF('Men''s Epée'!$AP$3=TRUE,G4,0)</f>
        <v>920</v>
      </c>
      <c r="BW4" s="8">
        <f>IF('Men''s Epée'!$AQ$3=TRUE,I4,0)</f>
        <v>0</v>
      </c>
      <c r="BX4" s="8">
        <f>IF('Men''s Epée'!$AR$3=TRUE,K4,0)</f>
        <v>850</v>
      </c>
      <c r="BY4" s="8">
        <f>IF('Men''s Epée'!$AS$3=TRUE,M4,0)</f>
        <v>700</v>
      </c>
      <c r="BZ4" s="8">
        <f>LARGE($BK4:$BT4,5)</f>
        <v>0</v>
      </c>
      <c r="CA4" s="8">
        <f aca="true" t="shared" si="17" ref="CA4:CA63">LARGE($BK4:$BT4,6)</f>
        <v>0</v>
      </c>
      <c r="CB4" s="8">
        <f aca="true" t="shared" si="18" ref="CB4:CB63">LARGE($BK4:$BT4,7)</f>
        <v>0</v>
      </c>
      <c r="CC4" s="8">
        <f aca="true" t="shared" si="19" ref="CC4:CC63">LARGE($BK4:$BT4,8)</f>
        <v>0</v>
      </c>
      <c r="CD4" s="8">
        <f aca="true" t="shared" si="20" ref="CD4:CD63">LARGE($BK4:$BT4,9)</f>
        <v>0</v>
      </c>
      <c r="CE4" s="8">
        <f aca="true" t="shared" si="21" ref="CE4:CE63">LARGE($BK4:$BT4,10)</f>
        <v>0</v>
      </c>
      <c r="CF4" s="20">
        <f aca="true" t="shared" si="22" ref="CF4:CK4">MAX(X4,0)</f>
        <v>679.2</v>
      </c>
      <c r="CG4" s="20">
        <f t="shared" si="22"/>
        <v>610.4879999999999</v>
      </c>
      <c r="CH4" s="20">
        <f t="shared" si="22"/>
        <v>403.818</v>
      </c>
      <c r="CI4" s="20">
        <f t="shared" si="22"/>
        <v>0</v>
      </c>
      <c r="CJ4" s="20">
        <f t="shared" si="22"/>
        <v>0</v>
      </c>
      <c r="CK4" s="20">
        <f t="shared" si="22"/>
        <v>0</v>
      </c>
      <c r="CL4" s="8">
        <f>LARGE($BV4:$CK4,1)+LARGE($BV4:$CK4,2)+LARGE($BV4:$CK4,3)</f>
        <v>2470</v>
      </c>
      <c r="CM4" s="8">
        <f aca="true" t="shared" si="23" ref="CM4:CM35">LARGE(BZ4:CK4,1)</f>
        <v>679.2</v>
      </c>
      <c r="CN4" s="8">
        <f aca="true" t="shared" si="24" ref="CN4:CN35">LARGE(BZ4:CK4,2)</f>
        <v>610.4879999999999</v>
      </c>
      <c r="CO4" s="8">
        <f aca="true" t="shared" si="25" ref="CO4:CO35">LARGE(BZ4:CK4,3)</f>
        <v>403.818</v>
      </c>
      <c r="CP4" s="8">
        <f>ROUND(BU4+CL4,0)</f>
        <v>5411</v>
      </c>
    </row>
    <row r="5" spans="1:94" ht="13.5">
      <c r="A5" s="11" t="str">
        <f t="shared" si="0"/>
        <v>2</v>
      </c>
      <c r="B5" s="11">
        <f aca="true" t="shared" si="26" ref="B5:B42">IF(D5&gt;=JuniorCutoff,"#","")</f>
      </c>
      <c r="C5" s="21" t="s">
        <v>8</v>
      </c>
      <c r="D5" s="13">
        <v>1981</v>
      </c>
      <c r="E5" s="39">
        <f t="shared" si="1"/>
        <v>3572</v>
      </c>
      <c r="F5" s="14">
        <v>3</v>
      </c>
      <c r="G5" s="16">
        <f t="shared" si="2"/>
        <v>850</v>
      </c>
      <c r="H5" s="15" t="s">
        <v>4</v>
      </c>
      <c r="I5" s="16">
        <f t="shared" si="3"/>
        <v>0</v>
      </c>
      <c r="J5" s="15" t="s">
        <v>4</v>
      </c>
      <c r="K5" s="16">
        <f t="shared" si="4"/>
        <v>0</v>
      </c>
      <c r="L5" s="15" t="s">
        <v>4</v>
      </c>
      <c r="M5" s="16">
        <f t="shared" si="5"/>
        <v>0</v>
      </c>
      <c r="N5" s="17">
        <v>1656</v>
      </c>
      <c r="O5" s="17">
        <v>400.248</v>
      </c>
      <c r="P5" s="17">
        <v>200</v>
      </c>
      <c r="Q5" s="17"/>
      <c r="R5" s="17"/>
      <c r="S5" s="17"/>
      <c r="T5" s="17"/>
      <c r="U5" s="17"/>
      <c r="V5" s="17"/>
      <c r="W5" s="18"/>
      <c r="X5" s="17">
        <v>465.55199999999996</v>
      </c>
      <c r="Y5" s="17"/>
      <c r="Z5" s="17"/>
      <c r="AA5" s="17"/>
      <c r="AB5" s="17"/>
      <c r="AC5" s="18"/>
      <c r="AE5" s="19">
        <f>ABS(N5)</f>
        <v>1656</v>
      </c>
      <c r="AF5" s="19">
        <f aca="true" t="shared" si="27" ref="AF5:AF31">ABS(O5)</f>
        <v>400.248</v>
      </c>
      <c r="AG5" s="19">
        <f aca="true" t="shared" si="28" ref="AG5:AG31">ABS(P5)</f>
        <v>200</v>
      </c>
      <c r="AH5" s="19">
        <f aca="true" t="shared" si="29" ref="AH5:AH31">ABS(Q5)</f>
        <v>0</v>
      </c>
      <c r="AI5" s="19">
        <f aca="true" t="shared" si="30" ref="AI5:AI31">ABS(R5)</f>
        <v>0</v>
      </c>
      <c r="AJ5" s="19">
        <f aca="true" t="shared" si="31" ref="AJ5:AJ31">ABS(S5)</f>
        <v>0</v>
      </c>
      <c r="AK5" s="19">
        <f aca="true" t="shared" si="32" ref="AK5:AK31">ABS(T5)</f>
        <v>0</v>
      </c>
      <c r="AL5" s="19">
        <f aca="true" t="shared" si="33" ref="AL5:AL31">ABS(U5)</f>
        <v>0</v>
      </c>
      <c r="AM5" s="19">
        <f aca="true" t="shared" si="34" ref="AM5:AM31">ABS(V5)</f>
        <v>0</v>
      </c>
      <c r="AN5" s="19">
        <f aca="true" t="shared" si="35" ref="AN5:AN31">ABS(W5)</f>
        <v>0</v>
      </c>
      <c r="AO5" s="19">
        <f aca="true" t="shared" si="36" ref="AO5:AO63">LARGE($AE5:$AN5,1)+LARGE($AE5:$AN5,2)+LARGE($AE5:$AN5,3)+LARGE($AE5:$AN5,4)</f>
        <v>2256.248</v>
      </c>
      <c r="AP5" s="19">
        <f>G5</f>
        <v>850</v>
      </c>
      <c r="AQ5" s="19">
        <f>I5</f>
        <v>0</v>
      </c>
      <c r="AR5" s="19">
        <f>K5</f>
        <v>0</v>
      </c>
      <c r="AS5" s="19">
        <f>M5</f>
        <v>0</v>
      </c>
      <c r="AT5" s="19">
        <f aca="true" t="shared" si="37" ref="AT5:AT63">LARGE($AE5:$AN5,5)</f>
        <v>0</v>
      </c>
      <c r="AU5" s="19">
        <f t="shared" si="7"/>
        <v>0</v>
      </c>
      <c r="AV5" s="19">
        <f t="shared" si="8"/>
        <v>0</v>
      </c>
      <c r="AW5" s="19">
        <f t="shared" si="9"/>
        <v>0</v>
      </c>
      <c r="AX5" s="19">
        <f t="shared" si="10"/>
        <v>0</v>
      </c>
      <c r="AY5" s="19">
        <f t="shared" si="11"/>
        <v>0</v>
      </c>
      <c r="AZ5" s="19">
        <f>ABS(X5)</f>
        <v>465.55199999999996</v>
      </c>
      <c r="BA5" s="19">
        <f aca="true" t="shared" si="38" ref="BA5:BA16">ABS(Y5)</f>
        <v>0</v>
      </c>
      <c r="BB5" s="19">
        <f aca="true" t="shared" si="39" ref="BB5:BB35">ABS(Z5)</f>
        <v>0</v>
      </c>
      <c r="BC5" s="19">
        <f aca="true" t="shared" si="40" ref="BC5:BC35">ABS(AA5)</f>
        <v>0</v>
      </c>
      <c r="BD5" s="19">
        <f aca="true" t="shared" si="41" ref="BD5:BD15">ABS(AB5)</f>
        <v>0</v>
      </c>
      <c r="BE5" s="19">
        <f aca="true" t="shared" si="42" ref="BE5:BE15">ABS(AC5)</f>
        <v>0</v>
      </c>
      <c r="BF5" s="19">
        <f aca="true" t="shared" si="43" ref="BF5:BF63">LARGE($AP5:$BE5,1)+LARGE($AP5:$BE5,2)+LARGE($AP5:$BE5,3)</f>
        <v>1315.552</v>
      </c>
      <c r="BG5" s="19">
        <f t="shared" si="13"/>
        <v>465.55199999999996</v>
      </c>
      <c r="BH5" s="19">
        <f t="shared" si="14"/>
        <v>0</v>
      </c>
      <c r="BI5" s="19">
        <f t="shared" si="15"/>
        <v>0</v>
      </c>
      <c r="BK5" s="20">
        <f aca="true" t="shared" si="44" ref="BK5:BK31">MAX(N5,0)</f>
        <v>1656</v>
      </c>
      <c r="BL5" s="20">
        <f aca="true" t="shared" si="45" ref="BL5:BL31">MAX(O5,0)</f>
        <v>400.248</v>
      </c>
      <c r="BM5" s="20">
        <f aca="true" t="shared" si="46" ref="BM5:BM31">MAX(P5,0)</f>
        <v>200</v>
      </c>
      <c r="BN5" s="20">
        <f aca="true" t="shared" si="47" ref="BN5:BN31">MAX(Q5,0)</f>
        <v>0</v>
      </c>
      <c r="BO5" s="20">
        <f aca="true" t="shared" si="48" ref="BO5:BO31">MAX(R5,0)</f>
        <v>0</v>
      </c>
      <c r="BP5" s="20">
        <f aca="true" t="shared" si="49" ref="BP5:BP31">MAX(S5,0)</f>
        <v>0</v>
      </c>
      <c r="BQ5" s="20">
        <f aca="true" t="shared" si="50" ref="BQ5:BQ31">MAX(T5,0)</f>
        <v>0</v>
      </c>
      <c r="BR5" s="20">
        <f aca="true" t="shared" si="51" ref="BR5:BR31">MAX(U5,0)</f>
        <v>0</v>
      </c>
      <c r="BS5" s="20">
        <f aca="true" t="shared" si="52" ref="BS5:BS31">MAX(V5,0)</f>
        <v>0</v>
      </c>
      <c r="BT5" s="20">
        <f aca="true" t="shared" si="53" ref="BT5:BT31">MAX(W5,0)</f>
        <v>0</v>
      </c>
      <c r="BU5" s="20">
        <f aca="true" t="shared" si="54" ref="BU5:BU63">LARGE($BK5:$BT5,1)+LARGE($BK5:$BT5,2)+LARGE($BK5:$BT5,3)+LARGE($BK5:$BT5,4)</f>
        <v>2256.248</v>
      </c>
      <c r="BV5" s="8">
        <f>IF('Men''s Epée'!$AP$3=TRUE,G5,0)</f>
        <v>850</v>
      </c>
      <c r="BW5" s="8">
        <f>IF('Men''s Epée'!$AQ$3=TRUE,I5,0)</f>
        <v>0</v>
      </c>
      <c r="BX5" s="8">
        <f>IF('Men''s Epée'!$AR$3=TRUE,K5,0)</f>
        <v>0</v>
      </c>
      <c r="BY5" s="8">
        <f>IF('Men''s Epée'!$AS$3=TRUE,M5,0)</f>
        <v>0</v>
      </c>
      <c r="BZ5" s="8">
        <f aca="true" t="shared" si="55" ref="BZ5:BZ63">LARGE($BK5:$BT5,5)</f>
        <v>0</v>
      </c>
      <c r="CA5" s="8">
        <f t="shared" si="17"/>
        <v>0</v>
      </c>
      <c r="CB5" s="8">
        <f t="shared" si="18"/>
        <v>0</v>
      </c>
      <c r="CC5" s="8">
        <f t="shared" si="19"/>
        <v>0</v>
      </c>
      <c r="CD5" s="8">
        <f t="shared" si="20"/>
        <v>0</v>
      </c>
      <c r="CE5" s="8">
        <f t="shared" si="21"/>
        <v>0</v>
      </c>
      <c r="CF5" s="20">
        <f>MAX(X5,0)</f>
        <v>465.55199999999996</v>
      </c>
      <c r="CG5" s="20">
        <f aca="true" t="shared" si="56" ref="CG5:CG16">MAX(Y5,0)</f>
        <v>0</v>
      </c>
      <c r="CH5" s="20">
        <f aca="true" t="shared" si="57" ref="CH5:CH35">MAX(Z5,0)</f>
        <v>0</v>
      </c>
      <c r="CI5" s="20">
        <f aca="true" t="shared" si="58" ref="CI5:CI35">MAX(AA5,0)</f>
        <v>0</v>
      </c>
      <c r="CJ5" s="20">
        <f aca="true" t="shared" si="59" ref="CJ5:CJ15">MAX(AB5,0)</f>
        <v>0</v>
      </c>
      <c r="CK5" s="20">
        <f aca="true" t="shared" si="60" ref="CK5:CK15">MAX(AC5,0)</f>
        <v>0</v>
      </c>
      <c r="CL5" s="8">
        <f aca="true" t="shared" si="61" ref="CL5:CL63">LARGE($BV5:$CK5,1)+LARGE($BV5:$CK5,2)+LARGE($BV5:$CK5,3)</f>
        <v>1315.552</v>
      </c>
      <c r="CM5" s="8">
        <f t="shared" si="23"/>
        <v>465.55199999999996</v>
      </c>
      <c r="CN5" s="8">
        <f t="shared" si="24"/>
        <v>0</v>
      </c>
      <c r="CO5" s="8">
        <f t="shared" si="25"/>
        <v>0</v>
      </c>
      <c r="CP5" s="8">
        <f>ROUND(BU5+CL5,0)</f>
        <v>3572</v>
      </c>
    </row>
    <row r="6" spans="1:94" ht="13.5">
      <c r="A6" s="11" t="str">
        <f t="shared" si="0"/>
        <v>3</v>
      </c>
      <c r="B6" s="11">
        <f>IF(D6&gt;=JuniorCutoff,"#","")</f>
      </c>
      <c r="C6" s="12" t="s">
        <v>44</v>
      </c>
      <c r="D6" s="13">
        <v>1981</v>
      </c>
      <c r="E6" s="39">
        <f t="shared" si="1"/>
        <v>3544</v>
      </c>
      <c r="F6" s="14">
        <v>8</v>
      </c>
      <c r="G6" s="16">
        <f t="shared" si="2"/>
        <v>685</v>
      </c>
      <c r="H6" s="15" t="s">
        <v>4</v>
      </c>
      <c r="I6" s="16">
        <f t="shared" si="3"/>
        <v>0</v>
      </c>
      <c r="J6" s="15" t="s">
        <v>4</v>
      </c>
      <c r="K6" s="16">
        <f t="shared" si="4"/>
        <v>0</v>
      </c>
      <c r="L6" s="15">
        <v>18</v>
      </c>
      <c r="M6" s="16">
        <f t="shared" si="5"/>
        <v>345</v>
      </c>
      <c r="N6" s="17">
        <v>816</v>
      </c>
      <c r="O6" s="17">
        <v>804</v>
      </c>
      <c r="P6" s="17">
        <v>200</v>
      </c>
      <c r="Q6" s="17"/>
      <c r="R6" s="17"/>
      <c r="S6" s="17"/>
      <c r="T6" s="17"/>
      <c r="U6" s="17"/>
      <c r="V6" s="17"/>
      <c r="W6" s="18"/>
      <c r="X6" s="17">
        <v>694.416</v>
      </c>
      <c r="Y6" s="17">
        <v>237.72</v>
      </c>
      <c r="Z6" s="17"/>
      <c r="AA6" s="17"/>
      <c r="AB6" s="17"/>
      <c r="AC6" s="18"/>
      <c r="AE6" s="19">
        <f aca="true" t="shared" si="62" ref="AE6:AE31">ABS(N6)</f>
        <v>816</v>
      </c>
      <c r="AF6" s="19">
        <f t="shared" si="27"/>
        <v>804</v>
      </c>
      <c r="AG6" s="19">
        <f t="shared" si="28"/>
        <v>200</v>
      </c>
      <c r="AH6" s="19">
        <f t="shared" si="29"/>
        <v>0</v>
      </c>
      <c r="AI6" s="19">
        <f t="shared" si="30"/>
        <v>0</v>
      </c>
      <c r="AJ6" s="19">
        <f t="shared" si="31"/>
        <v>0</v>
      </c>
      <c r="AK6" s="19">
        <f t="shared" si="32"/>
        <v>0</v>
      </c>
      <c r="AL6" s="19">
        <f t="shared" si="33"/>
        <v>0</v>
      </c>
      <c r="AM6" s="19">
        <f t="shared" si="34"/>
        <v>0</v>
      </c>
      <c r="AN6" s="19">
        <f t="shared" si="35"/>
        <v>0</v>
      </c>
      <c r="AO6" s="19">
        <f t="shared" si="36"/>
        <v>1820</v>
      </c>
      <c r="AP6" s="19">
        <f aca="true" t="shared" si="63" ref="AP6:AP33">G6</f>
        <v>685</v>
      </c>
      <c r="AQ6" s="19">
        <f aca="true" t="shared" si="64" ref="AQ6:AQ33">I6</f>
        <v>0</v>
      </c>
      <c r="AR6" s="19">
        <f aca="true" t="shared" si="65" ref="AR6:AR33">K6</f>
        <v>0</v>
      </c>
      <c r="AS6" s="19">
        <f aca="true" t="shared" si="66" ref="AS6:AS33">M6</f>
        <v>345</v>
      </c>
      <c r="AT6" s="19">
        <f t="shared" si="37"/>
        <v>0</v>
      </c>
      <c r="AU6" s="19">
        <f t="shared" si="7"/>
        <v>0</v>
      </c>
      <c r="AV6" s="19">
        <f t="shared" si="8"/>
        <v>0</v>
      </c>
      <c r="AW6" s="19">
        <f t="shared" si="9"/>
        <v>0</v>
      </c>
      <c r="AX6" s="19">
        <f t="shared" si="10"/>
        <v>0</v>
      </c>
      <c r="AY6" s="19">
        <f t="shared" si="11"/>
        <v>0</v>
      </c>
      <c r="AZ6" s="19">
        <f aca="true" t="shared" si="67" ref="AZ6:AZ33">ABS(X6)</f>
        <v>694.416</v>
      </c>
      <c r="BA6" s="19">
        <f t="shared" si="38"/>
        <v>237.72</v>
      </c>
      <c r="BB6" s="19">
        <f t="shared" si="39"/>
        <v>0</v>
      </c>
      <c r="BC6" s="19">
        <f t="shared" si="40"/>
        <v>0</v>
      </c>
      <c r="BD6" s="19">
        <f t="shared" si="41"/>
        <v>0</v>
      </c>
      <c r="BE6" s="19">
        <f t="shared" si="42"/>
        <v>0</v>
      </c>
      <c r="BF6" s="19">
        <f t="shared" si="43"/>
        <v>1724.4160000000002</v>
      </c>
      <c r="BG6" s="19">
        <f t="shared" si="13"/>
        <v>694.416</v>
      </c>
      <c r="BH6" s="19">
        <f t="shared" si="14"/>
        <v>237.72</v>
      </c>
      <c r="BI6" s="19">
        <f t="shared" si="15"/>
        <v>0</v>
      </c>
      <c r="BK6" s="20">
        <f t="shared" si="44"/>
        <v>816</v>
      </c>
      <c r="BL6" s="20">
        <f t="shared" si="45"/>
        <v>804</v>
      </c>
      <c r="BM6" s="20">
        <f t="shared" si="46"/>
        <v>200</v>
      </c>
      <c r="BN6" s="20">
        <f t="shared" si="47"/>
        <v>0</v>
      </c>
      <c r="BO6" s="20">
        <f t="shared" si="48"/>
        <v>0</v>
      </c>
      <c r="BP6" s="20">
        <f t="shared" si="49"/>
        <v>0</v>
      </c>
      <c r="BQ6" s="20">
        <f t="shared" si="50"/>
        <v>0</v>
      </c>
      <c r="BR6" s="20">
        <f t="shared" si="51"/>
        <v>0</v>
      </c>
      <c r="BS6" s="20">
        <f t="shared" si="52"/>
        <v>0</v>
      </c>
      <c r="BT6" s="20">
        <f t="shared" si="53"/>
        <v>0</v>
      </c>
      <c r="BU6" s="20">
        <f t="shared" si="54"/>
        <v>1820</v>
      </c>
      <c r="BV6" s="8">
        <f>IF('Men''s Epée'!$AP$3=TRUE,G6,0)</f>
        <v>685</v>
      </c>
      <c r="BW6" s="8">
        <f>IF('Men''s Epée'!$AQ$3=TRUE,I6,0)</f>
        <v>0</v>
      </c>
      <c r="BX6" s="8">
        <f>IF('Men''s Epée'!$AR$3=TRUE,K6,0)</f>
        <v>0</v>
      </c>
      <c r="BY6" s="8">
        <f>IF('Men''s Epée'!$AS$3=TRUE,M6,0)</f>
        <v>345</v>
      </c>
      <c r="BZ6" s="8">
        <f t="shared" si="55"/>
        <v>0</v>
      </c>
      <c r="CA6" s="8">
        <f t="shared" si="17"/>
        <v>0</v>
      </c>
      <c r="CB6" s="8">
        <f t="shared" si="18"/>
        <v>0</v>
      </c>
      <c r="CC6" s="8">
        <f t="shared" si="19"/>
        <v>0</v>
      </c>
      <c r="CD6" s="8">
        <f t="shared" si="20"/>
        <v>0</v>
      </c>
      <c r="CE6" s="8">
        <f t="shared" si="21"/>
        <v>0</v>
      </c>
      <c r="CF6" s="20">
        <f aca="true" t="shared" si="68" ref="CF6:CF33">MAX(X6,0)</f>
        <v>694.416</v>
      </c>
      <c r="CG6" s="20">
        <f t="shared" si="56"/>
        <v>237.72</v>
      </c>
      <c r="CH6" s="20">
        <f t="shared" si="57"/>
        <v>0</v>
      </c>
      <c r="CI6" s="20">
        <f t="shared" si="58"/>
        <v>0</v>
      </c>
      <c r="CJ6" s="20">
        <f t="shared" si="59"/>
        <v>0</v>
      </c>
      <c r="CK6" s="20">
        <f t="shared" si="60"/>
        <v>0</v>
      </c>
      <c r="CL6" s="8">
        <f t="shared" si="61"/>
        <v>1724.4160000000002</v>
      </c>
      <c r="CM6" s="8">
        <f t="shared" si="23"/>
        <v>694.416</v>
      </c>
      <c r="CN6" s="8">
        <f t="shared" si="24"/>
        <v>237.72</v>
      </c>
      <c r="CO6" s="8">
        <f t="shared" si="25"/>
        <v>0</v>
      </c>
      <c r="CP6" s="8">
        <f aca="true" t="shared" si="69" ref="CP6:CP33">ROUND(BU6+CL6,0)</f>
        <v>3544</v>
      </c>
    </row>
    <row r="7" spans="1:94" ht="13.5" customHeight="1">
      <c r="A7" s="11" t="str">
        <f t="shared" si="0"/>
        <v>4</v>
      </c>
      <c r="B7" s="11">
        <f t="shared" si="26"/>
      </c>
      <c r="C7" s="12" t="s">
        <v>190</v>
      </c>
      <c r="D7" s="30">
        <v>1983</v>
      </c>
      <c r="E7" s="39">
        <f t="shared" si="1"/>
        <v>2540</v>
      </c>
      <c r="F7" s="14">
        <v>3</v>
      </c>
      <c r="G7" s="16">
        <f t="shared" si="2"/>
        <v>850</v>
      </c>
      <c r="H7" s="15">
        <v>7</v>
      </c>
      <c r="I7" s="16">
        <f t="shared" si="3"/>
        <v>690</v>
      </c>
      <c r="J7" s="15">
        <v>13</v>
      </c>
      <c r="K7" s="16">
        <f t="shared" si="4"/>
        <v>506</v>
      </c>
      <c r="L7" s="15">
        <v>1</v>
      </c>
      <c r="M7" s="16">
        <f t="shared" si="5"/>
        <v>1000</v>
      </c>
      <c r="N7" s="17"/>
      <c r="O7" s="17"/>
      <c r="P7" s="17"/>
      <c r="Q7" s="17"/>
      <c r="R7" s="17"/>
      <c r="S7" s="17"/>
      <c r="T7" s="17"/>
      <c r="U7" s="17"/>
      <c r="V7" s="17"/>
      <c r="W7" s="18"/>
      <c r="X7" s="17">
        <v>577.32</v>
      </c>
      <c r="Y7" s="17"/>
      <c r="Z7" s="17"/>
      <c r="AA7" s="17"/>
      <c r="AB7" s="17"/>
      <c r="AC7" s="18"/>
      <c r="AE7" s="19">
        <f t="shared" si="62"/>
        <v>0</v>
      </c>
      <c r="AF7" s="19">
        <f t="shared" si="27"/>
        <v>0</v>
      </c>
      <c r="AG7" s="19">
        <f t="shared" si="28"/>
        <v>0</v>
      </c>
      <c r="AH7" s="19">
        <f t="shared" si="29"/>
        <v>0</v>
      </c>
      <c r="AI7" s="19">
        <f t="shared" si="30"/>
        <v>0</v>
      </c>
      <c r="AJ7" s="19">
        <f t="shared" si="31"/>
        <v>0</v>
      </c>
      <c r="AK7" s="19">
        <f t="shared" si="32"/>
        <v>0</v>
      </c>
      <c r="AL7" s="19">
        <f t="shared" si="33"/>
        <v>0</v>
      </c>
      <c r="AM7" s="19">
        <f t="shared" si="34"/>
        <v>0</v>
      </c>
      <c r="AN7" s="19">
        <f t="shared" si="35"/>
        <v>0</v>
      </c>
      <c r="AO7" s="19">
        <f t="shared" si="36"/>
        <v>0</v>
      </c>
      <c r="AP7" s="19">
        <f t="shared" si="63"/>
        <v>850</v>
      </c>
      <c r="AQ7" s="19">
        <f t="shared" si="64"/>
        <v>690</v>
      </c>
      <c r="AR7" s="19">
        <f t="shared" si="65"/>
        <v>506</v>
      </c>
      <c r="AS7" s="19">
        <f t="shared" si="66"/>
        <v>1000</v>
      </c>
      <c r="AT7" s="19">
        <f t="shared" si="37"/>
        <v>0</v>
      </c>
      <c r="AU7" s="19">
        <f t="shared" si="7"/>
        <v>0</v>
      </c>
      <c r="AV7" s="19">
        <f t="shared" si="8"/>
        <v>0</v>
      </c>
      <c r="AW7" s="19">
        <f t="shared" si="9"/>
        <v>0</v>
      </c>
      <c r="AX7" s="19">
        <f t="shared" si="10"/>
        <v>0</v>
      </c>
      <c r="AY7" s="19">
        <f t="shared" si="11"/>
        <v>0</v>
      </c>
      <c r="AZ7" s="19">
        <f t="shared" si="67"/>
        <v>577.32</v>
      </c>
      <c r="BA7" s="19">
        <f t="shared" si="38"/>
        <v>0</v>
      </c>
      <c r="BB7" s="19">
        <f t="shared" si="39"/>
        <v>0</v>
      </c>
      <c r="BC7" s="19">
        <f t="shared" si="40"/>
        <v>0</v>
      </c>
      <c r="BD7" s="19">
        <f t="shared" si="41"/>
        <v>0</v>
      </c>
      <c r="BE7" s="19">
        <f t="shared" si="42"/>
        <v>0</v>
      </c>
      <c r="BF7" s="19">
        <f t="shared" si="43"/>
        <v>2540</v>
      </c>
      <c r="BG7" s="19">
        <f t="shared" si="13"/>
        <v>577.32</v>
      </c>
      <c r="BH7" s="19">
        <f t="shared" si="14"/>
        <v>0</v>
      </c>
      <c r="BI7" s="19">
        <f t="shared" si="15"/>
        <v>0</v>
      </c>
      <c r="BK7" s="20">
        <f t="shared" si="44"/>
        <v>0</v>
      </c>
      <c r="BL7" s="20">
        <f t="shared" si="45"/>
        <v>0</v>
      </c>
      <c r="BM7" s="20">
        <f t="shared" si="46"/>
        <v>0</v>
      </c>
      <c r="BN7" s="20">
        <f t="shared" si="47"/>
        <v>0</v>
      </c>
      <c r="BO7" s="20">
        <f t="shared" si="48"/>
        <v>0</v>
      </c>
      <c r="BP7" s="20">
        <f t="shared" si="49"/>
        <v>0</v>
      </c>
      <c r="BQ7" s="20">
        <f t="shared" si="50"/>
        <v>0</v>
      </c>
      <c r="BR7" s="20">
        <f t="shared" si="51"/>
        <v>0</v>
      </c>
      <c r="BS7" s="20">
        <f t="shared" si="52"/>
        <v>0</v>
      </c>
      <c r="BT7" s="20">
        <f t="shared" si="53"/>
        <v>0</v>
      </c>
      <c r="BU7" s="20">
        <f t="shared" si="54"/>
        <v>0</v>
      </c>
      <c r="BV7" s="8">
        <f>IF('Men''s Epée'!$AP$3=TRUE,G7,0)</f>
        <v>850</v>
      </c>
      <c r="BW7" s="8">
        <f>IF('Men''s Epée'!$AQ$3=TRUE,I7,0)</f>
        <v>690</v>
      </c>
      <c r="BX7" s="8">
        <f>IF('Men''s Epée'!$AR$3=TRUE,K7,0)</f>
        <v>506</v>
      </c>
      <c r="BY7" s="8">
        <f>IF('Men''s Epée'!$AS$3=TRUE,M7,0)</f>
        <v>1000</v>
      </c>
      <c r="BZ7" s="8">
        <f t="shared" si="55"/>
        <v>0</v>
      </c>
      <c r="CA7" s="8">
        <f t="shared" si="17"/>
        <v>0</v>
      </c>
      <c r="CB7" s="8">
        <f t="shared" si="18"/>
        <v>0</v>
      </c>
      <c r="CC7" s="8">
        <f t="shared" si="19"/>
        <v>0</v>
      </c>
      <c r="CD7" s="8">
        <f t="shared" si="20"/>
        <v>0</v>
      </c>
      <c r="CE7" s="8">
        <f t="shared" si="21"/>
        <v>0</v>
      </c>
      <c r="CF7" s="20">
        <f t="shared" si="68"/>
        <v>577.32</v>
      </c>
      <c r="CG7" s="20">
        <f t="shared" si="56"/>
        <v>0</v>
      </c>
      <c r="CH7" s="20">
        <f t="shared" si="57"/>
        <v>0</v>
      </c>
      <c r="CI7" s="20">
        <f t="shared" si="58"/>
        <v>0</v>
      </c>
      <c r="CJ7" s="20">
        <f t="shared" si="59"/>
        <v>0</v>
      </c>
      <c r="CK7" s="20">
        <f t="shared" si="60"/>
        <v>0</v>
      </c>
      <c r="CL7" s="8">
        <f t="shared" si="61"/>
        <v>2540</v>
      </c>
      <c r="CM7" s="8">
        <f t="shared" si="23"/>
        <v>577.32</v>
      </c>
      <c r="CN7" s="8">
        <f t="shared" si="24"/>
        <v>0</v>
      </c>
      <c r="CO7" s="8">
        <f t="shared" si="25"/>
        <v>0</v>
      </c>
      <c r="CP7" s="8">
        <f t="shared" si="69"/>
        <v>2540</v>
      </c>
    </row>
    <row r="8" spans="1:94" ht="13.5">
      <c r="A8" s="11" t="str">
        <f t="shared" si="0"/>
        <v>5</v>
      </c>
      <c r="B8" s="11">
        <f>IF(D8&gt;=JuniorCutoff,"#","")</f>
      </c>
      <c r="C8" s="12" t="s">
        <v>46</v>
      </c>
      <c r="D8" s="13">
        <v>1981</v>
      </c>
      <c r="E8" s="39">
        <f t="shared" si="1"/>
        <v>2250</v>
      </c>
      <c r="F8" s="14">
        <v>5</v>
      </c>
      <c r="G8" s="16">
        <f t="shared" si="2"/>
        <v>700</v>
      </c>
      <c r="H8" s="15">
        <v>12</v>
      </c>
      <c r="I8" s="16">
        <f t="shared" si="3"/>
        <v>529</v>
      </c>
      <c r="J8" s="15">
        <v>5</v>
      </c>
      <c r="K8" s="16">
        <f t="shared" si="4"/>
        <v>700</v>
      </c>
      <c r="L8" s="15">
        <v>3</v>
      </c>
      <c r="M8" s="16">
        <f t="shared" si="5"/>
        <v>850</v>
      </c>
      <c r="N8" s="17"/>
      <c r="O8" s="17"/>
      <c r="P8" s="17"/>
      <c r="Q8" s="17"/>
      <c r="R8" s="17"/>
      <c r="S8" s="17"/>
      <c r="T8" s="17"/>
      <c r="U8" s="17"/>
      <c r="V8" s="17"/>
      <c r="W8" s="18"/>
      <c r="X8" s="17"/>
      <c r="Y8" s="17"/>
      <c r="Z8" s="17"/>
      <c r="AA8" s="17"/>
      <c r="AB8" s="17"/>
      <c r="AC8" s="18"/>
      <c r="AE8" s="19">
        <f>ABS(N8)</f>
        <v>0</v>
      </c>
      <c r="AF8" s="19">
        <f t="shared" si="27"/>
        <v>0</v>
      </c>
      <c r="AG8" s="19">
        <f t="shared" si="28"/>
        <v>0</v>
      </c>
      <c r="AH8" s="19">
        <f t="shared" si="29"/>
        <v>0</v>
      </c>
      <c r="AI8" s="19">
        <f t="shared" si="30"/>
        <v>0</v>
      </c>
      <c r="AJ8" s="19">
        <f t="shared" si="31"/>
        <v>0</v>
      </c>
      <c r="AK8" s="19">
        <f t="shared" si="32"/>
        <v>0</v>
      </c>
      <c r="AL8" s="19">
        <f t="shared" si="33"/>
        <v>0</v>
      </c>
      <c r="AM8" s="19">
        <f t="shared" si="34"/>
        <v>0</v>
      </c>
      <c r="AN8" s="19">
        <f t="shared" si="35"/>
        <v>0</v>
      </c>
      <c r="AO8" s="19">
        <f t="shared" si="36"/>
        <v>0</v>
      </c>
      <c r="AP8" s="19">
        <f>G8</f>
        <v>700</v>
      </c>
      <c r="AQ8" s="19">
        <f>I8</f>
        <v>529</v>
      </c>
      <c r="AR8" s="19">
        <f>K8</f>
        <v>700</v>
      </c>
      <c r="AS8" s="19">
        <f>M8</f>
        <v>850</v>
      </c>
      <c r="AT8" s="19">
        <f t="shared" si="37"/>
        <v>0</v>
      </c>
      <c r="AU8" s="19">
        <f t="shared" si="7"/>
        <v>0</v>
      </c>
      <c r="AV8" s="19">
        <f t="shared" si="8"/>
        <v>0</v>
      </c>
      <c r="AW8" s="19">
        <f t="shared" si="9"/>
        <v>0</v>
      </c>
      <c r="AX8" s="19">
        <f t="shared" si="10"/>
        <v>0</v>
      </c>
      <c r="AY8" s="19">
        <f t="shared" si="11"/>
        <v>0</v>
      </c>
      <c r="AZ8" s="19">
        <f>ABS(X8)</f>
        <v>0</v>
      </c>
      <c r="BA8" s="19">
        <f aca="true" t="shared" si="70" ref="BA8:BA35">ABS(Y8)</f>
        <v>0</v>
      </c>
      <c r="BB8" s="19">
        <f t="shared" si="39"/>
        <v>0</v>
      </c>
      <c r="BC8" s="19">
        <f t="shared" si="40"/>
        <v>0</v>
      </c>
      <c r="BD8" s="19">
        <f aca="true" t="shared" si="71" ref="BD8:BD35">ABS(AB8)</f>
        <v>0</v>
      </c>
      <c r="BE8" s="19">
        <f aca="true" t="shared" si="72" ref="BE8:BE35">ABS(AC8)</f>
        <v>0</v>
      </c>
      <c r="BF8" s="19">
        <f t="shared" si="43"/>
        <v>2250</v>
      </c>
      <c r="BG8" s="19">
        <f t="shared" si="13"/>
        <v>0</v>
      </c>
      <c r="BH8" s="19">
        <f t="shared" si="14"/>
        <v>0</v>
      </c>
      <c r="BI8" s="19">
        <f t="shared" si="15"/>
        <v>0</v>
      </c>
      <c r="BK8" s="20">
        <f t="shared" si="44"/>
        <v>0</v>
      </c>
      <c r="BL8" s="20">
        <f t="shared" si="45"/>
        <v>0</v>
      </c>
      <c r="BM8" s="20">
        <f t="shared" si="46"/>
        <v>0</v>
      </c>
      <c r="BN8" s="20">
        <f t="shared" si="47"/>
        <v>0</v>
      </c>
      <c r="BO8" s="20">
        <f t="shared" si="48"/>
        <v>0</v>
      </c>
      <c r="BP8" s="20">
        <f t="shared" si="49"/>
        <v>0</v>
      </c>
      <c r="BQ8" s="20">
        <f t="shared" si="50"/>
        <v>0</v>
      </c>
      <c r="BR8" s="20">
        <f t="shared" si="51"/>
        <v>0</v>
      </c>
      <c r="BS8" s="20">
        <f t="shared" si="52"/>
        <v>0</v>
      </c>
      <c r="BT8" s="20">
        <f t="shared" si="53"/>
        <v>0</v>
      </c>
      <c r="BU8" s="20">
        <f t="shared" si="54"/>
        <v>0</v>
      </c>
      <c r="BV8" s="8">
        <f>IF('Men''s Epée'!$AP$3=TRUE,G8,0)</f>
        <v>700</v>
      </c>
      <c r="BW8" s="8">
        <f>IF('Men''s Epée'!$AQ$3=TRUE,I8,0)</f>
        <v>529</v>
      </c>
      <c r="BX8" s="8">
        <f>IF('Men''s Epée'!$AR$3=TRUE,K8,0)</f>
        <v>700</v>
      </c>
      <c r="BY8" s="8">
        <f>IF('Men''s Epée'!$AS$3=TRUE,M8,0)</f>
        <v>850</v>
      </c>
      <c r="BZ8" s="8">
        <f t="shared" si="55"/>
        <v>0</v>
      </c>
      <c r="CA8" s="8">
        <f t="shared" si="17"/>
        <v>0</v>
      </c>
      <c r="CB8" s="8">
        <f t="shared" si="18"/>
        <v>0</v>
      </c>
      <c r="CC8" s="8">
        <f t="shared" si="19"/>
        <v>0</v>
      </c>
      <c r="CD8" s="8">
        <f t="shared" si="20"/>
        <v>0</v>
      </c>
      <c r="CE8" s="8">
        <f t="shared" si="21"/>
        <v>0</v>
      </c>
      <c r="CF8" s="20">
        <f>MAX(X8,0)</f>
        <v>0</v>
      </c>
      <c r="CG8" s="20">
        <f aca="true" t="shared" si="73" ref="CG8:CG35">MAX(Y8,0)</f>
        <v>0</v>
      </c>
      <c r="CH8" s="20">
        <f t="shared" si="57"/>
        <v>0</v>
      </c>
      <c r="CI8" s="20">
        <f t="shared" si="58"/>
        <v>0</v>
      </c>
      <c r="CJ8" s="20">
        <f aca="true" t="shared" si="74" ref="CJ8:CJ35">MAX(AB8,0)</f>
        <v>0</v>
      </c>
      <c r="CK8" s="20">
        <f aca="true" t="shared" si="75" ref="CK8:CK35">MAX(AC8,0)</f>
        <v>0</v>
      </c>
      <c r="CL8" s="8">
        <f t="shared" si="61"/>
        <v>2250</v>
      </c>
      <c r="CM8" s="8">
        <f t="shared" si="23"/>
        <v>0</v>
      </c>
      <c r="CN8" s="8">
        <f t="shared" si="24"/>
        <v>0</v>
      </c>
      <c r="CO8" s="8">
        <f t="shared" si="25"/>
        <v>0</v>
      </c>
      <c r="CP8" s="8">
        <f>ROUND(BU8+CL8,0)</f>
        <v>2250</v>
      </c>
    </row>
    <row r="9" spans="1:94" ht="13.5">
      <c r="A9" s="11" t="str">
        <f t="shared" si="0"/>
        <v>6</v>
      </c>
      <c r="B9" s="11">
        <f aca="true" t="shared" si="76" ref="B9:B14">IF(D9&gt;=JuniorCutoff,"#","")</f>
      </c>
      <c r="C9" s="12" t="s">
        <v>147</v>
      </c>
      <c r="D9" s="30">
        <v>1964</v>
      </c>
      <c r="E9" s="39">
        <f t="shared" si="1"/>
        <v>2120</v>
      </c>
      <c r="F9" s="14" t="s">
        <v>4</v>
      </c>
      <c r="G9" s="16">
        <f t="shared" si="2"/>
        <v>0</v>
      </c>
      <c r="H9" s="15">
        <v>6</v>
      </c>
      <c r="I9" s="16">
        <f t="shared" si="3"/>
        <v>695</v>
      </c>
      <c r="J9" s="15">
        <v>2</v>
      </c>
      <c r="K9" s="16">
        <f t="shared" si="4"/>
        <v>920</v>
      </c>
      <c r="L9" s="15">
        <v>15</v>
      </c>
      <c r="M9" s="16">
        <f t="shared" si="5"/>
        <v>505</v>
      </c>
      <c r="N9" s="17"/>
      <c r="O9" s="17"/>
      <c r="P9" s="17"/>
      <c r="Q9" s="17"/>
      <c r="R9" s="17"/>
      <c r="S9" s="17"/>
      <c r="T9" s="17"/>
      <c r="U9" s="17"/>
      <c r="V9" s="17"/>
      <c r="W9" s="18"/>
      <c r="X9" s="17">
        <v>193.57200000000003</v>
      </c>
      <c r="Y9" s="17"/>
      <c r="Z9" s="17"/>
      <c r="AA9" s="17"/>
      <c r="AB9" s="17"/>
      <c r="AC9" s="18"/>
      <c r="AE9" s="19">
        <f aca="true" t="shared" si="77" ref="AE9:AE14">ABS(N9)</f>
        <v>0</v>
      </c>
      <c r="AF9" s="19">
        <f t="shared" si="27"/>
        <v>0</v>
      </c>
      <c r="AG9" s="19">
        <f t="shared" si="28"/>
        <v>0</v>
      </c>
      <c r="AH9" s="19">
        <f t="shared" si="29"/>
        <v>0</v>
      </c>
      <c r="AI9" s="19">
        <f t="shared" si="30"/>
        <v>0</v>
      </c>
      <c r="AJ9" s="19">
        <f t="shared" si="31"/>
        <v>0</v>
      </c>
      <c r="AK9" s="19">
        <f t="shared" si="32"/>
        <v>0</v>
      </c>
      <c r="AL9" s="19">
        <f t="shared" si="33"/>
        <v>0</v>
      </c>
      <c r="AM9" s="19">
        <f t="shared" si="34"/>
        <v>0</v>
      </c>
      <c r="AN9" s="19">
        <f t="shared" si="35"/>
        <v>0</v>
      </c>
      <c r="AO9" s="19">
        <f t="shared" si="36"/>
        <v>0</v>
      </c>
      <c r="AP9" s="19">
        <f aca="true" t="shared" si="78" ref="AP9:AP14">G9</f>
        <v>0</v>
      </c>
      <c r="AQ9" s="19">
        <f aca="true" t="shared" si="79" ref="AQ9:AQ14">I9</f>
        <v>695</v>
      </c>
      <c r="AR9" s="19">
        <f aca="true" t="shared" si="80" ref="AR9:AR14">K9</f>
        <v>920</v>
      </c>
      <c r="AS9" s="19">
        <f aca="true" t="shared" si="81" ref="AS9:AS14">M9</f>
        <v>505</v>
      </c>
      <c r="AT9" s="19">
        <f t="shared" si="37"/>
        <v>0</v>
      </c>
      <c r="AU9" s="19">
        <f t="shared" si="7"/>
        <v>0</v>
      </c>
      <c r="AV9" s="19">
        <f t="shared" si="8"/>
        <v>0</v>
      </c>
      <c r="AW9" s="19">
        <f t="shared" si="9"/>
        <v>0</v>
      </c>
      <c r="AX9" s="19">
        <f t="shared" si="10"/>
        <v>0</v>
      </c>
      <c r="AY9" s="19">
        <f t="shared" si="11"/>
        <v>0</v>
      </c>
      <c r="AZ9" s="19">
        <f aca="true" t="shared" si="82" ref="AZ9:AZ14">ABS(X9)</f>
        <v>193.57200000000003</v>
      </c>
      <c r="BA9" s="19">
        <f t="shared" si="38"/>
        <v>0</v>
      </c>
      <c r="BB9" s="19">
        <f t="shared" si="39"/>
        <v>0</v>
      </c>
      <c r="BC9" s="19">
        <f t="shared" si="40"/>
        <v>0</v>
      </c>
      <c r="BD9" s="19">
        <f t="shared" si="41"/>
        <v>0</v>
      </c>
      <c r="BE9" s="19">
        <f t="shared" si="42"/>
        <v>0</v>
      </c>
      <c r="BF9" s="19">
        <f t="shared" si="43"/>
        <v>2120</v>
      </c>
      <c r="BG9" s="19">
        <f t="shared" si="13"/>
        <v>193.57200000000003</v>
      </c>
      <c r="BH9" s="19">
        <f t="shared" si="14"/>
        <v>0</v>
      </c>
      <c r="BI9" s="19">
        <f t="shared" si="15"/>
        <v>0</v>
      </c>
      <c r="BK9" s="20">
        <f t="shared" si="44"/>
        <v>0</v>
      </c>
      <c r="BL9" s="20">
        <f t="shared" si="45"/>
        <v>0</v>
      </c>
      <c r="BM9" s="20">
        <f t="shared" si="46"/>
        <v>0</v>
      </c>
      <c r="BN9" s="20">
        <f t="shared" si="47"/>
        <v>0</v>
      </c>
      <c r="BO9" s="20">
        <f t="shared" si="48"/>
        <v>0</v>
      </c>
      <c r="BP9" s="20">
        <f t="shared" si="49"/>
        <v>0</v>
      </c>
      <c r="BQ9" s="20">
        <f t="shared" si="50"/>
        <v>0</v>
      </c>
      <c r="BR9" s="20">
        <f t="shared" si="51"/>
        <v>0</v>
      </c>
      <c r="BS9" s="20">
        <f t="shared" si="52"/>
        <v>0</v>
      </c>
      <c r="BT9" s="20">
        <f t="shared" si="53"/>
        <v>0</v>
      </c>
      <c r="BU9" s="20">
        <f t="shared" si="54"/>
        <v>0</v>
      </c>
      <c r="BV9" s="8">
        <f>IF('Men''s Epée'!$AP$3=TRUE,G9,0)</f>
        <v>0</v>
      </c>
      <c r="BW9" s="8">
        <f>IF('Men''s Epée'!$AQ$3=TRUE,I9,0)</f>
        <v>695</v>
      </c>
      <c r="BX9" s="8">
        <f>IF('Men''s Epée'!$AR$3=TRUE,K9,0)</f>
        <v>920</v>
      </c>
      <c r="BY9" s="8">
        <f>IF('Men''s Epée'!$AS$3=TRUE,M9,0)</f>
        <v>505</v>
      </c>
      <c r="BZ9" s="8">
        <f t="shared" si="55"/>
        <v>0</v>
      </c>
      <c r="CA9" s="8">
        <f t="shared" si="17"/>
        <v>0</v>
      </c>
      <c r="CB9" s="8">
        <f t="shared" si="18"/>
        <v>0</v>
      </c>
      <c r="CC9" s="8">
        <f t="shared" si="19"/>
        <v>0</v>
      </c>
      <c r="CD9" s="8">
        <f t="shared" si="20"/>
        <v>0</v>
      </c>
      <c r="CE9" s="8">
        <f t="shared" si="21"/>
        <v>0</v>
      </c>
      <c r="CF9" s="20">
        <f aca="true" t="shared" si="83" ref="CF9:CF14">MAX(X9,0)</f>
        <v>193.57200000000003</v>
      </c>
      <c r="CG9" s="20">
        <f t="shared" si="56"/>
        <v>0</v>
      </c>
      <c r="CH9" s="20">
        <f t="shared" si="57"/>
        <v>0</v>
      </c>
      <c r="CI9" s="20">
        <f t="shared" si="58"/>
        <v>0</v>
      </c>
      <c r="CJ9" s="20">
        <f t="shared" si="59"/>
        <v>0</v>
      </c>
      <c r="CK9" s="20">
        <f t="shared" si="60"/>
        <v>0</v>
      </c>
      <c r="CL9" s="8">
        <f t="shared" si="61"/>
        <v>2120</v>
      </c>
      <c r="CM9" s="8">
        <f t="shared" si="23"/>
        <v>193.57200000000003</v>
      </c>
      <c r="CN9" s="8">
        <f t="shared" si="24"/>
        <v>0</v>
      </c>
      <c r="CO9" s="8">
        <f t="shared" si="25"/>
        <v>0</v>
      </c>
      <c r="CP9" s="8">
        <f aca="true" t="shared" si="84" ref="CP9:CP14">ROUND(BU9+CL9,0)</f>
        <v>2120</v>
      </c>
    </row>
    <row r="10" spans="1:94" ht="13.5">
      <c r="A10" s="11" t="str">
        <f t="shared" si="0"/>
        <v>7</v>
      </c>
      <c r="B10" s="11">
        <f t="shared" si="76"/>
      </c>
      <c r="C10" s="12" t="s">
        <v>76</v>
      </c>
      <c r="D10" s="13">
        <v>1985</v>
      </c>
      <c r="E10" s="39">
        <f t="shared" si="1"/>
        <v>2036</v>
      </c>
      <c r="F10" s="14">
        <v>19</v>
      </c>
      <c r="G10" s="16">
        <f t="shared" si="2"/>
        <v>346</v>
      </c>
      <c r="H10" s="15">
        <v>1</v>
      </c>
      <c r="I10" s="16">
        <f t="shared" si="3"/>
        <v>1000</v>
      </c>
      <c r="J10" s="15">
        <v>7</v>
      </c>
      <c r="K10" s="16">
        <f t="shared" si="4"/>
        <v>690</v>
      </c>
      <c r="L10" s="15">
        <v>27</v>
      </c>
      <c r="M10" s="16">
        <f t="shared" si="5"/>
        <v>300</v>
      </c>
      <c r="N10" s="17"/>
      <c r="O10" s="17"/>
      <c r="P10" s="17"/>
      <c r="Q10" s="17"/>
      <c r="R10" s="17"/>
      <c r="S10" s="17"/>
      <c r="T10" s="17"/>
      <c r="U10" s="17"/>
      <c r="V10" s="17"/>
      <c r="W10" s="18"/>
      <c r="X10" s="17">
        <v>289.872</v>
      </c>
      <c r="Y10" s="17">
        <v>220.74</v>
      </c>
      <c r="Z10" s="17"/>
      <c r="AA10" s="17"/>
      <c r="AB10" s="17"/>
      <c r="AC10" s="18"/>
      <c r="AE10" s="19">
        <f t="shared" si="77"/>
        <v>0</v>
      </c>
      <c r="AF10" s="19">
        <f t="shared" si="27"/>
        <v>0</v>
      </c>
      <c r="AG10" s="19">
        <f t="shared" si="28"/>
        <v>0</v>
      </c>
      <c r="AH10" s="19">
        <f t="shared" si="29"/>
        <v>0</v>
      </c>
      <c r="AI10" s="19">
        <f t="shared" si="30"/>
        <v>0</v>
      </c>
      <c r="AJ10" s="19">
        <f t="shared" si="31"/>
        <v>0</v>
      </c>
      <c r="AK10" s="19">
        <f t="shared" si="32"/>
        <v>0</v>
      </c>
      <c r="AL10" s="19">
        <f t="shared" si="33"/>
        <v>0</v>
      </c>
      <c r="AM10" s="19">
        <f t="shared" si="34"/>
        <v>0</v>
      </c>
      <c r="AN10" s="19">
        <f t="shared" si="35"/>
        <v>0</v>
      </c>
      <c r="AO10" s="19">
        <f t="shared" si="36"/>
        <v>0</v>
      </c>
      <c r="AP10" s="19">
        <f t="shared" si="78"/>
        <v>346</v>
      </c>
      <c r="AQ10" s="19">
        <f t="shared" si="79"/>
        <v>1000</v>
      </c>
      <c r="AR10" s="19">
        <f t="shared" si="80"/>
        <v>690</v>
      </c>
      <c r="AS10" s="19">
        <f t="shared" si="81"/>
        <v>300</v>
      </c>
      <c r="AT10" s="19">
        <f t="shared" si="37"/>
        <v>0</v>
      </c>
      <c r="AU10" s="19">
        <f t="shared" si="7"/>
        <v>0</v>
      </c>
      <c r="AV10" s="19">
        <f t="shared" si="8"/>
        <v>0</v>
      </c>
      <c r="AW10" s="19">
        <f t="shared" si="9"/>
        <v>0</v>
      </c>
      <c r="AX10" s="19">
        <f t="shared" si="10"/>
        <v>0</v>
      </c>
      <c r="AY10" s="19">
        <f t="shared" si="11"/>
        <v>0</v>
      </c>
      <c r="AZ10" s="19">
        <f t="shared" si="82"/>
        <v>289.872</v>
      </c>
      <c r="BA10" s="19">
        <f t="shared" si="38"/>
        <v>220.74</v>
      </c>
      <c r="BB10" s="19">
        <f t="shared" si="39"/>
        <v>0</v>
      </c>
      <c r="BC10" s="19">
        <f t="shared" si="40"/>
        <v>0</v>
      </c>
      <c r="BD10" s="19">
        <f t="shared" si="41"/>
        <v>0</v>
      </c>
      <c r="BE10" s="19">
        <f t="shared" si="42"/>
        <v>0</v>
      </c>
      <c r="BF10" s="19">
        <f t="shared" si="43"/>
        <v>2036</v>
      </c>
      <c r="BG10" s="19">
        <f t="shared" si="13"/>
        <v>289.872</v>
      </c>
      <c r="BH10" s="19">
        <f t="shared" si="14"/>
        <v>220.74</v>
      </c>
      <c r="BI10" s="19">
        <f t="shared" si="15"/>
        <v>0</v>
      </c>
      <c r="BK10" s="20">
        <f t="shared" si="44"/>
        <v>0</v>
      </c>
      <c r="BL10" s="20">
        <f t="shared" si="45"/>
        <v>0</v>
      </c>
      <c r="BM10" s="20">
        <f t="shared" si="46"/>
        <v>0</v>
      </c>
      <c r="BN10" s="20">
        <f t="shared" si="47"/>
        <v>0</v>
      </c>
      <c r="BO10" s="20">
        <f t="shared" si="48"/>
        <v>0</v>
      </c>
      <c r="BP10" s="20">
        <f t="shared" si="49"/>
        <v>0</v>
      </c>
      <c r="BQ10" s="20">
        <f t="shared" si="50"/>
        <v>0</v>
      </c>
      <c r="BR10" s="20">
        <f t="shared" si="51"/>
        <v>0</v>
      </c>
      <c r="BS10" s="20">
        <f t="shared" si="52"/>
        <v>0</v>
      </c>
      <c r="BT10" s="20">
        <f t="shared" si="53"/>
        <v>0</v>
      </c>
      <c r="BU10" s="20">
        <f t="shared" si="54"/>
        <v>0</v>
      </c>
      <c r="BV10" s="8">
        <f>IF('Men''s Epée'!$AP$3=TRUE,G10,0)</f>
        <v>346</v>
      </c>
      <c r="BW10" s="8">
        <f>IF('Men''s Epée'!$AQ$3=TRUE,I10,0)</f>
        <v>1000</v>
      </c>
      <c r="BX10" s="8">
        <f>IF('Men''s Epée'!$AR$3=TRUE,K10,0)</f>
        <v>690</v>
      </c>
      <c r="BY10" s="8">
        <f>IF('Men''s Epée'!$AS$3=TRUE,M10,0)</f>
        <v>300</v>
      </c>
      <c r="BZ10" s="8">
        <f t="shared" si="55"/>
        <v>0</v>
      </c>
      <c r="CA10" s="8">
        <f t="shared" si="17"/>
        <v>0</v>
      </c>
      <c r="CB10" s="8">
        <f t="shared" si="18"/>
        <v>0</v>
      </c>
      <c r="CC10" s="8">
        <f t="shared" si="19"/>
        <v>0</v>
      </c>
      <c r="CD10" s="8">
        <f t="shared" si="20"/>
        <v>0</v>
      </c>
      <c r="CE10" s="8">
        <f t="shared" si="21"/>
        <v>0</v>
      </c>
      <c r="CF10" s="20">
        <f t="shared" si="83"/>
        <v>289.872</v>
      </c>
      <c r="CG10" s="20">
        <f t="shared" si="56"/>
        <v>220.74</v>
      </c>
      <c r="CH10" s="20">
        <f t="shared" si="57"/>
        <v>0</v>
      </c>
      <c r="CI10" s="20">
        <f t="shared" si="58"/>
        <v>0</v>
      </c>
      <c r="CJ10" s="20">
        <f t="shared" si="59"/>
        <v>0</v>
      </c>
      <c r="CK10" s="20">
        <f t="shared" si="60"/>
        <v>0</v>
      </c>
      <c r="CL10" s="8">
        <f t="shared" si="61"/>
        <v>2036</v>
      </c>
      <c r="CM10" s="8">
        <f t="shared" si="23"/>
        <v>289.872</v>
      </c>
      <c r="CN10" s="8">
        <f t="shared" si="24"/>
        <v>220.74</v>
      </c>
      <c r="CO10" s="8">
        <f t="shared" si="25"/>
        <v>0</v>
      </c>
      <c r="CP10" s="8">
        <f t="shared" si="84"/>
        <v>2036</v>
      </c>
    </row>
    <row r="11" spans="1:94" ht="13.5" customHeight="1">
      <c r="A11" s="11" t="str">
        <f t="shared" si="0"/>
        <v>8</v>
      </c>
      <c r="B11" s="11">
        <f t="shared" si="76"/>
      </c>
      <c r="C11" s="12" t="s">
        <v>179</v>
      </c>
      <c r="D11" s="30">
        <v>1985</v>
      </c>
      <c r="E11" s="39">
        <f t="shared" si="1"/>
        <v>1920</v>
      </c>
      <c r="F11" s="14" t="s">
        <v>4</v>
      </c>
      <c r="G11" s="16">
        <f t="shared" si="2"/>
        <v>0</v>
      </c>
      <c r="H11" s="15">
        <v>9</v>
      </c>
      <c r="I11" s="16">
        <f t="shared" si="3"/>
        <v>535</v>
      </c>
      <c r="J11" s="15">
        <v>3</v>
      </c>
      <c r="K11" s="16">
        <f t="shared" si="4"/>
        <v>850</v>
      </c>
      <c r="L11" s="15">
        <v>9</v>
      </c>
      <c r="M11" s="16">
        <f t="shared" si="5"/>
        <v>535</v>
      </c>
      <c r="N11" s="17"/>
      <c r="O11" s="17"/>
      <c r="P11" s="17"/>
      <c r="Q11" s="17"/>
      <c r="R11" s="17"/>
      <c r="S11" s="17"/>
      <c r="T11" s="17"/>
      <c r="U11" s="17"/>
      <c r="V11" s="17"/>
      <c r="W11" s="18"/>
      <c r="X11" s="17">
        <v>439.2</v>
      </c>
      <c r="Y11" s="17">
        <v>227.532</v>
      </c>
      <c r="Z11" s="17"/>
      <c r="AA11" s="17"/>
      <c r="AB11" s="17"/>
      <c r="AC11" s="18"/>
      <c r="AE11" s="19">
        <f t="shared" si="77"/>
        <v>0</v>
      </c>
      <c r="AF11" s="19">
        <f t="shared" si="27"/>
        <v>0</v>
      </c>
      <c r="AG11" s="19">
        <f t="shared" si="28"/>
        <v>0</v>
      </c>
      <c r="AH11" s="19">
        <f t="shared" si="29"/>
        <v>0</v>
      </c>
      <c r="AI11" s="19">
        <f t="shared" si="30"/>
        <v>0</v>
      </c>
      <c r="AJ11" s="19">
        <f t="shared" si="31"/>
        <v>0</v>
      </c>
      <c r="AK11" s="19">
        <f t="shared" si="32"/>
        <v>0</v>
      </c>
      <c r="AL11" s="19">
        <f t="shared" si="33"/>
        <v>0</v>
      </c>
      <c r="AM11" s="19">
        <f t="shared" si="34"/>
        <v>0</v>
      </c>
      <c r="AN11" s="19">
        <f t="shared" si="35"/>
        <v>0</v>
      </c>
      <c r="AO11" s="19">
        <f t="shared" si="36"/>
        <v>0</v>
      </c>
      <c r="AP11" s="19">
        <f t="shared" si="78"/>
        <v>0</v>
      </c>
      <c r="AQ11" s="19">
        <f t="shared" si="79"/>
        <v>535</v>
      </c>
      <c r="AR11" s="19">
        <f t="shared" si="80"/>
        <v>850</v>
      </c>
      <c r="AS11" s="19">
        <f t="shared" si="81"/>
        <v>535</v>
      </c>
      <c r="AT11" s="19">
        <f t="shared" si="37"/>
        <v>0</v>
      </c>
      <c r="AU11" s="19">
        <f t="shared" si="7"/>
        <v>0</v>
      </c>
      <c r="AV11" s="19">
        <f t="shared" si="8"/>
        <v>0</v>
      </c>
      <c r="AW11" s="19">
        <f t="shared" si="9"/>
        <v>0</v>
      </c>
      <c r="AX11" s="19">
        <f t="shared" si="10"/>
        <v>0</v>
      </c>
      <c r="AY11" s="19">
        <f t="shared" si="11"/>
        <v>0</v>
      </c>
      <c r="AZ11" s="19">
        <f t="shared" si="82"/>
        <v>439.2</v>
      </c>
      <c r="BA11" s="19">
        <f t="shared" si="38"/>
        <v>227.532</v>
      </c>
      <c r="BB11" s="19">
        <f t="shared" si="39"/>
        <v>0</v>
      </c>
      <c r="BC11" s="19">
        <f t="shared" si="40"/>
        <v>0</v>
      </c>
      <c r="BD11" s="19">
        <f t="shared" si="41"/>
        <v>0</v>
      </c>
      <c r="BE11" s="19">
        <f t="shared" si="42"/>
        <v>0</v>
      </c>
      <c r="BF11" s="19">
        <f t="shared" si="43"/>
        <v>1920</v>
      </c>
      <c r="BG11" s="19">
        <f t="shared" si="13"/>
        <v>439.2</v>
      </c>
      <c r="BH11" s="19">
        <f t="shared" si="14"/>
        <v>227.532</v>
      </c>
      <c r="BI11" s="19">
        <f t="shared" si="15"/>
        <v>0</v>
      </c>
      <c r="BK11" s="20">
        <f t="shared" si="44"/>
        <v>0</v>
      </c>
      <c r="BL11" s="20">
        <f t="shared" si="45"/>
        <v>0</v>
      </c>
      <c r="BM11" s="20">
        <f t="shared" si="46"/>
        <v>0</v>
      </c>
      <c r="BN11" s="20">
        <f t="shared" si="47"/>
        <v>0</v>
      </c>
      <c r="BO11" s="20">
        <f t="shared" si="48"/>
        <v>0</v>
      </c>
      <c r="BP11" s="20">
        <f t="shared" si="49"/>
        <v>0</v>
      </c>
      <c r="BQ11" s="20">
        <f t="shared" si="50"/>
        <v>0</v>
      </c>
      <c r="BR11" s="20">
        <f t="shared" si="51"/>
        <v>0</v>
      </c>
      <c r="BS11" s="20">
        <f t="shared" si="52"/>
        <v>0</v>
      </c>
      <c r="BT11" s="20">
        <f t="shared" si="53"/>
        <v>0</v>
      </c>
      <c r="BU11" s="20">
        <f t="shared" si="54"/>
        <v>0</v>
      </c>
      <c r="BV11" s="8">
        <f>IF('Men''s Epée'!$AP$3=TRUE,G11,0)</f>
        <v>0</v>
      </c>
      <c r="BW11" s="8">
        <f>IF('Men''s Epée'!$AQ$3=TRUE,I11,0)</f>
        <v>535</v>
      </c>
      <c r="BX11" s="8">
        <f>IF('Men''s Epée'!$AR$3=TRUE,K11,0)</f>
        <v>850</v>
      </c>
      <c r="BY11" s="8">
        <f>IF('Men''s Epée'!$AS$3=TRUE,M11,0)</f>
        <v>535</v>
      </c>
      <c r="BZ11" s="8">
        <f t="shared" si="55"/>
        <v>0</v>
      </c>
      <c r="CA11" s="8">
        <f t="shared" si="17"/>
        <v>0</v>
      </c>
      <c r="CB11" s="8">
        <f t="shared" si="18"/>
        <v>0</v>
      </c>
      <c r="CC11" s="8">
        <f t="shared" si="19"/>
        <v>0</v>
      </c>
      <c r="CD11" s="8">
        <f t="shared" si="20"/>
        <v>0</v>
      </c>
      <c r="CE11" s="8">
        <f t="shared" si="21"/>
        <v>0</v>
      </c>
      <c r="CF11" s="20">
        <f t="shared" si="83"/>
        <v>439.2</v>
      </c>
      <c r="CG11" s="20">
        <f t="shared" si="56"/>
        <v>227.532</v>
      </c>
      <c r="CH11" s="20">
        <f t="shared" si="57"/>
        <v>0</v>
      </c>
      <c r="CI11" s="20">
        <f t="shared" si="58"/>
        <v>0</v>
      </c>
      <c r="CJ11" s="20">
        <f t="shared" si="59"/>
        <v>0</v>
      </c>
      <c r="CK11" s="20">
        <f t="shared" si="60"/>
        <v>0</v>
      </c>
      <c r="CL11" s="8">
        <f t="shared" si="61"/>
        <v>1920</v>
      </c>
      <c r="CM11" s="8">
        <f t="shared" si="23"/>
        <v>439.2</v>
      </c>
      <c r="CN11" s="8">
        <f t="shared" si="24"/>
        <v>227.532</v>
      </c>
      <c r="CO11" s="8">
        <f t="shared" si="25"/>
        <v>0</v>
      </c>
      <c r="CP11" s="8">
        <f t="shared" si="84"/>
        <v>1920</v>
      </c>
    </row>
    <row r="12" spans="1:94" ht="13.5" customHeight="1">
      <c r="A12" s="11" t="str">
        <f t="shared" si="0"/>
        <v>9</v>
      </c>
      <c r="B12" s="11">
        <f t="shared" si="76"/>
      </c>
      <c r="C12" s="12" t="s">
        <v>191</v>
      </c>
      <c r="D12" s="30">
        <v>1976</v>
      </c>
      <c r="E12" s="39">
        <f t="shared" si="1"/>
        <v>1793</v>
      </c>
      <c r="F12" s="14">
        <v>10</v>
      </c>
      <c r="G12" s="16">
        <f t="shared" si="2"/>
        <v>533</v>
      </c>
      <c r="H12" s="15" t="s">
        <v>4</v>
      </c>
      <c r="I12" s="16">
        <f t="shared" si="3"/>
        <v>0</v>
      </c>
      <c r="J12" s="15">
        <v>22</v>
      </c>
      <c r="K12" s="16">
        <f t="shared" si="4"/>
        <v>340</v>
      </c>
      <c r="L12" s="15">
        <v>2</v>
      </c>
      <c r="M12" s="16">
        <f t="shared" si="5"/>
        <v>920</v>
      </c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7"/>
      <c r="Y12" s="17"/>
      <c r="Z12" s="17"/>
      <c r="AA12" s="17"/>
      <c r="AB12" s="17"/>
      <c r="AC12" s="18"/>
      <c r="AE12" s="19">
        <f t="shared" si="77"/>
        <v>0</v>
      </c>
      <c r="AF12" s="19">
        <f t="shared" si="27"/>
        <v>0</v>
      </c>
      <c r="AG12" s="19">
        <f t="shared" si="28"/>
        <v>0</v>
      </c>
      <c r="AH12" s="19">
        <f t="shared" si="29"/>
        <v>0</v>
      </c>
      <c r="AI12" s="19">
        <f t="shared" si="30"/>
        <v>0</v>
      </c>
      <c r="AJ12" s="19">
        <f t="shared" si="31"/>
        <v>0</v>
      </c>
      <c r="AK12" s="19">
        <f t="shared" si="32"/>
        <v>0</v>
      </c>
      <c r="AL12" s="19">
        <f t="shared" si="33"/>
        <v>0</v>
      </c>
      <c r="AM12" s="19">
        <f t="shared" si="34"/>
        <v>0</v>
      </c>
      <c r="AN12" s="19">
        <f t="shared" si="35"/>
        <v>0</v>
      </c>
      <c r="AO12" s="19">
        <f t="shared" si="36"/>
        <v>0</v>
      </c>
      <c r="AP12" s="19">
        <f t="shared" si="78"/>
        <v>533</v>
      </c>
      <c r="AQ12" s="19">
        <f t="shared" si="79"/>
        <v>0</v>
      </c>
      <c r="AR12" s="19">
        <f t="shared" si="80"/>
        <v>340</v>
      </c>
      <c r="AS12" s="19">
        <f t="shared" si="81"/>
        <v>920</v>
      </c>
      <c r="AT12" s="19">
        <f t="shared" si="37"/>
        <v>0</v>
      </c>
      <c r="AU12" s="19">
        <f t="shared" si="7"/>
        <v>0</v>
      </c>
      <c r="AV12" s="19">
        <f t="shared" si="8"/>
        <v>0</v>
      </c>
      <c r="AW12" s="19">
        <f t="shared" si="9"/>
        <v>0</v>
      </c>
      <c r="AX12" s="19">
        <f t="shared" si="10"/>
        <v>0</v>
      </c>
      <c r="AY12" s="19">
        <f t="shared" si="11"/>
        <v>0</v>
      </c>
      <c r="AZ12" s="19">
        <f t="shared" si="82"/>
        <v>0</v>
      </c>
      <c r="BA12" s="19">
        <f t="shared" si="38"/>
        <v>0</v>
      </c>
      <c r="BB12" s="19">
        <f t="shared" si="39"/>
        <v>0</v>
      </c>
      <c r="BC12" s="19">
        <f t="shared" si="40"/>
        <v>0</v>
      </c>
      <c r="BD12" s="19">
        <f t="shared" si="41"/>
        <v>0</v>
      </c>
      <c r="BE12" s="19">
        <f t="shared" si="42"/>
        <v>0</v>
      </c>
      <c r="BF12" s="19">
        <f t="shared" si="43"/>
        <v>1793</v>
      </c>
      <c r="BG12" s="19">
        <f t="shared" si="13"/>
        <v>0</v>
      </c>
      <c r="BH12" s="19">
        <f t="shared" si="14"/>
        <v>0</v>
      </c>
      <c r="BI12" s="19">
        <f t="shared" si="15"/>
        <v>0</v>
      </c>
      <c r="BK12" s="20">
        <f t="shared" si="44"/>
        <v>0</v>
      </c>
      <c r="BL12" s="20">
        <f t="shared" si="45"/>
        <v>0</v>
      </c>
      <c r="BM12" s="20">
        <f t="shared" si="46"/>
        <v>0</v>
      </c>
      <c r="BN12" s="20">
        <f t="shared" si="47"/>
        <v>0</v>
      </c>
      <c r="BO12" s="20">
        <f t="shared" si="48"/>
        <v>0</v>
      </c>
      <c r="BP12" s="20">
        <f t="shared" si="49"/>
        <v>0</v>
      </c>
      <c r="BQ12" s="20">
        <f t="shared" si="50"/>
        <v>0</v>
      </c>
      <c r="BR12" s="20">
        <f t="shared" si="51"/>
        <v>0</v>
      </c>
      <c r="BS12" s="20">
        <f t="shared" si="52"/>
        <v>0</v>
      </c>
      <c r="BT12" s="20">
        <f t="shared" si="53"/>
        <v>0</v>
      </c>
      <c r="BU12" s="20">
        <f t="shared" si="54"/>
        <v>0</v>
      </c>
      <c r="BV12" s="8">
        <f>IF('Men''s Epée'!$AP$3=TRUE,G12,0)</f>
        <v>533</v>
      </c>
      <c r="BW12" s="8">
        <f>IF('Men''s Epée'!$AQ$3=TRUE,I12,0)</f>
        <v>0</v>
      </c>
      <c r="BX12" s="8">
        <f>IF('Men''s Epée'!$AR$3=TRUE,K12,0)</f>
        <v>340</v>
      </c>
      <c r="BY12" s="8">
        <f>IF('Men''s Epée'!$AS$3=TRUE,M12,0)</f>
        <v>920</v>
      </c>
      <c r="BZ12" s="8">
        <f t="shared" si="55"/>
        <v>0</v>
      </c>
      <c r="CA12" s="8">
        <f t="shared" si="17"/>
        <v>0</v>
      </c>
      <c r="CB12" s="8">
        <f t="shared" si="18"/>
        <v>0</v>
      </c>
      <c r="CC12" s="8">
        <f t="shared" si="19"/>
        <v>0</v>
      </c>
      <c r="CD12" s="8">
        <f t="shared" si="20"/>
        <v>0</v>
      </c>
      <c r="CE12" s="8">
        <f t="shared" si="21"/>
        <v>0</v>
      </c>
      <c r="CF12" s="20">
        <f t="shared" si="83"/>
        <v>0</v>
      </c>
      <c r="CG12" s="20">
        <f t="shared" si="56"/>
        <v>0</v>
      </c>
      <c r="CH12" s="20">
        <f t="shared" si="57"/>
        <v>0</v>
      </c>
      <c r="CI12" s="20">
        <f t="shared" si="58"/>
        <v>0</v>
      </c>
      <c r="CJ12" s="20">
        <f t="shared" si="59"/>
        <v>0</v>
      </c>
      <c r="CK12" s="20">
        <f t="shared" si="60"/>
        <v>0</v>
      </c>
      <c r="CL12" s="8">
        <f t="shared" si="61"/>
        <v>1793</v>
      </c>
      <c r="CM12" s="8">
        <f t="shared" si="23"/>
        <v>0</v>
      </c>
      <c r="CN12" s="8">
        <f t="shared" si="24"/>
        <v>0</v>
      </c>
      <c r="CO12" s="8">
        <f t="shared" si="25"/>
        <v>0</v>
      </c>
      <c r="CP12" s="8">
        <f t="shared" si="84"/>
        <v>1793</v>
      </c>
    </row>
    <row r="13" spans="1:94" ht="13.5">
      <c r="A13" s="11" t="str">
        <f t="shared" si="0"/>
        <v>10</v>
      </c>
      <c r="B13" s="11">
        <f t="shared" si="76"/>
      </c>
      <c r="C13" s="12" t="s">
        <v>5</v>
      </c>
      <c r="D13" s="13">
        <v>1967</v>
      </c>
      <c r="E13" s="39">
        <f t="shared" si="1"/>
        <v>1766</v>
      </c>
      <c r="F13" s="14">
        <v>11</v>
      </c>
      <c r="G13" s="16">
        <f t="shared" si="2"/>
        <v>531</v>
      </c>
      <c r="H13" s="15">
        <v>5</v>
      </c>
      <c r="I13" s="16">
        <f t="shared" si="3"/>
        <v>700</v>
      </c>
      <c r="J13" s="15">
        <v>9</v>
      </c>
      <c r="K13" s="16">
        <f t="shared" si="4"/>
        <v>535</v>
      </c>
      <c r="L13" s="15" t="s">
        <v>4</v>
      </c>
      <c r="M13" s="16">
        <f t="shared" si="5"/>
        <v>0</v>
      </c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7"/>
      <c r="Y13" s="17"/>
      <c r="Z13" s="17"/>
      <c r="AA13" s="17"/>
      <c r="AB13" s="17"/>
      <c r="AC13" s="18"/>
      <c r="AE13" s="19">
        <f t="shared" si="77"/>
        <v>0</v>
      </c>
      <c r="AF13" s="19">
        <f t="shared" si="27"/>
        <v>0</v>
      </c>
      <c r="AG13" s="19">
        <f t="shared" si="28"/>
        <v>0</v>
      </c>
      <c r="AH13" s="19">
        <f t="shared" si="29"/>
        <v>0</v>
      </c>
      <c r="AI13" s="19">
        <f t="shared" si="30"/>
        <v>0</v>
      </c>
      <c r="AJ13" s="19">
        <f t="shared" si="31"/>
        <v>0</v>
      </c>
      <c r="AK13" s="19">
        <f t="shared" si="32"/>
        <v>0</v>
      </c>
      <c r="AL13" s="19">
        <f t="shared" si="33"/>
        <v>0</v>
      </c>
      <c r="AM13" s="19">
        <f t="shared" si="34"/>
        <v>0</v>
      </c>
      <c r="AN13" s="19">
        <f t="shared" si="35"/>
        <v>0</v>
      </c>
      <c r="AO13" s="19">
        <f t="shared" si="36"/>
        <v>0</v>
      </c>
      <c r="AP13" s="19">
        <f t="shared" si="78"/>
        <v>531</v>
      </c>
      <c r="AQ13" s="19">
        <f t="shared" si="79"/>
        <v>700</v>
      </c>
      <c r="AR13" s="19">
        <f t="shared" si="80"/>
        <v>535</v>
      </c>
      <c r="AS13" s="19">
        <f t="shared" si="81"/>
        <v>0</v>
      </c>
      <c r="AT13" s="19">
        <f t="shared" si="37"/>
        <v>0</v>
      </c>
      <c r="AU13" s="19">
        <f t="shared" si="7"/>
        <v>0</v>
      </c>
      <c r="AV13" s="19">
        <f t="shared" si="8"/>
        <v>0</v>
      </c>
      <c r="AW13" s="19">
        <f t="shared" si="9"/>
        <v>0</v>
      </c>
      <c r="AX13" s="19">
        <f t="shared" si="10"/>
        <v>0</v>
      </c>
      <c r="AY13" s="19">
        <f t="shared" si="11"/>
        <v>0</v>
      </c>
      <c r="AZ13" s="19">
        <f t="shared" si="82"/>
        <v>0</v>
      </c>
      <c r="BA13" s="19">
        <f t="shared" si="38"/>
        <v>0</v>
      </c>
      <c r="BB13" s="19">
        <f t="shared" si="39"/>
        <v>0</v>
      </c>
      <c r="BC13" s="19">
        <f t="shared" si="40"/>
        <v>0</v>
      </c>
      <c r="BD13" s="19">
        <f t="shared" si="41"/>
        <v>0</v>
      </c>
      <c r="BE13" s="19">
        <f t="shared" si="42"/>
        <v>0</v>
      </c>
      <c r="BF13" s="19">
        <f t="shared" si="43"/>
        <v>1766</v>
      </c>
      <c r="BG13" s="19">
        <f t="shared" si="13"/>
        <v>0</v>
      </c>
      <c r="BH13" s="19">
        <f t="shared" si="14"/>
        <v>0</v>
      </c>
      <c r="BI13" s="19">
        <f t="shared" si="15"/>
        <v>0</v>
      </c>
      <c r="BK13" s="20">
        <f t="shared" si="44"/>
        <v>0</v>
      </c>
      <c r="BL13" s="20">
        <f t="shared" si="45"/>
        <v>0</v>
      </c>
      <c r="BM13" s="20">
        <f t="shared" si="46"/>
        <v>0</v>
      </c>
      <c r="BN13" s="20">
        <f t="shared" si="47"/>
        <v>0</v>
      </c>
      <c r="BO13" s="20">
        <f t="shared" si="48"/>
        <v>0</v>
      </c>
      <c r="BP13" s="20">
        <f t="shared" si="49"/>
        <v>0</v>
      </c>
      <c r="BQ13" s="20">
        <f t="shared" si="50"/>
        <v>0</v>
      </c>
      <c r="BR13" s="20">
        <f t="shared" si="51"/>
        <v>0</v>
      </c>
      <c r="BS13" s="20">
        <f t="shared" si="52"/>
        <v>0</v>
      </c>
      <c r="BT13" s="20">
        <f t="shared" si="53"/>
        <v>0</v>
      </c>
      <c r="BU13" s="20">
        <f t="shared" si="54"/>
        <v>0</v>
      </c>
      <c r="BV13" s="8">
        <f>IF('Men''s Epée'!$AP$3=TRUE,G13,0)</f>
        <v>531</v>
      </c>
      <c r="BW13" s="8">
        <f>IF('Men''s Epée'!$AQ$3=TRUE,I13,0)</f>
        <v>700</v>
      </c>
      <c r="BX13" s="8">
        <f>IF('Men''s Epée'!$AR$3=TRUE,K13,0)</f>
        <v>535</v>
      </c>
      <c r="BY13" s="8">
        <f>IF('Men''s Epée'!$AS$3=TRUE,M13,0)</f>
        <v>0</v>
      </c>
      <c r="BZ13" s="8">
        <f t="shared" si="55"/>
        <v>0</v>
      </c>
      <c r="CA13" s="8">
        <f t="shared" si="17"/>
        <v>0</v>
      </c>
      <c r="CB13" s="8">
        <f t="shared" si="18"/>
        <v>0</v>
      </c>
      <c r="CC13" s="8">
        <f t="shared" si="19"/>
        <v>0</v>
      </c>
      <c r="CD13" s="8">
        <f t="shared" si="20"/>
        <v>0</v>
      </c>
      <c r="CE13" s="8">
        <f t="shared" si="21"/>
        <v>0</v>
      </c>
      <c r="CF13" s="20">
        <f t="shared" si="83"/>
        <v>0</v>
      </c>
      <c r="CG13" s="20">
        <f t="shared" si="56"/>
        <v>0</v>
      </c>
      <c r="CH13" s="20">
        <f t="shared" si="57"/>
        <v>0</v>
      </c>
      <c r="CI13" s="20">
        <f t="shared" si="58"/>
        <v>0</v>
      </c>
      <c r="CJ13" s="20">
        <f t="shared" si="59"/>
        <v>0</v>
      </c>
      <c r="CK13" s="20">
        <f t="shared" si="60"/>
        <v>0</v>
      </c>
      <c r="CL13" s="8">
        <f t="shared" si="61"/>
        <v>1766</v>
      </c>
      <c r="CM13" s="8">
        <f t="shared" si="23"/>
        <v>0</v>
      </c>
      <c r="CN13" s="8">
        <f t="shared" si="24"/>
        <v>0</v>
      </c>
      <c r="CO13" s="8">
        <f t="shared" si="25"/>
        <v>0</v>
      </c>
      <c r="CP13" s="8">
        <f t="shared" si="84"/>
        <v>1766</v>
      </c>
    </row>
    <row r="14" spans="1:94" ht="13.5" customHeight="1">
      <c r="A14" s="11" t="str">
        <f t="shared" si="0"/>
        <v>11</v>
      </c>
      <c r="B14" s="11">
        <f t="shared" si="76"/>
      </c>
      <c r="C14" s="12" t="s">
        <v>142</v>
      </c>
      <c r="D14" s="13">
        <v>1983</v>
      </c>
      <c r="E14" s="39">
        <f t="shared" si="1"/>
        <v>1716</v>
      </c>
      <c r="F14" s="14">
        <v>12</v>
      </c>
      <c r="G14" s="16">
        <f t="shared" si="2"/>
        <v>529</v>
      </c>
      <c r="H14" s="15">
        <v>15</v>
      </c>
      <c r="I14" s="16">
        <f t="shared" si="3"/>
        <v>502</v>
      </c>
      <c r="J14" s="15" t="s">
        <v>4</v>
      </c>
      <c r="K14" s="16">
        <f t="shared" si="4"/>
        <v>0</v>
      </c>
      <c r="L14" s="15">
        <v>8</v>
      </c>
      <c r="M14" s="16">
        <f t="shared" si="5"/>
        <v>685</v>
      </c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7">
        <v>195.836</v>
      </c>
      <c r="Y14" s="17"/>
      <c r="Z14" s="17"/>
      <c r="AA14" s="17"/>
      <c r="AB14" s="17"/>
      <c r="AC14" s="18"/>
      <c r="AE14" s="19">
        <f t="shared" si="77"/>
        <v>0</v>
      </c>
      <c r="AF14" s="19">
        <f t="shared" si="27"/>
        <v>0</v>
      </c>
      <c r="AG14" s="19">
        <f t="shared" si="28"/>
        <v>0</v>
      </c>
      <c r="AH14" s="19">
        <f t="shared" si="29"/>
        <v>0</v>
      </c>
      <c r="AI14" s="19">
        <f t="shared" si="30"/>
        <v>0</v>
      </c>
      <c r="AJ14" s="19">
        <f t="shared" si="31"/>
        <v>0</v>
      </c>
      <c r="AK14" s="19">
        <f t="shared" si="32"/>
        <v>0</v>
      </c>
      <c r="AL14" s="19">
        <f t="shared" si="33"/>
        <v>0</v>
      </c>
      <c r="AM14" s="19">
        <f t="shared" si="34"/>
        <v>0</v>
      </c>
      <c r="AN14" s="19">
        <f t="shared" si="35"/>
        <v>0</v>
      </c>
      <c r="AO14" s="19">
        <f t="shared" si="36"/>
        <v>0</v>
      </c>
      <c r="AP14" s="19">
        <f t="shared" si="78"/>
        <v>529</v>
      </c>
      <c r="AQ14" s="19">
        <f t="shared" si="79"/>
        <v>502</v>
      </c>
      <c r="AR14" s="19">
        <f t="shared" si="80"/>
        <v>0</v>
      </c>
      <c r="AS14" s="19">
        <f t="shared" si="81"/>
        <v>685</v>
      </c>
      <c r="AT14" s="19">
        <f t="shared" si="37"/>
        <v>0</v>
      </c>
      <c r="AU14" s="19">
        <f t="shared" si="7"/>
        <v>0</v>
      </c>
      <c r="AV14" s="19">
        <f t="shared" si="8"/>
        <v>0</v>
      </c>
      <c r="AW14" s="19">
        <f t="shared" si="9"/>
        <v>0</v>
      </c>
      <c r="AX14" s="19">
        <f t="shared" si="10"/>
        <v>0</v>
      </c>
      <c r="AY14" s="19">
        <f t="shared" si="11"/>
        <v>0</v>
      </c>
      <c r="AZ14" s="19">
        <f t="shared" si="82"/>
        <v>195.836</v>
      </c>
      <c r="BA14" s="19">
        <f t="shared" si="38"/>
        <v>0</v>
      </c>
      <c r="BB14" s="19">
        <f t="shared" si="39"/>
        <v>0</v>
      </c>
      <c r="BC14" s="19">
        <f t="shared" si="40"/>
        <v>0</v>
      </c>
      <c r="BD14" s="19">
        <f t="shared" si="41"/>
        <v>0</v>
      </c>
      <c r="BE14" s="19">
        <f t="shared" si="42"/>
        <v>0</v>
      </c>
      <c r="BF14" s="19">
        <f t="shared" si="43"/>
        <v>1716</v>
      </c>
      <c r="BG14" s="19">
        <f t="shared" si="13"/>
        <v>195.836</v>
      </c>
      <c r="BH14" s="19">
        <f t="shared" si="14"/>
        <v>0</v>
      </c>
      <c r="BI14" s="19">
        <f t="shared" si="15"/>
        <v>0</v>
      </c>
      <c r="BK14" s="20">
        <f t="shared" si="44"/>
        <v>0</v>
      </c>
      <c r="BL14" s="20">
        <f t="shared" si="45"/>
        <v>0</v>
      </c>
      <c r="BM14" s="20">
        <f t="shared" si="46"/>
        <v>0</v>
      </c>
      <c r="BN14" s="20">
        <f t="shared" si="47"/>
        <v>0</v>
      </c>
      <c r="BO14" s="20">
        <f t="shared" si="48"/>
        <v>0</v>
      </c>
      <c r="BP14" s="20">
        <f t="shared" si="49"/>
        <v>0</v>
      </c>
      <c r="BQ14" s="20">
        <f t="shared" si="50"/>
        <v>0</v>
      </c>
      <c r="BR14" s="20">
        <f t="shared" si="51"/>
        <v>0</v>
      </c>
      <c r="BS14" s="20">
        <f t="shared" si="52"/>
        <v>0</v>
      </c>
      <c r="BT14" s="20">
        <f t="shared" si="53"/>
        <v>0</v>
      </c>
      <c r="BU14" s="20">
        <f t="shared" si="54"/>
        <v>0</v>
      </c>
      <c r="BV14" s="8">
        <f>IF('Men''s Epée'!$AP$3=TRUE,G14,0)</f>
        <v>529</v>
      </c>
      <c r="BW14" s="8">
        <f>IF('Men''s Epée'!$AQ$3=TRUE,I14,0)</f>
        <v>502</v>
      </c>
      <c r="BX14" s="8">
        <f>IF('Men''s Epée'!$AR$3=TRUE,K14,0)</f>
        <v>0</v>
      </c>
      <c r="BY14" s="8">
        <f>IF('Men''s Epée'!$AS$3=TRUE,M14,0)</f>
        <v>685</v>
      </c>
      <c r="BZ14" s="8">
        <f t="shared" si="55"/>
        <v>0</v>
      </c>
      <c r="CA14" s="8">
        <f t="shared" si="17"/>
        <v>0</v>
      </c>
      <c r="CB14" s="8">
        <f t="shared" si="18"/>
        <v>0</v>
      </c>
      <c r="CC14" s="8">
        <f t="shared" si="19"/>
        <v>0</v>
      </c>
      <c r="CD14" s="8">
        <f t="shared" si="20"/>
        <v>0</v>
      </c>
      <c r="CE14" s="8">
        <f t="shared" si="21"/>
        <v>0</v>
      </c>
      <c r="CF14" s="20">
        <f t="shared" si="83"/>
        <v>195.836</v>
      </c>
      <c r="CG14" s="20">
        <f t="shared" si="56"/>
        <v>0</v>
      </c>
      <c r="CH14" s="20">
        <f t="shared" si="57"/>
        <v>0</v>
      </c>
      <c r="CI14" s="20">
        <f t="shared" si="58"/>
        <v>0</v>
      </c>
      <c r="CJ14" s="20">
        <f t="shared" si="59"/>
        <v>0</v>
      </c>
      <c r="CK14" s="20">
        <f t="shared" si="60"/>
        <v>0</v>
      </c>
      <c r="CL14" s="8">
        <f t="shared" si="61"/>
        <v>1716</v>
      </c>
      <c r="CM14" s="8">
        <f t="shared" si="23"/>
        <v>195.836</v>
      </c>
      <c r="CN14" s="8">
        <f t="shared" si="24"/>
        <v>0</v>
      </c>
      <c r="CO14" s="8">
        <f t="shared" si="25"/>
        <v>0</v>
      </c>
      <c r="CP14" s="8">
        <f t="shared" si="84"/>
        <v>1716</v>
      </c>
    </row>
    <row r="15" spans="1:94" ht="13.5" customHeight="1">
      <c r="A15" s="11" t="str">
        <f t="shared" si="0"/>
        <v>12</v>
      </c>
      <c r="B15" s="11" t="str">
        <f t="shared" si="26"/>
        <v>#</v>
      </c>
      <c r="C15" s="32" t="s">
        <v>309</v>
      </c>
      <c r="D15" s="30">
        <v>1986</v>
      </c>
      <c r="E15" s="39">
        <f t="shared" si="1"/>
        <v>1690</v>
      </c>
      <c r="F15" s="14" t="s">
        <v>4</v>
      </c>
      <c r="G15" s="16">
        <f t="shared" si="2"/>
        <v>0</v>
      </c>
      <c r="H15" s="15" t="s">
        <v>4</v>
      </c>
      <c r="I15" s="16">
        <f t="shared" si="3"/>
        <v>0</v>
      </c>
      <c r="J15" s="15">
        <v>1</v>
      </c>
      <c r="K15" s="16">
        <f t="shared" si="4"/>
        <v>1000</v>
      </c>
      <c r="L15" s="15">
        <v>7</v>
      </c>
      <c r="M15" s="16">
        <f t="shared" si="5"/>
        <v>690</v>
      </c>
      <c r="N15" s="17"/>
      <c r="O15" s="17"/>
      <c r="P15" s="17"/>
      <c r="Q15" s="17"/>
      <c r="R15" s="17"/>
      <c r="S15" s="17"/>
      <c r="T15" s="17"/>
      <c r="U15" s="17"/>
      <c r="V15" s="17"/>
      <c r="W15" s="18"/>
      <c r="X15" s="17"/>
      <c r="Y15" s="17"/>
      <c r="Z15" s="17"/>
      <c r="AA15" s="17"/>
      <c r="AB15" s="17"/>
      <c r="AC15" s="18"/>
      <c r="AE15" s="19">
        <f t="shared" si="62"/>
        <v>0</v>
      </c>
      <c r="AF15" s="19">
        <f t="shared" si="27"/>
        <v>0</v>
      </c>
      <c r="AG15" s="19">
        <f t="shared" si="28"/>
        <v>0</v>
      </c>
      <c r="AH15" s="19">
        <f t="shared" si="29"/>
        <v>0</v>
      </c>
      <c r="AI15" s="19">
        <f t="shared" si="30"/>
        <v>0</v>
      </c>
      <c r="AJ15" s="19">
        <f t="shared" si="31"/>
        <v>0</v>
      </c>
      <c r="AK15" s="19">
        <f t="shared" si="32"/>
        <v>0</v>
      </c>
      <c r="AL15" s="19">
        <f t="shared" si="33"/>
        <v>0</v>
      </c>
      <c r="AM15" s="19">
        <f t="shared" si="34"/>
        <v>0</v>
      </c>
      <c r="AN15" s="19">
        <f t="shared" si="35"/>
        <v>0</v>
      </c>
      <c r="AO15" s="19">
        <f t="shared" si="36"/>
        <v>0</v>
      </c>
      <c r="AP15" s="19">
        <f t="shared" si="63"/>
        <v>0</v>
      </c>
      <c r="AQ15" s="19">
        <f t="shared" si="64"/>
        <v>0</v>
      </c>
      <c r="AR15" s="19">
        <f t="shared" si="65"/>
        <v>1000</v>
      </c>
      <c r="AS15" s="19">
        <f t="shared" si="66"/>
        <v>690</v>
      </c>
      <c r="AT15" s="19">
        <f t="shared" si="37"/>
        <v>0</v>
      </c>
      <c r="AU15" s="19">
        <f t="shared" si="7"/>
        <v>0</v>
      </c>
      <c r="AV15" s="19">
        <f t="shared" si="8"/>
        <v>0</v>
      </c>
      <c r="AW15" s="19">
        <f t="shared" si="9"/>
        <v>0</v>
      </c>
      <c r="AX15" s="19">
        <f t="shared" si="10"/>
        <v>0</v>
      </c>
      <c r="AY15" s="19">
        <f t="shared" si="11"/>
        <v>0</v>
      </c>
      <c r="AZ15" s="19">
        <f t="shared" si="67"/>
        <v>0</v>
      </c>
      <c r="BA15" s="19">
        <f>ABS(Y15)</f>
        <v>0</v>
      </c>
      <c r="BB15" s="19">
        <f t="shared" si="39"/>
        <v>0</v>
      </c>
      <c r="BC15" s="19">
        <f t="shared" si="40"/>
        <v>0</v>
      </c>
      <c r="BD15" s="19">
        <f t="shared" si="41"/>
        <v>0</v>
      </c>
      <c r="BE15" s="19">
        <f t="shared" si="42"/>
        <v>0</v>
      </c>
      <c r="BF15" s="19">
        <f t="shared" si="43"/>
        <v>1690</v>
      </c>
      <c r="BG15" s="19">
        <f t="shared" si="13"/>
        <v>0</v>
      </c>
      <c r="BH15" s="19">
        <f t="shared" si="14"/>
        <v>0</v>
      </c>
      <c r="BI15" s="19">
        <f t="shared" si="15"/>
        <v>0</v>
      </c>
      <c r="BK15" s="20">
        <f t="shared" si="44"/>
        <v>0</v>
      </c>
      <c r="BL15" s="20">
        <f t="shared" si="45"/>
        <v>0</v>
      </c>
      <c r="BM15" s="20">
        <f t="shared" si="46"/>
        <v>0</v>
      </c>
      <c r="BN15" s="20">
        <f t="shared" si="47"/>
        <v>0</v>
      </c>
      <c r="BO15" s="20">
        <f t="shared" si="48"/>
        <v>0</v>
      </c>
      <c r="BP15" s="20">
        <f t="shared" si="49"/>
        <v>0</v>
      </c>
      <c r="BQ15" s="20">
        <f t="shared" si="50"/>
        <v>0</v>
      </c>
      <c r="BR15" s="20">
        <f t="shared" si="51"/>
        <v>0</v>
      </c>
      <c r="BS15" s="20">
        <f t="shared" si="52"/>
        <v>0</v>
      </c>
      <c r="BT15" s="20">
        <f t="shared" si="53"/>
        <v>0</v>
      </c>
      <c r="BU15" s="20">
        <f t="shared" si="54"/>
        <v>0</v>
      </c>
      <c r="BV15" s="8">
        <f>IF('Men''s Epée'!$AP$3=TRUE,G15,0)</f>
        <v>0</v>
      </c>
      <c r="BW15" s="8">
        <f>IF('Men''s Epée'!$AQ$3=TRUE,I15,0)</f>
        <v>0</v>
      </c>
      <c r="BX15" s="8">
        <f>IF('Men''s Epée'!$AR$3=TRUE,K15,0)</f>
        <v>1000</v>
      </c>
      <c r="BY15" s="8">
        <f>IF('Men''s Epée'!$AS$3=TRUE,M15,0)</f>
        <v>690</v>
      </c>
      <c r="BZ15" s="8">
        <f t="shared" si="55"/>
        <v>0</v>
      </c>
      <c r="CA15" s="8">
        <f t="shared" si="17"/>
        <v>0</v>
      </c>
      <c r="CB15" s="8">
        <f t="shared" si="18"/>
        <v>0</v>
      </c>
      <c r="CC15" s="8">
        <f t="shared" si="19"/>
        <v>0</v>
      </c>
      <c r="CD15" s="8">
        <f t="shared" si="20"/>
        <v>0</v>
      </c>
      <c r="CE15" s="8">
        <f t="shared" si="21"/>
        <v>0</v>
      </c>
      <c r="CF15" s="20">
        <f t="shared" si="68"/>
        <v>0</v>
      </c>
      <c r="CG15" s="20">
        <f>MAX(Y15,0)</f>
        <v>0</v>
      </c>
      <c r="CH15" s="20">
        <f t="shared" si="57"/>
        <v>0</v>
      </c>
      <c r="CI15" s="20">
        <f t="shared" si="58"/>
        <v>0</v>
      </c>
      <c r="CJ15" s="20">
        <f t="shared" si="59"/>
        <v>0</v>
      </c>
      <c r="CK15" s="20">
        <f t="shared" si="60"/>
        <v>0</v>
      </c>
      <c r="CL15" s="8">
        <f t="shared" si="61"/>
        <v>1690</v>
      </c>
      <c r="CM15" s="8">
        <f t="shared" si="23"/>
        <v>0</v>
      </c>
      <c r="CN15" s="8">
        <f t="shared" si="24"/>
        <v>0</v>
      </c>
      <c r="CO15" s="8">
        <f t="shared" si="25"/>
        <v>0</v>
      </c>
      <c r="CP15" s="8">
        <f t="shared" si="69"/>
        <v>1690</v>
      </c>
    </row>
    <row r="16" spans="1:94" ht="13.5" customHeight="1">
      <c r="A16" s="11" t="str">
        <f t="shared" si="0"/>
        <v>13</v>
      </c>
      <c r="B16" s="11">
        <f t="shared" si="26"/>
      </c>
      <c r="C16" s="12" t="s">
        <v>218</v>
      </c>
      <c r="D16" s="30">
        <v>1975</v>
      </c>
      <c r="E16" s="39">
        <f aca="true" t="shared" si="85" ref="E16:E24">ROUND(IF($A$3=1,AO16+BF16,BU16+CL16),0)</f>
        <v>1494</v>
      </c>
      <c r="F16" s="14">
        <v>6</v>
      </c>
      <c r="G16" s="16">
        <f t="shared" si="2"/>
        <v>695</v>
      </c>
      <c r="H16" s="15">
        <v>25</v>
      </c>
      <c r="I16" s="16">
        <f t="shared" si="3"/>
        <v>289</v>
      </c>
      <c r="J16" s="15">
        <v>32</v>
      </c>
      <c r="K16" s="16">
        <f t="shared" si="4"/>
        <v>275</v>
      </c>
      <c r="L16" s="15">
        <v>14</v>
      </c>
      <c r="M16" s="16">
        <f t="shared" si="5"/>
        <v>510</v>
      </c>
      <c r="N16" s="17"/>
      <c r="O16" s="17"/>
      <c r="P16" s="17"/>
      <c r="Q16" s="17"/>
      <c r="R16" s="17"/>
      <c r="S16" s="17"/>
      <c r="T16" s="17"/>
      <c r="U16" s="17"/>
      <c r="V16" s="17"/>
      <c r="W16" s="18"/>
      <c r="X16" s="17"/>
      <c r="Y16" s="17"/>
      <c r="Z16" s="17"/>
      <c r="AA16" s="17"/>
      <c r="AB16" s="17"/>
      <c r="AC16" s="18"/>
      <c r="AE16" s="19">
        <f t="shared" si="62"/>
        <v>0</v>
      </c>
      <c r="AF16" s="19">
        <f t="shared" si="27"/>
        <v>0</v>
      </c>
      <c r="AG16" s="19">
        <f t="shared" si="28"/>
        <v>0</v>
      </c>
      <c r="AH16" s="19">
        <f t="shared" si="29"/>
        <v>0</v>
      </c>
      <c r="AI16" s="19">
        <f t="shared" si="30"/>
        <v>0</v>
      </c>
      <c r="AJ16" s="19">
        <f t="shared" si="31"/>
        <v>0</v>
      </c>
      <c r="AK16" s="19">
        <f t="shared" si="32"/>
        <v>0</v>
      </c>
      <c r="AL16" s="19">
        <f t="shared" si="33"/>
        <v>0</v>
      </c>
      <c r="AM16" s="19">
        <f t="shared" si="34"/>
        <v>0</v>
      </c>
      <c r="AN16" s="19">
        <f t="shared" si="35"/>
        <v>0</v>
      </c>
      <c r="AO16" s="19">
        <f t="shared" si="36"/>
        <v>0</v>
      </c>
      <c r="AP16" s="19">
        <f t="shared" si="63"/>
        <v>695</v>
      </c>
      <c r="AQ16" s="19">
        <f t="shared" si="64"/>
        <v>289</v>
      </c>
      <c r="AR16" s="19">
        <f t="shared" si="65"/>
        <v>275</v>
      </c>
      <c r="AS16" s="19">
        <f t="shared" si="66"/>
        <v>510</v>
      </c>
      <c r="AT16" s="19">
        <f t="shared" si="37"/>
        <v>0</v>
      </c>
      <c r="AU16" s="19">
        <f t="shared" si="7"/>
        <v>0</v>
      </c>
      <c r="AV16" s="19">
        <f t="shared" si="8"/>
        <v>0</v>
      </c>
      <c r="AW16" s="19">
        <f t="shared" si="9"/>
        <v>0</v>
      </c>
      <c r="AX16" s="19">
        <f t="shared" si="10"/>
        <v>0</v>
      </c>
      <c r="AY16" s="19">
        <f t="shared" si="11"/>
        <v>0</v>
      </c>
      <c r="AZ16" s="19">
        <f t="shared" si="67"/>
        <v>0</v>
      </c>
      <c r="BA16" s="19">
        <f t="shared" si="38"/>
        <v>0</v>
      </c>
      <c r="BB16" s="19">
        <f t="shared" si="39"/>
        <v>0</v>
      </c>
      <c r="BC16" s="19">
        <f t="shared" si="40"/>
        <v>0</v>
      </c>
      <c r="BD16" s="19">
        <f t="shared" si="71"/>
        <v>0</v>
      </c>
      <c r="BE16" s="19">
        <f t="shared" si="72"/>
        <v>0</v>
      </c>
      <c r="BF16" s="19">
        <f t="shared" si="43"/>
        <v>1494</v>
      </c>
      <c r="BG16" s="19">
        <f t="shared" si="13"/>
        <v>0</v>
      </c>
      <c r="BH16" s="19">
        <f t="shared" si="14"/>
        <v>0</v>
      </c>
      <c r="BI16" s="19">
        <f t="shared" si="15"/>
        <v>0</v>
      </c>
      <c r="BK16" s="20">
        <f t="shared" si="44"/>
        <v>0</v>
      </c>
      <c r="BL16" s="20">
        <f t="shared" si="45"/>
        <v>0</v>
      </c>
      <c r="BM16" s="20">
        <f t="shared" si="46"/>
        <v>0</v>
      </c>
      <c r="BN16" s="20">
        <f t="shared" si="47"/>
        <v>0</v>
      </c>
      <c r="BO16" s="20">
        <f t="shared" si="48"/>
        <v>0</v>
      </c>
      <c r="BP16" s="20">
        <f t="shared" si="49"/>
        <v>0</v>
      </c>
      <c r="BQ16" s="20">
        <f t="shared" si="50"/>
        <v>0</v>
      </c>
      <c r="BR16" s="20">
        <f t="shared" si="51"/>
        <v>0</v>
      </c>
      <c r="BS16" s="20">
        <f t="shared" si="52"/>
        <v>0</v>
      </c>
      <c r="BT16" s="20">
        <f t="shared" si="53"/>
        <v>0</v>
      </c>
      <c r="BU16" s="20">
        <f t="shared" si="54"/>
        <v>0</v>
      </c>
      <c r="BV16" s="8">
        <f>IF('Men''s Epée'!$AP$3=TRUE,G16,0)</f>
        <v>695</v>
      </c>
      <c r="BW16" s="8">
        <f>IF('Men''s Epée'!$AQ$3=TRUE,I16,0)</f>
        <v>289</v>
      </c>
      <c r="BX16" s="8">
        <f>IF('Men''s Epée'!$AR$3=TRUE,K16,0)</f>
        <v>275</v>
      </c>
      <c r="BY16" s="8">
        <f>IF('Men''s Epée'!$AS$3=TRUE,M16,0)</f>
        <v>510</v>
      </c>
      <c r="BZ16" s="8">
        <f t="shared" si="55"/>
        <v>0</v>
      </c>
      <c r="CA16" s="8">
        <f t="shared" si="17"/>
        <v>0</v>
      </c>
      <c r="CB16" s="8">
        <f t="shared" si="18"/>
        <v>0</v>
      </c>
      <c r="CC16" s="8">
        <f t="shared" si="19"/>
        <v>0</v>
      </c>
      <c r="CD16" s="8">
        <f t="shared" si="20"/>
        <v>0</v>
      </c>
      <c r="CE16" s="8">
        <f t="shared" si="21"/>
        <v>0</v>
      </c>
      <c r="CF16" s="20">
        <f t="shared" si="68"/>
        <v>0</v>
      </c>
      <c r="CG16" s="20">
        <f t="shared" si="56"/>
        <v>0</v>
      </c>
      <c r="CH16" s="20">
        <f t="shared" si="57"/>
        <v>0</v>
      </c>
      <c r="CI16" s="20">
        <f t="shared" si="58"/>
        <v>0</v>
      </c>
      <c r="CJ16" s="20">
        <f t="shared" si="74"/>
        <v>0</v>
      </c>
      <c r="CK16" s="20">
        <f t="shared" si="75"/>
        <v>0</v>
      </c>
      <c r="CL16" s="8">
        <f t="shared" si="61"/>
        <v>1494</v>
      </c>
      <c r="CM16" s="8">
        <f t="shared" si="23"/>
        <v>0</v>
      </c>
      <c r="CN16" s="8">
        <f t="shared" si="24"/>
        <v>0</v>
      </c>
      <c r="CO16" s="8">
        <f t="shared" si="25"/>
        <v>0</v>
      </c>
      <c r="CP16" s="8">
        <f t="shared" si="69"/>
        <v>1494</v>
      </c>
    </row>
    <row r="17" spans="1:94" ht="13.5">
      <c r="A17" s="11" t="str">
        <f t="shared" si="0"/>
        <v>14</v>
      </c>
      <c r="B17" s="11">
        <f>IF(D17&gt;=JuniorCutoff,"#","")</f>
      </c>
      <c r="C17" s="12" t="s">
        <v>6</v>
      </c>
      <c r="D17" s="13">
        <v>1970</v>
      </c>
      <c r="E17" s="39">
        <f>ROUND(IF($A$3=1,AO17+BF17,BU17+CL17),0)</f>
        <v>1403</v>
      </c>
      <c r="F17" s="14" t="s">
        <v>4</v>
      </c>
      <c r="G17" s="16">
        <f t="shared" si="2"/>
        <v>0</v>
      </c>
      <c r="H17" s="15">
        <v>10</v>
      </c>
      <c r="I17" s="16">
        <f t="shared" si="3"/>
        <v>533</v>
      </c>
      <c r="J17" s="15" t="s">
        <v>4</v>
      </c>
      <c r="K17" s="16">
        <f t="shared" si="4"/>
        <v>0</v>
      </c>
      <c r="L17" s="15">
        <v>12</v>
      </c>
      <c r="M17" s="16">
        <f t="shared" si="5"/>
        <v>520</v>
      </c>
      <c r="N17" s="17"/>
      <c r="O17" s="17"/>
      <c r="P17" s="17"/>
      <c r="Q17" s="17"/>
      <c r="R17" s="17"/>
      <c r="S17" s="17"/>
      <c r="T17" s="17"/>
      <c r="U17" s="17"/>
      <c r="V17" s="17"/>
      <c r="W17" s="18"/>
      <c r="X17" s="17">
        <v>349.788</v>
      </c>
      <c r="Y17" s="17"/>
      <c r="Z17" s="17"/>
      <c r="AA17" s="17"/>
      <c r="AB17" s="17"/>
      <c r="AC17" s="18"/>
      <c r="AE17" s="19">
        <f t="shared" si="62"/>
        <v>0</v>
      </c>
      <c r="AF17" s="19">
        <f t="shared" si="27"/>
        <v>0</v>
      </c>
      <c r="AG17" s="19">
        <f t="shared" si="28"/>
        <v>0</v>
      </c>
      <c r="AH17" s="19">
        <f t="shared" si="29"/>
        <v>0</v>
      </c>
      <c r="AI17" s="19">
        <f t="shared" si="30"/>
        <v>0</v>
      </c>
      <c r="AJ17" s="19">
        <f t="shared" si="31"/>
        <v>0</v>
      </c>
      <c r="AK17" s="19">
        <f t="shared" si="32"/>
        <v>0</v>
      </c>
      <c r="AL17" s="19">
        <f t="shared" si="33"/>
        <v>0</v>
      </c>
      <c r="AM17" s="19">
        <f t="shared" si="34"/>
        <v>0</v>
      </c>
      <c r="AN17" s="19">
        <f t="shared" si="35"/>
        <v>0</v>
      </c>
      <c r="AO17" s="19">
        <f t="shared" si="36"/>
        <v>0</v>
      </c>
      <c r="AP17" s="19">
        <f t="shared" si="63"/>
        <v>0</v>
      </c>
      <c r="AQ17" s="19">
        <f t="shared" si="64"/>
        <v>533</v>
      </c>
      <c r="AR17" s="19">
        <f t="shared" si="65"/>
        <v>0</v>
      </c>
      <c r="AS17" s="19">
        <f t="shared" si="66"/>
        <v>520</v>
      </c>
      <c r="AT17" s="19">
        <f t="shared" si="37"/>
        <v>0</v>
      </c>
      <c r="AU17" s="19">
        <f t="shared" si="7"/>
        <v>0</v>
      </c>
      <c r="AV17" s="19">
        <f t="shared" si="8"/>
        <v>0</v>
      </c>
      <c r="AW17" s="19">
        <f t="shared" si="9"/>
        <v>0</v>
      </c>
      <c r="AX17" s="19">
        <f t="shared" si="10"/>
        <v>0</v>
      </c>
      <c r="AY17" s="19">
        <f t="shared" si="11"/>
        <v>0</v>
      </c>
      <c r="AZ17" s="19">
        <f t="shared" si="67"/>
        <v>349.788</v>
      </c>
      <c r="BA17" s="19">
        <f t="shared" si="70"/>
        <v>0</v>
      </c>
      <c r="BB17" s="19">
        <f t="shared" si="39"/>
        <v>0</v>
      </c>
      <c r="BC17" s="19">
        <f t="shared" si="40"/>
        <v>0</v>
      </c>
      <c r="BD17" s="19">
        <f t="shared" si="71"/>
        <v>0</v>
      </c>
      <c r="BE17" s="19">
        <f t="shared" si="72"/>
        <v>0</v>
      </c>
      <c r="BF17" s="19">
        <f t="shared" si="43"/>
        <v>1402.788</v>
      </c>
      <c r="BG17" s="19">
        <f t="shared" si="13"/>
        <v>349.788</v>
      </c>
      <c r="BH17" s="19">
        <f t="shared" si="14"/>
        <v>0</v>
      </c>
      <c r="BI17" s="19">
        <f t="shared" si="15"/>
        <v>0</v>
      </c>
      <c r="BK17" s="20">
        <f t="shared" si="44"/>
        <v>0</v>
      </c>
      <c r="BL17" s="20">
        <f t="shared" si="45"/>
        <v>0</v>
      </c>
      <c r="BM17" s="20">
        <f t="shared" si="46"/>
        <v>0</v>
      </c>
      <c r="BN17" s="20">
        <f t="shared" si="47"/>
        <v>0</v>
      </c>
      <c r="BO17" s="20">
        <f t="shared" si="48"/>
        <v>0</v>
      </c>
      <c r="BP17" s="20">
        <f t="shared" si="49"/>
        <v>0</v>
      </c>
      <c r="BQ17" s="20">
        <f t="shared" si="50"/>
        <v>0</v>
      </c>
      <c r="BR17" s="20">
        <f t="shared" si="51"/>
        <v>0</v>
      </c>
      <c r="BS17" s="20">
        <f t="shared" si="52"/>
        <v>0</v>
      </c>
      <c r="BT17" s="20">
        <f t="shared" si="53"/>
        <v>0</v>
      </c>
      <c r="BU17" s="20">
        <f t="shared" si="54"/>
        <v>0</v>
      </c>
      <c r="BV17" s="8">
        <f>IF('Men''s Epée'!$AP$3=TRUE,G17,0)</f>
        <v>0</v>
      </c>
      <c r="BW17" s="8">
        <f>IF('Men''s Epée'!$AQ$3=TRUE,I17,0)</f>
        <v>533</v>
      </c>
      <c r="BX17" s="8">
        <f>IF('Men''s Epée'!$AR$3=TRUE,K17,0)</f>
        <v>0</v>
      </c>
      <c r="BY17" s="8">
        <f>IF('Men''s Epée'!$AS$3=TRUE,M17,0)</f>
        <v>520</v>
      </c>
      <c r="BZ17" s="8">
        <f t="shared" si="55"/>
        <v>0</v>
      </c>
      <c r="CA17" s="8">
        <f t="shared" si="17"/>
        <v>0</v>
      </c>
      <c r="CB17" s="8">
        <f t="shared" si="18"/>
        <v>0</v>
      </c>
      <c r="CC17" s="8">
        <f t="shared" si="19"/>
        <v>0</v>
      </c>
      <c r="CD17" s="8">
        <f t="shared" si="20"/>
        <v>0</v>
      </c>
      <c r="CE17" s="8">
        <f t="shared" si="21"/>
        <v>0</v>
      </c>
      <c r="CF17" s="20">
        <f t="shared" si="68"/>
        <v>349.788</v>
      </c>
      <c r="CG17" s="20">
        <f t="shared" si="73"/>
        <v>0</v>
      </c>
      <c r="CH17" s="20">
        <f t="shared" si="57"/>
        <v>0</v>
      </c>
      <c r="CI17" s="20">
        <f t="shared" si="58"/>
        <v>0</v>
      </c>
      <c r="CJ17" s="20">
        <f t="shared" si="74"/>
        <v>0</v>
      </c>
      <c r="CK17" s="20">
        <f t="shared" si="75"/>
        <v>0</v>
      </c>
      <c r="CL17" s="8">
        <f t="shared" si="61"/>
        <v>1402.788</v>
      </c>
      <c r="CM17" s="8">
        <f t="shared" si="23"/>
        <v>349.788</v>
      </c>
      <c r="CN17" s="8">
        <f t="shared" si="24"/>
        <v>0</v>
      </c>
      <c r="CO17" s="8">
        <f t="shared" si="25"/>
        <v>0</v>
      </c>
      <c r="CP17" s="8">
        <f t="shared" si="69"/>
        <v>1403</v>
      </c>
    </row>
    <row r="18" spans="1:94" ht="13.5" customHeight="1">
      <c r="A18" s="11" t="str">
        <f t="shared" si="0"/>
        <v>15</v>
      </c>
      <c r="B18" s="11">
        <f t="shared" si="26"/>
      </c>
      <c r="C18" s="32" t="s">
        <v>245</v>
      </c>
      <c r="D18" s="30">
        <v>1982</v>
      </c>
      <c r="E18" s="39">
        <f t="shared" si="85"/>
        <v>1383</v>
      </c>
      <c r="F18" s="14" t="s">
        <v>4</v>
      </c>
      <c r="G18" s="16">
        <f t="shared" si="2"/>
        <v>0</v>
      </c>
      <c r="H18" s="15">
        <v>3</v>
      </c>
      <c r="I18" s="16">
        <f t="shared" si="3"/>
        <v>850</v>
      </c>
      <c r="J18" s="15">
        <v>19</v>
      </c>
      <c r="K18" s="16">
        <f t="shared" si="4"/>
        <v>346</v>
      </c>
      <c r="L18" s="15" t="s">
        <v>4</v>
      </c>
      <c r="M18" s="16">
        <f t="shared" si="5"/>
        <v>0</v>
      </c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7">
        <v>186.78</v>
      </c>
      <c r="Y18" s="17"/>
      <c r="Z18" s="17"/>
      <c r="AA18" s="17"/>
      <c r="AB18" s="17"/>
      <c r="AC18" s="18"/>
      <c r="AE18" s="19">
        <f t="shared" si="62"/>
        <v>0</v>
      </c>
      <c r="AF18" s="19">
        <f t="shared" si="27"/>
        <v>0</v>
      </c>
      <c r="AG18" s="19">
        <f t="shared" si="28"/>
        <v>0</v>
      </c>
      <c r="AH18" s="19">
        <f t="shared" si="29"/>
        <v>0</v>
      </c>
      <c r="AI18" s="19">
        <f t="shared" si="30"/>
        <v>0</v>
      </c>
      <c r="AJ18" s="19">
        <f t="shared" si="31"/>
        <v>0</v>
      </c>
      <c r="AK18" s="19">
        <f t="shared" si="32"/>
        <v>0</v>
      </c>
      <c r="AL18" s="19">
        <f t="shared" si="33"/>
        <v>0</v>
      </c>
      <c r="AM18" s="19">
        <f t="shared" si="34"/>
        <v>0</v>
      </c>
      <c r="AN18" s="19">
        <f t="shared" si="35"/>
        <v>0</v>
      </c>
      <c r="AO18" s="19">
        <f t="shared" si="36"/>
        <v>0</v>
      </c>
      <c r="AP18" s="19">
        <f t="shared" si="63"/>
        <v>0</v>
      </c>
      <c r="AQ18" s="19">
        <f t="shared" si="64"/>
        <v>850</v>
      </c>
      <c r="AR18" s="19">
        <f t="shared" si="65"/>
        <v>346</v>
      </c>
      <c r="AS18" s="19">
        <f t="shared" si="66"/>
        <v>0</v>
      </c>
      <c r="AT18" s="19">
        <f t="shared" si="37"/>
        <v>0</v>
      </c>
      <c r="AU18" s="19">
        <f t="shared" si="7"/>
        <v>0</v>
      </c>
      <c r="AV18" s="19">
        <f t="shared" si="8"/>
        <v>0</v>
      </c>
      <c r="AW18" s="19">
        <f t="shared" si="9"/>
        <v>0</v>
      </c>
      <c r="AX18" s="19">
        <f t="shared" si="10"/>
        <v>0</v>
      </c>
      <c r="AY18" s="19">
        <f t="shared" si="11"/>
        <v>0</v>
      </c>
      <c r="AZ18" s="19">
        <f t="shared" si="67"/>
        <v>186.78</v>
      </c>
      <c r="BA18" s="19">
        <f t="shared" si="70"/>
        <v>0</v>
      </c>
      <c r="BB18" s="19">
        <f t="shared" si="39"/>
        <v>0</v>
      </c>
      <c r="BC18" s="19">
        <f t="shared" si="40"/>
        <v>0</v>
      </c>
      <c r="BD18" s="19">
        <f t="shared" si="71"/>
        <v>0</v>
      </c>
      <c r="BE18" s="19">
        <f t="shared" si="72"/>
        <v>0</v>
      </c>
      <c r="BF18" s="19">
        <f t="shared" si="43"/>
        <v>1382.78</v>
      </c>
      <c r="BG18" s="19">
        <f t="shared" si="13"/>
        <v>186.78</v>
      </c>
      <c r="BH18" s="19">
        <f t="shared" si="14"/>
        <v>0</v>
      </c>
      <c r="BI18" s="19">
        <f t="shared" si="15"/>
        <v>0</v>
      </c>
      <c r="BK18" s="20">
        <f t="shared" si="44"/>
        <v>0</v>
      </c>
      <c r="BL18" s="20">
        <f t="shared" si="45"/>
        <v>0</v>
      </c>
      <c r="BM18" s="20">
        <f t="shared" si="46"/>
        <v>0</v>
      </c>
      <c r="BN18" s="20">
        <f t="shared" si="47"/>
        <v>0</v>
      </c>
      <c r="BO18" s="20">
        <f t="shared" si="48"/>
        <v>0</v>
      </c>
      <c r="BP18" s="20">
        <f t="shared" si="49"/>
        <v>0</v>
      </c>
      <c r="BQ18" s="20">
        <f t="shared" si="50"/>
        <v>0</v>
      </c>
      <c r="BR18" s="20">
        <f t="shared" si="51"/>
        <v>0</v>
      </c>
      <c r="BS18" s="20">
        <f t="shared" si="52"/>
        <v>0</v>
      </c>
      <c r="BT18" s="20">
        <f t="shared" si="53"/>
        <v>0</v>
      </c>
      <c r="BU18" s="20">
        <f t="shared" si="54"/>
        <v>0</v>
      </c>
      <c r="BV18" s="8">
        <f>IF('Men''s Epée'!$AP$3=TRUE,G18,0)</f>
        <v>0</v>
      </c>
      <c r="BW18" s="8">
        <f>IF('Men''s Epée'!$AQ$3=TRUE,I18,0)</f>
        <v>850</v>
      </c>
      <c r="BX18" s="8">
        <f>IF('Men''s Epée'!$AR$3=TRUE,K18,0)</f>
        <v>346</v>
      </c>
      <c r="BY18" s="8">
        <f>IF('Men''s Epée'!$AS$3=TRUE,M18,0)</f>
        <v>0</v>
      </c>
      <c r="BZ18" s="8">
        <f t="shared" si="55"/>
        <v>0</v>
      </c>
      <c r="CA18" s="8">
        <f t="shared" si="17"/>
        <v>0</v>
      </c>
      <c r="CB18" s="8">
        <f t="shared" si="18"/>
        <v>0</v>
      </c>
      <c r="CC18" s="8">
        <f t="shared" si="19"/>
        <v>0</v>
      </c>
      <c r="CD18" s="8">
        <f t="shared" si="20"/>
        <v>0</v>
      </c>
      <c r="CE18" s="8">
        <f t="shared" si="21"/>
        <v>0</v>
      </c>
      <c r="CF18" s="20">
        <f t="shared" si="68"/>
        <v>186.78</v>
      </c>
      <c r="CG18" s="20">
        <f t="shared" si="73"/>
        <v>0</v>
      </c>
      <c r="CH18" s="20">
        <f t="shared" si="57"/>
        <v>0</v>
      </c>
      <c r="CI18" s="20">
        <f t="shared" si="58"/>
        <v>0</v>
      </c>
      <c r="CJ18" s="20">
        <f t="shared" si="74"/>
        <v>0</v>
      </c>
      <c r="CK18" s="20">
        <f t="shared" si="75"/>
        <v>0</v>
      </c>
      <c r="CL18" s="8">
        <f t="shared" si="61"/>
        <v>1382.78</v>
      </c>
      <c r="CM18" s="8">
        <f t="shared" si="23"/>
        <v>186.78</v>
      </c>
      <c r="CN18" s="8">
        <f t="shared" si="24"/>
        <v>0</v>
      </c>
      <c r="CO18" s="8">
        <f t="shared" si="25"/>
        <v>0</v>
      </c>
      <c r="CP18" s="8">
        <f t="shared" si="69"/>
        <v>1383</v>
      </c>
    </row>
    <row r="19" spans="1:94" ht="13.5" customHeight="1">
      <c r="A19" s="11" t="str">
        <f t="shared" si="0"/>
        <v>16</v>
      </c>
      <c r="B19" s="11">
        <f t="shared" si="26"/>
      </c>
      <c r="C19" s="12" t="s">
        <v>220</v>
      </c>
      <c r="D19" s="30">
        <v>1967</v>
      </c>
      <c r="E19" s="39">
        <f>ROUND(IF($A$3=1,AO19+BF19,BU19+CL19),0)</f>
        <v>1350</v>
      </c>
      <c r="F19" s="14">
        <v>16</v>
      </c>
      <c r="G19" s="16">
        <f t="shared" si="2"/>
        <v>500</v>
      </c>
      <c r="H19" s="15">
        <v>17</v>
      </c>
      <c r="I19" s="16">
        <f t="shared" si="3"/>
        <v>350</v>
      </c>
      <c r="J19" s="15">
        <v>16</v>
      </c>
      <c r="K19" s="16">
        <f t="shared" si="4"/>
        <v>500</v>
      </c>
      <c r="L19" s="15" t="s">
        <v>4</v>
      </c>
      <c r="M19" s="16">
        <f t="shared" si="5"/>
        <v>0</v>
      </c>
      <c r="N19" s="17"/>
      <c r="O19" s="17"/>
      <c r="P19" s="17"/>
      <c r="Q19" s="17"/>
      <c r="R19" s="17"/>
      <c r="S19" s="17"/>
      <c r="T19" s="17"/>
      <c r="U19" s="17"/>
      <c r="V19" s="17"/>
      <c r="W19" s="18"/>
      <c r="X19" s="17"/>
      <c r="Y19" s="17"/>
      <c r="Z19" s="17"/>
      <c r="AA19" s="17"/>
      <c r="AB19" s="17"/>
      <c r="AC19" s="18"/>
      <c r="AE19" s="19">
        <f>ABS(N19)</f>
        <v>0</v>
      </c>
      <c r="AF19" s="19">
        <f t="shared" si="27"/>
        <v>0</v>
      </c>
      <c r="AG19" s="19">
        <f t="shared" si="28"/>
        <v>0</v>
      </c>
      <c r="AH19" s="19">
        <f t="shared" si="29"/>
        <v>0</v>
      </c>
      <c r="AI19" s="19">
        <f t="shared" si="30"/>
        <v>0</v>
      </c>
      <c r="AJ19" s="19">
        <f t="shared" si="31"/>
        <v>0</v>
      </c>
      <c r="AK19" s="19">
        <f t="shared" si="32"/>
        <v>0</v>
      </c>
      <c r="AL19" s="19">
        <f t="shared" si="33"/>
        <v>0</v>
      </c>
      <c r="AM19" s="19">
        <f t="shared" si="34"/>
        <v>0</v>
      </c>
      <c r="AN19" s="19">
        <f t="shared" si="35"/>
        <v>0</v>
      </c>
      <c r="AO19" s="19">
        <f t="shared" si="36"/>
        <v>0</v>
      </c>
      <c r="AP19" s="19">
        <f>G19</f>
        <v>500</v>
      </c>
      <c r="AQ19" s="19">
        <f>I19</f>
        <v>350</v>
      </c>
      <c r="AR19" s="19">
        <f>K19</f>
        <v>500</v>
      </c>
      <c r="AS19" s="19">
        <f>M19</f>
        <v>0</v>
      </c>
      <c r="AT19" s="19">
        <f t="shared" si="37"/>
        <v>0</v>
      </c>
      <c r="AU19" s="19">
        <f t="shared" si="7"/>
        <v>0</v>
      </c>
      <c r="AV19" s="19">
        <f t="shared" si="8"/>
        <v>0</v>
      </c>
      <c r="AW19" s="19">
        <f t="shared" si="9"/>
        <v>0</v>
      </c>
      <c r="AX19" s="19">
        <f t="shared" si="10"/>
        <v>0</v>
      </c>
      <c r="AY19" s="19">
        <f t="shared" si="11"/>
        <v>0</v>
      </c>
      <c r="AZ19" s="19">
        <f>ABS(X19)</f>
        <v>0</v>
      </c>
      <c r="BA19" s="19">
        <f t="shared" si="70"/>
        <v>0</v>
      </c>
      <c r="BB19" s="19">
        <f t="shared" si="39"/>
        <v>0</v>
      </c>
      <c r="BC19" s="19">
        <f t="shared" si="40"/>
        <v>0</v>
      </c>
      <c r="BD19" s="19">
        <f t="shared" si="71"/>
        <v>0</v>
      </c>
      <c r="BE19" s="19">
        <f t="shared" si="72"/>
        <v>0</v>
      </c>
      <c r="BF19" s="19">
        <f t="shared" si="43"/>
        <v>1350</v>
      </c>
      <c r="BG19" s="19">
        <f t="shared" si="13"/>
        <v>0</v>
      </c>
      <c r="BH19" s="19">
        <f t="shared" si="14"/>
        <v>0</v>
      </c>
      <c r="BI19" s="19">
        <f t="shared" si="15"/>
        <v>0</v>
      </c>
      <c r="BK19" s="20">
        <f t="shared" si="44"/>
        <v>0</v>
      </c>
      <c r="BL19" s="20">
        <f t="shared" si="45"/>
        <v>0</v>
      </c>
      <c r="BM19" s="20">
        <f t="shared" si="46"/>
        <v>0</v>
      </c>
      <c r="BN19" s="20">
        <f t="shared" si="47"/>
        <v>0</v>
      </c>
      <c r="BO19" s="20">
        <f t="shared" si="48"/>
        <v>0</v>
      </c>
      <c r="BP19" s="20">
        <f t="shared" si="49"/>
        <v>0</v>
      </c>
      <c r="BQ19" s="20">
        <f t="shared" si="50"/>
        <v>0</v>
      </c>
      <c r="BR19" s="20">
        <f t="shared" si="51"/>
        <v>0</v>
      </c>
      <c r="BS19" s="20">
        <f t="shared" si="52"/>
        <v>0</v>
      </c>
      <c r="BT19" s="20">
        <f t="shared" si="53"/>
        <v>0</v>
      </c>
      <c r="BU19" s="20">
        <f t="shared" si="54"/>
        <v>0</v>
      </c>
      <c r="BV19" s="8">
        <f>IF('Men''s Epée'!$AP$3=TRUE,G19,0)</f>
        <v>500</v>
      </c>
      <c r="BW19" s="8">
        <f>IF('Men''s Epée'!$AQ$3=TRUE,I19,0)</f>
        <v>350</v>
      </c>
      <c r="BX19" s="8">
        <f>IF('Men''s Epée'!$AR$3=TRUE,K19,0)</f>
        <v>500</v>
      </c>
      <c r="BY19" s="8">
        <f>IF('Men''s Epée'!$AS$3=TRUE,M19,0)</f>
        <v>0</v>
      </c>
      <c r="BZ19" s="8">
        <f t="shared" si="55"/>
        <v>0</v>
      </c>
      <c r="CA19" s="8">
        <f t="shared" si="17"/>
        <v>0</v>
      </c>
      <c r="CB19" s="8">
        <f t="shared" si="18"/>
        <v>0</v>
      </c>
      <c r="CC19" s="8">
        <f t="shared" si="19"/>
        <v>0</v>
      </c>
      <c r="CD19" s="8">
        <f t="shared" si="20"/>
        <v>0</v>
      </c>
      <c r="CE19" s="8">
        <f t="shared" si="21"/>
        <v>0</v>
      </c>
      <c r="CF19" s="20">
        <f>MAX(X19,0)</f>
        <v>0</v>
      </c>
      <c r="CG19" s="20">
        <f t="shared" si="73"/>
        <v>0</v>
      </c>
      <c r="CH19" s="20">
        <f t="shared" si="57"/>
        <v>0</v>
      </c>
      <c r="CI19" s="20">
        <f t="shared" si="58"/>
        <v>0</v>
      </c>
      <c r="CJ19" s="20">
        <f t="shared" si="74"/>
        <v>0</v>
      </c>
      <c r="CK19" s="20">
        <f t="shared" si="75"/>
        <v>0</v>
      </c>
      <c r="CL19" s="8">
        <f t="shared" si="61"/>
        <v>1350</v>
      </c>
      <c r="CM19" s="8">
        <f t="shared" si="23"/>
        <v>0</v>
      </c>
      <c r="CN19" s="8">
        <f t="shared" si="24"/>
        <v>0</v>
      </c>
      <c r="CO19" s="8">
        <f t="shared" si="25"/>
        <v>0</v>
      </c>
      <c r="CP19" s="8">
        <f>ROUND(BU19+CL19,0)</f>
        <v>1350</v>
      </c>
    </row>
    <row r="20" spans="1:94" ht="13.5" customHeight="1">
      <c r="A20" s="11" t="str">
        <f t="shared" si="0"/>
        <v>17</v>
      </c>
      <c r="B20" s="11" t="str">
        <f t="shared" si="26"/>
        <v>#</v>
      </c>
      <c r="C20" s="12" t="s">
        <v>203</v>
      </c>
      <c r="D20" s="30">
        <v>1988</v>
      </c>
      <c r="E20" s="39">
        <f>ROUND(IF($A$3=1,AO20+BF20,BU20+CL20),0)</f>
        <v>1323</v>
      </c>
      <c r="F20" s="14">
        <v>13</v>
      </c>
      <c r="G20" s="16">
        <f t="shared" si="2"/>
        <v>506</v>
      </c>
      <c r="H20" s="15" t="s">
        <v>4</v>
      </c>
      <c r="I20" s="16">
        <f t="shared" si="3"/>
        <v>0</v>
      </c>
      <c r="J20" s="15">
        <v>10.5</v>
      </c>
      <c r="K20" s="16">
        <f t="shared" si="4"/>
        <v>532</v>
      </c>
      <c r="L20" s="15">
        <v>30</v>
      </c>
      <c r="M20" s="16">
        <f t="shared" si="5"/>
        <v>285</v>
      </c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17"/>
      <c r="Y20" s="17"/>
      <c r="Z20" s="17"/>
      <c r="AA20" s="17"/>
      <c r="AB20" s="17"/>
      <c r="AC20" s="18"/>
      <c r="AE20" s="19">
        <f>ABS(N20)</f>
        <v>0</v>
      </c>
      <c r="AF20" s="19">
        <f t="shared" si="27"/>
        <v>0</v>
      </c>
      <c r="AG20" s="19">
        <f t="shared" si="28"/>
        <v>0</v>
      </c>
      <c r="AH20" s="19">
        <f t="shared" si="29"/>
        <v>0</v>
      </c>
      <c r="AI20" s="19">
        <f t="shared" si="30"/>
        <v>0</v>
      </c>
      <c r="AJ20" s="19">
        <f t="shared" si="31"/>
        <v>0</v>
      </c>
      <c r="AK20" s="19">
        <f t="shared" si="32"/>
        <v>0</v>
      </c>
      <c r="AL20" s="19">
        <f t="shared" si="33"/>
        <v>0</v>
      </c>
      <c r="AM20" s="19">
        <f t="shared" si="34"/>
        <v>0</v>
      </c>
      <c r="AN20" s="19">
        <f t="shared" si="35"/>
        <v>0</v>
      </c>
      <c r="AO20" s="19">
        <f t="shared" si="36"/>
        <v>0</v>
      </c>
      <c r="AP20" s="19">
        <f>G20</f>
        <v>506</v>
      </c>
      <c r="AQ20" s="19">
        <f>I20</f>
        <v>0</v>
      </c>
      <c r="AR20" s="19">
        <f>K20</f>
        <v>532</v>
      </c>
      <c r="AS20" s="19">
        <f>M20</f>
        <v>285</v>
      </c>
      <c r="AT20" s="19">
        <f t="shared" si="37"/>
        <v>0</v>
      </c>
      <c r="AU20" s="19">
        <f t="shared" si="7"/>
        <v>0</v>
      </c>
      <c r="AV20" s="19">
        <f t="shared" si="8"/>
        <v>0</v>
      </c>
      <c r="AW20" s="19">
        <f t="shared" si="9"/>
        <v>0</v>
      </c>
      <c r="AX20" s="19">
        <f t="shared" si="10"/>
        <v>0</v>
      </c>
      <c r="AY20" s="19">
        <f t="shared" si="11"/>
        <v>0</v>
      </c>
      <c r="AZ20" s="19">
        <f>ABS(X20)</f>
        <v>0</v>
      </c>
      <c r="BA20" s="19">
        <f t="shared" si="70"/>
        <v>0</v>
      </c>
      <c r="BB20" s="19">
        <f t="shared" si="39"/>
        <v>0</v>
      </c>
      <c r="BC20" s="19">
        <f t="shared" si="40"/>
        <v>0</v>
      </c>
      <c r="BD20" s="19">
        <f t="shared" si="71"/>
        <v>0</v>
      </c>
      <c r="BE20" s="19">
        <f t="shared" si="72"/>
        <v>0</v>
      </c>
      <c r="BF20" s="19">
        <f t="shared" si="43"/>
        <v>1323</v>
      </c>
      <c r="BG20" s="19">
        <f t="shared" si="13"/>
        <v>0</v>
      </c>
      <c r="BH20" s="19">
        <f t="shared" si="14"/>
        <v>0</v>
      </c>
      <c r="BI20" s="19">
        <f t="shared" si="15"/>
        <v>0</v>
      </c>
      <c r="BK20" s="20">
        <f t="shared" si="44"/>
        <v>0</v>
      </c>
      <c r="BL20" s="20">
        <f t="shared" si="45"/>
        <v>0</v>
      </c>
      <c r="BM20" s="20">
        <f t="shared" si="46"/>
        <v>0</v>
      </c>
      <c r="BN20" s="20">
        <f t="shared" si="47"/>
        <v>0</v>
      </c>
      <c r="BO20" s="20">
        <f t="shared" si="48"/>
        <v>0</v>
      </c>
      <c r="BP20" s="20">
        <f t="shared" si="49"/>
        <v>0</v>
      </c>
      <c r="BQ20" s="20">
        <f t="shared" si="50"/>
        <v>0</v>
      </c>
      <c r="BR20" s="20">
        <f t="shared" si="51"/>
        <v>0</v>
      </c>
      <c r="BS20" s="20">
        <f t="shared" si="52"/>
        <v>0</v>
      </c>
      <c r="BT20" s="20">
        <f t="shared" si="53"/>
        <v>0</v>
      </c>
      <c r="BU20" s="20">
        <f t="shared" si="54"/>
        <v>0</v>
      </c>
      <c r="BV20" s="8">
        <f>IF('Men''s Epée'!$AP$3=TRUE,G20,0)</f>
        <v>506</v>
      </c>
      <c r="BW20" s="8">
        <f>IF('Men''s Epée'!$AQ$3=TRUE,I20,0)</f>
        <v>0</v>
      </c>
      <c r="BX20" s="8">
        <f>IF('Men''s Epée'!$AR$3=TRUE,K20,0)</f>
        <v>532</v>
      </c>
      <c r="BY20" s="8">
        <f>IF('Men''s Epée'!$AS$3=TRUE,M20,0)</f>
        <v>285</v>
      </c>
      <c r="BZ20" s="8">
        <f t="shared" si="55"/>
        <v>0</v>
      </c>
      <c r="CA20" s="8">
        <f t="shared" si="17"/>
        <v>0</v>
      </c>
      <c r="CB20" s="8">
        <f t="shared" si="18"/>
        <v>0</v>
      </c>
      <c r="CC20" s="8">
        <f t="shared" si="19"/>
        <v>0</v>
      </c>
      <c r="CD20" s="8">
        <f t="shared" si="20"/>
        <v>0</v>
      </c>
      <c r="CE20" s="8">
        <f t="shared" si="21"/>
        <v>0</v>
      </c>
      <c r="CF20" s="20">
        <f>MAX(X20,0)</f>
        <v>0</v>
      </c>
      <c r="CG20" s="20">
        <f t="shared" si="73"/>
        <v>0</v>
      </c>
      <c r="CH20" s="20">
        <f t="shared" si="57"/>
        <v>0</v>
      </c>
      <c r="CI20" s="20">
        <f t="shared" si="58"/>
        <v>0</v>
      </c>
      <c r="CJ20" s="20">
        <f t="shared" si="74"/>
        <v>0</v>
      </c>
      <c r="CK20" s="20">
        <f t="shared" si="75"/>
        <v>0</v>
      </c>
      <c r="CL20" s="8">
        <f t="shared" si="61"/>
        <v>1323</v>
      </c>
      <c r="CM20" s="8">
        <f t="shared" si="23"/>
        <v>0</v>
      </c>
      <c r="CN20" s="8">
        <f t="shared" si="24"/>
        <v>0</v>
      </c>
      <c r="CO20" s="8">
        <f t="shared" si="25"/>
        <v>0</v>
      </c>
      <c r="CP20" s="8">
        <f>ROUND(BU20+CL20,0)</f>
        <v>1323</v>
      </c>
    </row>
    <row r="21" spans="1:94" ht="13.5">
      <c r="A21" s="11" t="str">
        <f t="shared" si="0"/>
        <v>18</v>
      </c>
      <c r="B21" s="11">
        <f>IF(D21&gt;=JuniorCutoff,"#","")</f>
      </c>
      <c r="C21" s="32" t="s">
        <v>124</v>
      </c>
      <c r="D21" s="30">
        <v>1981</v>
      </c>
      <c r="E21" s="39">
        <f t="shared" si="85"/>
        <v>1303</v>
      </c>
      <c r="F21" s="14" t="s">
        <v>4</v>
      </c>
      <c r="G21" s="16">
        <f t="shared" si="2"/>
        <v>0</v>
      </c>
      <c r="H21" s="15">
        <v>23</v>
      </c>
      <c r="I21" s="16">
        <f t="shared" si="3"/>
        <v>338</v>
      </c>
      <c r="J21" s="15">
        <v>8</v>
      </c>
      <c r="K21" s="16">
        <f t="shared" si="4"/>
        <v>685</v>
      </c>
      <c r="L21" s="15">
        <v>31</v>
      </c>
      <c r="M21" s="16">
        <f t="shared" si="5"/>
        <v>280</v>
      </c>
      <c r="N21" s="17"/>
      <c r="O21" s="17"/>
      <c r="P21" s="17"/>
      <c r="Q21" s="17"/>
      <c r="R21" s="17"/>
      <c r="S21" s="17"/>
      <c r="T21" s="17"/>
      <c r="U21" s="17"/>
      <c r="V21" s="17"/>
      <c r="W21" s="18"/>
      <c r="X21" s="17">
        <v>217.34400000000002</v>
      </c>
      <c r="Y21" s="17"/>
      <c r="Z21" s="17"/>
      <c r="AA21" s="17"/>
      <c r="AB21" s="17"/>
      <c r="AC21" s="18"/>
      <c r="AE21" s="19">
        <f t="shared" si="62"/>
        <v>0</v>
      </c>
      <c r="AF21" s="19">
        <f t="shared" si="27"/>
        <v>0</v>
      </c>
      <c r="AG21" s="19">
        <f t="shared" si="28"/>
        <v>0</v>
      </c>
      <c r="AH21" s="19">
        <f t="shared" si="29"/>
        <v>0</v>
      </c>
      <c r="AI21" s="19">
        <f t="shared" si="30"/>
        <v>0</v>
      </c>
      <c r="AJ21" s="19">
        <f t="shared" si="31"/>
        <v>0</v>
      </c>
      <c r="AK21" s="19">
        <f t="shared" si="32"/>
        <v>0</v>
      </c>
      <c r="AL21" s="19">
        <f t="shared" si="33"/>
        <v>0</v>
      </c>
      <c r="AM21" s="19">
        <f t="shared" si="34"/>
        <v>0</v>
      </c>
      <c r="AN21" s="19">
        <f t="shared" si="35"/>
        <v>0</v>
      </c>
      <c r="AO21" s="19">
        <f t="shared" si="36"/>
        <v>0</v>
      </c>
      <c r="AP21" s="19">
        <f t="shared" si="63"/>
        <v>0</v>
      </c>
      <c r="AQ21" s="19">
        <f t="shared" si="64"/>
        <v>338</v>
      </c>
      <c r="AR21" s="19">
        <f t="shared" si="65"/>
        <v>685</v>
      </c>
      <c r="AS21" s="19">
        <f t="shared" si="66"/>
        <v>280</v>
      </c>
      <c r="AT21" s="19">
        <f t="shared" si="37"/>
        <v>0</v>
      </c>
      <c r="AU21" s="19">
        <f t="shared" si="7"/>
        <v>0</v>
      </c>
      <c r="AV21" s="19">
        <f t="shared" si="8"/>
        <v>0</v>
      </c>
      <c r="AW21" s="19">
        <f t="shared" si="9"/>
        <v>0</v>
      </c>
      <c r="AX21" s="19">
        <f t="shared" si="10"/>
        <v>0</v>
      </c>
      <c r="AY21" s="19">
        <f t="shared" si="11"/>
        <v>0</v>
      </c>
      <c r="AZ21" s="19">
        <f t="shared" si="67"/>
        <v>217.34400000000002</v>
      </c>
      <c r="BA21" s="19">
        <f t="shared" si="70"/>
        <v>0</v>
      </c>
      <c r="BB21" s="19">
        <f t="shared" si="39"/>
        <v>0</v>
      </c>
      <c r="BC21" s="19">
        <f t="shared" si="40"/>
        <v>0</v>
      </c>
      <c r="BD21" s="19">
        <f t="shared" si="71"/>
        <v>0</v>
      </c>
      <c r="BE21" s="19">
        <f t="shared" si="72"/>
        <v>0</v>
      </c>
      <c r="BF21" s="19">
        <f t="shared" si="43"/>
        <v>1303</v>
      </c>
      <c r="BG21" s="19">
        <f t="shared" si="13"/>
        <v>217.34400000000002</v>
      </c>
      <c r="BH21" s="19">
        <f t="shared" si="14"/>
        <v>0</v>
      </c>
      <c r="BI21" s="19">
        <f t="shared" si="15"/>
        <v>0</v>
      </c>
      <c r="BK21" s="20">
        <f t="shared" si="44"/>
        <v>0</v>
      </c>
      <c r="BL21" s="20">
        <f t="shared" si="45"/>
        <v>0</v>
      </c>
      <c r="BM21" s="20">
        <f t="shared" si="46"/>
        <v>0</v>
      </c>
      <c r="BN21" s="20">
        <f t="shared" si="47"/>
        <v>0</v>
      </c>
      <c r="BO21" s="20">
        <f t="shared" si="48"/>
        <v>0</v>
      </c>
      <c r="BP21" s="20">
        <f t="shared" si="49"/>
        <v>0</v>
      </c>
      <c r="BQ21" s="20">
        <f t="shared" si="50"/>
        <v>0</v>
      </c>
      <c r="BR21" s="20">
        <f t="shared" si="51"/>
        <v>0</v>
      </c>
      <c r="BS21" s="20">
        <f t="shared" si="52"/>
        <v>0</v>
      </c>
      <c r="BT21" s="20">
        <f t="shared" si="53"/>
        <v>0</v>
      </c>
      <c r="BU21" s="20">
        <f t="shared" si="54"/>
        <v>0</v>
      </c>
      <c r="BV21" s="8">
        <f>IF('Men''s Epée'!$AP$3=TRUE,G21,0)</f>
        <v>0</v>
      </c>
      <c r="BW21" s="8">
        <f>IF('Men''s Epée'!$AQ$3=TRUE,I21,0)</f>
        <v>338</v>
      </c>
      <c r="BX21" s="8">
        <f>IF('Men''s Epée'!$AR$3=TRUE,K21,0)</f>
        <v>685</v>
      </c>
      <c r="BY21" s="8">
        <f>IF('Men''s Epée'!$AS$3=TRUE,M21,0)</f>
        <v>280</v>
      </c>
      <c r="BZ21" s="8">
        <f t="shared" si="55"/>
        <v>0</v>
      </c>
      <c r="CA21" s="8">
        <f t="shared" si="17"/>
        <v>0</v>
      </c>
      <c r="CB21" s="8">
        <f t="shared" si="18"/>
        <v>0</v>
      </c>
      <c r="CC21" s="8">
        <f t="shared" si="19"/>
        <v>0</v>
      </c>
      <c r="CD21" s="8">
        <f t="shared" si="20"/>
        <v>0</v>
      </c>
      <c r="CE21" s="8">
        <f t="shared" si="21"/>
        <v>0</v>
      </c>
      <c r="CF21" s="20">
        <f t="shared" si="68"/>
        <v>217.34400000000002</v>
      </c>
      <c r="CG21" s="20">
        <f t="shared" si="73"/>
        <v>0</v>
      </c>
      <c r="CH21" s="20">
        <f t="shared" si="57"/>
        <v>0</v>
      </c>
      <c r="CI21" s="20">
        <f t="shared" si="58"/>
        <v>0</v>
      </c>
      <c r="CJ21" s="20">
        <f t="shared" si="74"/>
        <v>0</v>
      </c>
      <c r="CK21" s="20">
        <f t="shared" si="75"/>
        <v>0</v>
      </c>
      <c r="CL21" s="8">
        <f t="shared" si="61"/>
        <v>1303</v>
      </c>
      <c r="CM21" s="8">
        <f t="shared" si="23"/>
        <v>217.34400000000002</v>
      </c>
      <c r="CN21" s="8">
        <f t="shared" si="24"/>
        <v>0</v>
      </c>
      <c r="CO21" s="8">
        <f t="shared" si="25"/>
        <v>0</v>
      </c>
      <c r="CP21" s="8">
        <f t="shared" si="69"/>
        <v>1303</v>
      </c>
    </row>
    <row r="22" spans="1:94" ht="13.5" customHeight="1">
      <c r="A22" s="11" t="str">
        <f t="shared" si="0"/>
        <v>19</v>
      </c>
      <c r="B22" s="11">
        <f t="shared" si="26"/>
      </c>
      <c r="C22" s="12" t="s">
        <v>104</v>
      </c>
      <c r="D22" s="30">
        <v>1970</v>
      </c>
      <c r="E22" s="39">
        <f t="shared" si="85"/>
        <v>1261</v>
      </c>
      <c r="F22" s="14">
        <v>25</v>
      </c>
      <c r="G22" s="16">
        <f t="shared" si="2"/>
        <v>289</v>
      </c>
      <c r="H22" s="15" t="s">
        <v>4</v>
      </c>
      <c r="I22" s="16">
        <f t="shared" si="3"/>
        <v>0</v>
      </c>
      <c r="J22" s="15">
        <v>31</v>
      </c>
      <c r="K22" s="16">
        <f t="shared" si="4"/>
        <v>277</v>
      </c>
      <c r="L22" s="15">
        <v>6</v>
      </c>
      <c r="M22" s="16">
        <f t="shared" si="5"/>
        <v>695</v>
      </c>
      <c r="N22" s="17"/>
      <c r="O22" s="17"/>
      <c r="P22" s="17"/>
      <c r="Q22" s="17"/>
      <c r="R22" s="17"/>
      <c r="S22" s="17"/>
      <c r="T22" s="17"/>
      <c r="U22" s="17"/>
      <c r="V22" s="17"/>
      <c r="W22" s="18"/>
      <c r="X22" s="17">
        <v>241.56</v>
      </c>
      <c r="Y22" s="17">
        <v>-64.722</v>
      </c>
      <c r="Z22" s="17"/>
      <c r="AA22" s="17"/>
      <c r="AB22" s="17"/>
      <c r="AC22" s="18"/>
      <c r="AE22" s="19">
        <f t="shared" si="62"/>
        <v>0</v>
      </c>
      <c r="AF22" s="19">
        <f t="shared" si="27"/>
        <v>0</v>
      </c>
      <c r="AG22" s="19">
        <f t="shared" si="28"/>
        <v>0</v>
      </c>
      <c r="AH22" s="19">
        <f t="shared" si="29"/>
        <v>0</v>
      </c>
      <c r="AI22" s="19">
        <f t="shared" si="30"/>
        <v>0</v>
      </c>
      <c r="AJ22" s="19">
        <f t="shared" si="31"/>
        <v>0</v>
      </c>
      <c r="AK22" s="19">
        <f t="shared" si="32"/>
        <v>0</v>
      </c>
      <c r="AL22" s="19">
        <f t="shared" si="33"/>
        <v>0</v>
      </c>
      <c r="AM22" s="19">
        <f t="shared" si="34"/>
        <v>0</v>
      </c>
      <c r="AN22" s="19">
        <f t="shared" si="35"/>
        <v>0</v>
      </c>
      <c r="AO22" s="19">
        <f t="shared" si="36"/>
        <v>0</v>
      </c>
      <c r="AP22" s="19">
        <f t="shared" si="63"/>
        <v>289</v>
      </c>
      <c r="AQ22" s="19">
        <f t="shared" si="64"/>
        <v>0</v>
      </c>
      <c r="AR22" s="19">
        <f t="shared" si="65"/>
        <v>277</v>
      </c>
      <c r="AS22" s="19">
        <f t="shared" si="66"/>
        <v>695</v>
      </c>
      <c r="AT22" s="19">
        <f t="shared" si="37"/>
        <v>0</v>
      </c>
      <c r="AU22" s="19">
        <f t="shared" si="7"/>
        <v>0</v>
      </c>
      <c r="AV22" s="19">
        <f t="shared" si="8"/>
        <v>0</v>
      </c>
      <c r="AW22" s="19">
        <f t="shared" si="9"/>
        <v>0</v>
      </c>
      <c r="AX22" s="19">
        <f t="shared" si="10"/>
        <v>0</v>
      </c>
      <c r="AY22" s="19">
        <f t="shared" si="11"/>
        <v>0</v>
      </c>
      <c r="AZ22" s="19">
        <f t="shared" si="67"/>
        <v>241.56</v>
      </c>
      <c r="BA22" s="19">
        <f t="shared" si="70"/>
        <v>64.722</v>
      </c>
      <c r="BB22" s="19">
        <f t="shared" si="39"/>
        <v>0</v>
      </c>
      <c r="BC22" s="19">
        <f t="shared" si="40"/>
        <v>0</v>
      </c>
      <c r="BD22" s="19">
        <f t="shared" si="71"/>
        <v>0</v>
      </c>
      <c r="BE22" s="19">
        <f t="shared" si="72"/>
        <v>0</v>
      </c>
      <c r="BF22" s="19">
        <f t="shared" si="43"/>
        <v>1261</v>
      </c>
      <c r="BG22" s="19">
        <f t="shared" si="13"/>
        <v>241.56</v>
      </c>
      <c r="BH22" s="19">
        <f t="shared" si="14"/>
        <v>64.722</v>
      </c>
      <c r="BI22" s="19">
        <f t="shared" si="15"/>
        <v>0</v>
      </c>
      <c r="BK22" s="20">
        <f t="shared" si="44"/>
        <v>0</v>
      </c>
      <c r="BL22" s="20">
        <f t="shared" si="45"/>
        <v>0</v>
      </c>
      <c r="BM22" s="20">
        <f t="shared" si="46"/>
        <v>0</v>
      </c>
      <c r="BN22" s="20">
        <f t="shared" si="47"/>
        <v>0</v>
      </c>
      <c r="BO22" s="20">
        <f t="shared" si="48"/>
        <v>0</v>
      </c>
      <c r="BP22" s="20">
        <f t="shared" si="49"/>
        <v>0</v>
      </c>
      <c r="BQ22" s="20">
        <f t="shared" si="50"/>
        <v>0</v>
      </c>
      <c r="BR22" s="20">
        <f t="shared" si="51"/>
        <v>0</v>
      </c>
      <c r="BS22" s="20">
        <f t="shared" si="52"/>
        <v>0</v>
      </c>
      <c r="BT22" s="20">
        <f t="shared" si="53"/>
        <v>0</v>
      </c>
      <c r="BU22" s="20">
        <f t="shared" si="54"/>
        <v>0</v>
      </c>
      <c r="BV22" s="8">
        <f>IF('Men''s Epée'!$AP$3=TRUE,G22,0)</f>
        <v>289</v>
      </c>
      <c r="BW22" s="8">
        <f>IF('Men''s Epée'!$AQ$3=TRUE,I22,0)</f>
        <v>0</v>
      </c>
      <c r="BX22" s="8">
        <f>IF('Men''s Epée'!$AR$3=TRUE,K22,0)</f>
        <v>277</v>
      </c>
      <c r="BY22" s="8">
        <f>IF('Men''s Epée'!$AS$3=TRUE,M22,0)</f>
        <v>695</v>
      </c>
      <c r="BZ22" s="8">
        <f t="shared" si="55"/>
        <v>0</v>
      </c>
      <c r="CA22" s="8">
        <f t="shared" si="17"/>
        <v>0</v>
      </c>
      <c r="CB22" s="8">
        <f t="shared" si="18"/>
        <v>0</v>
      </c>
      <c r="CC22" s="8">
        <f t="shared" si="19"/>
        <v>0</v>
      </c>
      <c r="CD22" s="8">
        <f t="shared" si="20"/>
        <v>0</v>
      </c>
      <c r="CE22" s="8">
        <f t="shared" si="21"/>
        <v>0</v>
      </c>
      <c r="CF22" s="20">
        <f t="shared" si="68"/>
        <v>241.56</v>
      </c>
      <c r="CG22" s="20">
        <f t="shared" si="73"/>
        <v>0</v>
      </c>
      <c r="CH22" s="20">
        <f t="shared" si="57"/>
        <v>0</v>
      </c>
      <c r="CI22" s="20">
        <f t="shared" si="58"/>
        <v>0</v>
      </c>
      <c r="CJ22" s="20">
        <f t="shared" si="74"/>
        <v>0</v>
      </c>
      <c r="CK22" s="20">
        <f t="shared" si="75"/>
        <v>0</v>
      </c>
      <c r="CL22" s="8">
        <f t="shared" si="61"/>
        <v>1261</v>
      </c>
      <c r="CM22" s="8">
        <f t="shared" si="23"/>
        <v>241.56</v>
      </c>
      <c r="CN22" s="8">
        <f t="shared" si="24"/>
        <v>0</v>
      </c>
      <c r="CO22" s="8">
        <f t="shared" si="25"/>
        <v>0</v>
      </c>
      <c r="CP22" s="8">
        <f t="shared" si="69"/>
        <v>1261</v>
      </c>
    </row>
    <row r="23" spans="1:94" ht="13.5">
      <c r="A23" s="11" t="str">
        <f t="shared" si="0"/>
        <v>20</v>
      </c>
      <c r="B23" s="11">
        <f t="shared" si="26"/>
      </c>
      <c r="C23" s="12" t="s">
        <v>140</v>
      </c>
      <c r="D23" s="13">
        <v>1985</v>
      </c>
      <c r="E23" s="39">
        <f>ROUND(IF($A$3=1,AO23+BF23,BU23+CL23),0)</f>
        <v>1209</v>
      </c>
      <c r="F23" s="14" t="s">
        <v>4</v>
      </c>
      <c r="G23" s="16">
        <f t="shared" si="2"/>
        <v>0</v>
      </c>
      <c r="H23" s="15">
        <v>2</v>
      </c>
      <c r="I23" s="16">
        <f t="shared" si="3"/>
        <v>920</v>
      </c>
      <c r="J23" s="15">
        <v>25</v>
      </c>
      <c r="K23" s="16">
        <f t="shared" si="4"/>
        <v>289</v>
      </c>
      <c r="L23" s="15" t="s">
        <v>4</v>
      </c>
      <c r="M23" s="16">
        <f t="shared" si="5"/>
        <v>0</v>
      </c>
      <c r="N23" s="17"/>
      <c r="O23" s="17"/>
      <c r="P23" s="17"/>
      <c r="Q23" s="17"/>
      <c r="R23" s="17"/>
      <c r="S23" s="17"/>
      <c r="T23" s="17"/>
      <c r="U23" s="17"/>
      <c r="V23" s="17"/>
      <c r="W23" s="18"/>
      <c r="X23" s="17"/>
      <c r="Y23" s="17"/>
      <c r="Z23" s="17"/>
      <c r="AA23" s="17"/>
      <c r="AB23" s="17"/>
      <c r="AC23" s="18"/>
      <c r="AE23" s="19">
        <f t="shared" si="62"/>
        <v>0</v>
      </c>
      <c r="AF23" s="19">
        <f t="shared" si="27"/>
        <v>0</v>
      </c>
      <c r="AG23" s="19">
        <f t="shared" si="28"/>
        <v>0</v>
      </c>
      <c r="AH23" s="19">
        <f t="shared" si="29"/>
        <v>0</v>
      </c>
      <c r="AI23" s="19">
        <f t="shared" si="30"/>
        <v>0</v>
      </c>
      <c r="AJ23" s="19">
        <f t="shared" si="31"/>
        <v>0</v>
      </c>
      <c r="AK23" s="19">
        <f t="shared" si="32"/>
        <v>0</v>
      </c>
      <c r="AL23" s="19">
        <f t="shared" si="33"/>
        <v>0</v>
      </c>
      <c r="AM23" s="19">
        <f t="shared" si="34"/>
        <v>0</v>
      </c>
      <c r="AN23" s="19">
        <f t="shared" si="35"/>
        <v>0</v>
      </c>
      <c r="AO23" s="19">
        <f t="shared" si="36"/>
        <v>0</v>
      </c>
      <c r="AP23" s="19">
        <f t="shared" si="63"/>
        <v>0</v>
      </c>
      <c r="AQ23" s="19">
        <f t="shared" si="64"/>
        <v>920</v>
      </c>
      <c r="AR23" s="19">
        <f t="shared" si="65"/>
        <v>289</v>
      </c>
      <c r="AS23" s="19">
        <f t="shared" si="66"/>
        <v>0</v>
      </c>
      <c r="AT23" s="19">
        <f t="shared" si="37"/>
        <v>0</v>
      </c>
      <c r="AU23" s="19">
        <f t="shared" si="7"/>
        <v>0</v>
      </c>
      <c r="AV23" s="19">
        <f t="shared" si="8"/>
        <v>0</v>
      </c>
      <c r="AW23" s="19">
        <f t="shared" si="9"/>
        <v>0</v>
      </c>
      <c r="AX23" s="19">
        <f t="shared" si="10"/>
        <v>0</v>
      </c>
      <c r="AY23" s="19">
        <f t="shared" si="11"/>
        <v>0</v>
      </c>
      <c r="AZ23" s="19">
        <f t="shared" si="67"/>
        <v>0</v>
      </c>
      <c r="BA23" s="19">
        <f t="shared" si="70"/>
        <v>0</v>
      </c>
      <c r="BB23" s="19">
        <f t="shared" si="39"/>
        <v>0</v>
      </c>
      <c r="BC23" s="19">
        <f t="shared" si="40"/>
        <v>0</v>
      </c>
      <c r="BD23" s="19">
        <f t="shared" si="71"/>
        <v>0</v>
      </c>
      <c r="BE23" s="19">
        <f t="shared" si="72"/>
        <v>0</v>
      </c>
      <c r="BF23" s="19">
        <f t="shared" si="43"/>
        <v>1209</v>
      </c>
      <c r="BG23" s="19">
        <f t="shared" si="13"/>
        <v>0</v>
      </c>
      <c r="BH23" s="19">
        <f t="shared" si="14"/>
        <v>0</v>
      </c>
      <c r="BI23" s="19">
        <f t="shared" si="15"/>
        <v>0</v>
      </c>
      <c r="BK23" s="20">
        <f t="shared" si="44"/>
        <v>0</v>
      </c>
      <c r="BL23" s="20">
        <f t="shared" si="45"/>
        <v>0</v>
      </c>
      <c r="BM23" s="20">
        <f t="shared" si="46"/>
        <v>0</v>
      </c>
      <c r="BN23" s="20">
        <f t="shared" si="47"/>
        <v>0</v>
      </c>
      <c r="BO23" s="20">
        <f t="shared" si="48"/>
        <v>0</v>
      </c>
      <c r="BP23" s="20">
        <f t="shared" si="49"/>
        <v>0</v>
      </c>
      <c r="BQ23" s="20">
        <f t="shared" si="50"/>
        <v>0</v>
      </c>
      <c r="BR23" s="20">
        <f t="shared" si="51"/>
        <v>0</v>
      </c>
      <c r="BS23" s="20">
        <f t="shared" si="52"/>
        <v>0</v>
      </c>
      <c r="BT23" s="20">
        <f t="shared" si="53"/>
        <v>0</v>
      </c>
      <c r="BU23" s="20">
        <f t="shared" si="54"/>
        <v>0</v>
      </c>
      <c r="BV23" s="8">
        <f>IF('Men''s Epée'!$AP$3=TRUE,G23,0)</f>
        <v>0</v>
      </c>
      <c r="BW23" s="8">
        <f>IF('Men''s Epée'!$AQ$3=TRUE,I23,0)</f>
        <v>920</v>
      </c>
      <c r="BX23" s="8">
        <f>IF('Men''s Epée'!$AR$3=TRUE,K23,0)</f>
        <v>289</v>
      </c>
      <c r="BY23" s="8">
        <f>IF('Men''s Epée'!$AS$3=TRUE,M23,0)</f>
        <v>0</v>
      </c>
      <c r="BZ23" s="8">
        <f t="shared" si="55"/>
        <v>0</v>
      </c>
      <c r="CA23" s="8">
        <f t="shared" si="17"/>
        <v>0</v>
      </c>
      <c r="CB23" s="8">
        <f t="shared" si="18"/>
        <v>0</v>
      </c>
      <c r="CC23" s="8">
        <f t="shared" si="19"/>
        <v>0</v>
      </c>
      <c r="CD23" s="8">
        <f t="shared" si="20"/>
        <v>0</v>
      </c>
      <c r="CE23" s="8">
        <f t="shared" si="21"/>
        <v>0</v>
      </c>
      <c r="CF23" s="20">
        <f t="shared" si="68"/>
        <v>0</v>
      </c>
      <c r="CG23" s="20">
        <f t="shared" si="73"/>
        <v>0</v>
      </c>
      <c r="CH23" s="20">
        <f t="shared" si="57"/>
        <v>0</v>
      </c>
      <c r="CI23" s="20">
        <f t="shared" si="58"/>
        <v>0</v>
      </c>
      <c r="CJ23" s="20">
        <f t="shared" si="74"/>
        <v>0</v>
      </c>
      <c r="CK23" s="20">
        <f t="shared" si="75"/>
        <v>0</v>
      </c>
      <c r="CL23" s="8">
        <f t="shared" si="61"/>
        <v>1209</v>
      </c>
      <c r="CM23" s="8">
        <f t="shared" si="23"/>
        <v>0</v>
      </c>
      <c r="CN23" s="8">
        <f t="shared" si="24"/>
        <v>0</v>
      </c>
      <c r="CO23" s="8">
        <f t="shared" si="25"/>
        <v>0</v>
      </c>
      <c r="CP23" s="8">
        <f t="shared" si="69"/>
        <v>1209</v>
      </c>
    </row>
    <row r="24" spans="1:94" ht="13.5" customHeight="1">
      <c r="A24" s="11" t="str">
        <f t="shared" si="0"/>
        <v>21</v>
      </c>
      <c r="B24" s="11" t="str">
        <f t="shared" si="26"/>
        <v>#</v>
      </c>
      <c r="C24" s="32" t="s">
        <v>314</v>
      </c>
      <c r="D24" s="30">
        <v>1986</v>
      </c>
      <c r="E24" s="39">
        <f t="shared" si="85"/>
        <v>1186</v>
      </c>
      <c r="F24" s="14" t="s">
        <v>4</v>
      </c>
      <c r="G24" s="16">
        <f t="shared" si="2"/>
        <v>0</v>
      </c>
      <c r="H24" s="15" t="s">
        <v>4</v>
      </c>
      <c r="I24" s="16">
        <f t="shared" si="3"/>
        <v>0</v>
      </c>
      <c r="J24" s="15">
        <v>24</v>
      </c>
      <c r="K24" s="16">
        <f t="shared" si="4"/>
        <v>336</v>
      </c>
      <c r="L24" s="15">
        <v>3</v>
      </c>
      <c r="M24" s="16">
        <f t="shared" si="5"/>
        <v>850</v>
      </c>
      <c r="N24" s="17"/>
      <c r="O24" s="17"/>
      <c r="P24" s="17"/>
      <c r="Q24" s="17"/>
      <c r="R24" s="17"/>
      <c r="S24" s="17"/>
      <c r="T24" s="17"/>
      <c r="U24" s="17"/>
      <c r="V24" s="17"/>
      <c r="W24" s="18"/>
      <c r="X24" s="17"/>
      <c r="Y24" s="17"/>
      <c r="Z24" s="17"/>
      <c r="AA24" s="17"/>
      <c r="AB24" s="17"/>
      <c r="AC24" s="18"/>
      <c r="AE24" s="19">
        <f t="shared" si="62"/>
        <v>0</v>
      </c>
      <c r="AF24" s="19">
        <f t="shared" si="27"/>
        <v>0</v>
      </c>
      <c r="AG24" s="19">
        <f t="shared" si="28"/>
        <v>0</v>
      </c>
      <c r="AH24" s="19">
        <f t="shared" si="29"/>
        <v>0</v>
      </c>
      <c r="AI24" s="19">
        <f t="shared" si="30"/>
        <v>0</v>
      </c>
      <c r="AJ24" s="19">
        <f t="shared" si="31"/>
        <v>0</v>
      </c>
      <c r="AK24" s="19">
        <f t="shared" si="32"/>
        <v>0</v>
      </c>
      <c r="AL24" s="19">
        <f t="shared" si="33"/>
        <v>0</v>
      </c>
      <c r="AM24" s="19">
        <f t="shared" si="34"/>
        <v>0</v>
      </c>
      <c r="AN24" s="19">
        <f t="shared" si="35"/>
        <v>0</v>
      </c>
      <c r="AO24" s="19">
        <f t="shared" si="36"/>
        <v>0</v>
      </c>
      <c r="AP24" s="19">
        <f t="shared" si="63"/>
        <v>0</v>
      </c>
      <c r="AQ24" s="19">
        <f t="shared" si="64"/>
        <v>0</v>
      </c>
      <c r="AR24" s="19">
        <f t="shared" si="65"/>
        <v>336</v>
      </c>
      <c r="AS24" s="19">
        <f t="shared" si="66"/>
        <v>850</v>
      </c>
      <c r="AT24" s="19">
        <f t="shared" si="37"/>
        <v>0</v>
      </c>
      <c r="AU24" s="19">
        <f t="shared" si="7"/>
        <v>0</v>
      </c>
      <c r="AV24" s="19">
        <f t="shared" si="8"/>
        <v>0</v>
      </c>
      <c r="AW24" s="19">
        <f t="shared" si="9"/>
        <v>0</v>
      </c>
      <c r="AX24" s="19">
        <f t="shared" si="10"/>
        <v>0</v>
      </c>
      <c r="AY24" s="19">
        <f t="shared" si="11"/>
        <v>0</v>
      </c>
      <c r="AZ24" s="19">
        <f t="shared" si="67"/>
        <v>0</v>
      </c>
      <c r="BA24" s="19">
        <f t="shared" si="70"/>
        <v>0</v>
      </c>
      <c r="BB24" s="19">
        <f t="shared" si="39"/>
        <v>0</v>
      </c>
      <c r="BC24" s="19">
        <f t="shared" si="40"/>
        <v>0</v>
      </c>
      <c r="BD24" s="19">
        <f t="shared" si="71"/>
        <v>0</v>
      </c>
      <c r="BE24" s="19">
        <f t="shared" si="72"/>
        <v>0</v>
      </c>
      <c r="BF24" s="19">
        <f t="shared" si="43"/>
        <v>1186</v>
      </c>
      <c r="BG24" s="19">
        <f t="shared" si="13"/>
        <v>0</v>
      </c>
      <c r="BH24" s="19">
        <f t="shared" si="14"/>
        <v>0</v>
      </c>
      <c r="BI24" s="19">
        <f t="shared" si="15"/>
        <v>0</v>
      </c>
      <c r="BK24" s="20">
        <f t="shared" si="44"/>
        <v>0</v>
      </c>
      <c r="BL24" s="20">
        <f t="shared" si="45"/>
        <v>0</v>
      </c>
      <c r="BM24" s="20">
        <f t="shared" si="46"/>
        <v>0</v>
      </c>
      <c r="BN24" s="20">
        <f t="shared" si="47"/>
        <v>0</v>
      </c>
      <c r="BO24" s="20">
        <f t="shared" si="48"/>
        <v>0</v>
      </c>
      <c r="BP24" s="20">
        <f t="shared" si="49"/>
        <v>0</v>
      </c>
      <c r="BQ24" s="20">
        <f t="shared" si="50"/>
        <v>0</v>
      </c>
      <c r="BR24" s="20">
        <f t="shared" si="51"/>
        <v>0</v>
      </c>
      <c r="BS24" s="20">
        <f t="shared" si="52"/>
        <v>0</v>
      </c>
      <c r="BT24" s="20">
        <f t="shared" si="53"/>
        <v>0</v>
      </c>
      <c r="BU24" s="20">
        <f t="shared" si="54"/>
        <v>0</v>
      </c>
      <c r="BV24" s="8">
        <f>IF('Men''s Epée'!$AP$3=TRUE,G24,0)</f>
        <v>0</v>
      </c>
      <c r="BW24" s="8">
        <f>IF('Men''s Epée'!$AQ$3=TRUE,I24,0)</f>
        <v>0</v>
      </c>
      <c r="BX24" s="8">
        <f>IF('Men''s Epée'!$AR$3=TRUE,K24,0)</f>
        <v>336</v>
      </c>
      <c r="BY24" s="8">
        <f>IF('Men''s Epée'!$AS$3=TRUE,M24,0)</f>
        <v>850</v>
      </c>
      <c r="BZ24" s="8">
        <f t="shared" si="55"/>
        <v>0</v>
      </c>
      <c r="CA24" s="8">
        <f t="shared" si="17"/>
        <v>0</v>
      </c>
      <c r="CB24" s="8">
        <f t="shared" si="18"/>
        <v>0</v>
      </c>
      <c r="CC24" s="8">
        <f t="shared" si="19"/>
        <v>0</v>
      </c>
      <c r="CD24" s="8">
        <f t="shared" si="20"/>
        <v>0</v>
      </c>
      <c r="CE24" s="8">
        <f t="shared" si="21"/>
        <v>0</v>
      </c>
      <c r="CF24" s="20">
        <f t="shared" si="68"/>
        <v>0</v>
      </c>
      <c r="CG24" s="20">
        <f t="shared" si="73"/>
        <v>0</v>
      </c>
      <c r="CH24" s="20">
        <f t="shared" si="57"/>
        <v>0</v>
      </c>
      <c r="CI24" s="20">
        <f t="shared" si="58"/>
        <v>0</v>
      </c>
      <c r="CJ24" s="20">
        <f t="shared" si="74"/>
        <v>0</v>
      </c>
      <c r="CK24" s="20">
        <f t="shared" si="75"/>
        <v>0</v>
      </c>
      <c r="CL24" s="8">
        <f t="shared" si="61"/>
        <v>1186</v>
      </c>
      <c r="CM24" s="8">
        <f t="shared" si="23"/>
        <v>0</v>
      </c>
      <c r="CN24" s="8">
        <f t="shared" si="24"/>
        <v>0</v>
      </c>
      <c r="CO24" s="8">
        <f t="shared" si="25"/>
        <v>0</v>
      </c>
      <c r="CP24" s="8">
        <f t="shared" si="69"/>
        <v>1186</v>
      </c>
    </row>
    <row r="25" spans="1:94" ht="13.5" customHeight="1">
      <c r="A25" s="11" t="str">
        <f t="shared" si="0"/>
        <v>22</v>
      </c>
      <c r="B25" s="11">
        <f t="shared" si="26"/>
      </c>
      <c r="C25" s="32" t="s">
        <v>251</v>
      </c>
      <c r="D25" s="30">
        <v>1985</v>
      </c>
      <c r="E25" s="39">
        <f aca="true" t="shared" si="86" ref="E25:E59">ROUND(IF($A$3=1,AO25+BF25,BU25+CL25),0)</f>
        <v>1155</v>
      </c>
      <c r="F25" s="14" t="s">
        <v>4</v>
      </c>
      <c r="G25" s="16">
        <f t="shared" si="2"/>
        <v>0</v>
      </c>
      <c r="H25" s="15">
        <v>32</v>
      </c>
      <c r="I25" s="16">
        <f t="shared" si="3"/>
        <v>275</v>
      </c>
      <c r="J25" s="15">
        <v>17</v>
      </c>
      <c r="K25" s="16">
        <f t="shared" si="4"/>
        <v>350</v>
      </c>
      <c r="L25" s="15">
        <v>10</v>
      </c>
      <c r="M25" s="16">
        <f t="shared" si="5"/>
        <v>530</v>
      </c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7"/>
      <c r="Y25" s="17"/>
      <c r="Z25" s="17"/>
      <c r="AA25" s="17"/>
      <c r="AB25" s="17"/>
      <c r="AC25" s="18"/>
      <c r="AE25" s="19">
        <f t="shared" si="62"/>
        <v>0</v>
      </c>
      <c r="AF25" s="19">
        <f t="shared" si="27"/>
        <v>0</v>
      </c>
      <c r="AG25" s="19">
        <f t="shared" si="28"/>
        <v>0</v>
      </c>
      <c r="AH25" s="19">
        <f t="shared" si="29"/>
        <v>0</v>
      </c>
      <c r="AI25" s="19">
        <f t="shared" si="30"/>
        <v>0</v>
      </c>
      <c r="AJ25" s="19">
        <f t="shared" si="31"/>
        <v>0</v>
      </c>
      <c r="AK25" s="19">
        <f t="shared" si="32"/>
        <v>0</v>
      </c>
      <c r="AL25" s="19">
        <f t="shared" si="33"/>
        <v>0</v>
      </c>
      <c r="AM25" s="19">
        <f t="shared" si="34"/>
        <v>0</v>
      </c>
      <c r="AN25" s="19">
        <f t="shared" si="35"/>
        <v>0</v>
      </c>
      <c r="AO25" s="19">
        <f t="shared" si="36"/>
        <v>0</v>
      </c>
      <c r="AP25" s="19">
        <f t="shared" si="63"/>
        <v>0</v>
      </c>
      <c r="AQ25" s="19">
        <f t="shared" si="64"/>
        <v>275</v>
      </c>
      <c r="AR25" s="19">
        <f t="shared" si="65"/>
        <v>350</v>
      </c>
      <c r="AS25" s="19">
        <f t="shared" si="66"/>
        <v>530</v>
      </c>
      <c r="AT25" s="19">
        <f t="shared" si="37"/>
        <v>0</v>
      </c>
      <c r="AU25" s="19">
        <f t="shared" si="7"/>
        <v>0</v>
      </c>
      <c r="AV25" s="19">
        <f t="shared" si="8"/>
        <v>0</v>
      </c>
      <c r="AW25" s="19">
        <f t="shared" si="9"/>
        <v>0</v>
      </c>
      <c r="AX25" s="19">
        <f t="shared" si="10"/>
        <v>0</v>
      </c>
      <c r="AY25" s="19">
        <f t="shared" si="11"/>
        <v>0</v>
      </c>
      <c r="AZ25" s="19">
        <f t="shared" si="67"/>
        <v>0</v>
      </c>
      <c r="BA25" s="19">
        <f t="shared" si="70"/>
        <v>0</v>
      </c>
      <c r="BB25" s="19">
        <f t="shared" si="39"/>
        <v>0</v>
      </c>
      <c r="BC25" s="19">
        <f t="shared" si="40"/>
        <v>0</v>
      </c>
      <c r="BD25" s="19">
        <f t="shared" si="71"/>
        <v>0</v>
      </c>
      <c r="BE25" s="19">
        <f t="shared" si="72"/>
        <v>0</v>
      </c>
      <c r="BF25" s="19">
        <f t="shared" si="43"/>
        <v>1155</v>
      </c>
      <c r="BG25" s="19">
        <f t="shared" si="13"/>
        <v>0</v>
      </c>
      <c r="BH25" s="19">
        <f t="shared" si="14"/>
        <v>0</v>
      </c>
      <c r="BI25" s="19">
        <f t="shared" si="15"/>
        <v>0</v>
      </c>
      <c r="BK25" s="20">
        <f t="shared" si="44"/>
        <v>0</v>
      </c>
      <c r="BL25" s="20">
        <f t="shared" si="45"/>
        <v>0</v>
      </c>
      <c r="BM25" s="20">
        <f t="shared" si="46"/>
        <v>0</v>
      </c>
      <c r="BN25" s="20">
        <f t="shared" si="47"/>
        <v>0</v>
      </c>
      <c r="BO25" s="20">
        <f t="shared" si="48"/>
        <v>0</v>
      </c>
      <c r="BP25" s="20">
        <f t="shared" si="49"/>
        <v>0</v>
      </c>
      <c r="BQ25" s="20">
        <f t="shared" si="50"/>
        <v>0</v>
      </c>
      <c r="BR25" s="20">
        <f t="shared" si="51"/>
        <v>0</v>
      </c>
      <c r="BS25" s="20">
        <f t="shared" si="52"/>
        <v>0</v>
      </c>
      <c r="BT25" s="20">
        <f t="shared" si="53"/>
        <v>0</v>
      </c>
      <c r="BU25" s="20">
        <f t="shared" si="54"/>
        <v>0</v>
      </c>
      <c r="BV25" s="8">
        <f>IF('Men''s Epée'!$AP$3=TRUE,G25,0)</f>
        <v>0</v>
      </c>
      <c r="BW25" s="8">
        <f>IF('Men''s Epée'!$AQ$3=TRUE,I25,0)</f>
        <v>275</v>
      </c>
      <c r="BX25" s="8">
        <f>IF('Men''s Epée'!$AR$3=TRUE,K25,0)</f>
        <v>350</v>
      </c>
      <c r="BY25" s="8">
        <f>IF('Men''s Epée'!$AS$3=TRUE,M25,0)</f>
        <v>530</v>
      </c>
      <c r="BZ25" s="8">
        <f t="shared" si="55"/>
        <v>0</v>
      </c>
      <c r="CA25" s="8">
        <f t="shared" si="17"/>
        <v>0</v>
      </c>
      <c r="CB25" s="8">
        <f t="shared" si="18"/>
        <v>0</v>
      </c>
      <c r="CC25" s="8">
        <f t="shared" si="19"/>
        <v>0</v>
      </c>
      <c r="CD25" s="8">
        <f t="shared" si="20"/>
        <v>0</v>
      </c>
      <c r="CE25" s="8">
        <f t="shared" si="21"/>
        <v>0</v>
      </c>
      <c r="CF25" s="20">
        <f t="shared" si="68"/>
        <v>0</v>
      </c>
      <c r="CG25" s="20">
        <f t="shared" si="73"/>
        <v>0</v>
      </c>
      <c r="CH25" s="20">
        <f t="shared" si="57"/>
        <v>0</v>
      </c>
      <c r="CI25" s="20">
        <f t="shared" si="58"/>
        <v>0</v>
      </c>
      <c r="CJ25" s="20">
        <f t="shared" si="74"/>
        <v>0</v>
      </c>
      <c r="CK25" s="20">
        <f t="shared" si="75"/>
        <v>0</v>
      </c>
      <c r="CL25" s="8">
        <f t="shared" si="61"/>
        <v>1155</v>
      </c>
      <c r="CM25" s="8">
        <f t="shared" si="23"/>
        <v>0</v>
      </c>
      <c r="CN25" s="8">
        <f t="shared" si="24"/>
        <v>0</v>
      </c>
      <c r="CO25" s="8">
        <f t="shared" si="25"/>
        <v>0</v>
      </c>
      <c r="CP25" s="8">
        <f t="shared" si="69"/>
        <v>1155</v>
      </c>
    </row>
    <row r="26" spans="1:94" ht="13.5">
      <c r="A26" s="11" t="str">
        <f t="shared" si="0"/>
        <v>23</v>
      </c>
      <c r="B26" s="11">
        <f t="shared" si="26"/>
      </c>
      <c r="C26" s="32" t="s">
        <v>72</v>
      </c>
      <c r="D26" s="30">
        <v>1973</v>
      </c>
      <c r="E26" s="39">
        <f t="shared" si="1"/>
        <v>1140</v>
      </c>
      <c r="F26" s="14">
        <v>9</v>
      </c>
      <c r="G26" s="16">
        <f t="shared" si="2"/>
        <v>535</v>
      </c>
      <c r="H26" s="15">
        <v>27</v>
      </c>
      <c r="I26" s="16">
        <f t="shared" si="3"/>
        <v>285</v>
      </c>
      <c r="J26" s="15" t="s">
        <v>4</v>
      </c>
      <c r="K26" s="16">
        <f t="shared" si="4"/>
        <v>0</v>
      </c>
      <c r="L26" s="15">
        <v>23</v>
      </c>
      <c r="M26" s="16">
        <f t="shared" si="5"/>
        <v>320</v>
      </c>
      <c r="N26" s="17"/>
      <c r="O26" s="17"/>
      <c r="P26" s="17"/>
      <c r="Q26" s="17"/>
      <c r="R26" s="17"/>
      <c r="S26" s="17"/>
      <c r="T26" s="17"/>
      <c r="U26" s="17"/>
      <c r="V26" s="17"/>
      <c r="W26" s="18"/>
      <c r="X26" s="17">
        <v>184.51600000000002</v>
      </c>
      <c r="Y26" s="17"/>
      <c r="Z26" s="17"/>
      <c r="AA26" s="17"/>
      <c r="AB26" s="17"/>
      <c r="AC26" s="18"/>
      <c r="AE26" s="19">
        <f>ABS(N26)</f>
        <v>0</v>
      </c>
      <c r="AF26" s="19">
        <f t="shared" si="27"/>
        <v>0</v>
      </c>
      <c r="AG26" s="19">
        <f t="shared" si="28"/>
        <v>0</v>
      </c>
      <c r="AH26" s="19">
        <f t="shared" si="29"/>
        <v>0</v>
      </c>
      <c r="AI26" s="19">
        <f t="shared" si="30"/>
        <v>0</v>
      </c>
      <c r="AJ26" s="19">
        <f t="shared" si="31"/>
        <v>0</v>
      </c>
      <c r="AK26" s="19">
        <f t="shared" si="32"/>
        <v>0</v>
      </c>
      <c r="AL26" s="19">
        <f t="shared" si="33"/>
        <v>0</v>
      </c>
      <c r="AM26" s="19">
        <f t="shared" si="34"/>
        <v>0</v>
      </c>
      <c r="AN26" s="19">
        <f t="shared" si="35"/>
        <v>0</v>
      </c>
      <c r="AO26" s="19">
        <f t="shared" si="36"/>
        <v>0</v>
      </c>
      <c r="AP26" s="19">
        <f>G26</f>
        <v>535</v>
      </c>
      <c r="AQ26" s="19">
        <f>I26</f>
        <v>285</v>
      </c>
      <c r="AR26" s="19">
        <f>K26</f>
        <v>0</v>
      </c>
      <c r="AS26" s="19">
        <f>M26</f>
        <v>320</v>
      </c>
      <c r="AT26" s="19">
        <f t="shared" si="37"/>
        <v>0</v>
      </c>
      <c r="AU26" s="19">
        <f t="shared" si="7"/>
        <v>0</v>
      </c>
      <c r="AV26" s="19">
        <f t="shared" si="8"/>
        <v>0</v>
      </c>
      <c r="AW26" s="19">
        <f t="shared" si="9"/>
        <v>0</v>
      </c>
      <c r="AX26" s="19">
        <f t="shared" si="10"/>
        <v>0</v>
      </c>
      <c r="AY26" s="19">
        <f t="shared" si="11"/>
        <v>0</v>
      </c>
      <c r="AZ26" s="19">
        <f>ABS(X26)</f>
        <v>184.51600000000002</v>
      </c>
      <c r="BA26" s="19">
        <f>ABS(Y26)</f>
        <v>0</v>
      </c>
      <c r="BB26" s="19">
        <f t="shared" si="39"/>
        <v>0</v>
      </c>
      <c r="BC26" s="19">
        <f t="shared" si="40"/>
        <v>0</v>
      </c>
      <c r="BD26" s="19">
        <f t="shared" si="71"/>
        <v>0</v>
      </c>
      <c r="BE26" s="19">
        <f t="shared" si="72"/>
        <v>0</v>
      </c>
      <c r="BF26" s="19">
        <f t="shared" si="43"/>
        <v>1140</v>
      </c>
      <c r="BG26" s="19">
        <f t="shared" si="13"/>
        <v>184.51600000000002</v>
      </c>
      <c r="BH26" s="19">
        <f t="shared" si="14"/>
        <v>0</v>
      </c>
      <c r="BI26" s="19">
        <f t="shared" si="15"/>
        <v>0</v>
      </c>
      <c r="BK26" s="20">
        <f t="shared" si="44"/>
        <v>0</v>
      </c>
      <c r="BL26" s="20">
        <f t="shared" si="45"/>
        <v>0</v>
      </c>
      <c r="BM26" s="20">
        <f t="shared" si="46"/>
        <v>0</v>
      </c>
      <c r="BN26" s="20">
        <f t="shared" si="47"/>
        <v>0</v>
      </c>
      <c r="BO26" s="20">
        <f t="shared" si="48"/>
        <v>0</v>
      </c>
      <c r="BP26" s="20">
        <f t="shared" si="49"/>
        <v>0</v>
      </c>
      <c r="BQ26" s="20">
        <f t="shared" si="50"/>
        <v>0</v>
      </c>
      <c r="BR26" s="20">
        <f t="shared" si="51"/>
        <v>0</v>
      </c>
      <c r="BS26" s="20">
        <f t="shared" si="52"/>
        <v>0</v>
      </c>
      <c r="BT26" s="20">
        <f t="shared" si="53"/>
        <v>0</v>
      </c>
      <c r="BU26" s="20">
        <f t="shared" si="54"/>
        <v>0</v>
      </c>
      <c r="BV26" s="8">
        <f>IF('Men''s Epée'!$AP$3=TRUE,G26,0)</f>
        <v>535</v>
      </c>
      <c r="BW26" s="8">
        <f>IF('Men''s Epée'!$AQ$3=TRUE,I26,0)</f>
        <v>285</v>
      </c>
      <c r="BX26" s="8">
        <f>IF('Men''s Epée'!$AR$3=TRUE,K26,0)</f>
        <v>0</v>
      </c>
      <c r="BY26" s="8">
        <f>IF('Men''s Epée'!$AS$3=TRUE,M26,0)</f>
        <v>320</v>
      </c>
      <c r="BZ26" s="8">
        <f t="shared" si="55"/>
        <v>0</v>
      </c>
      <c r="CA26" s="8">
        <f t="shared" si="17"/>
        <v>0</v>
      </c>
      <c r="CB26" s="8">
        <f t="shared" si="18"/>
        <v>0</v>
      </c>
      <c r="CC26" s="8">
        <f t="shared" si="19"/>
        <v>0</v>
      </c>
      <c r="CD26" s="8">
        <f t="shared" si="20"/>
        <v>0</v>
      </c>
      <c r="CE26" s="8">
        <f t="shared" si="21"/>
        <v>0</v>
      </c>
      <c r="CF26" s="20">
        <f>MAX(X26,0)</f>
        <v>184.51600000000002</v>
      </c>
      <c r="CG26" s="20">
        <f>MAX(Y26,0)</f>
        <v>0</v>
      </c>
      <c r="CH26" s="20">
        <f t="shared" si="57"/>
        <v>0</v>
      </c>
      <c r="CI26" s="20">
        <f t="shared" si="58"/>
        <v>0</v>
      </c>
      <c r="CJ26" s="20">
        <f t="shared" si="74"/>
        <v>0</v>
      </c>
      <c r="CK26" s="20">
        <f t="shared" si="75"/>
        <v>0</v>
      </c>
      <c r="CL26" s="8">
        <f t="shared" si="61"/>
        <v>1140</v>
      </c>
      <c r="CM26" s="8">
        <f t="shared" si="23"/>
        <v>184.51600000000002</v>
      </c>
      <c r="CN26" s="8">
        <f t="shared" si="24"/>
        <v>0</v>
      </c>
      <c r="CO26" s="8">
        <f t="shared" si="25"/>
        <v>0</v>
      </c>
      <c r="CP26" s="8">
        <f>ROUND(BU26+CL26,0)</f>
        <v>1140</v>
      </c>
    </row>
    <row r="27" spans="1:94" ht="13.5">
      <c r="A27" s="11" t="str">
        <f t="shared" si="0"/>
        <v>24</v>
      </c>
      <c r="B27" s="11">
        <f>IF(D27&gt;=JuniorCutoff,"#","")</f>
      </c>
      <c r="C27" s="12" t="s">
        <v>9</v>
      </c>
      <c r="D27" s="13">
        <v>1969</v>
      </c>
      <c r="E27" s="39">
        <f>ROUND(IF($A$3=1,AO27+BF27,BU27+CL27),0)</f>
        <v>1079</v>
      </c>
      <c r="F27" s="14">
        <v>28</v>
      </c>
      <c r="G27" s="16">
        <f t="shared" si="2"/>
        <v>283</v>
      </c>
      <c r="H27" s="15" t="s">
        <v>4</v>
      </c>
      <c r="I27" s="16">
        <f t="shared" si="3"/>
        <v>0</v>
      </c>
      <c r="J27" s="15">
        <v>18</v>
      </c>
      <c r="K27" s="16">
        <f t="shared" si="4"/>
        <v>348</v>
      </c>
      <c r="L27" s="15" t="s">
        <v>4</v>
      </c>
      <c r="M27" s="16">
        <f t="shared" si="5"/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8"/>
      <c r="X27" s="17">
        <v>447.984</v>
      </c>
      <c r="Y27" s="17"/>
      <c r="Z27" s="17"/>
      <c r="AA27" s="17"/>
      <c r="AB27" s="17"/>
      <c r="AC27" s="18"/>
      <c r="AE27" s="19">
        <f>ABS(N27)</f>
        <v>0</v>
      </c>
      <c r="AF27" s="19">
        <f t="shared" si="27"/>
        <v>0</v>
      </c>
      <c r="AG27" s="19">
        <f t="shared" si="28"/>
        <v>0</v>
      </c>
      <c r="AH27" s="19">
        <f t="shared" si="29"/>
        <v>0</v>
      </c>
      <c r="AI27" s="19">
        <f t="shared" si="30"/>
        <v>0</v>
      </c>
      <c r="AJ27" s="19">
        <f t="shared" si="31"/>
        <v>0</v>
      </c>
      <c r="AK27" s="19">
        <f t="shared" si="32"/>
        <v>0</v>
      </c>
      <c r="AL27" s="19">
        <f t="shared" si="33"/>
        <v>0</v>
      </c>
      <c r="AM27" s="19">
        <f t="shared" si="34"/>
        <v>0</v>
      </c>
      <c r="AN27" s="19">
        <f t="shared" si="35"/>
        <v>0</v>
      </c>
      <c r="AO27" s="19">
        <f t="shared" si="36"/>
        <v>0</v>
      </c>
      <c r="AP27" s="19">
        <f>G27</f>
        <v>283</v>
      </c>
      <c r="AQ27" s="19">
        <f>I27</f>
        <v>0</v>
      </c>
      <c r="AR27" s="19">
        <f>K27</f>
        <v>348</v>
      </c>
      <c r="AS27" s="19">
        <f>M27</f>
        <v>0</v>
      </c>
      <c r="AT27" s="19">
        <f t="shared" si="37"/>
        <v>0</v>
      </c>
      <c r="AU27" s="19">
        <f t="shared" si="7"/>
        <v>0</v>
      </c>
      <c r="AV27" s="19">
        <f t="shared" si="8"/>
        <v>0</v>
      </c>
      <c r="AW27" s="19">
        <f t="shared" si="9"/>
        <v>0</v>
      </c>
      <c r="AX27" s="19">
        <f t="shared" si="10"/>
        <v>0</v>
      </c>
      <c r="AY27" s="19">
        <f t="shared" si="11"/>
        <v>0</v>
      </c>
      <c r="AZ27" s="19">
        <f>ABS(X27)</f>
        <v>447.984</v>
      </c>
      <c r="BA27" s="19">
        <f t="shared" si="70"/>
        <v>0</v>
      </c>
      <c r="BB27" s="19">
        <f t="shared" si="39"/>
        <v>0</v>
      </c>
      <c r="BC27" s="19">
        <f t="shared" si="40"/>
        <v>0</v>
      </c>
      <c r="BD27" s="19">
        <f t="shared" si="71"/>
        <v>0</v>
      </c>
      <c r="BE27" s="19">
        <f t="shared" si="72"/>
        <v>0</v>
      </c>
      <c r="BF27" s="19">
        <f t="shared" si="43"/>
        <v>1078.984</v>
      </c>
      <c r="BG27" s="19">
        <f t="shared" si="13"/>
        <v>447.984</v>
      </c>
      <c r="BH27" s="19">
        <f t="shared" si="14"/>
        <v>0</v>
      </c>
      <c r="BI27" s="19">
        <f t="shared" si="15"/>
        <v>0</v>
      </c>
      <c r="BK27" s="20">
        <f t="shared" si="44"/>
        <v>0</v>
      </c>
      <c r="BL27" s="20">
        <f t="shared" si="45"/>
        <v>0</v>
      </c>
      <c r="BM27" s="20">
        <f t="shared" si="46"/>
        <v>0</v>
      </c>
      <c r="BN27" s="20">
        <f t="shared" si="47"/>
        <v>0</v>
      </c>
      <c r="BO27" s="20">
        <f t="shared" si="48"/>
        <v>0</v>
      </c>
      <c r="BP27" s="20">
        <f t="shared" si="49"/>
        <v>0</v>
      </c>
      <c r="BQ27" s="20">
        <f t="shared" si="50"/>
        <v>0</v>
      </c>
      <c r="BR27" s="20">
        <f t="shared" si="51"/>
        <v>0</v>
      </c>
      <c r="BS27" s="20">
        <f t="shared" si="52"/>
        <v>0</v>
      </c>
      <c r="BT27" s="20">
        <f t="shared" si="53"/>
        <v>0</v>
      </c>
      <c r="BU27" s="20">
        <f t="shared" si="54"/>
        <v>0</v>
      </c>
      <c r="BV27" s="8">
        <f>IF('Men''s Epée'!$AP$3=TRUE,G27,0)</f>
        <v>283</v>
      </c>
      <c r="BW27" s="8">
        <f>IF('Men''s Epée'!$AQ$3=TRUE,I27,0)</f>
        <v>0</v>
      </c>
      <c r="BX27" s="8">
        <f>IF('Men''s Epée'!$AR$3=TRUE,K27,0)</f>
        <v>348</v>
      </c>
      <c r="BY27" s="8">
        <f>IF('Men''s Epée'!$AS$3=TRUE,M27,0)</f>
        <v>0</v>
      </c>
      <c r="BZ27" s="8">
        <f t="shared" si="55"/>
        <v>0</v>
      </c>
      <c r="CA27" s="8">
        <f t="shared" si="17"/>
        <v>0</v>
      </c>
      <c r="CB27" s="8">
        <f t="shared" si="18"/>
        <v>0</v>
      </c>
      <c r="CC27" s="8">
        <f t="shared" si="19"/>
        <v>0</v>
      </c>
      <c r="CD27" s="8">
        <f t="shared" si="20"/>
        <v>0</v>
      </c>
      <c r="CE27" s="8">
        <f t="shared" si="21"/>
        <v>0</v>
      </c>
      <c r="CF27" s="20">
        <f>MAX(X27,0)</f>
        <v>447.984</v>
      </c>
      <c r="CG27" s="20">
        <f t="shared" si="73"/>
        <v>0</v>
      </c>
      <c r="CH27" s="20">
        <f t="shared" si="57"/>
        <v>0</v>
      </c>
      <c r="CI27" s="20">
        <f t="shared" si="58"/>
        <v>0</v>
      </c>
      <c r="CJ27" s="20">
        <f t="shared" si="74"/>
        <v>0</v>
      </c>
      <c r="CK27" s="20">
        <f t="shared" si="75"/>
        <v>0</v>
      </c>
      <c r="CL27" s="8">
        <f t="shared" si="61"/>
        <v>1078.984</v>
      </c>
      <c r="CM27" s="8">
        <f t="shared" si="23"/>
        <v>447.984</v>
      </c>
      <c r="CN27" s="8">
        <f t="shared" si="24"/>
        <v>0</v>
      </c>
      <c r="CO27" s="8">
        <f t="shared" si="25"/>
        <v>0</v>
      </c>
      <c r="CP27" s="8">
        <f>ROUND(BU27+CL27,0)</f>
        <v>1079</v>
      </c>
    </row>
    <row r="28" spans="1:94" ht="13.5">
      <c r="A28" s="11" t="str">
        <f t="shared" si="0"/>
        <v>25</v>
      </c>
      <c r="B28" s="11" t="str">
        <f t="shared" si="26"/>
        <v>#</v>
      </c>
      <c r="C28" s="32" t="s">
        <v>174</v>
      </c>
      <c r="D28" s="30">
        <v>1988</v>
      </c>
      <c r="E28" s="39">
        <f>ROUND(IF($A$3=1,AO28+BF28,BU28+CL28),0)</f>
        <v>1068</v>
      </c>
      <c r="F28" s="14" t="s">
        <v>4</v>
      </c>
      <c r="G28" s="16">
        <f t="shared" si="2"/>
        <v>0</v>
      </c>
      <c r="H28" s="15" t="s">
        <v>4</v>
      </c>
      <c r="I28" s="16">
        <f t="shared" si="3"/>
        <v>0</v>
      </c>
      <c r="J28" s="15">
        <v>12</v>
      </c>
      <c r="K28" s="16">
        <f t="shared" si="4"/>
        <v>529</v>
      </c>
      <c r="L28" s="15">
        <v>22</v>
      </c>
      <c r="M28" s="16">
        <f t="shared" si="5"/>
        <v>325</v>
      </c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7">
        <v>213.94800000000004</v>
      </c>
      <c r="Y28" s="17"/>
      <c r="Z28" s="17"/>
      <c r="AA28" s="17"/>
      <c r="AB28" s="17"/>
      <c r="AC28" s="18"/>
      <c r="AE28" s="19">
        <f aca="true" t="shared" si="87" ref="AE28:AE59">ABS(N28)</f>
        <v>0</v>
      </c>
      <c r="AF28" s="19">
        <f t="shared" si="27"/>
        <v>0</v>
      </c>
      <c r="AG28" s="19">
        <f t="shared" si="28"/>
        <v>0</v>
      </c>
      <c r="AH28" s="19">
        <f t="shared" si="29"/>
        <v>0</v>
      </c>
      <c r="AI28" s="19">
        <f t="shared" si="30"/>
        <v>0</v>
      </c>
      <c r="AJ28" s="19">
        <f t="shared" si="31"/>
        <v>0</v>
      </c>
      <c r="AK28" s="19">
        <f t="shared" si="32"/>
        <v>0</v>
      </c>
      <c r="AL28" s="19">
        <f t="shared" si="33"/>
        <v>0</v>
      </c>
      <c r="AM28" s="19">
        <f t="shared" si="34"/>
        <v>0</v>
      </c>
      <c r="AN28" s="19">
        <f t="shared" si="35"/>
        <v>0</v>
      </c>
      <c r="AO28" s="19">
        <f t="shared" si="36"/>
        <v>0</v>
      </c>
      <c r="AP28" s="19">
        <f aca="true" t="shared" si="88" ref="AP28:AP59">G28</f>
        <v>0</v>
      </c>
      <c r="AQ28" s="19">
        <f aca="true" t="shared" si="89" ref="AQ28:AQ59">I28</f>
        <v>0</v>
      </c>
      <c r="AR28" s="19">
        <f aca="true" t="shared" si="90" ref="AR28:AR59">K28</f>
        <v>529</v>
      </c>
      <c r="AS28" s="19">
        <f aca="true" t="shared" si="91" ref="AS28:AS59">M28</f>
        <v>325</v>
      </c>
      <c r="AT28" s="19">
        <f t="shared" si="37"/>
        <v>0</v>
      </c>
      <c r="AU28" s="19">
        <f t="shared" si="7"/>
        <v>0</v>
      </c>
      <c r="AV28" s="19">
        <f t="shared" si="8"/>
        <v>0</v>
      </c>
      <c r="AW28" s="19">
        <f t="shared" si="9"/>
        <v>0</v>
      </c>
      <c r="AX28" s="19">
        <f t="shared" si="10"/>
        <v>0</v>
      </c>
      <c r="AY28" s="19">
        <f t="shared" si="11"/>
        <v>0</v>
      </c>
      <c r="AZ28" s="19">
        <f aca="true" t="shared" si="92" ref="AZ28:AZ59">ABS(X28)</f>
        <v>213.94800000000004</v>
      </c>
      <c r="BA28" s="19">
        <f t="shared" si="70"/>
        <v>0</v>
      </c>
      <c r="BB28" s="19">
        <f t="shared" si="39"/>
        <v>0</v>
      </c>
      <c r="BC28" s="19">
        <f t="shared" si="40"/>
        <v>0</v>
      </c>
      <c r="BD28" s="19">
        <f t="shared" si="71"/>
        <v>0</v>
      </c>
      <c r="BE28" s="19">
        <f t="shared" si="72"/>
        <v>0</v>
      </c>
      <c r="BF28" s="19">
        <f t="shared" si="43"/>
        <v>1067.948</v>
      </c>
      <c r="BG28" s="19">
        <f t="shared" si="13"/>
        <v>213.94800000000004</v>
      </c>
      <c r="BH28" s="19">
        <f t="shared" si="14"/>
        <v>0</v>
      </c>
      <c r="BI28" s="19">
        <f t="shared" si="15"/>
        <v>0</v>
      </c>
      <c r="BK28" s="20">
        <f t="shared" si="44"/>
        <v>0</v>
      </c>
      <c r="BL28" s="20">
        <f t="shared" si="45"/>
        <v>0</v>
      </c>
      <c r="BM28" s="20">
        <f t="shared" si="46"/>
        <v>0</v>
      </c>
      <c r="BN28" s="20">
        <f t="shared" si="47"/>
        <v>0</v>
      </c>
      <c r="BO28" s="20">
        <f t="shared" si="48"/>
        <v>0</v>
      </c>
      <c r="BP28" s="20">
        <f t="shared" si="49"/>
        <v>0</v>
      </c>
      <c r="BQ28" s="20">
        <f t="shared" si="50"/>
        <v>0</v>
      </c>
      <c r="BR28" s="20">
        <f t="shared" si="51"/>
        <v>0</v>
      </c>
      <c r="BS28" s="20">
        <f t="shared" si="52"/>
        <v>0</v>
      </c>
      <c r="BT28" s="20">
        <f t="shared" si="53"/>
        <v>0</v>
      </c>
      <c r="BU28" s="20">
        <f t="shared" si="54"/>
        <v>0</v>
      </c>
      <c r="BV28" s="8">
        <f>IF('Men''s Epée'!$AP$3=TRUE,G28,0)</f>
        <v>0</v>
      </c>
      <c r="BW28" s="8">
        <f>IF('Men''s Epée'!$AQ$3=TRUE,I28,0)</f>
        <v>0</v>
      </c>
      <c r="BX28" s="8">
        <f>IF('Men''s Epée'!$AR$3=TRUE,K28,0)</f>
        <v>529</v>
      </c>
      <c r="BY28" s="8">
        <f>IF('Men''s Epée'!$AS$3=TRUE,M28,0)</f>
        <v>325</v>
      </c>
      <c r="BZ28" s="8">
        <f t="shared" si="55"/>
        <v>0</v>
      </c>
      <c r="CA28" s="8">
        <f t="shared" si="17"/>
        <v>0</v>
      </c>
      <c r="CB28" s="8">
        <f t="shared" si="18"/>
        <v>0</v>
      </c>
      <c r="CC28" s="8">
        <f t="shared" si="19"/>
        <v>0</v>
      </c>
      <c r="CD28" s="8">
        <f t="shared" si="20"/>
        <v>0</v>
      </c>
      <c r="CE28" s="8">
        <f t="shared" si="21"/>
        <v>0</v>
      </c>
      <c r="CF28" s="20">
        <f aca="true" t="shared" si="93" ref="CF28:CF59">MAX(X28,0)</f>
        <v>213.94800000000004</v>
      </c>
      <c r="CG28" s="20">
        <f t="shared" si="73"/>
        <v>0</v>
      </c>
      <c r="CH28" s="20">
        <f t="shared" si="57"/>
        <v>0</v>
      </c>
      <c r="CI28" s="20">
        <f t="shared" si="58"/>
        <v>0</v>
      </c>
      <c r="CJ28" s="20">
        <f t="shared" si="74"/>
        <v>0</v>
      </c>
      <c r="CK28" s="20">
        <f t="shared" si="75"/>
        <v>0</v>
      </c>
      <c r="CL28" s="8">
        <f t="shared" si="61"/>
        <v>1067.948</v>
      </c>
      <c r="CM28" s="8">
        <f t="shared" si="23"/>
        <v>213.94800000000004</v>
      </c>
      <c r="CN28" s="8">
        <f t="shared" si="24"/>
        <v>0</v>
      </c>
      <c r="CO28" s="8">
        <f t="shared" si="25"/>
        <v>0</v>
      </c>
      <c r="CP28" s="8">
        <f aca="true" t="shared" si="94" ref="CP28:CP59">ROUND(BU28+CL28,0)</f>
        <v>1068</v>
      </c>
    </row>
    <row r="29" spans="1:94" ht="13.5">
      <c r="A29" s="11" t="str">
        <f t="shared" si="0"/>
        <v>26</v>
      </c>
      <c r="B29" s="11">
        <f t="shared" si="26"/>
      </c>
      <c r="C29" s="12" t="s">
        <v>59</v>
      </c>
      <c r="D29" s="13">
        <v>1979</v>
      </c>
      <c r="E29" s="39">
        <f t="shared" si="86"/>
        <v>939</v>
      </c>
      <c r="F29" s="14" t="s">
        <v>4</v>
      </c>
      <c r="G29" s="16">
        <f t="shared" si="2"/>
        <v>0</v>
      </c>
      <c r="H29" s="15" t="s">
        <v>4</v>
      </c>
      <c r="I29" s="16">
        <f t="shared" si="3"/>
        <v>0</v>
      </c>
      <c r="J29" s="15">
        <v>29</v>
      </c>
      <c r="K29" s="16">
        <f t="shared" si="4"/>
        <v>281</v>
      </c>
      <c r="L29" s="15">
        <v>24</v>
      </c>
      <c r="M29" s="16">
        <f t="shared" si="5"/>
        <v>315</v>
      </c>
      <c r="N29" s="17"/>
      <c r="O29" s="17"/>
      <c r="P29" s="17"/>
      <c r="Q29" s="17"/>
      <c r="R29" s="17"/>
      <c r="S29" s="17"/>
      <c r="T29" s="17"/>
      <c r="U29" s="17"/>
      <c r="V29" s="17"/>
      <c r="W29" s="18"/>
      <c r="X29" s="17">
        <v>342.99600000000004</v>
      </c>
      <c r="Y29" s="17"/>
      <c r="Z29" s="17"/>
      <c r="AA29" s="17"/>
      <c r="AB29" s="17"/>
      <c r="AC29" s="18"/>
      <c r="AE29" s="19">
        <f t="shared" si="62"/>
        <v>0</v>
      </c>
      <c r="AF29" s="19">
        <f t="shared" si="27"/>
        <v>0</v>
      </c>
      <c r="AG29" s="19">
        <f t="shared" si="28"/>
        <v>0</v>
      </c>
      <c r="AH29" s="19">
        <f t="shared" si="29"/>
        <v>0</v>
      </c>
      <c r="AI29" s="19">
        <f t="shared" si="30"/>
        <v>0</v>
      </c>
      <c r="AJ29" s="19">
        <f t="shared" si="31"/>
        <v>0</v>
      </c>
      <c r="AK29" s="19">
        <f t="shared" si="32"/>
        <v>0</v>
      </c>
      <c r="AL29" s="19">
        <f t="shared" si="33"/>
        <v>0</v>
      </c>
      <c r="AM29" s="19">
        <f t="shared" si="34"/>
        <v>0</v>
      </c>
      <c r="AN29" s="19">
        <f t="shared" si="35"/>
        <v>0</v>
      </c>
      <c r="AO29" s="19">
        <f t="shared" si="36"/>
        <v>0</v>
      </c>
      <c r="AP29" s="19">
        <f>G29</f>
        <v>0</v>
      </c>
      <c r="AQ29" s="19">
        <f>I29</f>
        <v>0</v>
      </c>
      <c r="AR29" s="19">
        <f>K29</f>
        <v>281</v>
      </c>
      <c r="AS29" s="19">
        <f>M29</f>
        <v>315</v>
      </c>
      <c r="AT29" s="19">
        <f t="shared" si="37"/>
        <v>0</v>
      </c>
      <c r="AU29" s="19">
        <f t="shared" si="7"/>
        <v>0</v>
      </c>
      <c r="AV29" s="19">
        <f t="shared" si="8"/>
        <v>0</v>
      </c>
      <c r="AW29" s="19">
        <f t="shared" si="9"/>
        <v>0</v>
      </c>
      <c r="AX29" s="19">
        <f t="shared" si="10"/>
        <v>0</v>
      </c>
      <c r="AY29" s="19">
        <f t="shared" si="11"/>
        <v>0</v>
      </c>
      <c r="AZ29" s="19">
        <f>ABS(X29)</f>
        <v>342.99600000000004</v>
      </c>
      <c r="BA29" s="19">
        <f t="shared" si="70"/>
        <v>0</v>
      </c>
      <c r="BB29" s="19">
        <f t="shared" si="39"/>
        <v>0</v>
      </c>
      <c r="BC29" s="19">
        <f t="shared" si="40"/>
        <v>0</v>
      </c>
      <c r="BD29" s="19">
        <f t="shared" si="71"/>
        <v>0</v>
      </c>
      <c r="BE29" s="19">
        <f t="shared" si="72"/>
        <v>0</v>
      </c>
      <c r="BF29" s="19">
        <f t="shared" si="43"/>
        <v>938.9960000000001</v>
      </c>
      <c r="BG29" s="19">
        <f t="shared" si="13"/>
        <v>342.99600000000004</v>
      </c>
      <c r="BH29" s="19">
        <f t="shared" si="14"/>
        <v>0</v>
      </c>
      <c r="BI29" s="19">
        <f t="shared" si="15"/>
        <v>0</v>
      </c>
      <c r="BK29" s="20">
        <f t="shared" si="44"/>
        <v>0</v>
      </c>
      <c r="BL29" s="20">
        <f t="shared" si="45"/>
        <v>0</v>
      </c>
      <c r="BM29" s="20">
        <f t="shared" si="46"/>
        <v>0</v>
      </c>
      <c r="BN29" s="20">
        <f t="shared" si="47"/>
        <v>0</v>
      </c>
      <c r="BO29" s="20">
        <f t="shared" si="48"/>
        <v>0</v>
      </c>
      <c r="BP29" s="20">
        <f t="shared" si="49"/>
        <v>0</v>
      </c>
      <c r="BQ29" s="20">
        <f t="shared" si="50"/>
        <v>0</v>
      </c>
      <c r="BR29" s="20">
        <f t="shared" si="51"/>
        <v>0</v>
      </c>
      <c r="BS29" s="20">
        <f t="shared" si="52"/>
        <v>0</v>
      </c>
      <c r="BT29" s="20">
        <f t="shared" si="53"/>
        <v>0</v>
      </c>
      <c r="BU29" s="20">
        <f t="shared" si="54"/>
        <v>0</v>
      </c>
      <c r="BV29" s="8">
        <f>IF('Men''s Epée'!$AP$3=TRUE,G29,0)</f>
        <v>0</v>
      </c>
      <c r="BW29" s="8">
        <f>IF('Men''s Epée'!$AQ$3=TRUE,I29,0)</f>
        <v>0</v>
      </c>
      <c r="BX29" s="8">
        <f>IF('Men''s Epée'!$AR$3=TRUE,K29,0)</f>
        <v>281</v>
      </c>
      <c r="BY29" s="8">
        <f>IF('Men''s Epée'!$AS$3=TRUE,M29,0)</f>
        <v>315</v>
      </c>
      <c r="BZ29" s="8">
        <f t="shared" si="55"/>
        <v>0</v>
      </c>
      <c r="CA29" s="8">
        <f t="shared" si="17"/>
        <v>0</v>
      </c>
      <c r="CB29" s="8">
        <f t="shared" si="18"/>
        <v>0</v>
      </c>
      <c r="CC29" s="8">
        <f t="shared" si="19"/>
        <v>0</v>
      </c>
      <c r="CD29" s="8">
        <f t="shared" si="20"/>
        <v>0</v>
      </c>
      <c r="CE29" s="8">
        <f t="shared" si="21"/>
        <v>0</v>
      </c>
      <c r="CF29" s="20">
        <f>MAX(X29,0)</f>
        <v>342.99600000000004</v>
      </c>
      <c r="CG29" s="20">
        <f t="shared" si="73"/>
        <v>0</v>
      </c>
      <c r="CH29" s="20">
        <f t="shared" si="57"/>
        <v>0</v>
      </c>
      <c r="CI29" s="20">
        <f t="shared" si="58"/>
        <v>0</v>
      </c>
      <c r="CJ29" s="20">
        <f t="shared" si="74"/>
        <v>0</v>
      </c>
      <c r="CK29" s="20">
        <f t="shared" si="75"/>
        <v>0</v>
      </c>
      <c r="CL29" s="8">
        <f t="shared" si="61"/>
        <v>938.9960000000001</v>
      </c>
      <c r="CM29" s="8">
        <f t="shared" si="23"/>
        <v>342.99600000000004</v>
      </c>
      <c r="CN29" s="8">
        <f t="shared" si="24"/>
        <v>0</v>
      </c>
      <c r="CO29" s="8">
        <f t="shared" si="25"/>
        <v>0</v>
      </c>
      <c r="CP29" s="8">
        <f>ROUND(BU29+CL29,0)</f>
        <v>939</v>
      </c>
    </row>
    <row r="30" spans="1:94" ht="13.5">
      <c r="A30" s="11" t="str">
        <f t="shared" si="0"/>
        <v>27</v>
      </c>
      <c r="B30" s="11">
        <f t="shared" si="26"/>
      </c>
      <c r="C30" s="32" t="s">
        <v>173</v>
      </c>
      <c r="D30" s="30">
        <v>1975</v>
      </c>
      <c r="E30" s="39">
        <f>ROUND(IF($A$3=1,AO30+BF30,BU30+CL30),0)</f>
        <v>895</v>
      </c>
      <c r="F30" s="14">
        <v>31</v>
      </c>
      <c r="G30" s="16">
        <f t="shared" si="2"/>
        <v>277</v>
      </c>
      <c r="H30" s="15" t="s">
        <v>4</v>
      </c>
      <c r="I30" s="16">
        <f t="shared" si="3"/>
        <v>0</v>
      </c>
      <c r="J30" s="15">
        <v>28</v>
      </c>
      <c r="K30" s="16">
        <f t="shared" si="4"/>
        <v>283</v>
      </c>
      <c r="L30" s="15">
        <v>20</v>
      </c>
      <c r="M30" s="16">
        <f t="shared" si="5"/>
        <v>335</v>
      </c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17"/>
      <c r="Y30" s="17"/>
      <c r="Z30" s="17"/>
      <c r="AA30" s="17"/>
      <c r="AB30" s="17"/>
      <c r="AC30" s="18"/>
      <c r="AE30" s="19">
        <f t="shared" si="62"/>
        <v>0</v>
      </c>
      <c r="AF30" s="19">
        <f t="shared" si="27"/>
        <v>0</v>
      </c>
      <c r="AG30" s="19">
        <f t="shared" si="28"/>
        <v>0</v>
      </c>
      <c r="AH30" s="19">
        <f t="shared" si="29"/>
        <v>0</v>
      </c>
      <c r="AI30" s="19">
        <f t="shared" si="30"/>
        <v>0</v>
      </c>
      <c r="AJ30" s="19">
        <f t="shared" si="31"/>
        <v>0</v>
      </c>
      <c r="AK30" s="19">
        <f t="shared" si="32"/>
        <v>0</v>
      </c>
      <c r="AL30" s="19">
        <f t="shared" si="33"/>
        <v>0</v>
      </c>
      <c r="AM30" s="19">
        <f t="shared" si="34"/>
        <v>0</v>
      </c>
      <c r="AN30" s="19">
        <f t="shared" si="35"/>
        <v>0</v>
      </c>
      <c r="AO30" s="19">
        <f t="shared" si="36"/>
        <v>0</v>
      </c>
      <c r="AP30" s="19">
        <f t="shared" si="63"/>
        <v>277</v>
      </c>
      <c r="AQ30" s="19">
        <f t="shared" si="64"/>
        <v>0</v>
      </c>
      <c r="AR30" s="19">
        <f t="shared" si="65"/>
        <v>283</v>
      </c>
      <c r="AS30" s="19">
        <f t="shared" si="66"/>
        <v>335</v>
      </c>
      <c r="AT30" s="19">
        <f t="shared" si="37"/>
        <v>0</v>
      </c>
      <c r="AU30" s="19">
        <f t="shared" si="7"/>
        <v>0</v>
      </c>
      <c r="AV30" s="19">
        <f t="shared" si="8"/>
        <v>0</v>
      </c>
      <c r="AW30" s="19">
        <f t="shared" si="9"/>
        <v>0</v>
      </c>
      <c r="AX30" s="19">
        <f t="shared" si="10"/>
        <v>0</v>
      </c>
      <c r="AY30" s="19">
        <f t="shared" si="11"/>
        <v>0</v>
      </c>
      <c r="AZ30" s="19">
        <f t="shared" si="67"/>
        <v>0</v>
      </c>
      <c r="BA30" s="19">
        <f t="shared" si="70"/>
        <v>0</v>
      </c>
      <c r="BB30" s="19">
        <f t="shared" si="39"/>
        <v>0</v>
      </c>
      <c r="BC30" s="19">
        <f t="shared" si="40"/>
        <v>0</v>
      </c>
      <c r="BD30" s="19">
        <f t="shared" si="71"/>
        <v>0</v>
      </c>
      <c r="BE30" s="19">
        <f t="shared" si="72"/>
        <v>0</v>
      </c>
      <c r="BF30" s="19">
        <f t="shared" si="43"/>
        <v>895</v>
      </c>
      <c r="BG30" s="19">
        <f t="shared" si="13"/>
        <v>0</v>
      </c>
      <c r="BH30" s="19">
        <f t="shared" si="14"/>
        <v>0</v>
      </c>
      <c r="BI30" s="19">
        <f t="shared" si="15"/>
        <v>0</v>
      </c>
      <c r="BK30" s="20">
        <f t="shared" si="44"/>
        <v>0</v>
      </c>
      <c r="BL30" s="20">
        <f t="shared" si="45"/>
        <v>0</v>
      </c>
      <c r="BM30" s="20">
        <f t="shared" si="46"/>
        <v>0</v>
      </c>
      <c r="BN30" s="20">
        <f t="shared" si="47"/>
        <v>0</v>
      </c>
      <c r="BO30" s="20">
        <f t="shared" si="48"/>
        <v>0</v>
      </c>
      <c r="BP30" s="20">
        <f t="shared" si="49"/>
        <v>0</v>
      </c>
      <c r="BQ30" s="20">
        <f t="shared" si="50"/>
        <v>0</v>
      </c>
      <c r="BR30" s="20">
        <f t="shared" si="51"/>
        <v>0</v>
      </c>
      <c r="BS30" s="20">
        <f t="shared" si="52"/>
        <v>0</v>
      </c>
      <c r="BT30" s="20">
        <f t="shared" si="53"/>
        <v>0</v>
      </c>
      <c r="BU30" s="20">
        <f t="shared" si="54"/>
        <v>0</v>
      </c>
      <c r="BV30" s="8">
        <f>IF('Men''s Epée'!$AP$3=TRUE,G30,0)</f>
        <v>277</v>
      </c>
      <c r="BW30" s="8">
        <f>IF('Men''s Epée'!$AQ$3=TRUE,I30,0)</f>
        <v>0</v>
      </c>
      <c r="BX30" s="8">
        <f>IF('Men''s Epée'!$AR$3=TRUE,K30,0)</f>
        <v>283</v>
      </c>
      <c r="BY30" s="8">
        <f>IF('Men''s Epée'!$AS$3=TRUE,M30,0)</f>
        <v>335</v>
      </c>
      <c r="BZ30" s="8">
        <f t="shared" si="55"/>
        <v>0</v>
      </c>
      <c r="CA30" s="8">
        <f t="shared" si="17"/>
        <v>0</v>
      </c>
      <c r="CB30" s="8">
        <f t="shared" si="18"/>
        <v>0</v>
      </c>
      <c r="CC30" s="8">
        <f t="shared" si="19"/>
        <v>0</v>
      </c>
      <c r="CD30" s="8">
        <f t="shared" si="20"/>
        <v>0</v>
      </c>
      <c r="CE30" s="8">
        <f t="shared" si="21"/>
        <v>0</v>
      </c>
      <c r="CF30" s="20">
        <f t="shared" si="68"/>
        <v>0</v>
      </c>
      <c r="CG30" s="20">
        <f t="shared" si="73"/>
        <v>0</v>
      </c>
      <c r="CH30" s="20">
        <f t="shared" si="57"/>
        <v>0</v>
      </c>
      <c r="CI30" s="20">
        <f t="shared" si="58"/>
        <v>0</v>
      </c>
      <c r="CJ30" s="20">
        <f t="shared" si="74"/>
        <v>0</v>
      </c>
      <c r="CK30" s="20">
        <f t="shared" si="75"/>
        <v>0</v>
      </c>
      <c r="CL30" s="8">
        <f t="shared" si="61"/>
        <v>895</v>
      </c>
      <c r="CM30" s="8">
        <f t="shared" si="23"/>
        <v>0</v>
      </c>
      <c r="CN30" s="8">
        <f t="shared" si="24"/>
        <v>0</v>
      </c>
      <c r="CO30" s="8">
        <f t="shared" si="25"/>
        <v>0</v>
      </c>
      <c r="CP30" s="8">
        <f t="shared" si="69"/>
        <v>895</v>
      </c>
    </row>
    <row r="31" spans="1:94" ht="13.5">
      <c r="A31" s="11" t="str">
        <f t="shared" si="0"/>
        <v>28</v>
      </c>
      <c r="B31" s="11" t="str">
        <f t="shared" si="26"/>
        <v>#</v>
      </c>
      <c r="C31" s="32" t="s">
        <v>146</v>
      </c>
      <c r="D31" s="30">
        <v>1988</v>
      </c>
      <c r="E31" s="39">
        <f>ROUND(IF($A$3=1,AO31+BF31,BU31+CL31),0)</f>
        <v>854</v>
      </c>
      <c r="F31" s="14">
        <v>14</v>
      </c>
      <c r="G31" s="16">
        <f t="shared" si="2"/>
        <v>504</v>
      </c>
      <c r="H31" s="15" t="s">
        <v>4</v>
      </c>
      <c r="I31" s="16">
        <f t="shared" si="3"/>
        <v>0</v>
      </c>
      <c r="J31" s="15" t="s">
        <v>4</v>
      </c>
      <c r="K31" s="16">
        <f t="shared" si="4"/>
        <v>0</v>
      </c>
      <c r="L31" s="15">
        <v>17</v>
      </c>
      <c r="M31" s="16">
        <f t="shared" si="5"/>
        <v>350</v>
      </c>
      <c r="N31" s="17"/>
      <c r="O31" s="17"/>
      <c r="P31" s="17"/>
      <c r="Q31" s="17"/>
      <c r="R31" s="17"/>
      <c r="S31" s="17"/>
      <c r="T31" s="17"/>
      <c r="U31" s="17"/>
      <c r="V31" s="17"/>
      <c r="W31" s="18"/>
      <c r="X31" s="17"/>
      <c r="Y31" s="17"/>
      <c r="Z31" s="17"/>
      <c r="AA31" s="17"/>
      <c r="AB31" s="17"/>
      <c r="AC31" s="18"/>
      <c r="AE31" s="19">
        <f t="shared" si="62"/>
        <v>0</v>
      </c>
      <c r="AF31" s="19">
        <f t="shared" si="27"/>
        <v>0</v>
      </c>
      <c r="AG31" s="19">
        <f t="shared" si="28"/>
        <v>0</v>
      </c>
      <c r="AH31" s="19">
        <f t="shared" si="29"/>
        <v>0</v>
      </c>
      <c r="AI31" s="19">
        <f t="shared" si="30"/>
        <v>0</v>
      </c>
      <c r="AJ31" s="19">
        <f t="shared" si="31"/>
        <v>0</v>
      </c>
      <c r="AK31" s="19">
        <f t="shared" si="32"/>
        <v>0</v>
      </c>
      <c r="AL31" s="19">
        <f t="shared" si="33"/>
        <v>0</v>
      </c>
      <c r="AM31" s="19">
        <f t="shared" si="34"/>
        <v>0</v>
      </c>
      <c r="AN31" s="19">
        <f t="shared" si="35"/>
        <v>0</v>
      </c>
      <c r="AO31" s="19">
        <f t="shared" si="36"/>
        <v>0</v>
      </c>
      <c r="AP31" s="19">
        <f t="shared" si="63"/>
        <v>504</v>
      </c>
      <c r="AQ31" s="19">
        <f t="shared" si="64"/>
        <v>0</v>
      </c>
      <c r="AR31" s="19">
        <f t="shared" si="65"/>
        <v>0</v>
      </c>
      <c r="AS31" s="19">
        <f t="shared" si="66"/>
        <v>350</v>
      </c>
      <c r="AT31" s="19">
        <f t="shared" si="37"/>
        <v>0</v>
      </c>
      <c r="AU31" s="19">
        <f t="shared" si="7"/>
        <v>0</v>
      </c>
      <c r="AV31" s="19">
        <f t="shared" si="8"/>
        <v>0</v>
      </c>
      <c r="AW31" s="19">
        <f t="shared" si="9"/>
        <v>0</v>
      </c>
      <c r="AX31" s="19">
        <f t="shared" si="10"/>
        <v>0</v>
      </c>
      <c r="AY31" s="19">
        <f t="shared" si="11"/>
        <v>0</v>
      </c>
      <c r="AZ31" s="19">
        <f t="shared" si="67"/>
        <v>0</v>
      </c>
      <c r="BA31" s="19">
        <f t="shared" si="70"/>
        <v>0</v>
      </c>
      <c r="BB31" s="19">
        <f t="shared" si="39"/>
        <v>0</v>
      </c>
      <c r="BC31" s="19">
        <f t="shared" si="40"/>
        <v>0</v>
      </c>
      <c r="BD31" s="19">
        <f t="shared" si="71"/>
        <v>0</v>
      </c>
      <c r="BE31" s="19">
        <f t="shared" si="72"/>
        <v>0</v>
      </c>
      <c r="BF31" s="19">
        <f t="shared" si="43"/>
        <v>854</v>
      </c>
      <c r="BG31" s="19">
        <f t="shared" si="13"/>
        <v>0</v>
      </c>
      <c r="BH31" s="19">
        <f t="shared" si="14"/>
        <v>0</v>
      </c>
      <c r="BI31" s="19">
        <f t="shared" si="15"/>
        <v>0</v>
      </c>
      <c r="BK31" s="20">
        <f t="shared" si="44"/>
        <v>0</v>
      </c>
      <c r="BL31" s="20">
        <f t="shared" si="45"/>
        <v>0</v>
      </c>
      <c r="BM31" s="20">
        <f t="shared" si="46"/>
        <v>0</v>
      </c>
      <c r="BN31" s="20">
        <f t="shared" si="47"/>
        <v>0</v>
      </c>
      <c r="BO31" s="20">
        <f t="shared" si="48"/>
        <v>0</v>
      </c>
      <c r="BP31" s="20">
        <f t="shared" si="49"/>
        <v>0</v>
      </c>
      <c r="BQ31" s="20">
        <f t="shared" si="50"/>
        <v>0</v>
      </c>
      <c r="BR31" s="20">
        <f t="shared" si="51"/>
        <v>0</v>
      </c>
      <c r="BS31" s="20">
        <f t="shared" si="52"/>
        <v>0</v>
      </c>
      <c r="BT31" s="20">
        <f t="shared" si="53"/>
        <v>0</v>
      </c>
      <c r="BU31" s="20">
        <f t="shared" si="54"/>
        <v>0</v>
      </c>
      <c r="BV31" s="8">
        <f>IF('Men''s Epée'!$AP$3=TRUE,G31,0)</f>
        <v>504</v>
      </c>
      <c r="BW31" s="8">
        <f>IF('Men''s Epée'!$AQ$3=TRUE,I31,0)</f>
        <v>0</v>
      </c>
      <c r="BX31" s="8">
        <f>IF('Men''s Epée'!$AR$3=TRUE,K31,0)</f>
        <v>0</v>
      </c>
      <c r="BY31" s="8">
        <f>IF('Men''s Epée'!$AS$3=TRUE,M31,0)</f>
        <v>350</v>
      </c>
      <c r="BZ31" s="8">
        <f t="shared" si="55"/>
        <v>0</v>
      </c>
      <c r="CA31" s="8">
        <f t="shared" si="17"/>
        <v>0</v>
      </c>
      <c r="CB31" s="8">
        <f t="shared" si="18"/>
        <v>0</v>
      </c>
      <c r="CC31" s="8">
        <f t="shared" si="19"/>
        <v>0</v>
      </c>
      <c r="CD31" s="8">
        <f t="shared" si="20"/>
        <v>0</v>
      </c>
      <c r="CE31" s="8">
        <f t="shared" si="21"/>
        <v>0</v>
      </c>
      <c r="CF31" s="20">
        <f t="shared" si="68"/>
        <v>0</v>
      </c>
      <c r="CG31" s="20">
        <f t="shared" si="73"/>
        <v>0</v>
      </c>
      <c r="CH31" s="20">
        <f t="shared" si="57"/>
        <v>0</v>
      </c>
      <c r="CI31" s="20">
        <f t="shared" si="58"/>
        <v>0</v>
      </c>
      <c r="CJ31" s="20">
        <f t="shared" si="74"/>
        <v>0</v>
      </c>
      <c r="CK31" s="20">
        <f t="shared" si="75"/>
        <v>0</v>
      </c>
      <c r="CL31" s="8">
        <f t="shared" si="61"/>
        <v>854</v>
      </c>
      <c r="CM31" s="8">
        <f t="shared" si="23"/>
        <v>0</v>
      </c>
      <c r="CN31" s="8">
        <f t="shared" si="24"/>
        <v>0</v>
      </c>
      <c r="CO31" s="8">
        <f t="shared" si="25"/>
        <v>0</v>
      </c>
      <c r="CP31" s="8">
        <f t="shared" si="69"/>
        <v>854</v>
      </c>
    </row>
    <row r="32" spans="1:94" ht="13.5" customHeight="1">
      <c r="A32" s="11" t="str">
        <f t="shared" si="0"/>
        <v>29</v>
      </c>
      <c r="B32" s="11" t="str">
        <f t="shared" si="26"/>
        <v>#</v>
      </c>
      <c r="C32" s="32" t="s">
        <v>123</v>
      </c>
      <c r="D32" s="30">
        <v>1987</v>
      </c>
      <c r="E32" s="39">
        <f>ROUND(IF($A$3=1,AO32+BF32,BU32+CL32),0)</f>
        <v>848</v>
      </c>
      <c r="F32" s="14" t="s">
        <v>4</v>
      </c>
      <c r="G32" s="16">
        <f t="shared" si="2"/>
        <v>0</v>
      </c>
      <c r="H32" s="15">
        <v>18</v>
      </c>
      <c r="I32" s="16">
        <f t="shared" si="3"/>
        <v>348</v>
      </c>
      <c r="J32" s="15" t="s">
        <v>4</v>
      </c>
      <c r="K32" s="16">
        <f t="shared" si="4"/>
        <v>0</v>
      </c>
      <c r="L32" s="15">
        <v>16</v>
      </c>
      <c r="M32" s="16">
        <f t="shared" si="5"/>
        <v>500</v>
      </c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7"/>
      <c r="AB32" s="17"/>
      <c r="AC32" s="18"/>
      <c r="AE32" s="19">
        <f aca="true" t="shared" si="95" ref="AE32:AN32">ABS(N32)</f>
        <v>0</v>
      </c>
      <c r="AF32" s="19">
        <f t="shared" si="95"/>
        <v>0</v>
      </c>
      <c r="AG32" s="19">
        <f t="shared" si="95"/>
        <v>0</v>
      </c>
      <c r="AH32" s="19">
        <f t="shared" si="95"/>
        <v>0</v>
      </c>
      <c r="AI32" s="19">
        <f t="shared" si="95"/>
        <v>0</v>
      </c>
      <c r="AJ32" s="19">
        <f t="shared" si="95"/>
        <v>0</v>
      </c>
      <c r="AK32" s="19">
        <f t="shared" si="95"/>
        <v>0</v>
      </c>
      <c r="AL32" s="19">
        <f t="shared" si="95"/>
        <v>0</v>
      </c>
      <c r="AM32" s="19">
        <f t="shared" si="95"/>
        <v>0</v>
      </c>
      <c r="AN32" s="19">
        <f t="shared" si="95"/>
        <v>0</v>
      </c>
      <c r="AO32" s="19">
        <f t="shared" si="36"/>
        <v>0</v>
      </c>
      <c r="AP32" s="19">
        <f t="shared" si="63"/>
        <v>0</v>
      </c>
      <c r="AQ32" s="19">
        <f t="shared" si="64"/>
        <v>348</v>
      </c>
      <c r="AR32" s="19">
        <f t="shared" si="65"/>
        <v>0</v>
      </c>
      <c r="AS32" s="19">
        <f t="shared" si="66"/>
        <v>500</v>
      </c>
      <c r="AT32" s="19">
        <f t="shared" si="37"/>
        <v>0</v>
      </c>
      <c r="AU32" s="19">
        <f t="shared" si="7"/>
        <v>0</v>
      </c>
      <c r="AV32" s="19">
        <f t="shared" si="8"/>
        <v>0</v>
      </c>
      <c r="AW32" s="19">
        <f t="shared" si="9"/>
        <v>0</v>
      </c>
      <c r="AX32" s="19">
        <f t="shared" si="10"/>
        <v>0</v>
      </c>
      <c r="AY32" s="19">
        <f t="shared" si="11"/>
        <v>0</v>
      </c>
      <c r="AZ32" s="19">
        <f t="shared" si="67"/>
        <v>0</v>
      </c>
      <c r="BA32" s="19">
        <f t="shared" si="70"/>
        <v>0</v>
      </c>
      <c r="BB32" s="19">
        <f t="shared" si="39"/>
        <v>0</v>
      </c>
      <c r="BC32" s="19">
        <f t="shared" si="40"/>
        <v>0</v>
      </c>
      <c r="BD32" s="19">
        <f t="shared" si="71"/>
        <v>0</v>
      </c>
      <c r="BE32" s="19">
        <f t="shared" si="72"/>
        <v>0</v>
      </c>
      <c r="BF32" s="19">
        <f t="shared" si="43"/>
        <v>848</v>
      </c>
      <c r="BG32" s="19">
        <f t="shared" si="13"/>
        <v>0</v>
      </c>
      <c r="BH32" s="19">
        <f t="shared" si="14"/>
        <v>0</v>
      </c>
      <c r="BI32" s="19">
        <f t="shared" si="15"/>
        <v>0</v>
      </c>
      <c r="BK32" s="20">
        <f aca="true" t="shared" si="96" ref="BK32:BT32">MAX(N32,0)</f>
        <v>0</v>
      </c>
      <c r="BL32" s="20">
        <f t="shared" si="96"/>
        <v>0</v>
      </c>
      <c r="BM32" s="20">
        <f t="shared" si="96"/>
        <v>0</v>
      </c>
      <c r="BN32" s="20">
        <f t="shared" si="96"/>
        <v>0</v>
      </c>
      <c r="BO32" s="20">
        <f t="shared" si="96"/>
        <v>0</v>
      </c>
      <c r="BP32" s="20">
        <f t="shared" si="96"/>
        <v>0</v>
      </c>
      <c r="BQ32" s="20">
        <f t="shared" si="96"/>
        <v>0</v>
      </c>
      <c r="BR32" s="20">
        <f t="shared" si="96"/>
        <v>0</v>
      </c>
      <c r="BS32" s="20">
        <f t="shared" si="96"/>
        <v>0</v>
      </c>
      <c r="BT32" s="20">
        <f t="shared" si="96"/>
        <v>0</v>
      </c>
      <c r="BU32" s="20">
        <f t="shared" si="54"/>
        <v>0</v>
      </c>
      <c r="BV32" s="8">
        <f>IF('Men''s Epée'!$AP$3=TRUE,G32,0)</f>
        <v>0</v>
      </c>
      <c r="BW32" s="8">
        <f>IF('Men''s Epée'!$AQ$3=TRUE,I32,0)</f>
        <v>348</v>
      </c>
      <c r="BX32" s="8">
        <f>IF('Men''s Epée'!$AR$3=TRUE,K32,0)</f>
        <v>0</v>
      </c>
      <c r="BY32" s="8">
        <f>IF('Men''s Epée'!$AS$3=TRUE,M32,0)</f>
        <v>500</v>
      </c>
      <c r="BZ32" s="8">
        <f t="shared" si="55"/>
        <v>0</v>
      </c>
      <c r="CA32" s="8">
        <f t="shared" si="17"/>
        <v>0</v>
      </c>
      <c r="CB32" s="8">
        <f t="shared" si="18"/>
        <v>0</v>
      </c>
      <c r="CC32" s="8">
        <f t="shared" si="19"/>
        <v>0</v>
      </c>
      <c r="CD32" s="8">
        <f t="shared" si="20"/>
        <v>0</v>
      </c>
      <c r="CE32" s="8">
        <f t="shared" si="21"/>
        <v>0</v>
      </c>
      <c r="CF32" s="20">
        <f t="shared" si="68"/>
        <v>0</v>
      </c>
      <c r="CG32" s="20">
        <f t="shared" si="73"/>
        <v>0</v>
      </c>
      <c r="CH32" s="20">
        <f t="shared" si="57"/>
        <v>0</v>
      </c>
      <c r="CI32" s="20">
        <f t="shared" si="58"/>
        <v>0</v>
      </c>
      <c r="CJ32" s="20">
        <f t="shared" si="74"/>
        <v>0</v>
      </c>
      <c r="CK32" s="20">
        <f t="shared" si="75"/>
        <v>0</v>
      </c>
      <c r="CL32" s="8">
        <f t="shared" si="61"/>
        <v>848</v>
      </c>
      <c r="CM32" s="8">
        <f t="shared" si="23"/>
        <v>0</v>
      </c>
      <c r="CN32" s="8">
        <f t="shared" si="24"/>
        <v>0</v>
      </c>
      <c r="CO32" s="8">
        <f t="shared" si="25"/>
        <v>0</v>
      </c>
      <c r="CP32" s="8">
        <f t="shared" si="69"/>
        <v>848</v>
      </c>
    </row>
    <row r="33" spans="1:94" ht="13.5" customHeight="1">
      <c r="A33" s="11" t="str">
        <f t="shared" si="0"/>
        <v>30</v>
      </c>
      <c r="B33" s="11">
        <f t="shared" si="26"/>
      </c>
      <c r="C33" s="32" t="s">
        <v>246</v>
      </c>
      <c r="D33" s="30">
        <v>1985</v>
      </c>
      <c r="E33" s="39">
        <f t="shared" si="86"/>
        <v>799</v>
      </c>
      <c r="F33" s="14" t="s">
        <v>4</v>
      </c>
      <c r="G33" s="16">
        <f t="shared" si="2"/>
        <v>0</v>
      </c>
      <c r="H33" s="15">
        <v>14</v>
      </c>
      <c r="I33" s="16">
        <f t="shared" si="3"/>
        <v>504</v>
      </c>
      <c r="J33" s="15" t="s">
        <v>4</v>
      </c>
      <c r="K33" s="16">
        <f t="shared" si="4"/>
        <v>0</v>
      </c>
      <c r="L33" s="15">
        <v>28</v>
      </c>
      <c r="M33" s="16">
        <f t="shared" si="5"/>
        <v>295</v>
      </c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7"/>
      <c r="AB33" s="17"/>
      <c r="AC33" s="18"/>
      <c r="AE33" s="19">
        <f aca="true" t="shared" si="97" ref="AE33:AN35">ABS(N33)</f>
        <v>0</v>
      </c>
      <c r="AF33" s="19">
        <f t="shared" si="97"/>
        <v>0</v>
      </c>
      <c r="AG33" s="19">
        <f t="shared" si="97"/>
        <v>0</v>
      </c>
      <c r="AH33" s="19">
        <f t="shared" si="97"/>
        <v>0</v>
      </c>
      <c r="AI33" s="19">
        <f t="shared" si="97"/>
        <v>0</v>
      </c>
      <c r="AJ33" s="19">
        <f t="shared" si="97"/>
        <v>0</v>
      </c>
      <c r="AK33" s="19">
        <f t="shared" si="97"/>
        <v>0</v>
      </c>
      <c r="AL33" s="19">
        <f t="shared" si="97"/>
        <v>0</v>
      </c>
      <c r="AM33" s="19">
        <f t="shared" si="97"/>
        <v>0</v>
      </c>
      <c r="AN33" s="19">
        <f t="shared" si="97"/>
        <v>0</v>
      </c>
      <c r="AO33" s="19">
        <f t="shared" si="36"/>
        <v>0</v>
      </c>
      <c r="AP33" s="19">
        <f t="shared" si="63"/>
        <v>0</v>
      </c>
      <c r="AQ33" s="19">
        <f t="shared" si="64"/>
        <v>504</v>
      </c>
      <c r="AR33" s="19">
        <f t="shared" si="65"/>
        <v>0</v>
      </c>
      <c r="AS33" s="19">
        <f t="shared" si="66"/>
        <v>295</v>
      </c>
      <c r="AT33" s="19">
        <f t="shared" si="37"/>
        <v>0</v>
      </c>
      <c r="AU33" s="19">
        <f t="shared" si="7"/>
        <v>0</v>
      </c>
      <c r="AV33" s="19">
        <f t="shared" si="8"/>
        <v>0</v>
      </c>
      <c r="AW33" s="19">
        <f t="shared" si="9"/>
        <v>0</v>
      </c>
      <c r="AX33" s="19">
        <f t="shared" si="10"/>
        <v>0</v>
      </c>
      <c r="AY33" s="19">
        <f t="shared" si="11"/>
        <v>0</v>
      </c>
      <c r="AZ33" s="19">
        <f t="shared" si="67"/>
        <v>0</v>
      </c>
      <c r="BA33" s="19">
        <f t="shared" si="70"/>
        <v>0</v>
      </c>
      <c r="BB33" s="19">
        <f t="shared" si="39"/>
        <v>0</v>
      </c>
      <c r="BC33" s="19">
        <f t="shared" si="40"/>
        <v>0</v>
      </c>
      <c r="BD33" s="19">
        <f t="shared" si="71"/>
        <v>0</v>
      </c>
      <c r="BE33" s="19">
        <f t="shared" si="72"/>
        <v>0</v>
      </c>
      <c r="BF33" s="19">
        <f t="shared" si="43"/>
        <v>799</v>
      </c>
      <c r="BG33" s="19">
        <f t="shared" si="13"/>
        <v>0</v>
      </c>
      <c r="BH33" s="19">
        <f t="shared" si="14"/>
        <v>0</v>
      </c>
      <c r="BI33" s="19">
        <f t="shared" si="15"/>
        <v>0</v>
      </c>
      <c r="BK33" s="20">
        <f aca="true" t="shared" si="98" ref="BK33:BT35">MAX(N33,0)</f>
        <v>0</v>
      </c>
      <c r="BL33" s="20">
        <f t="shared" si="98"/>
        <v>0</v>
      </c>
      <c r="BM33" s="20">
        <f t="shared" si="98"/>
        <v>0</v>
      </c>
      <c r="BN33" s="20">
        <f t="shared" si="98"/>
        <v>0</v>
      </c>
      <c r="BO33" s="20">
        <f t="shared" si="98"/>
        <v>0</v>
      </c>
      <c r="BP33" s="20">
        <f t="shared" si="98"/>
        <v>0</v>
      </c>
      <c r="BQ33" s="20">
        <f t="shared" si="98"/>
        <v>0</v>
      </c>
      <c r="BR33" s="20">
        <f t="shared" si="98"/>
        <v>0</v>
      </c>
      <c r="BS33" s="20">
        <f t="shared" si="98"/>
        <v>0</v>
      </c>
      <c r="BT33" s="20">
        <f t="shared" si="98"/>
        <v>0</v>
      </c>
      <c r="BU33" s="20">
        <f t="shared" si="54"/>
        <v>0</v>
      </c>
      <c r="BV33" s="8">
        <f>IF('Men''s Epée'!$AP$3=TRUE,G33,0)</f>
        <v>0</v>
      </c>
      <c r="BW33" s="8">
        <f>IF('Men''s Epée'!$AQ$3=TRUE,I33,0)</f>
        <v>504</v>
      </c>
      <c r="BX33" s="8">
        <f>IF('Men''s Epée'!$AR$3=TRUE,K33,0)</f>
        <v>0</v>
      </c>
      <c r="BY33" s="8">
        <f>IF('Men''s Epée'!$AS$3=TRUE,M33,0)</f>
        <v>295</v>
      </c>
      <c r="BZ33" s="8">
        <f t="shared" si="55"/>
        <v>0</v>
      </c>
      <c r="CA33" s="8">
        <f t="shared" si="17"/>
        <v>0</v>
      </c>
      <c r="CB33" s="8">
        <f t="shared" si="18"/>
        <v>0</v>
      </c>
      <c r="CC33" s="8">
        <f t="shared" si="19"/>
        <v>0</v>
      </c>
      <c r="CD33" s="8">
        <f t="shared" si="20"/>
        <v>0</v>
      </c>
      <c r="CE33" s="8">
        <f t="shared" si="21"/>
        <v>0</v>
      </c>
      <c r="CF33" s="20">
        <f t="shared" si="68"/>
        <v>0</v>
      </c>
      <c r="CG33" s="20">
        <f t="shared" si="73"/>
        <v>0</v>
      </c>
      <c r="CH33" s="20">
        <f t="shared" si="57"/>
        <v>0</v>
      </c>
      <c r="CI33" s="20">
        <f t="shared" si="58"/>
        <v>0</v>
      </c>
      <c r="CJ33" s="20">
        <f t="shared" si="74"/>
        <v>0</v>
      </c>
      <c r="CK33" s="20">
        <f t="shared" si="75"/>
        <v>0</v>
      </c>
      <c r="CL33" s="8">
        <f t="shared" si="61"/>
        <v>799</v>
      </c>
      <c r="CM33" s="8">
        <f t="shared" si="23"/>
        <v>0</v>
      </c>
      <c r="CN33" s="8">
        <f t="shared" si="24"/>
        <v>0</v>
      </c>
      <c r="CO33" s="8">
        <f t="shared" si="25"/>
        <v>0</v>
      </c>
      <c r="CP33" s="8">
        <f t="shared" si="69"/>
        <v>799</v>
      </c>
    </row>
    <row r="34" spans="1:94" ht="13.5" customHeight="1">
      <c r="A34" s="11" t="str">
        <f t="shared" si="0"/>
        <v>31</v>
      </c>
      <c r="B34" s="11" t="str">
        <f aca="true" t="shared" si="99" ref="B34:B41">IF(D34&gt;=JuniorCutoff,"#","")</f>
        <v>#</v>
      </c>
      <c r="C34" s="32" t="s">
        <v>250</v>
      </c>
      <c r="D34" s="30">
        <v>1988</v>
      </c>
      <c r="E34" s="39">
        <f>ROUND(IF($A$3=1,AO34+BF34,BU34+CL34),0)</f>
        <v>794</v>
      </c>
      <c r="F34" s="14" t="s">
        <v>4</v>
      </c>
      <c r="G34" s="16">
        <f t="shared" si="2"/>
        <v>0</v>
      </c>
      <c r="H34" s="15">
        <v>30</v>
      </c>
      <c r="I34" s="16">
        <f t="shared" si="3"/>
        <v>279</v>
      </c>
      <c r="J34" s="15" t="s">
        <v>4</v>
      </c>
      <c r="K34" s="16">
        <f t="shared" si="4"/>
        <v>0</v>
      </c>
      <c r="L34" s="15">
        <v>13</v>
      </c>
      <c r="M34" s="16">
        <f t="shared" si="5"/>
        <v>515</v>
      </c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7"/>
      <c r="AB34" s="17"/>
      <c r="AC34" s="18"/>
      <c r="AE34" s="19">
        <f t="shared" si="97"/>
        <v>0</v>
      </c>
      <c r="AF34" s="19">
        <f t="shared" si="97"/>
        <v>0</v>
      </c>
      <c r="AG34" s="19">
        <f t="shared" si="97"/>
        <v>0</v>
      </c>
      <c r="AH34" s="19">
        <f t="shared" si="97"/>
        <v>0</v>
      </c>
      <c r="AI34" s="19">
        <f t="shared" si="97"/>
        <v>0</v>
      </c>
      <c r="AJ34" s="19">
        <f t="shared" si="97"/>
        <v>0</v>
      </c>
      <c r="AK34" s="19">
        <f t="shared" si="97"/>
        <v>0</v>
      </c>
      <c r="AL34" s="19">
        <f t="shared" si="97"/>
        <v>0</v>
      </c>
      <c r="AM34" s="19">
        <f t="shared" si="97"/>
        <v>0</v>
      </c>
      <c r="AN34" s="19">
        <f t="shared" si="97"/>
        <v>0</v>
      </c>
      <c r="AO34" s="19">
        <f t="shared" si="36"/>
        <v>0</v>
      </c>
      <c r="AP34" s="19">
        <f>G34</f>
        <v>0</v>
      </c>
      <c r="AQ34" s="19">
        <f>I34</f>
        <v>279</v>
      </c>
      <c r="AR34" s="19">
        <f>K34</f>
        <v>0</v>
      </c>
      <c r="AS34" s="19">
        <f>M34</f>
        <v>515</v>
      </c>
      <c r="AT34" s="19">
        <f t="shared" si="37"/>
        <v>0</v>
      </c>
      <c r="AU34" s="19">
        <f t="shared" si="7"/>
        <v>0</v>
      </c>
      <c r="AV34" s="19">
        <f t="shared" si="8"/>
        <v>0</v>
      </c>
      <c r="AW34" s="19">
        <f t="shared" si="9"/>
        <v>0</v>
      </c>
      <c r="AX34" s="19">
        <f t="shared" si="10"/>
        <v>0</v>
      </c>
      <c r="AY34" s="19">
        <f t="shared" si="11"/>
        <v>0</v>
      </c>
      <c r="AZ34" s="19">
        <f>ABS(X34)</f>
        <v>0</v>
      </c>
      <c r="BA34" s="19">
        <f t="shared" si="70"/>
        <v>0</v>
      </c>
      <c r="BB34" s="19">
        <f t="shared" si="39"/>
        <v>0</v>
      </c>
      <c r="BC34" s="19">
        <f t="shared" si="40"/>
        <v>0</v>
      </c>
      <c r="BD34" s="19">
        <f t="shared" si="71"/>
        <v>0</v>
      </c>
      <c r="BE34" s="19">
        <f t="shared" si="72"/>
        <v>0</v>
      </c>
      <c r="BF34" s="19">
        <f t="shared" si="43"/>
        <v>794</v>
      </c>
      <c r="BG34" s="19">
        <f t="shared" si="13"/>
        <v>0</v>
      </c>
      <c r="BH34" s="19">
        <f t="shared" si="14"/>
        <v>0</v>
      </c>
      <c r="BI34" s="19">
        <f t="shared" si="15"/>
        <v>0</v>
      </c>
      <c r="BK34" s="20">
        <f t="shared" si="98"/>
        <v>0</v>
      </c>
      <c r="BL34" s="20">
        <f t="shared" si="98"/>
        <v>0</v>
      </c>
      <c r="BM34" s="20">
        <f t="shared" si="98"/>
        <v>0</v>
      </c>
      <c r="BN34" s="20">
        <f t="shared" si="98"/>
        <v>0</v>
      </c>
      <c r="BO34" s="20">
        <f t="shared" si="98"/>
        <v>0</v>
      </c>
      <c r="BP34" s="20">
        <f t="shared" si="98"/>
        <v>0</v>
      </c>
      <c r="BQ34" s="20">
        <f t="shared" si="98"/>
        <v>0</v>
      </c>
      <c r="BR34" s="20">
        <f t="shared" si="98"/>
        <v>0</v>
      </c>
      <c r="BS34" s="20">
        <f t="shared" si="98"/>
        <v>0</v>
      </c>
      <c r="BT34" s="20">
        <f t="shared" si="98"/>
        <v>0</v>
      </c>
      <c r="BU34" s="20">
        <f t="shared" si="54"/>
        <v>0</v>
      </c>
      <c r="BV34" s="8">
        <f>IF('Men''s Epée'!$AP$3=TRUE,G34,0)</f>
        <v>0</v>
      </c>
      <c r="BW34" s="8">
        <f>IF('Men''s Epée'!$AQ$3=TRUE,I34,0)</f>
        <v>279</v>
      </c>
      <c r="BX34" s="8">
        <f>IF('Men''s Epée'!$AR$3=TRUE,K34,0)</f>
        <v>0</v>
      </c>
      <c r="BY34" s="8">
        <f>IF('Men''s Epée'!$AS$3=TRUE,M34,0)</f>
        <v>515</v>
      </c>
      <c r="BZ34" s="8">
        <f t="shared" si="55"/>
        <v>0</v>
      </c>
      <c r="CA34" s="8">
        <f t="shared" si="17"/>
        <v>0</v>
      </c>
      <c r="CB34" s="8">
        <f t="shared" si="18"/>
        <v>0</v>
      </c>
      <c r="CC34" s="8">
        <f t="shared" si="19"/>
        <v>0</v>
      </c>
      <c r="CD34" s="8">
        <f t="shared" si="20"/>
        <v>0</v>
      </c>
      <c r="CE34" s="8">
        <f t="shared" si="21"/>
        <v>0</v>
      </c>
      <c r="CF34" s="20">
        <f>MAX(X34,0)</f>
        <v>0</v>
      </c>
      <c r="CG34" s="20">
        <f t="shared" si="73"/>
        <v>0</v>
      </c>
      <c r="CH34" s="20">
        <f t="shared" si="57"/>
        <v>0</v>
      </c>
      <c r="CI34" s="20">
        <f t="shared" si="58"/>
        <v>0</v>
      </c>
      <c r="CJ34" s="20">
        <f t="shared" si="74"/>
        <v>0</v>
      </c>
      <c r="CK34" s="20">
        <f t="shared" si="75"/>
        <v>0</v>
      </c>
      <c r="CL34" s="8">
        <f t="shared" si="61"/>
        <v>794</v>
      </c>
      <c r="CM34" s="8">
        <f t="shared" si="23"/>
        <v>0</v>
      </c>
      <c r="CN34" s="8">
        <f t="shared" si="24"/>
        <v>0</v>
      </c>
      <c r="CO34" s="8">
        <f t="shared" si="25"/>
        <v>0</v>
      </c>
      <c r="CP34" s="8">
        <f>ROUND(BU34+CL34,0)</f>
        <v>794</v>
      </c>
    </row>
    <row r="35" spans="1:94" ht="13.5" customHeight="1">
      <c r="A35" s="11" t="str">
        <f t="shared" si="0"/>
        <v>32</v>
      </c>
      <c r="B35" s="11">
        <f t="shared" si="99"/>
      </c>
      <c r="C35" s="32" t="s">
        <v>310</v>
      </c>
      <c r="D35" s="30">
        <v>1984</v>
      </c>
      <c r="E35" s="39">
        <f>ROUND(IF($A$3=1,AO35+BF35,BU35+CL35),0)</f>
        <v>695</v>
      </c>
      <c r="F35" s="14" t="s">
        <v>4</v>
      </c>
      <c r="G35" s="16">
        <f t="shared" si="2"/>
        <v>0</v>
      </c>
      <c r="H35" s="15" t="s">
        <v>4</v>
      </c>
      <c r="I35" s="16">
        <f t="shared" si="3"/>
        <v>0</v>
      </c>
      <c r="J35" s="15">
        <v>6</v>
      </c>
      <c r="K35" s="16">
        <f t="shared" si="4"/>
        <v>695</v>
      </c>
      <c r="L35" s="15" t="s">
        <v>4</v>
      </c>
      <c r="M35" s="16">
        <f t="shared" si="5"/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7"/>
      <c r="Y35" s="17"/>
      <c r="Z35" s="17"/>
      <c r="AA35" s="17"/>
      <c r="AB35" s="17"/>
      <c r="AC35" s="18"/>
      <c r="AE35" s="19">
        <f t="shared" si="97"/>
        <v>0</v>
      </c>
      <c r="AF35" s="19">
        <f t="shared" si="97"/>
        <v>0</v>
      </c>
      <c r="AG35" s="19">
        <f t="shared" si="97"/>
        <v>0</v>
      </c>
      <c r="AH35" s="19">
        <f t="shared" si="97"/>
        <v>0</v>
      </c>
      <c r="AI35" s="19">
        <f t="shared" si="97"/>
        <v>0</v>
      </c>
      <c r="AJ35" s="19">
        <f t="shared" si="97"/>
        <v>0</v>
      </c>
      <c r="AK35" s="19">
        <f t="shared" si="97"/>
        <v>0</v>
      </c>
      <c r="AL35" s="19">
        <f t="shared" si="97"/>
        <v>0</v>
      </c>
      <c r="AM35" s="19">
        <f t="shared" si="97"/>
        <v>0</v>
      </c>
      <c r="AN35" s="19">
        <f t="shared" si="97"/>
        <v>0</v>
      </c>
      <c r="AO35" s="19">
        <f t="shared" si="36"/>
        <v>0</v>
      </c>
      <c r="AP35" s="19">
        <f t="shared" si="88"/>
        <v>0</v>
      </c>
      <c r="AQ35" s="19">
        <f t="shared" si="89"/>
        <v>0</v>
      </c>
      <c r="AR35" s="19">
        <f t="shared" si="90"/>
        <v>695</v>
      </c>
      <c r="AS35" s="19">
        <f t="shared" si="91"/>
        <v>0</v>
      </c>
      <c r="AT35" s="19">
        <f t="shared" si="37"/>
        <v>0</v>
      </c>
      <c r="AU35" s="19">
        <f t="shared" si="7"/>
        <v>0</v>
      </c>
      <c r="AV35" s="19">
        <f t="shared" si="8"/>
        <v>0</v>
      </c>
      <c r="AW35" s="19">
        <f t="shared" si="9"/>
        <v>0</v>
      </c>
      <c r="AX35" s="19">
        <f t="shared" si="10"/>
        <v>0</v>
      </c>
      <c r="AY35" s="19">
        <f t="shared" si="11"/>
        <v>0</v>
      </c>
      <c r="AZ35" s="19">
        <f t="shared" si="92"/>
        <v>0</v>
      </c>
      <c r="BA35" s="19">
        <f t="shared" si="70"/>
        <v>0</v>
      </c>
      <c r="BB35" s="19">
        <f t="shared" si="39"/>
        <v>0</v>
      </c>
      <c r="BC35" s="19">
        <f t="shared" si="40"/>
        <v>0</v>
      </c>
      <c r="BD35" s="19">
        <f t="shared" si="71"/>
        <v>0</v>
      </c>
      <c r="BE35" s="19">
        <f t="shared" si="72"/>
        <v>0</v>
      </c>
      <c r="BF35" s="19">
        <f t="shared" si="43"/>
        <v>695</v>
      </c>
      <c r="BG35" s="19">
        <f t="shared" si="13"/>
        <v>0</v>
      </c>
      <c r="BH35" s="19">
        <f t="shared" si="14"/>
        <v>0</v>
      </c>
      <c r="BI35" s="19">
        <f t="shared" si="15"/>
        <v>0</v>
      </c>
      <c r="BK35" s="20">
        <f t="shared" si="98"/>
        <v>0</v>
      </c>
      <c r="BL35" s="20">
        <f t="shared" si="98"/>
        <v>0</v>
      </c>
      <c r="BM35" s="20">
        <f t="shared" si="98"/>
        <v>0</v>
      </c>
      <c r="BN35" s="20">
        <f t="shared" si="98"/>
        <v>0</v>
      </c>
      <c r="BO35" s="20">
        <f t="shared" si="98"/>
        <v>0</v>
      </c>
      <c r="BP35" s="20">
        <f t="shared" si="98"/>
        <v>0</v>
      </c>
      <c r="BQ35" s="20">
        <f t="shared" si="98"/>
        <v>0</v>
      </c>
      <c r="BR35" s="20">
        <f t="shared" si="98"/>
        <v>0</v>
      </c>
      <c r="BS35" s="20">
        <f t="shared" si="98"/>
        <v>0</v>
      </c>
      <c r="BT35" s="20">
        <f t="shared" si="98"/>
        <v>0</v>
      </c>
      <c r="BU35" s="20">
        <f t="shared" si="54"/>
        <v>0</v>
      </c>
      <c r="BV35" s="8">
        <f>IF('Men''s Epée'!$AP$3=TRUE,G35,0)</f>
        <v>0</v>
      </c>
      <c r="BW35" s="8">
        <f>IF('Men''s Epée'!$AQ$3=TRUE,I35,0)</f>
        <v>0</v>
      </c>
      <c r="BX35" s="8">
        <f>IF('Men''s Epée'!$AR$3=TRUE,K35,0)</f>
        <v>695</v>
      </c>
      <c r="BY35" s="8">
        <f>IF('Men''s Epée'!$AS$3=TRUE,M35,0)</f>
        <v>0</v>
      </c>
      <c r="BZ35" s="8">
        <f t="shared" si="55"/>
        <v>0</v>
      </c>
      <c r="CA35" s="8">
        <f t="shared" si="17"/>
        <v>0</v>
      </c>
      <c r="CB35" s="8">
        <f t="shared" si="18"/>
        <v>0</v>
      </c>
      <c r="CC35" s="8">
        <f t="shared" si="19"/>
        <v>0</v>
      </c>
      <c r="CD35" s="8">
        <f t="shared" si="20"/>
        <v>0</v>
      </c>
      <c r="CE35" s="8">
        <f t="shared" si="21"/>
        <v>0</v>
      </c>
      <c r="CF35" s="20">
        <f t="shared" si="93"/>
        <v>0</v>
      </c>
      <c r="CG35" s="20">
        <f t="shared" si="73"/>
        <v>0</v>
      </c>
      <c r="CH35" s="20">
        <f t="shared" si="57"/>
        <v>0</v>
      </c>
      <c r="CI35" s="20">
        <f t="shared" si="58"/>
        <v>0</v>
      </c>
      <c r="CJ35" s="20">
        <f t="shared" si="74"/>
        <v>0</v>
      </c>
      <c r="CK35" s="20">
        <f t="shared" si="75"/>
        <v>0</v>
      </c>
      <c r="CL35" s="8">
        <f t="shared" si="61"/>
        <v>695</v>
      </c>
      <c r="CM35" s="8">
        <f t="shared" si="23"/>
        <v>0</v>
      </c>
      <c r="CN35" s="8">
        <f t="shared" si="24"/>
        <v>0</v>
      </c>
      <c r="CO35" s="8">
        <f t="shared" si="25"/>
        <v>0</v>
      </c>
      <c r="CP35" s="8">
        <f t="shared" si="94"/>
        <v>695</v>
      </c>
    </row>
    <row r="36" spans="1:94" ht="13.5" customHeight="1">
      <c r="A36" s="11" t="str">
        <f aca="true" t="shared" si="100" ref="A36:A63">IF(E36&lt;MinimumSr,"",IF(E36=E35,A35,ROW()-3&amp;IF(E36=E37,"T","")))</f>
        <v>33</v>
      </c>
      <c r="B36" s="11" t="str">
        <f t="shared" si="99"/>
        <v>#</v>
      </c>
      <c r="C36" s="32" t="s">
        <v>247</v>
      </c>
      <c r="D36" s="30">
        <v>1989</v>
      </c>
      <c r="E36" s="39">
        <f>ROUND(IF($A$3=1,AO36+BF36,BU36+CL36),0)</f>
        <v>684</v>
      </c>
      <c r="F36" s="14" t="s">
        <v>4</v>
      </c>
      <c r="G36" s="16">
        <f aca="true" t="shared" si="101" ref="G36:G67">IF(OR($A$3=1,$AP$3=TRUE),IF(OR(F36&gt;=49,ISNUMBER(F36)=FALSE),0,VLOOKUP(F36,PointTable,G$3,TRUE)),0)</f>
        <v>0</v>
      </c>
      <c r="H36" s="15">
        <v>20</v>
      </c>
      <c r="I36" s="16">
        <f aca="true" t="shared" si="102" ref="I36:I67">IF(OR($A$3=1,$AQ$3=TRUE),IF(OR(H36&gt;=49,ISNUMBER(H36)=FALSE),0,VLOOKUP(H36,PointTable,I$3,TRUE)),0)</f>
        <v>344</v>
      </c>
      <c r="J36" s="15" t="s">
        <v>4</v>
      </c>
      <c r="K36" s="16">
        <f aca="true" t="shared" si="103" ref="K36:K67">IF(OR($A$3=1,$AQ$3=TRUE),IF(OR(J36&gt;=49,ISNUMBER(J36)=FALSE),0,VLOOKUP(J36,PointTable,K$3,TRUE)),0)</f>
        <v>0</v>
      </c>
      <c r="L36" s="15">
        <v>19</v>
      </c>
      <c r="M36" s="16">
        <f aca="true" t="shared" si="104" ref="M36:M67">IF(OR($A$3=1,$AS$3=TRUE),IF(OR(L36&gt;=49,ISNUMBER(L36)=FALSE),0,VLOOKUP(L36,PointTable,M$3,TRUE)),0)</f>
        <v>340</v>
      </c>
      <c r="N36" s="17"/>
      <c r="O36" s="17"/>
      <c r="P36" s="17"/>
      <c r="Q36" s="17"/>
      <c r="R36" s="17"/>
      <c r="S36" s="17"/>
      <c r="T36" s="17"/>
      <c r="U36" s="17"/>
      <c r="V36" s="17"/>
      <c r="W36" s="18"/>
      <c r="X36" s="17"/>
      <c r="Y36" s="17"/>
      <c r="Z36" s="17"/>
      <c r="AA36" s="17"/>
      <c r="AB36" s="17"/>
      <c r="AC36" s="18"/>
      <c r="AE36" s="19">
        <f t="shared" si="87"/>
        <v>0</v>
      </c>
      <c r="AF36" s="19">
        <f aca="true" t="shared" si="105" ref="AF36:AF59">ABS(O36)</f>
        <v>0</v>
      </c>
      <c r="AG36" s="19">
        <f aca="true" t="shared" si="106" ref="AG36:AG59">ABS(P36)</f>
        <v>0</v>
      </c>
      <c r="AH36" s="19">
        <f aca="true" t="shared" si="107" ref="AH36:AH59">ABS(Q36)</f>
        <v>0</v>
      </c>
      <c r="AI36" s="19">
        <f aca="true" t="shared" si="108" ref="AI36:AI59">ABS(R36)</f>
        <v>0</v>
      </c>
      <c r="AJ36" s="19">
        <f aca="true" t="shared" si="109" ref="AJ36:AJ59">ABS(S36)</f>
        <v>0</v>
      </c>
      <c r="AK36" s="19">
        <f aca="true" t="shared" si="110" ref="AK36:AK59">ABS(T36)</f>
        <v>0</v>
      </c>
      <c r="AL36" s="19">
        <f aca="true" t="shared" si="111" ref="AL36:AL59">ABS(U36)</f>
        <v>0</v>
      </c>
      <c r="AM36" s="19">
        <f aca="true" t="shared" si="112" ref="AM36:AM59">ABS(V36)</f>
        <v>0</v>
      </c>
      <c r="AN36" s="19">
        <f aca="true" t="shared" si="113" ref="AN36:AN59">ABS(W36)</f>
        <v>0</v>
      </c>
      <c r="AO36" s="19">
        <f t="shared" si="36"/>
        <v>0</v>
      </c>
      <c r="AP36" s="19">
        <f t="shared" si="88"/>
        <v>0</v>
      </c>
      <c r="AQ36" s="19">
        <f t="shared" si="89"/>
        <v>344</v>
      </c>
      <c r="AR36" s="19">
        <f t="shared" si="90"/>
        <v>0</v>
      </c>
      <c r="AS36" s="19">
        <f t="shared" si="91"/>
        <v>340</v>
      </c>
      <c r="AT36" s="19">
        <f t="shared" si="37"/>
        <v>0</v>
      </c>
      <c r="AU36" s="19">
        <f t="shared" si="7"/>
        <v>0</v>
      </c>
      <c r="AV36" s="19">
        <f t="shared" si="8"/>
        <v>0</v>
      </c>
      <c r="AW36" s="19">
        <f t="shared" si="9"/>
        <v>0</v>
      </c>
      <c r="AX36" s="19">
        <f t="shared" si="10"/>
        <v>0</v>
      </c>
      <c r="AY36" s="19">
        <f t="shared" si="11"/>
        <v>0</v>
      </c>
      <c r="AZ36" s="19">
        <f t="shared" si="92"/>
        <v>0</v>
      </c>
      <c r="BA36" s="19">
        <f aca="true" t="shared" si="114" ref="BA36:BA59">ABS(Y36)</f>
        <v>0</v>
      </c>
      <c r="BB36" s="19">
        <f aca="true" t="shared" si="115" ref="BB36:BB59">ABS(Z36)</f>
        <v>0</v>
      </c>
      <c r="BC36" s="19">
        <f aca="true" t="shared" si="116" ref="BC36:BC59">ABS(AA36)</f>
        <v>0</v>
      </c>
      <c r="BD36" s="19">
        <f aca="true" t="shared" si="117" ref="BD36:BD59">ABS(AB36)</f>
        <v>0</v>
      </c>
      <c r="BE36" s="19">
        <f aca="true" t="shared" si="118" ref="BE36:BE59">ABS(AC36)</f>
        <v>0</v>
      </c>
      <c r="BF36" s="19">
        <f t="shared" si="43"/>
        <v>684</v>
      </c>
      <c r="BG36" s="19">
        <f aca="true" t="shared" si="119" ref="BG36:BG59">LARGE(AT36:BE36,1)</f>
        <v>0</v>
      </c>
      <c r="BH36" s="19">
        <f aca="true" t="shared" si="120" ref="BH36:BH59">LARGE(AT36:BE36,2)</f>
        <v>0</v>
      </c>
      <c r="BI36" s="19">
        <f aca="true" t="shared" si="121" ref="BI36:BI59">LARGE(AT36:BE36,3)</f>
        <v>0</v>
      </c>
      <c r="BK36" s="20">
        <f aca="true" t="shared" si="122" ref="BK36:BK59">MAX(N36,0)</f>
        <v>0</v>
      </c>
      <c r="BL36" s="20">
        <f aca="true" t="shared" si="123" ref="BL36:BL59">MAX(O36,0)</f>
        <v>0</v>
      </c>
      <c r="BM36" s="20">
        <f aca="true" t="shared" si="124" ref="BM36:BM59">MAX(P36,0)</f>
        <v>0</v>
      </c>
      <c r="BN36" s="20">
        <f aca="true" t="shared" si="125" ref="BN36:BN59">MAX(Q36,0)</f>
        <v>0</v>
      </c>
      <c r="BO36" s="20">
        <f aca="true" t="shared" si="126" ref="BO36:BO59">MAX(R36,0)</f>
        <v>0</v>
      </c>
      <c r="BP36" s="20">
        <f aca="true" t="shared" si="127" ref="BP36:BP59">MAX(S36,0)</f>
        <v>0</v>
      </c>
      <c r="BQ36" s="20">
        <f aca="true" t="shared" si="128" ref="BQ36:BQ59">MAX(T36,0)</f>
        <v>0</v>
      </c>
      <c r="BR36" s="20">
        <f aca="true" t="shared" si="129" ref="BR36:BR59">MAX(U36,0)</f>
        <v>0</v>
      </c>
      <c r="BS36" s="20">
        <f aca="true" t="shared" si="130" ref="BS36:BS59">MAX(V36,0)</f>
        <v>0</v>
      </c>
      <c r="BT36" s="20">
        <f aca="true" t="shared" si="131" ref="BT36:BT59">MAX(W36,0)</f>
        <v>0</v>
      </c>
      <c r="BU36" s="20">
        <f t="shared" si="54"/>
        <v>0</v>
      </c>
      <c r="BV36" s="8">
        <f>IF('Men''s Epée'!$AP$3=TRUE,G36,0)</f>
        <v>0</v>
      </c>
      <c r="BW36" s="8">
        <f>IF('Men''s Epée'!$AQ$3=TRUE,I36,0)</f>
        <v>344</v>
      </c>
      <c r="BX36" s="8">
        <f>IF('Men''s Epée'!$AR$3=TRUE,K36,0)</f>
        <v>0</v>
      </c>
      <c r="BY36" s="8">
        <f>IF('Men''s Epée'!$AS$3=TRUE,M36,0)</f>
        <v>340</v>
      </c>
      <c r="BZ36" s="8">
        <f t="shared" si="55"/>
        <v>0</v>
      </c>
      <c r="CA36" s="8">
        <f t="shared" si="17"/>
        <v>0</v>
      </c>
      <c r="CB36" s="8">
        <f t="shared" si="18"/>
        <v>0</v>
      </c>
      <c r="CC36" s="8">
        <f t="shared" si="19"/>
        <v>0</v>
      </c>
      <c r="CD36" s="8">
        <f t="shared" si="20"/>
        <v>0</v>
      </c>
      <c r="CE36" s="8">
        <f t="shared" si="21"/>
        <v>0</v>
      </c>
      <c r="CF36" s="20">
        <f t="shared" si="93"/>
        <v>0</v>
      </c>
      <c r="CG36" s="20">
        <f aca="true" t="shared" si="132" ref="CG36:CG59">MAX(Y36,0)</f>
        <v>0</v>
      </c>
      <c r="CH36" s="20">
        <f aca="true" t="shared" si="133" ref="CH36:CH59">MAX(Z36,0)</f>
        <v>0</v>
      </c>
      <c r="CI36" s="20">
        <f aca="true" t="shared" si="134" ref="CI36:CI59">MAX(AA36,0)</f>
        <v>0</v>
      </c>
      <c r="CJ36" s="20">
        <f aca="true" t="shared" si="135" ref="CJ36:CJ59">MAX(AB36,0)</f>
        <v>0</v>
      </c>
      <c r="CK36" s="20">
        <f aca="true" t="shared" si="136" ref="CK36:CK59">MAX(AC36,0)</f>
        <v>0</v>
      </c>
      <c r="CL36" s="8">
        <f t="shared" si="61"/>
        <v>684</v>
      </c>
      <c r="CM36" s="8">
        <f aca="true" t="shared" si="137" ref="CM36:CM59">LARGE(BZ36:CK36,1)</f>
        <v>0</v>
      </c>
      <c r="CN36" s="8">
        <f aca="true" t="shared" si="138" ref="CN36:CN59">LARGE(BZ36:CK36,2)</f>
        <v>0</v>
      </c>
      <c r="CO36" s="8">
        <f aca="true" t="shared" si="139" ref="CO36:CO59">LARGE(BZ36:CK36,3)</f>
        <v>0</v>
      </c>
      <c r="CP36" s="8">
        <f t="shared" si="94"/>
        <v>684</v>
      </c>
    </row>
    <row r="37" spans="1:94" ht="13.5" customHeight="1">
      <c r="A37" s="11" t="str">
        <f t="shared" si="100"/>
        <v>34</v>
      </c>
      <c r="B37" s="11">
        <f t="shared" si="99"/>
      </c>
      <c r="C37" s="32" t="s">
        <v>126</v>
      </c>
      <c r="D37" s="30">
        <v>1985</v>
      </c>
      <c r="E37" s="39">
        <f>ROUND(IF($A$3=1,AO37+BF37,BU37+CL37),0)</f>
        <v>676</v>
      </c>
      <c r="F37" s="14">
        <v>23</v>
      </c>
      <c r="G37" s="16">
        <f t="shared" si="101"/>
        <v>338</v>
      </c>
      <c r="H37" s="15" t="s">
        <v>4</v>
      </c>
      <c r="I37" s="16">
        <f t="shared" si="102"/>
        <v>0</v>
      </c>
      <c r="J37" s="15">
        <v>23</v>
      </c>
      <c r="K37" s="16">
        <f t="shared" si="103"/>
        <v>338</v>
      </c>
      <c r="L37" s="15" t="s">
        <v>4</v>
      </c>
      <c r="M37" s="16">
        <f t="shared" si="104"/>
        <v>0</v>
      </c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17"/>
      <c r="Y37" s="17"/>
      <c r="Z37" s="17"/>
      <c r="AA37" s="17"/>
      <c r="AB37" s="17"/>
      <c r="AC37" s="18"/>
      <c r="AE37" s="19">
        <f t="shared" si="87"/>
        <v>0</v>
      </c>
      <c r="AF37" s="19">
        <f t="shared" si="105"/>
        <v>0</v>
      </c>
      <c r="AG37" s="19">
        <f t="shared" si="106"/>
        <v>0</v>
      </c>
      <c r="AH37" s="19">
        <f t="shared" si="107"/>
        <v>0</v>
      </c>
      <c r="AI37" s="19">
        <f t="shared" si="108"/>
        <v>0</v>
      </c>
      <c r="AJ37" s="19">
        <f t="shared" si="109"/>
        <v>0</v>
      </c>
      <c r="AK37" s="19">
        <f t="shared" si="110"/>
        <v>0</v>
      </c>
      <c r="AL37" s="19">
        <f t="shared" si="111"/>
        <v>0</v>
      </c>
      <c r="AM37" s="19">
        <f t="shared" si="112"/>
        <v>0</v>
      </c>
      <c r="AN37" s="19">
        <f t="shared" si="113"/>
        <v>0</v>
      </c>
      <c r="AO37" s="19">
        <f t="shared" si="36"/>
        <v>0</v>
      </c>
      <c r="AP37" s="19">
        <f t="shared" si="88"/>
        <v>338</v>
      </c>
      <c r="AQ37" s="19">
        <f t="shared" si="89"/>
        <v>0</v>
      </c>
      <c r="AR37" s="19">
        <f t="shared" si="90"/>
        <v>338</v>
      </c>
      <c r="AS37" s="19">
        <f t="shared" si="91"/>
        <v>0</v>
      </c>
      <c r="AT37" s="19">
        <f t="shared" si="37"/>
        <v>0</v>
      </c>
      <c r="AU37" s="19">
        <f t="shared" si="7"/>
        <v>0</v>
      </c>
      <c r="AV37" s="19">
        <f t="shared" si="8"/>
        <v>0</v>
      </c>
      <c r="AW37" s="19">
        <f t="shared" si="9"/>
        <v>0</v>
      </c>
      <c r="AX37" s="19">
        <f t="shared" si="10"/>
        <v>0</v>
      </c>
      <c r="AY37" s="19">
        <f t="shared" si="11"/>
        <v>0</v>
      </c>
      <c r="AZ37" s="19">
        <f t="shared" si="92"/>
        <v>0</v>
      </c>
      <c r="BA37" s="19">
        <f t="shared" si="114"/>
        <v>0</v>
      </c>
      <c r="BB37" s="19">
        <f t="shared" si="115"/>
        <v>0</v>
      </c>
      <c r="BC37" s="19">
        <f t="shared" si="116"/>
        <v>0</v>
      </c>
      <c r="BD37" s="19">
        <f t="shared" si="117"/>
        <v>0</v>
      </c>
      <c r="BE37" s="19">
        <f t="shared" si="118"/>
        <v>0</v>
      </c>
      <c r="BF37" s="19">
        <f t="shared" si="43"/>
        <v>676</v>
      </c>
      <c r="BG37" s="19">
        <f t="shared" si="119"/>
        <v>0</v>
      </c>
      <c r="BH37" s="19">
        <f t="shared" si="120"/>
        <v>0</v>
      </c>
      <c r="BI37" s="19">
        <f t="shared" si="121"/>
        <v>0</v>
      </c>
      <c r="BK37" s="20">
        <f t="shared" si="122"/>
        <v>0</v>
      </c>
      <c r="BL37" s="20">
        <f t="shared" si="123"/>
        <v>0</v>
      </c>
      <c r="BM37" s="20">
        <f t="shared" si="124"/>
        <v>0</v>
      </c>
      <c r="BN37" s="20">
        <f t="shared" si="125"/>
        <v>0</v>
      </c>
      <c r="BO37" s="20">
        <f t="shared" si="126"/>
        <v>0</v>
      </c>
      <c r="BP37" s="20">
        <f t="shared" si="127"/>
        <v>0</v>
      </c>
      <c r="BQ37" s="20">
        <f t="shared" si="128"/>
        <v>0</v>
      </c>
      <c r="BR37" s="20">
        <f t="shared" si="129"/>
        <v>0</v>
      </c>
      <c r="BS37" s="20">
        <f t="shared" si="130"/>
        <v>0</v>
      </c>
      <c r="BT37" s="20">
        <f t="shared" si="131"/>
        <v>0</v>
      </c>
      <c r="BU37" s="20">
        <f t="shared" si="54"/>
        <v>0</v>
      </c>
      <c r="BV37" s="8">
        <f>IF('Men''s Epée'!$AP$3=TRUE,G37,0)</f>
        <v>338</v>
      </c>
      <c r="BW37" s="8">
        <f>IF('Men''s Epée'!$AQ$3=TRUE,I37,0)</f>
        <v>0</v>
      </c>
      <c r="BX37" s="8">
        <f>IF('Men''s Epée'!$AR$3=TRUE,K37,0)</f>
        <v>338</v>
      </c>
      <c r="BY37" s="8">
        <f>IF('Men''s Epée'!$AS$3=TRUE,M37,0)</f>
        <v>0</v>
      </c>
      <c r="BZ37" s="8">
        <f t="shared" si="55"/>
        <v>0</v>
      </c>
      <c r="CA37" s="8">
        <f t="shared" si="17"/>
        <v>0</v>
      </c>
      <c r="CB37" s="8">
        <f t="shared" si="18"/>
        <v>0</v>
      </c>
      <c r="CC37" s="8">
        <f t="shared" si="19"/>
        <v>0</v>
      </c>
      <c r="CD37" s="8">
        <f t="shared" si="20"/>
        <v>0</v>
      </c>
      <c r="CE37" s="8">
        <f t="shared" si="21"/>
        <v>0</v>
      </c>
      <c r="CF37" s="20">
        <f t="shared" si="93"/>
        <v>0</v>
      </c>
      <c r="CG37" s="20">
        <f t="shared" si="132"/>
        <v>0</v>
      </c>
      <c r="CH37" s="20">
        <f t="shared" si="133"/>
        <v>0</v>
      </c>
      <c r="CI37" s="20">
        <f t="shared" si="134"/>
        <v>0</v>
      </c>
      <c r="CJ37" s="20">
        <f t="shared" si="135"/>
        <v>0</v>
      </c>
      <c r="CK37" s="20">
        <f t="shared" si="136"/>
        <v>0</v>
      </c>
      <c r="CL37" s="8">
        <f t="shared" si="61"/>
        <v>676</v>
      </c>
      <c r="CM37" s="8">
        <f t="shared" si="137"/>
        <v>0</v>
      </c>
      <c r="CN37" s="8">
        <f t="shared" si="138"/>
        <v>0</v>
      </c>
      <c r="CO37" s="8">
        <f t="shared" si="139"/>
        <v>0</v>
      </c>
      <c r="CP37" s="8">
        <f t="shared" si="94"/>
        <v>676</v>
      </c>
    </row>
    <row r="38" spans="1:94" ht="13.5" customHeight="1">
      <c r="A38" s="11" t="str">
        <f t="shared" si="100"/>
        <v>35</v>
      </c>
      <c r="B38" s="11" t="str">
        <f t="shared" si="99"/>
        <v>#</v>
      </c>
      <c r="C38" s="32" t="s">
        <v>268</v>
      </c>
      <c r="D38" s="30">
        <v>1987</v>
      </c>
      <c r="E38" s="39">
        <f>ROUND(IF($A$3=1,AO38+BF38,BU38+CL38),0)</f>
        <v>636</v>
      </c>
      <c r="F38" s="14" t="s">
        <v>4</v>
      </c>
      <c r="G38" s="16">
        <f t="shared" si="101"/>
        <v>0</v>
      </c>
      <c r="H38" s="15">
        <v>19</v>
      </c>
      <c r="I38" s="16">
        <f t="shared" si="102"/>
        <v>346</v>
      </c>
      <c r="J38" s="15" t="s">
        <v>4</v>
      </c>
      <c r="K38" s="16">
        <f t="shared" si="103"/>
        <v>0</v>
      </c>
      <c r="L38" s="15">
        <v>29</v>
      </c>
      <c r="M38" s="16">
        <f t="shared" si="104"/>
        <v>290</v>
      </c>
      <c r="N38" s="17"/>
      <c r="O38" s="17"/>
      <c r="P38" s="17"/>
      <c r="Q38" s="17"/>
      <c r="R38" s="17"/>
      <c r="S38" s="17"/>
      <c r="T38" s="17"/>
      <c r="U38" s="17"/>
      <c r="V38" s="17"/>
      <c r="W38" s="18"/>
      <c r="X38" s="17"/>
      <c r="Y38" s="17"/>
      <c r="Z38" s="17"/>
      <c r="AA38" s="17"/>
      <c r="AB38" s="17"/>
      <c r="AC38" s="18"/>
      <c r="AE38" s="19">
        <f t="shared" si="87"/>
        <v>0</v>
      </c>
      <c r="AF38" s="19">
        <f t="shared" si="105"/>
        <v>0</v>
      </c>
      <c r="AG38" s="19">
        <f t="shared" si="106"/>
        <v>0</v>
      </c>
      <c r="AH38" s="19">
        <f t="shared" si="107"/>
        <v>0</v>
      </c>
      <c r="AI38" s="19">
        <f t="shared" si="108"/>
        <v>0</v>
      </c>
      <c r="AJ38" s="19">
        <f t="shared" si="109"/>
        <v>0</v>
      </c>
      <c r="AK38" s="19">
        <f t="shared" si="110"/>
        <v>0</v>
      </c>
      <c r="AL38" s="19">
        <f t="shared" si="111"/>
        <v>0</v>
      </c>
      <c r="AM38" s="19">
        <f t="shared" si="112"/>
        <v>0</v>
      </c>
      <c r="AN38" s="19">
        <f t="shared" si="113"/>
        <v>0</v>
      </c>
      <c r="AO38" s="19">
        <f t="shared" si="36"/>
        <v>0</v>
      </c>
      <c r="AP38" s="19">
        <f t="shared" si="88"/>
        <v>0</v>
      </c>
      <c r="AQ38" s="19">
        <f t="shared" si="89"/>
        <v>346</v>
      </c>
      <c r="AR38" s="19">
        <f t="shared" si="90"/>
        <v>0</v>
      </c>
      <c r="AS38" s="19">
        <f t="shared" si="91"/>
        <v>290</v>
      </c>
      <c r="AT38" s="19">
        <f t="shared" si="37"/>
        <v>0</v>
      </c>
      <c r="AU38" s="19">
        <f t="shared" si="7"/>
        <v>0</v>
      </c>
      <c r="AV38" s="19">
        <f t="shared" si="8"/>
        <v>0</v>
      </c>
      <c r="AW38" s="19">
        <f t="shared" si="9"/>
        <v>0</v>
      </c>
      <c r="AX38" s="19">
        <f t="shared" si="10"/>
        <v>0</v>
      </c>
      <c r="AY38" s="19">
        <f t="shared" si="11"/>
        <v>0</v>
      </c>
      <c r="AZ38" s="19">
        <f t="shared" si="92"/>
        <v>0</v>
      </c>
      <c r="BA38" s="19">
        <f t="shared" si="114"/>
        <v>0</v>
      </c>
      <c r="BB38" s="19">
        <f t="shared" si="115"/>
        <v>0</v>
      </c>
      <c r="BC38" s="19">
        <f t="shared" si="116"/>
        <v>0</v>
      </c>
      <c r="BD38" s="19">
        <f t="shared" si="117"/>
        <v>0</v>
      </c>
      <c r="BE38" s="19">
        <f t="shared" si="118"/>
        <v>0</v>
      </c>
      <c r="BF38" s="19">
        <f t="shared" si="43"/>
        <v>636</v>
      </c>
      <c r="BG38" s="19">
        <f t="shared" si="119"/>
        <v>0</v>
      </c>
      <c r="BH38" s="19">
        <f t="shared" si="120"/>
        <v>0</v>
      </c>
      <c r="BI38" s="19">
        <f t="shared" si="121"/>
        <v>0</v>
      </c>
      <c r="BK38" s="20">
        <f t="shared" si="122"/>
        <v>0</v>
      </c>
      <c r="BL38" s="20">
        <f t="shared" si="123"/>
        <v>0</v>
      </c>
      <c r="BM38" s="20">
        <f t="shared" si="124"/>
        <v>0</v>
      </c>
      <c r="BN38" s="20">
        <f t="shared" si="125"/>
        <v>0</v>
      </c>
      <c r="BO38" s="20">
        <f t="shared" si="126"/>
        <v>0</v>
      </c>
      <c r="BP38" s="20">
        <f t="shared" si="127"/>
        <v>0</v>
      </c>
      <c r="BQ38" s="20">
        <f t="shared" si="128"/>
        <v>0</v>
      </c>
      <c r="BR38" s="20">
        <f t="shared" si="129"/>
        <v>0</v>
      </c>
      <c r="BS38" s="20">
        <f t="shared" si="130"/>
        <v>0</v>
      </c>
      <c r="BT38" s="20">
        <f t="shared" si="131"/>
        <v>0</v>
      </c>
      <c r="BU38" s="20">
        <f t="shared" si="54"/>
        <v>0</v>
      </c>
      <c r="BV38" s="8">
        <f>IF('Men''s Epée'!$AP$3=TRUE,G38,0)</f>
        <v>0</v>
      </c>
      <c r="BW38" s="8">
        <f>IF('Men''s Epée'!$AQ$3=TRUE,I38,0)</f>
        <v>346</v>
      </c>
      <c r="BX38" s="8">
        <f>IF('Men''s Epée'!$AR$3=TRUE,K38,0)</f>
        <v>0</v>
      </c>
      <c r="BY38" s="8">
        <f>IF('Men''s Epée'!$AS$3=TRUE,M38,0)</f>
        <v>290</v>
      </c>
      <c r="BZ38" s="8">
        <f t="shared" si="55"/>
        <v>0</v>
      </c>
      <c r="CA38" s="8">
        <f t="shared" si="17"/>
        <v>0</v>
      </c>
      <c r="CB38" s="8">
        <f t="shared" si="18"/>
        <v>0</v>
      </c>
      <c r="CC38" s="8">
        <f t="shared" si="19"/>
        <v>0</v>
      </c>
      <c r="CD38" s="8">
        <f t="shared" si="20"/>
        <v>0</v>
      </c>
      <c r="CE38" s="8">
        <f t="shared" si="21"/>
        <v>0</v>
      </c>
      <c r="CF38" s="20">
        <f t="shared" si="93"/>
        <v>0</v>
      </c>
      <c r="CG38" s="20">
        <f t="shared" si="132"/>
        <v>0</v>
      </c>
      <c r="CH38" s="20">
        <f t="shared" si="133"/>
        <v>0</v>
      </c>
      <c r="CI38" s="20">
        <f t="shared" si="134"/>
        <v>0</v>
      </c>
      <c r="CJ38" s="20">
        <f t="shared" si="135"/>
        <v>0</v>
      </c>
      <c r="CK38" s="20">
        <f t="shared" si="136"/>
        <v>0</v>
      </c>
      <c r="CL38" s="8">
        <f t="shared" si="61"/>
        <v>636</v>
      </c>
      <c r="CM38" s="8">
        <f t="shared" si="137"/>
        <v>0</v>
      </c>
      <c r="CN38" s="8">
        <f t="shared" si="138"/>
        <v>0</v>
      </c>
      <c r="CO38" s="8">
        <f t="shared" si="139"/>
        <v>0</v>
      </c>
      <c r="CP38" s="8">
        <f t="shared" si="94"/>
        <v>636</v>
      </c>
    </row>
    <row r="39" spans="1:94" ht="13.5" customHeight="1">
      <c r="A39" s="11" t="str">
        <f t="shared" si="100"/>
        <v>36</v>
      </c>
      <c r="B39" s="11">
        <f t="shared" si="99"/>
      </c>
      <c r="C39" s="32" t="s">
        <v>93</v>
      </c>
      <c r="D39" s="30">
        <v>1961</v>
      </c>
      <c r="E39" s="39">
        <f t="shared" si="86"/>
        <v>623</v>
      </c>
      <c r="F39" s="14">
        <v>21</v>
      </c>
      <c r="G39" s="16">
        <f t="shared" si="101"/>
        <v>342</v>
      </c>
      <c r="H39" s="15">
        <v>29</v>
      </c>
      <c r="I39" s="16">
        <f t="shared" si="102"/>
        <v>281</v>
      </c>
      <c r="J39" s="15" t="s">
        <v>4</v>
      </c>
      <c r="K39" s="16">
        <f t="shared" si="103"/>
        <v>0</v>
      </c>
      <c r="L39" s="15" t="s">
        <v>4</v>
      </c>
      <c r="M39" s="16">
        <f t="shared" si="104"/>
        <v>0</v>
      </c>
      <c r="N39" s="17"/>
      <c r="O39" s="17"/>
      <c r="P39" s="17"/>
      <c r="Q39" s="17"/>
      <c r="R39" s="17"/>
      <c r="S39" s="17"/>
      <c r="T39" s="17"/>
      <c r="U39" s="17"/>
      <c r="V39" s="17"/>
      <c r="W39" s="18"/>
      <c r="X39" s="17"/>
      <c r="Y39" s="17"/>
      <c r="Z39" s="17"/>
      <c r="AA39" s="17"/>
      <c r="AB39" s="17"/>
      <c r="AC39" s="18"/>
      <c r="AE39" s="19">
        <f t="shared" si="87"/>
        <v>0</v>
      </c>
      <c r="AF39" s="19">
        <f t="shared" si="105"/>
        <v>0</v>
      </c>
      <c r="AG39" s="19">
        <f t="shared" si="106"/>
        <v>0</v>
      </c>
      <c r="AH39" s="19">
        <f t="shared" si="107"/>
        <v>0</v>
      </c>
      <c r="AI39" s="19">
        <f t="shared" si="108"/>
        <v>0</v>
      </c>
      <c r="AJ39" s="19">
        <f t="shared" si="109"/>
        <v>0</v>
      </c>
      <c r="AK39" s="19">
        <f t="shared" si="110"/>
        <v>0</v>
      </c>
      <c r="AL39" s="19">
        <f t="shared" si="111"/>
        <v>0</v>
      </c>
      <c r="AM39" s="19">
        <f t="shared" si="112"/>
        <v>0</v>
      </c>
      <c r="AN39" s="19">
        <f t="shared" si="113"/>
        <v>0</v>
      </c>
      <c r="AO39" s="19">
        <f t="shared" si="36"/>
        <v>0</v>
      </c>
      <c r="AP39" s="19">
        <f t="shared" si="88"/>
        <v>342</v>
      </c>
      <c r="AQ39" s="19">
        <f t="shared" si="89"/>
        <v>281</v>
      </c>
      <c r="AR39" s="19">
        <f t="shared" si="90"/>
        <v>0</v>
      </c>
      <c r="AS39" s="19">
        <f t="shared" si="91"/>
        <v>0</v>
      </c>
      <c r="AT39" s="19">
        <f t="shared" si="37"/>
        <v>0</v>
      </c>
      <c r="AU39" s="19">
        <f t="shared" si="7"/>
        <v>0</v>
      </c>
      <c r="AV39" s="19">
        <f t="shared" si="8"/>
        <v>0</v>
      </c>
      <c r="AW39" s="19">
        <f t="shared" si="9"/>
        <v>0</v>
      </c>
      <c r="AX39" s="19">
        <f t="shared" si="10"/>
        <v>0</v>
      </c>
      <c r="AY39" s="19">
        <f t="shared" si="11"/>
        <v>0</v>
      </c>
      <c r="AZ39" s="19">
        <f t="shared" si="92"/>
        <v>0</v>
      </c>
      <c r="BA39" s="19">
        <f t="shared" si="114"/>
        <v>0</v>
      </c>
      <c r="BB39" s="19">
        <f t="shared" si="115"/>
        <v>0</v>
      </c>
      <c r="BC39" s="19">
        <f t="shared" si="116"/>
        <v>0</v>
      </c>
      <c r="BD39" s="19">
        <f t="shared" si="117"/>
        <v>0</v>
      </c>
      <c r="BE39" s="19">
        <f t="shared" si="118"/>
        <v>0</v>
      </c>
      <c r="BF39" s="19">
        <f t="shared" si="43"/>
        <v>623</v>
      </c>
      <c r="BG39" s="19">
        <f t="shared" si="119"/>
        <v>0</v>
      </c>
      <c r="BH39" s="19">
        <f t="shared" si="120"/>
        <v>0</v>
      </c>
      <c r="BI39" s="19">
        <f t="shared" si="121"/>
        <v>0</v>
      </c>
      <c r="BK39" s="20">
        <f t="shared" si="122"/>
        <v>0</v>
      </c>
      <c r="BL39" s="20">
        <f t="shared" si="123"/>
        <v>0</v>
      </c>
      <c r="BM39" s="20">
        <f t="shared" si="124"/>
        <v>0</v>
      </c>
      <c r="BN39" s="20">
        <f t="shared" si="125"/>
        <v>0</v>
      </c>
      <c r="BO39" s="20">
        <f t="shared" si="126"/>
        <v>0</v>
      </c>
      <c r="BP39" s="20">
        <f t="shared" si="127"/>
        <v>0</v>
      </c>
      <c r="BQ39" s="20">
        <f t="shared" si="128"/>
        <v>0</v>
      </c>
      <c r="BR39" s="20">
        <f t="shared" si="129"/>
        <v>0</v>
      </c>
      <c r="BS39" s="20">
        <f t="shared" si="130"/>
        <v>0</v>
      </c>
      <c r="BT39" s="20">
        <f t="shared" si="131"/>
        <v>0</v>
      </c>
      <c r="BU39" s="20">
        <f t="shared" si="54"/>
        <v>0</v>
      </c>
      <c r="BV39" s="8">
        <f>IF('Men''s Epée'!$AP$3=TRUE,G39,0)</f>
        <v>342</v>
      </c>
      <c r="BW39" s="8">
        <f>IF('Men''s Epée'!$AQ$3=TRUE,I39,0)</f>
        <v>281</v>
      </c>
      <c r="BX39" s="8">
        <f>IF('Men''s Epée'!$AR$3=TRUE,K39,0)</f>
        <v>0</v>
      </c>
      <c r="BY39" s="8">
        <f>IF('Men''s Epée'!$AS$3=TRUE,M39,0)</f>
        <v>0</v>
      </c>
      <c r="BZ39" s="8">
        <f t="shared" si="55"/>
        <v>0</v>
      </c>
      <c r="CA39" s="8">
        <f t="shared" si="17"/>
        <v>0</v>
      </c>
      <c r="CB39" s="8">
        <f t="shared" si="18"/>
        <v>0</v>
      </c>
      <c r="CC39" s="8">
        <f t="shared" si="19"/>
        <v>0</v>
      </c>
      <c r="CD39" s="8">
        <f t="shared" si="20"/>
        <v>0</v>
      </c>
      <c r="CE39" s="8">
        <f t="shared" si="21"/>
        <v>0</v>
      </c>
      <c r="CF39" s="20">
        <f t="shared" si="93"/>
        <v>0</v>
      </c>
      <c r="CG39" s="20">
        <f t="shared" si="132"/>
        <v>0</v>
      </c>
      <c r="CH39" s="20">
        <f t="shared" si="133"/>
        <v>0</v>
      </c>
      <c r="CI39" s="20">
        <f t="shared" si="134"/>
        <v>0</v>
      </c>
      <c r="CJ39" s="20">
        <f t="shared" si="135"/>
        <v>0</v>
      </c>
      <c r="CK39" s="20">
        <f t="shared" si="136"/>
        <v>0</v>
      </c>
      <c r="CL39" s="8">
        <f t="shared" si="61"/>
        <v>623</v>
      </c>
      <c r="CM39" s="8">
        <f t="shared" si="137"/>
        <v>0</v>
      </c>
      <c r="CN39" s="8">
        <f t="shared" si="138"/>
        <v>0</v>
      </c>
      <c r="CO39" s="8">
        <f t="shared" si="139"/>
        <v>0</v>
      </c>
      <c r="CP39" s="8">
        <f t="shared" si="94"/>
        <v>623</v>
      </c>
    </row>
    <row r="40" spans="1:94" ht="13.5" customHeight="1">
      <c r="A40" s="11" t="str">
        <f t="shared" si="100"/>
        <v>37</v>
      </c>
      <c r="B40" s="11">
        <f t="shared" si="99"/>
      </c>
      <c r="C40" s="12" t="s">
        <v>194</v>
      </c>
      <c r="D40" s="30">
        <v>1981</v>
      </c>
      <c r="E40" s="39">
        <f t="shared" si="86"/>
        <v>611</v>
      </c>
      <c r="F40" s="14">
        <v>24</v>
      </c>
      <c r="G40" s="16">
        <f t="shared" si="101"/>
        <v>336</v>
      </c>
      <c r="H40" s="15" t="s">
        <v>4</v>
      </c>
      <c r="I40" s="16">
        <f t="shared" si="102"/>
        <v>0</v>
      </c>
      <c r="J40" s="15" t="s">
        <v>4</v>
      </c>
      <c r="K40" s="16">
        <f t="shared" si="103"/>
        <v>0</v>
      </c>
      <c r="L40" s="15">
        <v>32</v>
      </c>
      <c r="M40" s="16">
        <f t="shared" si="104"/>
        <v>275</v>
      </c>
      <c r="N40" s="17"/>
      <c r="O40" s="17"/>
      <c r="P40" s="17"/>
      <c r="Q40" s="17"/>
      <c r="R40" s="17"/>
      <c r="S40" s="17"/>
      <c r="T40" s="17"/>
      <c r="U40" s="17"/>
      <c r="V40" s="17"/>
      <c r="W40" s="18"/>
      <c r="X40" s="17"/>
      <c r="Y40" s="17"/>
      <c r="Z40" s="17"/>
      <c r="AA40" s="17"/>
      <c r="AB40" s="17"/>
      <c r="AC40" s="18"/>
      <c r="AE40" s="19">
        <f t="shared" si="87"/>
        <v>0</v>
      </c>
      <c r="AF40" s="19">
        <f t="shared" si="105"/>
        <v>0</v>
      </c>
      <c r="AG40" s="19">
        <f t="shared" si="106"/>
        <v>0</v>
      </c>
      <c r="AH40" s="19">
        <f t="shared" si="107"/>
        <v>0</v>
      </c>
      <c r="AI40" s="19">
        <f t="shared" si="108"/>
        <v>0</v>
      </c>
      <c r="AJ40" s="19">
        <f t="shared" si="109"/>
        <v>0</v>
      </c>
      <c r="AK40" s="19">
        <f t="shared" si="110"/>
        <v>0</v>
      </c>
      <c r="AL40" s="19">
        <f t="shared" si="111"/>
        <v>0</v>
      </c>
      <c r="AM40" s="19">
        <f t="shared" si="112"/>
        <v>0</v>
      </c>
      <c r="AN40" s="19">
        <f t="shared" si="113"/>
        <v>0</v>
      </c>
      <c r="AO40" s="19">
        <f t="shared" si="36"/>
        <v>0</v>
      </c>
      <c r="AP40" s="19">
        <f t="shared" si="88"/>
        <v>336</v>
      </c>
      <c r="AQ40" s="19">
        <f t="shared" si="89"/>
        <v>0</v>
      </c>
      <c r="AR40" s="19">
        <f t="shared" si="90"/>
        <v>0</v>
      </c>
      <c r="AS40" s="19">
        <f t="shared" si="91"/>
        <v>275</v>
      </c>
      <c r="AT40" s="19">
        <f t="shared" si="37"/>
        <v>0</v>
      </c>
      <c r="AU40" s="19">
        <f t="shared" si="7"/>
        <v>0</v>
      </c>
      <c r="AV40" s="19">
        <f t="shared" si="8"/>
        <v>0</v>
      </c>
      <c r="AW40" s="19">
        <f t="shared" si="9"/>
        <v>0</v>
      </c>
      <c r="AX40" s="19">
        <f t="shared" si="10"/>
        <v>0</v>
      </c>
      <c r="AY40" s="19">
        <f t="shared" si="11"/>
        <v>0</v>
      </c>
      <c r="AZ40" s="19">
        <f t="shared" si="92"/>
        <v>0</v>
      </c>
      <c r="BA40" s="19">
        <f t="shared" si="114"/>
        <v>0</v>
      </c>
      <c r="BB40" s="19">
        <f t="shared" si="115"/>
        <v>0</v>
      </c>
      <c r="BC40" s="19">
        <f t="shared" si="116"/>
        <v>0</v>
      </c>
      <c r="BD40" s="19">
        <f t="shared" si="117"/>
        <v>0</v>
      </c>
      <c r="BE40" s="19">
        <f t="shared" si="118"/>
        <v>0</v>
      </c>
      <c r="BF40" s="19">
        <f t="shared" si="43"/>
        <v>611</v>
      </c>
      <c r="BG40" s="19">
        <f t="shared" si="119"/>
        <v>0</v>
      </c>
      <c r="BH40" s="19">
        <f t="shared" si="120"/>
        <v>0</v>
      </c>
      <c r="BI40" s="19">
        <f t="shared" si="121"/>
        <v>0</v>
      </c>
      <c r="BK40" s="20">
        <f t="shared" si="122"/>
        <v>0</v>
      </c>
      <c r="BL40" s="20">
        <f t="shared" si="123"/>
        <v>0</v>
      </c>
      <c r="BM40" s="20">
        <f t="shared" si="124"/>
        <v>0</v>
      </c>
      <c r="BN40" s="20">
        <f t="shared" si="125"/>
        <v>0</v>
      </c>
      <c r="BO40" s="20">
        <f t="shared" si="126"/>
        <v>0</v>
      </c>
      <c r="BP40" s="20">
        <f t="shared" si="127"/>
        <v>0</v>
      </c>
      <c r="BQ40" s="20">
        <f t="shared" si="128"/>
        <v>0</v>
      </c>
      <c r="BR40" s="20">
        <f t="shared" si="129"/>
        <v>0</v>
      </c>
      <c r="BS40" s="20">
        <f t="shared" si="130"/>
        <v>0</v>
      </c>
      <c r="BT40" s="20">
        <f t="shared" si="131"/>
        <v>0</v>
      </c>
      <c r="BU40" s="20">
        <f t="shared" si="54"/>
        <v>0</v>
      </c>
      <c r="BV40" s="8">
        <f>IF('Men''s Epée'!$AP$3=TRUE,G40,0)</f>
        <v>336</v>
      </c>
      <c r="BW40" s="8">
        <f>IF('Men''s Epée'!$AQ$3=TRUE,I40,0)</f>
        <v>0</v>
      </c>
      <c r="BX40" s="8">
        <f>IF('Men''s Epée'!$AR$3=TRUE,K40,0)</f>
        <v>0</v>
      </c>
      <c r="BY40" s="8">
        <f>IF('Men''s Epée'!$AS$3=TRUE,M40,0)</f>
        <v>275</v>
      </c>
      <c r="BZ40" s="8">
        <f t="shared" si="55"/>
        <v>0</v>
      </c>
      <c r="CA40" s="8">
        <f t="shared" si="17"/>
        <v>0</v>
      </c>
      <c r="CB40" s="8">
        <f t="shared" si="18"/>
        <v>0</v>
      </c>
      <c r="CC40" s="8">
        <f t="shared" si="19"/>
        <v>0</v>
      </c>
      <c r="CD40" s="8">
        <f t="shared" si="20"/>
        <v>0</v>
      </c>
      <c r="CE40" s="8">
        <f t="shared" si="21"/>
        <v>0</v>
      </c>
      <c r="CF40" s="20">
        <f t="shared" si="93"/>
        <v>0</v>
      </c>
      <c r="CG40" s="20">
        <f t="shared" si="132"/>
        <v>0</v>
      </c>
      <c r="CH40" s="20">
        <f t="shared" si="133"/>
        <v>0</v>
      </c>
      <c r="CI40" s="20">
        <f t="shared" si="134"/>
        <v>0</v>
      </c>
      <c r="CJ40" s="20">
        <f t="shared" si="135"/>
        <v>0</v>
      </c>
      <c r="CK40" s="20">
        <f t="shared" si="136"/>
        <v>0</v>
      </c>
      <c r="CL40" s="8">
        <f t="shared" si="61"/>
        <v>611</v>
      </c>
      <c r="CM40" s="8">
        <f t="shared" si="137"/>
        <v>0</v>
      </c>
      <c r="CN40" s="8">
        <f t="shared" si="138"/>
        <v>0</v>
      </c>
      <c r="CO40" s="8">
        <f t="shared" si="139"/>
        <v>0</v>
      </c>
      <c r="CP40" s="8">
        <f t="shared" si="94"/>
        <v>611</v>
      </c>
    </row>
    <row r="41" spans="1:94" ht="13.5">
      <c r="A41" s="11" t="str">
        <f t="shared" si="100"/>
        <v>38</v>
      </c>
      <c r="B41" s="11">
        <f t="shared" si="99"/>
      </c>
      <c r="C41" s="12" t="s">
        <v>7</v>
      </c>
      <c r="D41" s="13">
        <v>1975</v>
      </c>
      <c r="E41" s="39">
        <f t="shared" si="86"/>
        <v>525</v>
      </c>
      <c r="F41" s="14" t="s">
        <v>4</v>
      </c>
      <c r="G41" s="16">
        <f t="shared" si="101"/>
        <v>0</v>
      </c>
      <c r="H41" s="15" t="s">
        <v>4</v>
      </c>
      <c r="I41" s="16">
        <f t="shared" si="102"/>
        <v>0</v>
      </c>
      <c r="J41" s="15" t="s">
        <v>4</v>
      </c>
      <c r="K41" s="16">
        <f t="shared" si="103"/>
        <v>0</v>
      </c>
      <c r="L41" s="15">
        <v>11</v>
      </c>
      <c r="M41" s="16">
        <f t="shared" si="104"/>
        <v>525</v>
      </c>
      <c r="N41" s="17"/>
      <c r="O41" s="17"/>
      <c r="P41" s="17"/>
      <c r="Q41" s="17"/>
      <c r="R41" s="17"/>
      <c r="S41" s="17"/>
      <c r="T41" s="17"/>
      <c r="U41" s="17"/>
      <c r="V41" s="17"/>
      <c r="W41" s="18"/>
      <c r="X41" s="17"/>
      <c r="Y41" s="17"/>
      <c r="Z41" s="17"/>
      <c r="AA41" s="17"/>
      <c r="AB41" s="17"/>
      <c r="AC41" s="18"/>
      <c r="AE41" s="19">
        <f t="shared" si="87"/>
        <v>0</v>
      </c>
      <c r="AF41" s="19">
        <f t="shared" si="105"/>
        <v>0</v>
      </c>
      <c r="AG41" s="19">
        <f t="shared" si="106"/>
        <v>0</v>
      </c>
      <c r="AH41" s="19">
        <f t="shared" si="107"/>
        <v>0</v>
      </c>
      <c r="AI41" s="19">
        <f t="shared" si="108"/>
        <v>0</v>
      </c>
      <c r="AJ41" s="19">
        <f t="shared" si="109"/>
        <v>0</v>
      </c>
      <c r="AK41" s="19">
        <f t="shared" si="110"/>
        <v>0</v>
      </c>
      <c r="AL41" s="19">
        <f t="shared" si="111"/>
        <v>0</v>
      </c>
      <c r="AM41" s="19">
        <f t="shared" si="112"/>
        <v>0</v>
      </c>
      <c r="AN41" s="19">
        <f t="shared" si="113"/>
        <v>0</v>
      </c>
      <c r="AO41" s="19">
        <f t="shared" si="36"/>
        <v>0</v>
      </c>
      <c r="AP41" s="19">
        <f>G41</f>
        <v>0</v>
      </c>
      <c r="AQ41" s="19">
        <f>I41</f>
        <v>0</v>
      </c>
      <c r="AR41" s="19">
        <f>K41</f>
        <v>0</v>
      </c>
      <c r="AS41" s="19">
        <f>M41</f>
        <v>525</v>
      </c>
      <c r="AT41" s="19">
        <f t="shared" si="37"/>
        <v>0</v>
      </c>
      <c r="AU41" s="19">
        <f t="shared" si="7"/>
        <v>0</v>
      </c>
      <c r="AV41" s="19">
        <f t="shared" si="8"/>
        <v>0</v>
      </c>
      <c r="AW41" s="19">
        <f t="shared" si="9"/>
        <v>0</v>
      </c>
      <c r="AX41" s="19">
        <f t="shared" si="10"/>
        <v>0</v>
      </c>
      <c r="AY41" s="19">
        <f t="shared" si="11"/>
        <v>0</v>
      </c>
      <c r="AZ41" s="19">
        <f>ABS(X41)</f>
        <v>0</v>
      </c>
      <c r="BA41" s="19">
        <f t="shared" si="114"/>
        <v>0</v>
      </c>
      <c r="BB41" s="19">
        <f t="shared" si="115"/>
        <v>0</v>
      </c>
      <c r="BC41" s="19">
        <f t="shared" si="116"/>
        <v>0</v>
      </c>
      <c r="BD41" s="19">
        <f t="shared" si="117"/>
        <v>0</v>
      </c>
      <c r="BE41" s="19">
        <f t="shared" si="118"/>
        <v>0</v>
      </c>
      <c r="BF41" s="19">
        <f t="shared" si="43"/>
        <v>525</v>
      </c>
      <c r="BG41" s="19">
        <f t="shared" si="119"/>
        <v>0</v>
      </c>
      <c r="BH41" s="19">
        <f t="shared" si="120"/>
        <v>0</v>
      </c>
      <c r="BI41" s="19">
        <f t="shared" si="121"/>
        <v>0</v>
      </c>
      <c r="BK41" s="20">
        <f t="shared" si="122"/>
        <v>0</v>
      </c>
      <c r="BL41" s="20">
        <f t="shared" si="123"/>
        <v>0</v>
      </c>
      <c r="BM41" s="20">
        <f t="shared" si="124"/>
        <v>0</v>
      </c>
      <c r="BN41" s="20">
        <f t="shared" si="125"/>
        <v>0</v>
      </c>
      <c r="BO41" s="20">
        <f t="shared" si="126"/>
        <v>0</v>
      </c>
      <c r="BP41" s="20">
        <f t="shared" si="127"/>
        <v>0</v>
      </c>
      <c r="BQ41" s="20">
        <f t="shared" si="128"/>
        <v>0</v>
      </c>
      <c r="BR41" s="20">
        <f t="shared" si="129"/>
        <v>0</v>
      </c>
      <c r="BS41" s="20">
        <f t="shared" si="130"/>
        <v>0</v>
      </c>
      <c r="BT41" s="20">
        <f t="shared" si="131"/>
        <v>0</v>
      </c>
      <c r="BU41" s="20">
        <f t="shared" si="54"/>
        <v>0</v>
      </c>
      <c r="BV41" s="8">
        <f>IF('Men''s Epée'!$AP$3=TRUE,G41,0)</f>
        <v>0</v>
      </c>
      <c r="BW41" s="8">
        <f>IF('Men''s Epée'!$AQ$3=TRUE,I41,0)</f>
        <v>0</v>
      </c>
      <c r="BX41" s="8">
        <f>IF('Men''s Epée'!$AR$3=TRUE,K41,0)</f>
        <v>0</v>
      </c>
      <c r="BY41" s="8">
        <f>IF('Men''s Epée'!$AS$3=TRUE,M41,0)</f>
        <v>525</v>
      </c>
      <c r="BZ41" s="8">
        <f t="shared" si="55"/>
        <v>0</v>
      </c>
      <c r="CA41" s="8">
        <f t="shared" si="17"/>
        <v>0</v>
      </c>
      <c r="CB41" s="8">
        <f t="shared" si="18"/>
        <v>0</v>
      </c>
      <c r="CC41" s="8">
        <f t="shared" si="19"/>
        <v>0</v>
      </c>
      <c r="CD41" s="8">
        <f t="shared" si="20"/>
        <v>0</v>
      </c>
      <c r="CE41" s="8">
        <f t="shared" si="21"/>
        <v>0</v>
      </c>
      <c r="CF41" s="20">
        <f>MAX(X41,0)</f>
        <v>0</v>
      </c>
      <c r="CG41" s="20">
        <f t="shared" si="132"/>
        <v>0</v>
      </c>
      <c r="CH41" s="20">
        <f t="shared" si="133"/>
        <v>0</v>
      </c>
      <c r="CI41" s="20">
        <f t="shared" si="134"/>
        <v>0</v>
      </c>
      <c r="CJ41" s="20">
        <f t="shared" si="135"/>
        <v>0</v>
      </c>
      <c r="CK41" s="20">
        <f t="shared" si="136"/>
        <v>0</v>
      </c>
      <c r="CL41" s="8">
        <f t="shared" si="61"/>
        <v>525</v>
      </c>
      <c r="CM41" s="8">
        <f t="shared" si="137"/>
        <v>0</v>
      </c>
      <c r="CN41" s="8">
        <f t="shared" si="138"/>
        <v>0</v>
      </c>
      <c r="CO41" s="8">
        <f t="shared" si="139"/>
        <v>0</v>
      </c>
      <c r="CP41" s="8">
        <f>ROUND(BU41+CL41,0)</f>
        <v>525</v>
      </c>
    </row>
    <row r="42" spans="1:94" ht="13.5" customHeight="1">
      <c r="A42" s="11" t="str">
        <f t="shared" si="100"/>
        <v>39</v>
      </c>
      <c r="B42" s="11" t="str">
        <f t="shared" si="26"/>
        <v>#</v>
      </c>
      <c r="C42" s="32" t="s">
        <v>115</v>
      </c>
      <c r="D42" s="30">
        <v>1986</v>
      </c>
      <c r="E42" s="39">
        <f t="shared" si="86"/>
        <v>506</v>
      </c>
      <c r="F42" s="14" t="s">
        <v>4</v>
      </c>
      <c r="G42" s="16">
        <f t="shared" si="101"/>
        <v>0</v>
      </c>
      <c r="H42" s="15">
        <v>13</v>
      </c>
      <c r="I42" s="16">
        <f t="shared" si="102"/>
        <v>506</v>
      </c>
      <c r="J42" s="15" t="s">
        <v>4</v>
      </c>
      <c r="K42" s="16">
        <f t="shared" si="103"/>
        <v>0</v>
      </c>
      <c r="L42" s="15" t="s">
        <v>4</v>
      </c>
      <c r="M42" s="16">
        <f t="shared" si="104"/>
        <v>0</v>
      </c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7"/>
      <c r="Y42" s="17"/>
      <c r="Z42" s="17"/>
      <c r="AA42" s="17"/>
      <c r="AB42" s="17"/>
      <c r="AC42" s="18"/>
      <c r="AE42" s="19">
        <f t="shared" si="87"/>
        <v>0</v>
      </c>
      <c r="AF42" s="19">
        <f t="shared" si="105"/>
        <v>0</v>
      </c>
      <c r="AG42" s="19">
        <f t="shared" si="106"/>
        <v>0</v>
      </c>
      <c r="AH42" s="19">
        <f t="shared" si="107"/>
        <v>0</v>
      </c>
      <c r="AI42" s="19">
        <f t="shared" si="108"/>
        <v>0</v>
      </c>
      <c r="AJ42" s="19">
        <f t="shared" si="109"/>
        <v>0</v>
      </c>
      <c r="AK42" s="19">
        <f t="shared" si="110"/>
        <v>0</v>
      </c>
      <c r="AL42" s="19">
        <f t="shared" si="111"/>
        <v>0</v>
      </c>
      <c r="AM42" s="19">
        <f t="shared" si="112"/>
        <v>0</v>
      </c>
      <c r="AN42" s="19">
        <f t="shared" si="113"/>
        <v>0</v>
      </c>
      <c r="AO42" s="19">
        <f t="shared" si="36"/>
        <v>0</v>
      </c>
      <c r="AP42" s="19">
        <f t="shared" si="88"/>
        <v>0</v>
      </c>
      <c r="AQ42" s="19">
        <f t="shared" si="89"/>
        <v>506</v>
      </c>
      <c r="AR42" s="19">
        <f t="shared" si="90"/>
        <v>0</v>
      </c>
      <c r="AS42" s="19">
        <f t="shared" si="91"/>
        <v>0</v>
      </c>
      <c r="AT42" s="19">
        <f t="shared" si="37"/>
        <v>0</v>
      </c>
      <c r="AU42" s="19">
        <f t="shared" si="7"/>
        <v>0</v>
      </c>
      <c r="AV42" s="19">
        <f t="shared" si="8"/>
        <v>0</v>
      </c>
      <c r="AW42" s="19">
        <f t="shared" si="9"/>
        <v>0</v>
      </c>
      <c r="AX42" s="19">
        <f t="shared" si="10"/>
        <v>0</v>
      </c>
      <c r="AY42" s="19">
        <f t="shared" si="11"/>
        <v>0</v>
      </c>
      <c r="AZ42" s="19">
        <f t="shared" si="92"/>
        <v>0</v>
      </c>
      <c r="BA42" s="19">
        <f t="shared" si="114"/>
        <v>0</v>
      </c>
      <c r="BB42" s="19">
        <f t="shared" si="115"/>
        <v>0</v>
      </c>
      <c r="BC42" s="19">
        <f t="shared" si="116"/>
        <v>0</v>
      </c>
      <c r="BD42" s="19">
        <f t="shared" si="117"/>
        <v>0</v>
      </c>
      <c r="BE42" s="19">
        <f t="shared" si="118"/>
        <v>0</v>
      </c>
      <c r="BF42" s="19">
        <f t="shared" si="43"/>
        <v>506</v>
      </c>
      <c r="BG42" s="19">
        <f t="shared" si="119"/>
        <v>0</v>
      </c>
      <c r="BH42" s="19">
        <f t="shared" si="120"/>
        <v>0</v>
      </c>
      <c r="BI42" s="19">
        <f t="shared" si="121"/>
        <v>0</v>
      </c>
      <c r="BK42" s="20">
        <f t="shared" si="122"/>
        <v>0</v>
      </c>
      <c r="BL42" s="20">
        <f t="shared" si="123"/>
        <v>0</v>
      </c>
      <c r="BM42" s="20">
        <f t="shared" si="124"/>
        <v>0</v>
      </c>
      <c r="BN42" s="20">
        <f t="shared" si="125"/>
        <v>0</v>
      </c>
      <c r="BO42" s="20">
        <f t="shared" si="126"/>
        <v>0</v>
      </c>
      <c r="BP42" s="20">
        <f t="shared" si="127"/>
        <v>0</v>
      </c>
      <c r="BQ42" s="20">
        <f t="shared" si="128"/>
        <v>0</v>
      </c>
      <c r="BR42" s="20">
        <f t="shared" si="129"/>
        <v>0</v>
      </c>
      <c r="BS42" s="20">
        <f t="shared" si="130"/>
        <v>0</v>
      </c>
      <c r="BT42" s="20">
        <f t="shared" si="131"/>
        <v>0</v>
      </c>
      <c r="BU42" s="20">
        <f t="shared" si="54"/>
        <v>0</v>
      </c>
      <c r="BV42" s="8">
        <f>IF('Men''s Epée'!$AP$3=TRUE,G42,0)</f>
        <v>0</v>
      </c>
      <c r="BW42" s="8">
        <f>IF('Men''s Epée'!$AQ$3=TRUE,I42,0)</f>
        <v>506</v>
      </c>
      <c r="BX42" s="8">
        <f>IF('Men''s Epée'!$AR$3=TRUE,K42,0)</f>
        <v>0</v>
      </c>
      <c r="BY42" s="8">
        <f>IF('Men''s Epée'!$AS$3=TRUE,M42,0)</f>
        <v>0</v>
      </c>
      <c r="BZ42" s="8">
        <f t="shared" si="55"/>
        <v>0</v>
      </c>
      <c r="CA42" s="8">
        <f t="shared" si="17"/>
        <v>0</v>
      </c>
      <c r="CB42" s="8">
        <f t="shared" si="18"/>
        <v>0</v>
      </c>
      <c r="CC42" s="8">
        <f t="shared" si="19"/>
        <v>0</v>
      </c>
      <c r="CD42" s="8">
        <f t="shared" si="20"/>
        <v>0</v>
      </c>
      <c r="CE42" s="8">
        <f t="shared" si="21"/>
        <v>0</v>
      </c>
      <c r="CF42" s="20">
        <f t="shared" si="93"/>
        <v>0</v>
      </c>
      <c r="CG42" s="20">
        <f t="shared" si="132"/>
        <v>0</v>
      </c>
      <c r="CH42" s="20">
        <f t="shared" si="133"/>
        <v>0</v>
      </c>
      <c r="CI42" s="20">
        <f t="shared" si="134"/>
        <v>0</v>
      </c>
      <c r="CJ42" s="20">
        <f t="shared" si="135"/>
        <v>0</v>
      </c>
      <c r="CK42" s="20">
        <f t="shared" si="136"/>
        <v>0</v>
      </c>
      <c r="CL42" s="8">
        <f t="shared" si="61"/>
        <v>506</v>
      </c>
      <c r="CM42" s="8">
        <f t="shared" si="137"/>
        <v>0</v>
      </c>
      <c r="CN42" s="8">
        <f t="shared" si="138"/>
        <v>0</v>
      </c>
      <c r="CO42" s="8">
        <f t="shared" si="139"/>
        <v>0</v>
      </c>
      <c r="CP42" s="8">
        <f t="shared" si="94"/>
        <v>506</v>
      </c>
    </row>
    <row r="43" spans="1:94" ht="13.5" customHeight="1">
      <c r="A43" s="11" t="str">
        <f t="shared" si="100"/>
        <v>40T</v>
      </c>
      <c r="B43" s="11">
        <f aca="true" t="shared" si="140" ref="B43:B59">IF(D43&gt;=JuniorCutoff,"#","")</f>
      </c>
      <c r="C43" s="12" t="s">
        <v>219</v>
      </c>
      <c r="D43" s="30">
        <v>1965</v>
      </c>
      <c r="E43" s="39">
        <f t="shared" si="86"/>
        <v>502</v>
      </c>
      <c r="F43" s="14">
        <v>15</v>
      </c>
      <c r="G43" s="16">
        <f t="shared" si="101"/>
        <v>502</v>
      </c>
      <c r="H43" s="15" t="s">
        <v>4</v>
      </c>
      <c r="I43" s="16">
        <f t="shared" si="102"/>
        <v>0</v>
      </c>
      <c r="J43" s="15" t="s">
        <v>4</v>
      </c>
      <c r="K43" s="16">
        <f t="shared" si="103"/>
        <v>0</v>
      </c>
      <c r="L43" s="15" t="s">
        <v>4</v>
      </c>
      <c r="M43" s="16">
        <f t="shared" si="104"/>
        <v>0</v>
      </c>
      <c r="N43" s="17"/>
      <c r="O43" s="17"/>
      <c r="P43" s="17"/>
      <c r="Q43" s="17"/>
      <c r="R43" s="17"/>
      <c r="S43" s="17"/>
      <c r="T43" s="17"/>
      <c r="U43" s="17"/>
      <c r="V43" s="17"/>
      <c r="W43" s="18"/>
      <c r="X43" s="17"/>
      <c r="Y43" s="17"/>
      <c r="Z43" s="17"/>
      <c r="AA43" s="17"/>
      <c r="AB43" s="17"/>
      <c r="AC43" s="18"/>
      <c r="AE43" s="19">
        <f t="shared" si="87"/>
        <v>0</v>
      </c>
      <c r="AF43" s="19">
        <f t="shared" si="105"/>
        <v>0</v>
      </c>
      <c r="AG43" s="19">
        <f t="shared" si="106"/>
        <v>0</v>
      </c>
      <c r="AH43" s="19">
        <f t="shared" si="107"/>
        <v>0</v>
      </c>
      <c r="AI43" s="19">
        <f t="shared" si="108"/>
        <v>0</v>
      </c>
      <c r="AJ43" s="19">
        <f t="shared" si="109"/>
        <v>0</v>
      </c>
      <c r="AK43" s="19">
        <f t="shared" si="110"/>
        <v>0</v>
      </c>
      <c r="AL43" s="19">
        <f t="shared" si="111"/>
        <v>0</v>
      </c>
      <c r="AM43" s="19">
        <f t="shared" si="112"/>
        <v>0</v>
      </c>
      <c r="AN43" s="19">
        <f t="shared" si="113"/>
        <v>0</v>
      </c>
      <c r="AO43" s="19">
        <f t="shared" si="36"/>
        <v>0</v>
      </c>
      <c r="AP43" s="19">
        <f t="shared" si="88"/>
        <v>502</v>
      </c>
      <c r="AQ43" s="19">
        <f t="shared" si="89"/>
        <v>0</v>
      </c>
      <c r="AR43" s="19">
        <f t="shared" si="90"/>
        <v>0</v>
      </c>
      <c r="AS43" s="19">
        <f t="shared" si="91"/>
        <v>0</v>
      </c>
      <c r="AT43" s="19">
        <f t="shared" si="37"/>
        <v>0</v>
      </c>
      <c r="AU43" s="19">
        <f t="shared" si="7"/>
        <v>0</v>
      </c>
      <c r="AV43" s="19">
        <f t="shared" si="8"/>
        <v>0</v>
      </c>
      <c r="AW43" s="19">
        <f t="shared" si="9"/>
        <v>0</v>
      </c>
      <c r="AX43" s="19">
        <f t="shared" si="10"/>
        <v>0</v>
      </c>
      <c r="AY43" s="19">
        <f t="shared" si="11"/>
        <v>0</v>
      </c>
      <c r="AZ43" s="19">
        <f t="shared" si="92"/>
        <v>0</v>
      </c>
      <c r="BA43" s="19">
        <f t="shared" si="114"/>
        <v>0</v>
      </c>
      <c r="BB43" s="19">
        <f t="shared" si="115"/>
        <v>0</v>
      </c>
      <c r="BC43" s="19">
        <f t="shared" si="116"/>
        <v>0</v>
      </c>
      <c r="BD43" s="19">
        <f t="shared" si="117"/>
        <v>0</v>
      </c>
      <c r="BE43" s="19">
        <f t="shared" si="118"/>
        <v>0</v>
      </c>
      <c r="BF43" s="19">
        <f t="shared" si="43"/>
        <v>502</v>
      </c>
      <c r="BG43" s="19">
        <f t="shared" si="119"/>
        <v>0</v>
      </c>
      <c r="BH43" s="19">
        <f t="shared" si="120"/>
        <v>0</v>
      </c>
      <c r="BI43" s="19">
        <f t="shared" si="121"/>
        <v>0</v>
      </c>
      <c r="BK43" s="20">
        <f t="shared" si="122"/>
        <v>0</v>
      </c>
      <c r="BL43" s="20">
        <f t="shared" si="123"/>
        <v>0</v>
      </c>
      <c r="BM43" s="20">
        <f t="shared" si="124"/>
        <v>0</v>
      </c>
      <c r="BN43" s="20">
        <f t="shared" si="125"/>
        <v>0</v>
      </c>
      <c r="BO43" s="20">
        <f t="shared" si="126"/>
        <v>0</v>
      </c>
      <c r="BP43" s="20">
        <f t="shared" si="127"/>
        <v>0</v>
      </c>
      <c r="BQ43" s="20">
        <f t="shared" si="128"/>
        <v>0</v>
      </c>
      <c r="BR43" s="20">
        <f t="shared" si="129"/>
        <v>0</v>
      </c>
      <c r="BS43" s="20">
        <f t="shared" si="130"/>
        <v>0</v>
      </c>
      <c r="BT43" s="20">
        <f t="shared" si="131"/>
        <v>0</v>
      </c>
      <c r="BU43" s="20">
        <f t="shared" si="54"/>
        <v>0</v>
      </c>
      <c r="BV43" s="8">
        <f>IF('Men''s Epée'!$AP$3=TRUE,G43,0)</f>
        <v>502</v>
      </c>
      <c r="BW43" s="8">
        <f>IF('Men''s Epée'!$AQ$3=TRUE,I43,0)</f>
        <v>0</v>
      </c>
      <c r="BX43" s="8">
        <f>IF('Men''s Epée'!$AR$3=TRUE,K43,0)</f>
        <v>0</v>
      </c>
      <c r="BY43" s="8">
        <f>IF('Men''s Epée'!$AS$3=TRUE,M43,0)</f>
        <v>0</v>
      </c>
      <c r="BZ43" s="8">
        <f t="shared" si="55"/>
        <v>0</v>
      </c>
      <c r="CA43" s="8">
        <f t="shared" si="17"/>
        <v>0</v>
      </c>
      <c r="CB43" s="8">
        <f t="shared" si="18"/>
        <v>0</v>
      </c>
      <c r="CC43" s="8">
        <f t="shared" si="19"/>
        <v>0</v>
      </c>
      <c r="CD43" s="8">
        <f t="shared" si="20"/>
        <v>0</v>
      </c>
      <c r="CE43" s="8">
        <f t="shared" si="21"/>
        <v>0</v>
      </c>
      <c r="CF43" s="20">
        <f t="shared" si="93"/>
        <v>0</v>
      </c>
      <c r="CG43" s="20">
        <f t="shared" si="132"/>
        <v>0</v>
      </c>
      <c r="CH43" s="20">
        <f t="shared" si="133"/>
        <v>0</v>
      </c>
      <c r="CI43" s="20">
        <f t="shared" si="134"/>
        <v>0</v>
      </c>
      <c r="CJ43" s="20">
        <f t="shared" si="135"/>
        <v>0</v>
      </c>
      <c r="CK43" s="20">
        <f t="shared" si="136"/>
        <v>0</v>
      </c>
      <c r="CL43" s="8">
        <f t="shared" si="61"/>
        <v>502</v>
      </c>
      <c r="CM43" s="8">
        <f t="shared" si="137"/>
        <v>0</v>
      </c>
      <c r="CN43" s="8">
        <f t="shared" si="138"/>
        <v>0</v>
      </c>
      <c r="CO43" s="8">
        <f t="shared" si="139"/>
        <v>0</v>
      </c>
      <c r="CP43" s="8">
        <f t="shared" si="94"/>
        <v>502</v>
      </c>
    </row>
    <row r="44" spans="1:94" ht="13.5" customHeight="1">
      <c r="A44" s="11" t="str">
        <f t="shared" si="100"/>
        <v>40T</v>
      </c>
      <c r="B44" s="11">
        <f t="shared" si="140"/>
      </c>
      <c r="C44" s="32" t="s">
        <v>311</v>
      </c>
      <c r="D44" s="30">
        <v>1981</v>
      </c>
      <c r="E44" s="39">
        <f t="shared" si="86"/>
        <v>502</v>
      </c>
      <c r="F44" s="14" t="s">
        <v>4</v>
      </c>
      <c r="G44" s="16">
        <f t="shared" si="101"/>
        <v>0</v>
      </c>
      <c r="H44" s="15" t="s">
        <v>4</v>
      </c>
      <c r="I44" s="16">
        <f t="shared" si="102"/>
        <v>0</v>
      </c>
      <c r="J44" s="15">
        <v>15</v>
      </c>
      <c r="K44" s="16">
        <f t="shared" si="103"/>
        <v>502</v>
      </c>
      <c r="L44" s="15" t="s">
        <v>4</v>
      </c>
      <c r="M44" s="16">
        <f t="shared" si="104"/>
        <v>0</v>
      </c>
      <c r="N44" s="17"/>
      <c r="O44" s="17"/>
      <c r="P44" s="17"/>
      <c r="Q44" s="17"/>
      <c r="R44" s="17"/>
      <c r="S44" s="17"/>
      <c r="T44" s="17"/>
      <c r="U44" s="17"/>
      <c r="V44" s="17"/>
      <c r="W44" s="18"/>
      <c r="X44" s="17"/>
      <c r="Y44" s="17"/>
      <c r="Z44" s="17"/>
      <c r="AA44" s="17"/>
      <c r="AB44" s="17"/>
      <c r="AC44" s="18"/>
      <c r="AE44" s="19">
        <f t="shared" si="87"/>
        <v>0</v>
      </c>
      <c r="AF44" s="19">
        <f t="shared" si="105"/>
        <v>0</v>
      </c>
      <c r="AG44" s="19">
        <f t="shared" si="106"/>
        <v>0</v>
      </c>
      <c r="AH44" s="19">
        <f t="shared" si="107"/>
        <v>0</v>
      </c>
      <c r="AI44" s="19">
        <f t="shared" si="108"/>
        <v>0</v>
      </c>
      <c r="AJ44" s="19">
        <f t="shared" si="109"/>
        <v>0</v>
      </c>
      <c r="AK44" s="19">
        <f t="shared" si="110"/>
        <v>0</v>
      </c>
      <c r="AL44" s="19">
        <f t="shared" si="111"/>
        <v>0</v>
      </c>
      <c r="AM44" s="19">
        <f t="shared" si="112"/>
        <v>0</v>
      </c>
      <c r="AN44" s="19">
        <f t="shared" si="113"/>
        <v>0</v>
      </c>
      <c r="AO44" s="19">
        <f t="shared" si="36"/>
        <v>0</v>
      </c>
      <c r="AP44" s="19">
        <f t="shared" si="88"/>
        <v>0</v>
      </c>
      <c r="AQ44" s="19">
        <f t="shared" si="89"/>
        <v>0</v>
      </c>
      <c r="AR44" s="19">
        <f t="shared" si="90"/>
        <v>502</v>
      </c>
      <c r="AS44" s="19">
        <f t="shared" si="91"/>
        <v>0</v>
      </c>
      <c r="AT44" s="19">
        <f t="shared" si="37"/>
        <v>0</v>
      </c>
      <c r="AU44" s="19">
        <f t="shared" si="7"/>
        <v>0</v>
      </c>
      <c r="AV44" s="19">
        <f t="shared" si="8"/>
        <v>0</v>
      </c>
      <c r="AW44" s="19">
        <f t="shared" si="9"/>
        <v>0</v>
      </c>
      <c r="AX44" s="19">
        <f t="shared" si="10"/>
        <v>0</v>
      </c>
      <c r="AY44" s="19">
        <f t="shared" si="11"/>
        <v>0</v>
      </c>
      <c r="AZ44" s="19">
        <f t="shared" si="92"/>
        <v>0</v>
      </c>
      <c r="BA44" s="19">
        <f t="shared" si="114"/>
        <v>0</v>
      </c>
      <c r="BB44" s="19">
        <f t="shared" si="115"/>
        <v>0</v>
      </c>
      <c r="BC44" s="19">
        <f t="shared" si="116"/>
        <v>0</v>
      </c>
      <c r="BD44" s="19">
        <f t="shared" si="117"/>
        <v>0</v>
      </c>
      <c r="BE44" s="19">
        <f t="shared" si="118"/>
        <v>0</v>
      </c>
      <c r="BF44" s="19">
        <f t="shared" si="43"/>
        <v>502</v>
      </c>
      <c r="BG44" s="19">
        <f t="shared" si="119"/>
        <v>0</v>
      </c>
      <c r="BH44" s="19">
        <f t="shared" si="120"/>
        <v>0</v>
      </c>
      <c r="BI44" s="19">
        <f t="shared" si="121"/>
        <v>0</v>
      </c>
      <c r="BK44" s="20">
        <f t="shared" si="122"/>
        <v>0</v>
      </c>
      <c r="BL44" s="20">
        <f t="shared" si="123"/>
        <v>0</v>
      </c>
      <c r="BM44" s="20">
        <f t="shared" si="124"/>
        <v>0</v>
      </c>
      <c r="BN44" s="20">
        <f t="shared" si="125"/>
        <v>0</v>
      </c>
      <c r="BO44" s="20">
        <f t="shared" si="126"/>
        <v>0</v>
      </c>
      <c r="BP44" s="20">
        <f t="shared" si="127"/>
        <v>0</v>
      </c>
      <c r="BQ44" s="20">
        <f t="shared" si="128"/>
        <v>0</v>
      </c>
      <c r="BR44" s="20">
        <f t="shared" si="129"/>
        <v>0</v>
      </c>
      <c r="BS44" s="20">
        <f t="shared" si="130"/>
        <v>0</v>
      </c>
      <c r="BT44" s="20">
        <f t="shared" si="131"/>
        <v>0</v>
      </c>
      <c r="BU44" s="20">
        <f t="shared" si="54"/>
        <v>0</v>
      </c>
      <c r="BV44" s="8">
        <f>IF('Men''s Epée'!$AP$3=TRUE,G44,0)</f>
        <v>0</v>
      </c>
      <c r="BW44" s="8">
        <f>IF('Men''s Epée'!$AQ$3=TRUE,I44,0)</f>
        <v>0</v>
      </c>
      <c r="BX44" s="8">
        <f>IF('Men''s Epée'!$AR$3=TRUE,K44,0)</f>
        <v>502</v>
      </c>
      <c r="BY44" s="8">
        <f>IF('Men''s Epée'!$AS$3=TRUE,M44,0)</f>
        <v>0</v>
      </c>
      <c r="BZ44" s="8">
        <f t="shared" si="55"/>
        <v>0</v>
      </c>
      <c r="CA44" s="8">
        <f t="shared" si="17"/>
        <v>0</v>
      </c>
      <c r="CB44" s="8">
        <f t="shared" si="18"/>
        <v>0</v>
      </c>
      <c r="CC44" s="8">
        <f t="shared" si="19"/>
        <v>0</v>
      </c>
      <c r="CD44" s="8">
        <f t="shared" si="20"/>
        <v>0</v>
      </c>
      <c r="CE44" s="8">
        <f t="shared" si="21"/>
        <v>0</v>
      </c>
      <c r="CF44" s="20">
        <f t="shared" si="93"/>
        <v>0</v>
      </c>
      <c r="CG44" s="20">
        <f t="shared" si="132"/>
        <v>0</v>
      </c>
      <c r="CH44" s="20">
        <f t="shared" si="133"/>
        <v>0</v>
      </c>
      <c r="CI44" s="20">
        <f t="shared" si="134"/>
        <v>0</v>
      </c>
      <c r="CJ44" s="20">
        <f t="shared" si="135"/>
        <v>0</v>
      </c>
      <c r="CK44" s="20">
        <f t="shared" si="136"/>
        <v>0</v>
      </c>
      <c r="CL44" s="8">
        <f t="shared" si="61"/>
        <v>502</v>
      </c>
      <c r="CM44" s="8">
        <f t="shared" si="137"/>
        <v>0</v>
      </c>
      <c r="CN44" s="8">
        <f t="shared" si="138"/>
        <v>0</v>
      </c>
      <c r="CO44" s="8">
        <f t="shared" si="139"/>
        <v>0</v>
      </c>
      <c r="CP44" s="8">
        <f t="shared" si="94"/>
        <v>502</v>
      </c>
    </row>
    <row r="45" spans="1:94" ht="13.5" customHeight="1">
      <c r="A45" s="11" t="str">
        <f t="shared" si="100"/>
        <v>42</v>
      </c>
      <c r="B45" s="11">
        <f t="shared" si="140"/>
      </c>
      <c r="C45" s="12" t="s">
        <v>192</v>
      </c>
      <c r="D45" s="30">
        <v>1964</v>
      </c>
      <c r="E45" s="39">
        <f t="shared" si="86"/>
        <v>348</v>
      </c>
      <c r="F45" s="14">
        <v>18</v>
      </c>
      <c r="G45" s="16">
        <f t="shared" si="101"/>
        <v>348</v>
      </c>
      <c r="H45" s="15" t="s">
        <v>4</v>
      </c>
      <c r="I45" s="16">
        <f t="shared" si="102"/>
        <v>0</v>
      </c>
      <c r="J45" s="15" t="s">
        <v>4</v>
      </c>
      <c r="K45" s="16">
        <f t="shared" si="103"/>
        <v>0</v>
      </c>
      <c r="L45" s="15" t="s">
        <v>4</v>
      </c>
      <c r="M45" s="16">
        <f t="shared" si="104"/>
        <v>0</v>
      </c>
      <c r="N45" s="17"/>
      <c r="O45" s="17"/>
      <c r="P45" s="17"/>
      <c r="Q45" s="17"/>
      <c r="R45" s="17"/>
      <c r="S45" s="17"/>
      <c r="T45" s="17"/>
      <c r="U45" s="17"/>
      <c r="V45" s="17"/>
      <c r="W45" s="18"/>
      <c r="X45" s="17"/>
      <c r="Y45" s="17"/>
      <c r="Z45" s="17"/>
      <c r="AA45" s="17"/>
      <c r="AB45" s="17"/>
      <c r="AC45" s="18"/>
      <c r="AE45" s="19">
        <f t="shared" si="87"/>
        <v>0</v>
      </c>
      <c r="AF45" s="19">
        <f t="shared" si="105"/>
        <v>0</v>
      </c>
      <c r="AG45" s="19">
        <f t="shared" si="106"/>
        <v>0</v>
      </c>
      <c r="AH45" s="19">
        <f t="shared" si="107"/>
        <v>0</v>
      </c>
      <c r="AI45" s="19">
        <f t="shared" si="108"/>
        <v>0</v>
      </c>
      <c r="AJ45" s="19">
        <f t="shared" si="109"/>
        <v>0</v>
      </c>
      <c r="AK45" s="19">
        <f t="shared" si="110"/>
        <v>0</v>
      </c>
      <c r="AL45" s="19">
        <f t="shared" si="111"/>
        <v>0</v>
      </c>
      <c r="AM45" s="19">
        <f t="shared" si="112"/>
        <v>0</v>
      </c>
      <c r="AN45" s="19">
        <f t="shared" si="113"/>
        <v>0</v>
      </c>
      <c r="AO45" s="19">
        <f t="shared" si="36"/>
        <v>0</v>
      </c>
      <c r="AP45" s="19">
        <f t="shared" si="88"/>
        <v>348</v>
      </c>
      <c r="AQ45" s="19">
        <f t="shared" si="89"/>
        <v>0</v>
      </c>
      <c r="AR45" s="19">
        <f t="shared" si="90"/>
        <v>0</v>
      </c>
      <c r="AS45" s="19">
        <f t="shared" si="91"/>
        <v>0</v>
      </c>
      <c r="AT45" s="19">
        <f t="shared" si="37"/>
        <v>0</v>
      </c>
      <c r="AU45" s="19">
        <f t="shared" si="7"/>
        <v>0</v>
      </c>
      <c r="AV45" s="19">
        <f t="shared" si="8"/>
        <v>0</v>
      </c>
      <c r="AW45" s="19">
        <f t="shared" si="9"/>
        <v>0</v>
      </c>
      <c r="AX45" s="19">
        <f t="shared" si="10"/>
        <v>0</v>
      </c>
      <c r="AY45" s="19">
        <f t="shared" si="11"/>
        <v>0</v>
      </c>
      <c r="AZ45" s="19">
        <f t="shared" si="92"/>
        <v>0</v>
      </c>
      <c r="BA45" s="19">
        <f t="shared" si="114"/>
        <v>0</v>
      </c>
      <c r="BB45" s="19">
        <f t="shared" si="115"/>
        <v>0</v>
      </c>
      <c r="BC45" s="19">
        <f t="shared" si="116"/>
        <v>0</v>
      </c>
      <c r="BD45" s="19">
        <f t="shared" si="117"/>
        <v>0</v>
      </c>
      <c r="BE45" s="19">
        <f t="shared" si="118"/>
        <v>0</v>
      </c>
      <c r="BF45" s="19">
        <f t="shared" si="43"/>
        <v>348</v>
      </c>
      <c r="BG45" s="19">
        <f t="shared" si="119"/>
        <v>0</v>
      </c>
      <c r="BH45" s="19">
        <f t="shared" si="120"/>
        <v>0</v>
      </c>
      <c r="BI45" s="19">
        <f t="shared" si="121"/>
        <v>0</v>
      </c>
      <c r="BK45" s="20">
        <f t="shared" si="122"/>
        <v>0</v>
      </c>
      <c r="BL45" s="20">
        <f t="shared" si="123"/>
        <v>0</v>
      </c>
      <c r="BM45" s="20">
        <f t="shared" si="124"/>
        <v>0</v>
      </c>
      <c r="BN45" s="20">
        <f t="shared" si="125"/>
        <v>0</v>
      </c>
      <c r="BO45" s="20">
        <f t="shared" si="126"/>
        <v>0</v>
      </c>
      <c r="BP45" s="20">
        <f t="shared" si="127"/>
        <v>0</v>
      </c>
      <c r="BQ45" s="20">
        <f t="shared" si="128"/>
        <v>0</v>
      </c>
      <c r="BR45" s="20">
        <f t="shared" si="129"/>
        <v>0</v>
      </c>
      <c r="BS45" s="20">
        <f t="shared" si="130"/>
        <v>0</v>
      </c>
      <c r="BT45" s="20">
        <f t="shared" si="131"/>
        <v>0</v>
      </c>
      <c r="BU45" s="20">
        <f t="shared" si="54"/>
        <v>0</v>
      </c>
      <c r="BV45" s="8">
        <f>IF('Men''s Epée'!$AP$3=TRUE,G45,0)</f>
        <v>348</v>
      </c>
      <c r="BW45" s="8">
        <f>IF('Men''s Epée'!$AQ$3=TRUE,I45,0)</f>
        <v>0</v>
      </c>
      <c r="BX45" s="8">
        <f>IF('Men''s Epée'!$AR$3=TRUE,K45,0)</f>
        <v>0</v>
      </c>
      <c r="BY45" s="8">
        <f>IF('Men''s Epée'!$AS$3=TRUE,M45,0)</f>
        <v>0</v>
      </c>
      <c r="BZ45" s="8">
        <f t="shared" si="55"/>
        <v>0</v>
      </c>
      <c r="CA45" s="8">
        <f t="shared" si="17"/>
        <v>0</v>
      </c>
      <c r="CB45" s="8">
        <f t="shared" si="18"/>
        <v>0</v>
      </c>
      <c r="CC45" s="8">
        <f t="shared" si="19"/>
        <v>0</v>
      </c>
      <c r="CD45" s="8">
        <f t="shared" si="20"/>
        <v>0</v>
      </c>
      <c r="CE45" s="8">
        <f t="shared" si="21"/>
        <v>0</v>
      </c>
      <c r="CF45" s="20">
        <f t="shared" si="93"/>
        <v>0</v>
      </c>
      <c r="CG45" s="20">
        <f t="shared" si="132"/>
        <v>0</v>
      </c>
      <c r="CH45" s="20">
        <f t="shared" si="133"/>
        <v>0</v>
      </c>
      <c r="CI45" s="20">
        <f t="shared" si="134"/>
        <v>0</v>
      </c>
      <c r="CJ45" s="20">
        <f t="shared" si="135"/>
        <v>0</v>
      </c>
      <c r="CK45" s="20">
        <f t="shared" si="136"/>
        <v>0</v>
      </c>
      <c r="CL45" s="8">
        <f t="shared" si="61"/>
        <v>348</v>
      </c>
      <c r="CM45" s="8">
        <f t="shared" si="137"/>
        <v>0</v>
      </c>
      <c r="CN45" s="8">
        <f t="shared" si="138"/>
        <v>0</v>
      </c>
      <c r="CO45" s="8">
        <f t="shared" si="139"/>
        <v>0</v>
      </c>
      <c r="CP45" s="8">
        <f t="shared" si="94"/>
        <v>348</v>
      </c>
    </row>
    <row r="46" spans="1:94" ht="13.5" customHeight="1">
      <c r="A46" s="11" t="str">
        <f t="shared" si="100"/>
        <v>43</v>
      </c>
      <c r="B46" s="11" t="str">
        <f t="shared" si="140"/>
        <v>#</v>
      </c>
      <c r="C46" s="32" t="s">
        <v>312</v>
      </c>
      <c r="D46" s="30">
        <v>1987</v>
      </c>
      <c r="E46" s="39">
        <f>ROUND(IF($A$3=1,AO46+BF46,BU46+CL46),0)</f>
        <v>344</v>
      </c>
      <c r="F46" s="14" t="s">
        <v>4</v>
      </c>
      <c r="G46" s="16">
        <f t="shared" si="101"/>
        <v>0</v>
      </c>
      <c r="H46" s="15" t="s">
        <v>4</v>
      </c>
      <c r="I46" s="16">
        <f t="shared" si="102"/>
        <v>0</v>
      </c>
      <c r="J46" s="15">
        <v>20</v>
      </c>
      <c r="K46" s="16">
        <f t="shared" si="103"/>
        <v>344</v>
      </c>
      <c r="L46" s="15" t="s">
        <v>4</v>
      </c>
      <c r="M46" s="16">
        <f t="shared" si="104"/>
        <v>0</v>
      </c>
      <c r="N46" s="17"/>
      <c r="O46" s="17"/>
      <c r="P46" s="17"/>
      <c r="Q46" s="17"/>
      <c r="R46" s="17"/>
      <c r="S46" s="17"/>
      <c r="T46" s="17"/>
      <c r="U46" s="17"/>
      <c r="V46" s="17"/>
      <c r="W46" s="18"/>
      <c r="X46" s="17"/>
      <c r="Y46" s="17"/>
      <c r="Z46" s="17"/>
      <c r="AA46" s="17"/>
      <c r="AB46" s="17"/>
      <c r="AC46" s="18"/>
      <c r="AE46" s="19">
        <f>ABS(N46)</f>
        <v>0</v>
      </c>
      <c r="AF46" s="19">
        <f t="shared" si="105"/>
        <v>0</v>
      </c>
      <c r="AG46" s="19">
        <f t="shared" si="106"/>
        <v>0</v>
      </c>
      <c r="AH46" s="19">
        <f t="shared" si="107"/>
        <v>0</v>
      </c>
      <c r="AI46" s="19">
        <f t="shared" si="108"/>
        <v>0</v>
      </c>
      <c r="AJ46" s="19">
        <f t="shared" si="109"/>
        <v>0</v>
      </c>
      <c r="AK46" s="19">
        <f t="shared" si="110"/>
        <v>0</v>
      </c>
      <c r="AL46" s="19">
        <f t="shared" si="111"/>
        <v>0</v>
      </c>
      <c r="AM46" s="19">
        <f t="shared" si="112"/>
        <v>0</v>
      </c>
      <c r="AN46" s="19">
        <f t="shared" si="113"/>
        <v>0</v>
      </c>
      <c r="AO46" s="19">
        <f t="shared" si="36"/>
        <v>0</v>
      </c>
      <c r="AP46" s="19">
        <f>G46</f>
        <v>0</v>
      </c>
      <c r="AQ46" s="19">
        <f>I46</f>
        <v>0</v>
      </c>
      <c r="AR46" s="19">
        <f>K46</f>
        <v>344</v>
      </c>
      <c r="AS46" s="19">
        <f>M46</f>
        <v>0</v>
      </c>
      <c r="AT46" s="19">
        <f t="shared" si="37"/>
        <v>0</v>
      </c>
      <c r="AU46" s="19">
        <f t="shared" si="7"/>
        <v>0</v>
      </c>
      <c r="AV46" s="19">
        <f t="shared" si="8"/>
        <v>0</v>
      </c>
      <c r="AW46" s="19">
        <f t="shared" si="9"/>
        <v>0</v>
      </c>
      <c r="AX46" s="19">
        <f t="shared" si="10"/>
        <v>0</v>
      </c>
      <c r="AY46" s="19">
        <f t="shared" si="11"/>
        <v>0</v>
      </c>
      <c r="AZ46" s="19">
        <f>ABS(X46)</f>
        <v>0</v>
      </c>
      <c r="BA46" s="19">
        <f t="shared" si="114"/>
        <v>0</v>
      </c>
      <c r="BB46" s="19">
        <f t="shared" si="115"/>
        <v>0</v>
      </c>
      <c r="BC46" s="19">
        <f t="shared" si="116"/>
        <v>0</v>
      </c>
      <c r="BD46" s="19">
        <f t="shared" si="117"/>
        <v>0</v>
      </c>
      <c r="BE46" s="19">
        <f t="shared" si="118"/>
        <v>0</v>
      </c>
      <c r="BF46" s="19">
        <f t="shared" si="43"/>
        <v>344</v>
      </c>
      <c r="BG46" s="19">
        <f t="shared" si="119"/>
        <v>0</v>
      </c>
      <c r="BH46" s="19">
        <f t="shared" si="120"/>
        <v>0</v>
      </c>
      <c r="BI46" s="19">
        <f t="shared" si="121"/>
        <v>0</v>
      </c>
      <c r="BK46" s="20">
        <f t="shared" si="122"/>
        <v>0</v>
      </c>
      <c r="BL46" s="20">
        <f t="shared" si="123"/>
        <v>0</v>
      </c>
      <c r="BM46" s="20">
        <f t="shared" si="124"/>
        <v>0</v>
      </c>
      <c r="BN46" s="20">
        <f t="shared" si="125"/>
        <v>0</v>
      </c>
      <c r="BO46" s="20">
        <f t="shared" si="126"/>
        <v>0</v>
      </c>
      <c r="BP46" s="20">
        <f t="shared" si="127"/>
        <v>0</v>
      </c>
      <c r="BQ46" s="20">
        <f t="shared" si="128"/>
        <v>0</v>
      </c>
      <c r="BR46" s="20">
        <f t="shared" si="129"/>
        <v>0</v>
      </c>
      <c r="BS46" s="20">
        <f t="shared" si="130"/>
        <v>0</v>
      </c>
      <c r="BT46" s="20">
        <f t="shared" si="131"/>
        <v>0</v>
      </c>
      <c r="BU46" s="20">
        <f t="shared" si="54"/>
        <v>0</v>
      </c>
      <c r="BV46" s="8">
        <f>IF('Men''s Epée'!$AP$3=TRUE,G46,0)</f>
        <v>0</v>
      </c>
      <c r="BW46" s="8">
        <f>IF('Men''s Epée'!$AQ$3=TRUE,I46,0)</f>
        <v>0</v>
      </c>
      <c r="BX46" s="8">
        <f>IF('Men''s Epée'!$AR$3=TRUE,K46,0)</f>
        <v>344</v>
      </c>
      <c r="BY46" s="8">
        <f>IF('Men''s Epée'!$AS$3=TRUE,M46,0)</f>
        <v>0</v>
      </c>
      <c r="BZ46" s="8">
        <f t="shared" si="55"/>
        <v>0</v>
      </c>
      <c r="CA46" s="8">
        <f t="shared" si="17"/>
        <v>0</v>
      </c>
      <c r="CB46" s="8">
        <f t="shared" si="18"/>
        <v>0</v>
      </c>
      <c r="CC46" s="8">
        <f t="shared" si="19"/>
        <v>0</v>
      </c>
      <c r="CD46" s="8">
        <f t="shared" si="20"/>
        <v>0</v>
      </c>
      <c r="CE46" s="8">
        <f t="shared" si="21"/>
        <v>0</v>
      </c>
      <c r="CF46" s="20">
        <f>MAX(X46,0)</f>
        <v>0</v>
      </c>
      <c r="CG46" s="20">
        <f t="shared" si="132"/>
        <v>0</v>
      </c>
      <c r="CH46" s="20">
        <f t="shared" si="133"/>
        <v>0</v>
      </c>
      <c r="CI46" s="20">
        <f t="shared" si="134"/>
        <v>0</v>
      </c>
      <c r="CJ46" s="20">
        <f t="shared" si="135"/>
        <v>0</v>
      </c>
      <c r="CK46" s="20">
        <f t="shared" si="136"/>
        <v>0</v>
      </c>
      <c r="CL46" s="8">
        <f t="shared" si="61"/>
        <v>344</v>
      </c>
      <c r="CM46" s="8">
        <f t="shared" si="137"/>
        <v>0</v>
      </c>
      <c r="CN46" s="8">
        <f t="shared" si="138"/>
        <v>0</v>
      </c>
      <c r="CO46" s="8">
        <f t="shared" si="139"/>
        <v>0</v>
      </c>
      <c r="CP46" s="8">
        <f>ROUND(BU46+CL46,0)</f>
        <v>344</v>
      </c>
    </row>
    <row r="47" spans="1:94" ht="13.5" customHeight="1">
      <c r="A47" s="11" t="str">
        <f t="shared" si="100"/>
        <v>44T</v>
      </c>
      <c r="B47" s="11" t="str">
        <f t="shared" si="140"/>
        <v>#</v>
      </c>
      <c r="C47" s="32" t="s">
        <v>313</v>
      </c>
      <c r="D47" s="30">
        <v>1988</v>
      </c>
      <c r="E47" s="39">
        <f t="shared" si="86"/>
        <v>342</v>
      </c>
      <c r="F47" s="14" t="s">
        <v>4</v>
      </c>
      <c r="G47" s="16">
        <f t="shared" si="101"/>
        <v>0</v>
      </c>
      <c r="H47" s="15" t="s">
        <v>4</v>
      </c>
      <c r="I47" s="16">
        <f t="shared" si="102"/>
        <v>0</v>
      </c>
      <c r="J47" s="15">
        <v>21</v>
      </c>
      <c r="K47" s="16">
        <f t="shared" si="103"/>
        <v>342</v>
      </c>
      <c r="L47" s="15" t="s">
        <v>4</v>
      </c>
      <c r="M47" s="16">
        <f t="shared" si="104"/>
        <v>0</v>
      </c>
      <c r="N47" s="17"/>
      <c r="O47" s="17"/>
      <c r="P47" s="17"/>
      <c r="Q47" s="17"/>
      <c r="R47" s="17"/>
      <c r="S47" s="17"/>
      <c r="T47" s="17"/>
      <c r="U47" s="17"/>
      <c r="V47" s="17"/>
      <c r="W47" s="18"/>
      <c r="X47" s="17"/>
      <c r="Y47" s="17"/>
      <c r="Z47" s="17"/>
      <c r="AA47" s="17"/>
      <c r="AB47" s="17"/>
      <c r="AC47" s="18"/>
      <c r="AE47" s="19">
        <f t="shared" si="87"/>
        <v>0</v>
      </c>
      <c r="AF47" s="19">
        <f t="shared" si="105"/>
        <v>0</v>
      </c>
      <c r="AG47" s="19">
        <f t="shared" si="106"/>
        <v>0</v>
      </c>
      <c r="AH47" s="19">
        <f t="shared" si="107"/>
        <v>0</v>
      </c>
      <c r="AI47" s="19">
        <f t="shared" si="108"/>
        <v>0</v>
      </c>
      <c r="AJ47" s="19">
        <f t="shared" si="109"/>
        <v>0</v>
      </c>
      <c r="AK47" s="19">
        <f t="shared" si="110"/>
        <v>0</v>
      </c>
      <c r="AL47" s="19">
        <f t="shared" si="111"/>
        <v>0</v>
      </c>
      <c r="AM47" s="19">
        <f t="shared" si="112"/>
        <v>0</v>
      </c>
      <c r="AN47" s="19">
        <f t="shared" si="113"/>
        <v>0</v>
      </c>
      <c r="AO47" s="19">
        <f t="shared" si="36"/>
        <v>0</v>
      </c>
      <c r="AP47" s="19">
        <f t="shared" si="88"/>
        <v>0</v>
      </c>
      <c r="AQ47" s="19">
        <f t="shared" si="89"/>
        <v>0</v>
      </c>
      <c r="AR47" s="19">
        <f t="shared" si="90"/>
        <v>342</v>
      </c>
      <c r="AS47" s="19">
        <f t="shared" si="91"/>
        <v>0</v>
      </c>
      <c r="AT47" s="19">
        <f t="shared" si="37"/>
        <v>0</v>
      </c>
      <c r="AU47" s="19">
        <f t="shared" si="7"/>
        <v>0</v>
      </c>
      <c r="AV47" s="19">
        <f t="shared" si="8"/>
        <v>0</v>
      </c>
      <c r="AW47" s="19">
        <f t="shared" si="9"/>
        <v>0</v>
      </c>
      <c r="AX47" s="19">
        <f t="shared" si="10"/>
        <v>0</v>
      </c>
      <c r="AY47" s="19">
        <f t="shared" si="11"/>
        <v>0</v>
      </c>
      <c r="AZ47" s="19">
        <f t="shared" si="92"/>
        <v>0</v>
      </c>
      <c r="BA47" s="19">
        <f t="shared" si="114"/>
        <v>0</v>
      </c>
      <c r="BB47" s="19">
        <f t="shared" si="115"/>
        <v>0</v>
      </c>
      <c r="BC47" s="19">
        <f t="shared" si="116"/>
        <v>0</v>
      </c>
      <c r="BD47" s="19">
        <f t="shared" si="117"/>
        <v>0</v>
      </c>
      <c r="BE47" s="19">
        <f t="shared" si="118"/>
        <v>0</v>
      </c>
      <c r="BF47" s="19">
        <f t="shared" si="43"/>
        <v>342</v>
      </c>
      <c r="BG47" s="19">
        <f t="shared" si="119"/>
        <v>0</v>
      </c>
      <c r="BH47" s="19">
        <f t="shared" si="120"/>
        <v>0</v>
      </c>
      <c r="BI47" s="19">
        <f t="shared" si="121"/>
        <v>0</v>
      </c>
      <c r="BK47" s="20">
        <f t="shared" si="122"/>
        <v>0</v>
      </c>
      <c r="BL47" s="20">
        <f t="shared" si="123"/>
        <v>0</v>
      </c>
      <c r="BM47" s="20">
        <f t="shared" si="124"/>
        <v>0</v>
      </c>
      <c r="BN47" s="20">
        <f t="shared" si="125"/>
        <v>0</v>
      </c>
      <c r="BO47" s="20">
        <f t="shared" si="126"/>
        <v>0</v>
      </c>
      <c r="BP47" s="20">
        <f t="shared" si="127"/>
        <v>0</v>
      </c>
      <c r="BQ47" s="20">
        <f t="shared" si="128"/>
        <v>0</v>
      </c>
      <c r="BR47" s="20">
        <f t="shared" si="129"/>
        <v>0</v>
      </c>
      <c r="BS47" s="20">
        <f t="shared" si="130"/>
        <v>0</v>
      </c>
      <c r="BT47" s="20">
        <f t="shared" si="131"/>
        <v>0</v>
      </c>
      <c r="BU47" s="20">
        <f t="shared" si="54"/>
        <v>0</v>
      </c>
      <c r="BV47" s="8">
        <f>IF('Men''s Epée'!$AP$3=TRUE,G47,0)</f>
        <v>0</v>
      </c>
      <c r="BW47" s="8">
        <f>IF('Men''s Epée'!$AQ$3=TRUE,I47,0)</f>
        <v>0</v>
      </c>
      <c r="BX47" s="8">
        <f>IF('Men''s Epée'!$AR$3=TRUE,K47,0)</f>
        <v>342</v>
      </c>
      <c r="BY47" s="8">
        <f>IF('Men''s Epée'!$AS$3=TRUE,M47,0)</f>
        <v>0</v>
      </c>
      <c r="BZ47" s="8">
        <f t="shared" si="55"/>
        <v>0</v>
      </c>
      <c r="CA47" s="8">
        <f t="shared" si="17"/>
        <v>0</v>
      </c>
      <c r="CB47" s="8">
        <f t="shared" si="18"/>
        <v>0</v>
      </c>
      <c r="CC47" s="8">
        <f t="shared" si="19"/>
        <v>0</v>
      </c>
      <c r="CD47" s="8">
        <f t="shared" si="20"/>
        <v>0</v>
      </c>
      <c r="CE47" s="8">
        <f t="shared" si="21"/>
        <v>0</v>
      </c>
      <c r="CF47" s="20">
        <f t="shared" si="93"/>
        <v>0</v>
      </c>
      <c r="CG47" s="20">
        <f t="shared" si="132"/>
        <v>0</v>
      </c>
      <c r="CH47" s="20">
        <f t="shared" si="133"/>
        <v>0</v>
      </c>
      <c r="CI47" s="20">
        <f t="shared" si="134"/>
        <v>0</v>
      </c>
      <c r="CJ47" s="20">
        <f t="shared" si="135"/>
        <v>0</v>
      </c>
      <c r="CK47" s="20">
        <f t="shared" si="136"/>
        <v>0</v>
      </c>
      <c r="CL47" s="8">
        <f t="shared" si="61"/>
        <v>342</v>
      </c>
      <c r="CM47" s="8">
        <f t="shared" si="137"/>
        <v>0</v>
      </c>
      <c r="CN47" s="8">
        <f t="shared" si="138"/>
        <v>0</v>
      </c>
      <c r="CO47" s="8">
        <f t="shared" si="139"/>
        <v>0</v>
      </c>
      <c r="CP47" s="8">
        <f t="shared" si="94"/>
        <v>342</v>
      </c>
    </row>
    <row r="48" spans="1:94" ht="13.5" customHeight="1">
      <c r="A48" s="11" t="str">
        <f t="shared" si="100"/>
        <v>44T</v>
      </c>
      <c r="B48" s="11">
        <f t="shared" si="140"/>
      </c>
      <c r="C48" s="32" t="s">
        <v>125</v>
      </c>
      <c r="D48" s="30">
        <v>1983</v>
      </c>
      <c r="E48" s="39">
        <f t="shared" si="86"/>
        <v>342</v>
      </c>
      <c r="F48" s="14" t="s">
        <v>4</v>
      </c>
      <c r="G48" s="16">
        <f t="shared" si="101"/>
        <v>0</v>
      </c>
      <c r="H48" s="15">
        <v>21</v>
      </c>
      <c r="I48" s="16">
        <f t="shared" si="102"/>
        <v>342</v>
      </c>
      <c r="J48" s="15" t="s">
        <v>4</v>
      </c>
      <c r="K48" s="16">
        <f t="shared" si="103"/>
        <v>0</v>
      </c>
      <c r="L48" s="15" t="s">
        <v>4</v>
      </c>
      <c r="M48" s="16">
        <f t="shared" si="104"/>
        <v>0</v>
      </c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7"/>
      <c r="Y48" s="17"/>
      <c r="Z48" s="17"/>
      <c r="AA48" s="17"/>
      <c r="AB48" s="17"/>
      <c r="AC48" s="18"/>
      <c r="AE48" s="19">
        <f t="shared" si="87"/>
        <v>0</v>
      </c>
      <c r="AF48" s="19">
        <f t="shared" si="105"/>
        <v>0</v>
      </c>
      <c r="AG48" s="19">
        <f t="shared" si="106"/>
        <v>0</v>
      </c>
      <c r="AH48" s="19">
        <f t="shared" si="107"/>
        <v>0</v>
      </c>
      <c r="AI48" s="19">
        <f t="shared" si="108"/>
        <v>0</v>
      </c>
      <c r="AJ48" s="19">
        <f t="shared" si="109"/>
        <v>0</v>
      </c>
      <c r="AK48" s="19">
        <f t="shared" si="110"/>
        <v>0</v>
      </c>
      <c r="AL48" s="19">
        <f t="shared" si="111"/>
        <v>0</v>
      </c>
      <c r="AM48" s="19">
        <f t="shared" si="112"/>
        <v>0</v>
      </c>
      <c r="AN48" s="19">
        <f t="shared" si="113"/>
        <v>0</v>
      </c>
      <c r="AO48" s="19">
        <f t="shared" si="36"/>
        <v>0</v>
      </c>
      <c r="AP48" s="19">
        <f t="shared" si="88"/>
        <v>0</v>
      </c>
      <c r="AQ48" s="19">
        <f t="shared" si="89"/>
        <v>342</v>
      </c>
      <c r="AR48" s="19">
        <f t="shared" si="90"/>
        <v>0</v>
      </c>
      <c r="AS48" s="19">
        <f t="shared" si="91"/>
        <v>0</v>
      </c>
      <c r="AT48" s="19">
        <f t="shared" si="37"/>
        <v>0</v>
      </c>
      <c r="AU48" s="19">
        <f t="shared" si="7"/>
        <v>0</v>
      </c>
      <c r="AV48" s="19">
        <f t="shared" si="8"/>
        <v>0</v>
      </c>
      <c r="AW48" s="19">
        <f t="shared" si="9"/>
        <v>0</v>
      </c>
      <c r="AX48" s="19">
        <f t="shared" si="10"/>
        <v>0</v>
      </c>
      <c r="AY48" s="19">
        <f t="shared" si="11"/>
        <v>0</v>
      </c>
      <c r="AZ48" s="19">
        <f t="shared" si="92"/>
        <v>0</v>
      </c>
      <c r="BA48" s="19">
        <f t="shared" si="114"/>
        <v>0</v>
      </c>
      <c r="BB48" s="19">
        <f t="shared" si="115"/>
        <v>0</v>
      </c>
      <c r="BC48" s="19">
        <f t="shared" si="116"/>
        <v>0</v>
      </c>
      <c r="BD48" s="19">
        <f t="shared" si="117"/>
        <v>0</v>
      </c>
      <c r="BE48" s="19">
        <f t="shared" si="118"/>
        <v>0</v>
      </c>
      <c r="BF48" s="19">
        <f t="shared" si="43"/>
        <v>342</v>
      </c>
      <c r="BG48" s="19">
        <f t="shared" si="119"/>
        <v>0</v>
      </c>
      <c r="BH48" s="19">
        <f t="shared" si="120"/>
        <v>0</v>
      </c>
      <c r="BI48" s="19">
        <f t="shared" si="121"/>
        <v>0</v>
      </c>
      <c r="BK48" s="20">
        <f t="shared" si="122"/>
        <v>0</v>
      </c>
      <c r="BL48" s="20">
        <f t="shared" si="123"/>
        <v>0</v>
      </c>
      <c r="BM48" s="20">
        <f t="shared" si="124"/>
        <v>0</v>
      </c>
      <c r="BN48" s="20">
        <f t="shared" si="125"/>
        <v>0</v>
      </c>
      <c r="BO48" s="20">
        <f t="shared" si="126"/>
        <v>0</v>
      </c>
      <c r="BP48" s="20">
        <f t="shared" si="127"/>
        <v>0</v>
      </c>
      <c r="BQ48" s="20">
        <f t="shared" si="128"/>
        <v>0</v>
      </c>
      <c r="BR48" s="20">
        <f t="shared" si="129"/>
        <v>0</v>
      </c>
      <c r="BS48" s="20">
        <f t="shared" si="130"/>
        <v>0</v>
      </c>
      <c r="BT48" s="20">
        <f t="shared" si="131"/>
        <v>0</v>
      </c>
      <c r="BU48" s="20">
        <f t="shared" si="54"/>
        <v>0</v>
      </c>
      <c r="BV48" s="8">
        <f>IF('Men''s Epée'!$AP$3=TRUE,G48,0)</f>
        <v>0</v>
      </c>
      <c r="BW48" s="8">
        <f>IF('Men''s Epée'!$AQ$3=TRUE,I48,0)</f>
        <v>342</v>
      </c>
      <c r="BX48" s="8">
        <f>IF('Men''s Epée'!$AR$3=TRUE,K48,0)</f>
        <v>0</v>
      </c>
      <c r="BY48" s="8">
        <f>IF('Men''s Epée'!$AS$3=TRUE,M48,0)</f>
        <v>0</v>
      </c>
      <c r="BZ48" s="8">
        <f t="shared" si="55"/>
        <v>0</v>
      </c>
      <c r="CA48" s="8">
        <f t="shared" si="17"/>
        <v>0</v>
      </c>
      <c r="CB48" s="8">
        <f t="shared" si="18"/>
        <v>0</v>
      </c>
      <c r="CC48" s="8">
        <f t="shared" si="19"/>
        <v>0</v>
      </c>
      <c r="CD48" s="8">
        <f t="shared" si="20"/>
        <v>0</v>
      </c>
      <c r="CE48" s="8">
        <f t="shared" si="21"/>
        <v>0</v>
      </c>
      <c r="CF48" s="20">
        <f t="shared" si="93"/>
        <v>0</v>
      </c>
      <c r="CG48" s="20">
        <f t="shared" si="132"/>
        <v>0</v>
      </c>
      <c r="CH48" s="20">
        <f t="shared" si="133"/>
        <v>0</v>
      </c>
      <c r="CI48" s="20">
        <f t="shared" si="134"/>
        <v>0</v>
      </c>
      <c r="CJ48" s="20">
        <f t="shared" si="135"/>
        <v>0</v>
      </c>
      <c r="CK48" s="20">
        <f t="shared" si="136"/>
        <v>0</v>
      </c>
      <c r="CL48" s="8">
        <f t="shared" si="61"/>
        <v>342</v>
      </c>
      <c r="CM48" s="8">
        <f t="shared" si="137"/>
        <v>0</v>
      </c>
      <c r="CN48" s="8">
        <f t="shared" si="138"/>
        <v>0</v>
      </c>
      <c r="CO48" s="8">
        <f t="shared" si="139"/>
        <v>0</v>
      </c>
      <c r="CP48" s="8">
        <f t="shared" si="94"/>
        <v>342</v>
      </c>
    </row>
    <row r="49" spans="1:94" ht="13.5" customHeight="1">
      <c r="A49" s="11" t="str">
        <f t="shared" si="100"/>
        <v>46T</v>
      </c>
      <c r="B49" s="11">
        <f t="shared" si="140"/>
      </c>
      <c r="C49" s="12" t="s">
        <v>193</v>
      </c>
      <c r="D49" s="30">
        <v>1957</v>
      </c>
      <c r="E49" s="39">
        <f t="shared" si="86"/>
        <v>340</v>
      </c>
      <c r="F49" s="14">
        <v>22</v>
      </c>
      <c r="G49" s="16">
        <f t="shared" si="101"/>
        <v>340</v>
      </c>
      <c r="H49" s="15" t="s">
        <v>4</v>
      </c>
      <c r="I49" s="16">
        <f t="shared" si="102"/>
        <v>0</v>
      </c>
      <c r="J49" s="15" t="s">
        <v>4</v>
      </c>
      <c r="K49" s="16">
        <f t="shared" si="103"/>
        <v>0</v>
      </c>
      <c r="L49" s="15" t="s">
        <v>4</v>
      </c>
      <c r="M49" s="16">
        <f t="shared" si="104"/>
        <v>0</v>
      </c>
      <c r="N49" s="17"/>
      <c r="O49" s="17"/>
      <c r="P49" s="17"/>
      <c r="Q49" s="17"/>
      <c r="R49" s="17"/>
      <c r="S49" s="17"/>
      <c r="T49" s="17"/>
      <c r="U49" s="17"/>
      <c r="V49" s="17"/>
      <c r="W49" s="18"/>
      <c r="X49" s="17"/>
      <c r="Y49" s="17"/>
      <c r="Z49" s="17"/>
      <c r="AA49" s="17"/>
      <c r="AB49" s="17"/>
      <c r="AC49" s="18"/>
      <c r="AE49" s="19">
        <f t="shared" si="87"/>
        <v>0</v>
      </c>
      <c r="AF49" s="19">
        <f t="shared" si="105"/>
        <v>0</v>
      </c>
      <c r="AG49" s="19">
        <f t="shared" si="106"/>
        <v>0</v>
      </c>
      <c r="AH49" s="19">
        <f t="shared" si="107"/>
        <v>0</v>
      </c>
      <c r="AI49" s="19">
        <f t="shared" si="108"/>
        <v>0</v>
      </c>
      <c r="AJ49" s="19">
        <f t="shared" si="109"/>
        <v>0</v>
      </c>
      <c r="AK49" s="19">
        <f t="shared" si="110"/>
        <v>0</v>
      </c>
      <c r="AL49" s="19">
        <f t="shared" si="111"/>
        <v>0</v>
      </c>
      <c r="AM49" s="19">
        <f t="shared" si="112"/>
        <v>0</v>
      </c>
      <c r="AN49" s="19">
        <f t="shared" si="113"/>
        <v>0</v>
      </c>
      <c r="AO49" s="19">
        <f t="shared" si="36"/>
        <v>0</v>
      </c>
      <c r="AP49" s="19">
        <f t="shared" si="88"/>
        <v>340</v>
      </c>
      <c r="AQ49" s="19">
        <f t="shared" si="89"/>
        <v>0</v>
      </c>
      <c r="AR49" s="19">
        <f t="shared" si="90"/>
        <v>0</v>
      </c>
      <c r="AS49" s="19">
        <f t="shared" si="91"/>
        <v>0</v>
      </c>
      <c r="AT49" s="19">
        <f t="shared" si="37"/>
        <v>0</v>
      </c>
      <c r="AU49" s="19">
        <f t="shared" si="7"/>
        <v>0</v>
      </c>
      <c r="AV49" s="19">
        <f t="shared" si="8"/>
        <v>0</v>
      </c>
      <c r="AW49" s="19">
        <f t="shared" si="9"/>
        <v>0</v>
      </c>
      <c r="AX49" s="19">
        <f t="shared" si="10"/>
        <v>0</v>
      </c>
      <c r="AY49" s="19">
        <f t="shared" si="11"/>
        <v>0</v>
      </c>
      <c r="AZ49" s="19">
        <f t="shared" si="92"/>
        <v>0</v>
      </c>
      <c r="BA49" s="19">
        <f t="shared" si="114"/>
        <v>0</v>
      </c>
      <c r="BB49" s="19">
        <f t="shared" si="115"/>
        <v>0</v>
      </c>
      <c r="BC49" s="19">
        <f t="shared" si="116"/>
        <v>0</v>
      </c>
      <c r="BD49" s="19">
        <f t="shared" si="117"/>
        <v>0</v>
      </c>
      <c r="BE49" s="19">
        <f t="shared" si="118"/>
        <v>0</v>
      </c>
      <c r="BF49" s="19">
        <f t="shared" si="43"/>
        <v>340</v>
      </c>
      <c r="BG49" s="19">
        <f t="shared" si="119"/>
        <v>0</v>
      </c>
      <c r="BH49" s="19">
        <f t="shared" si="120"/>
        <v>0</v>
      </c>
      <c r="BI49" s="19">
        <f t="shared" si="121"/>
        <v>0</v>
      </c>
      <c r="BK49" s="20">
        <f t="shared" si="122"/>
        <v>0</v>
      </c>
      <c r="BL49" s="20">
        <f t="shared" si="123"/>
        <v>0</v>
      </c>
      <c r="BM49" s="20">
        <f t="shared" si="124"/>
        <v>0</v>
      </c>
      <c r="BN49" s="20">
        <f t="shared" si="125"/>
        <v>0</v>
      </c>
      <c r="BO49" s="20">
        <f t="shared" si="126"/>
        <v>0</v>
      </c>
      <c r="BP49" s="20">
        <f t="shared" si="127"/>
        <v>0</v>
      </c>
      <c r="BQ49" s="20">
        <f t="shared" si="128"/>
        <v>0</v>
      </c>
      <c r="BR49" s="20">
        <f t="shared" si="129"/>
        <v>0</v>
      </c>
      <c r="BS49" s="20">
        <f t="shared" si="130"/>
        <v>0</v>
      </c>
      <c r="BT49" s="20">
        <f t="shared" si="131"/>
        <v>0</v>
      </c>
      <c r="BU49" s="20">
        <f t="shared" si="54"/>
        <v>0</v>
      </c>
      <c r="BV49" s="8">
        <f>IF('Men''s Epée'!$AP$3=TRUE,G49,0)</f>
        <v>340</v>
      </c>
      <c r="BW49" s="8">
        <f>IF('Men''s Epée'!$AQ$3=TRUE,I49,0)</f>
        <v>0</v>
      </c>
      <c r="BX49" s="8">
        <f>IF('Men''s Epée'!$AR$3=TRUE,K49,0)</f>
        <v>0</v>
      </c>
      <c r="BY49" s="8">
        <f>IF('Men''s Epée'!$AS$3=TRUE,M49,0)</f>
        <v>0</v>
      </c>
      <c r="BZ49" s="8">
        <f t="shared" si="55"/>
        <v>0</v>
      </c>
      <c r="CA49" s="8">
        <f t="shared" si="17"/>
        <v>0</v>
      </c>
      <c r="CB49" s="8">
        <f t="shared" si="18"/>
        <v>0</v>
      </c>
      <c r="CC49" s="8">
        <f t="shared" si="19"/>
        <v>0</v>
      </c>
      <c r="CD49" s="8">
        <f t="shared" si="20"/>
        <v>0</v>
      </c>
      <c r="CE49" s="8">
        <f t="shared" si="21"/>
        <v>0</v>
      </c>
      <c r="CF49" s="20">
        <f t="shared" si="93"/>
        <v>0</v>
      </c>
      <c r="CG49" s="20">
        <f t="shared" si="132"/>
        <v>0</v>
      </c>
      <c r="CH49" s="20">
        <f t="shared" si="133"/>
        <v>0</v>
      </c>
      <c r="CI49" s="20">
        <f t="shared" si="134"/>
        <v>0</v>
      </c>
      <c r="CJ49" s="20">
        <f t="shared" si="135"/>
        <v>0</v>
      </c>
      <c r="CK49" s="20">
        <f t="shared" si="136"/>
        <v>0</v>
      </c>
      <c r="CL49" s="8">
        <f t="shared" si="61"/>
        <v>340</v>
      </c>
      <c r="CM49" s="8">
        <f t="shared" si="137"/>
        <v>0</v>
      </c>
      <c r="CN49" s="8">
        <f t="shared" si="138"/>
        <v>0</v>
      </c>
      <c r="CO49" s="8">
        <f t="shared" si="139"/>
        <v>0</v>
      </c>
      <c r="CP49" s="8">
        <f t="shared" si="94"/>
        <v>340</v>
      </c>
    </row>
    <row r="50" spans="1:94" ht="13.5">
      <c r="A50" s="11" t="str">
        <f t="shared" si="100"/>
        <v>46T</v>
      </c>
      <c r="B50" s="11" t="str">
        <f t="shared" si="140"/>
        <v>#</v>
      </c>
      <c r="C50" s="12" t="s">
        <v>141</v>
      </c>
      <c r="D50" s="13">
        <v>1987</v>
      </c>
      <c r="E50" s="39">
        <f t="shared" si="86"/>
        <v>340</v>
      </c>
      <c r="F50" s="14" t="s">
        <v>4</v>
      </c>
      <c r="G50" s="16">
        <f t="shared" si="101"/>
        <v>0</v>
      </c>
      <c r="H50" s="15">
        <v>22</v>
      </c>
      <c r="I50" s="16">
        <f t="shared" si="102"/>
        <v>340</v>
      </c>
      <c r="J50" s="15" t="s">
        <v>4</v>
      </c>
      <c r="K50" s="16">
        <f t="shared" si="103"/>
        <v>0</v>
      </c>
      <c r="L50" s="15" t="s">
        <v>4</v>
      </c>
      <c r="M50" s="16">
        <f t="shared" si="104"/>
        <v>0</v>
      </c>
      <c r="N50" s="17"/>
      <c r="O50" s="17"/>
      <c r="P50" s="17"/>
      <c r="Q50" s="17"/>
      <c r="R50" s="17"/>
      <c r="S50" s="17"/>
      <c r="T50" s="17"/>
      <c r="U50" s="17"/>
      <c r="V50" s="17"/>
      <c r="W50" s="18"/>
      <c r="X50" s="17"/>
      <c r="Y50" s="17"/>
      <c r="Z50" s="17"/>
      <c r="AA50" s="17"/>
      <c r="AB50" s="17"/>
      <c r="AC50" s="18"/>
      <c r="AE50" s="19">
        <f t="shared" si="87"/>
        <v>0</v>
      </c>
      <c r="AF50" s="19">
        <f t="shared" si="105"/>
        <v>0</v>
      </c>
      <c r="AG50" s="19">
        <f t="shared" si="106"/>
        <v>0</v>
      </c>
      <c r="AH50" s="19">
        <f t="shared" si="107"/>
        <v>0</v>
      </c>
      <c r="AI50" s="19">
        <f t="shared" si="108"/>
        <v>0</v>
      </c>
      <c r="AJ50" s="19">
        <f t="shared" si="109"/>
        <v>0</v>
      </c>
      <c r="AK50" s="19">
        <f t="shared" si="110"/>
        <v>0</v>
      </c>
      <c r="AL50" s="19">
        <f t="shared" si="111"/>
        <v>0</v>
      </c>
      <c r="AM50" s="19">
        <f t="shared" si="112"/>
        <v>0</v>
      </c>
      <c r="AN50" s="19">
        <f t="shared" si="113"/>
        <v>0</v>
      </c>
      <c r="AO50" s="19">
        <f t="shared" si="36"/>
        <v>0</v>
      </c>
      <c r="AP50" s="19">
        <f t="shared" si="88"/>
        <v>0</v>
      </c>
      <c r="AQ50" s="19">
        <f t="shared" si="89"/>
        <v>340</v>
      </c>
      <c r="AR50" s="19">
        <f t="shared" si="90"/>
        <v>0</v>
      </c>
      <c r="AS50" s="19">
        <f t="shared" si="91"/>
        <v>0</v>
      </c>
      <c r="AT50" s="19">
        <f t="shared" si="37"/>
        <v>0</v>
      </c>
      <c r="AU50" s="19">
        <f t="shared" si="7"/>
        <v>0</v>
      </c>
      <c r="AV50" s="19">
        <f t="shared" si="8"/>
        <v>0</v>
      </c>
      <c r="AW50" s="19">
        <f t="shared" si="9"/>
        <v>0</v>
      </c>
      <c r="AX50" s="19">
        <f t="shared" si="10"/>
        <v>0</v>
      </c>
      <c r="AY50" s="19">
        <f t="shared" si="11"/>
        <v>0</v>
      </c>
      <c r="AZ50" s="19">
        <f t="shared" si="92"/>
        <v>0</v>
      </c>
      <c r="BA50" s="19">
        <f t="shared" si="114"/>
        <v>0</v>
      </c>
      <c r="BB50" s="19">
        <f t="shared" si="115"/>
        <v>0</v>
      </c>
      <c r="BC50" s="19">
        <f t="shared" si="116"/>
        <v>0</v>
      </c>
      <c r="BD50" s="19">
        <f t="shared" si="117"/>
        <v>0</v>
      </c>
      <c r="BE50" s="19">
        <f t="shared" si="118"/>
        <v>0</v>
      </c>
      <c r="BF50" s="19">
        <f t="shared" si="43"/>
        <v>340</v>
      </c>
      <c r="BG50" s="19">
        <f t="shared" si="119"/>
        <v>0</v>
      </c>
      <c r="BH50" s="19">
        <f t="shared" si="120"/>
        <v>0</v>
      </c>
      <c r="BI50" s="19">
        <f t="shared" si="121"/>
        <v>0</v>
      </c>
      <c r="BK50" s="20">
        <f t="shared" si="122"/>
        <v>0</v>
      </c>
      <c r="BL50" s="20">
        <f t="shared" si="123"/>
        <v>0</v>
      </c>
      <c r="BM50" s="20">
        <f t="shared" si="124"/>
        <v>0</v>
      </c>
      <c r="BN50" s="20">
        <f t="shared" si="125"/>
        <v>0</v>
      </c>
      <c r="BO50" s="20">
        <f t="shared" si="126"/>
        <v>0</v>
      </c>
      <c r="BP50" s="20">
        <f t="shared" si="127"/>
        <v>0</v>
      </c>
      <c r="BQ50" s="20">
        <f t="shared" si="128"/>
        <v>0</v>
      </c>
      <c r="BR50" s="20">
        <f t="shared" si="129"/>
        <v>0</v>
      </c>
      <c r="BS50" s="20">
        <f t="shared" si="130"/>
        <v>0</v>
      </c>
      <c r="BT50" s="20">
        <f t="shared" si="131"/>
        <v>0</v>
      </c>
      <c r="BU50" s="20">
        <f t="shared" si="54"/>
        <v>0</v>
      </c>
      <c r="BV50" s="8">
        <f>IF('Men''s Epée'!$AP$3=TRUE,G50,0)</f>
        <v>0</v>
      </c>
      <c r="BW50" s="8">
        <f>IF('Men''s Epée'!$AQ$3=TRUE,I50,0)</f>
        <v>340</v>
      </c>
      <c r="BX50" s="8">
        <f>IF('Men''s Epée'!$AR$3=TRUE,K50,0)</f>
        <v>0</v>
      </c>
      <c r="BY50" s="8">
        <f>IF('Men''s Epée'!$AS$3=TRUE,M50,0)</f>
        <v>0</v>
      </c>
      <c r="BZ50" s="8">
        <f t="shared" si="55"/>
        <v>0</v>
      </c>
      <c r="CA50" s="8">
        <f t="shared" si="17"/>
        <v>0</v>
      </c>
      <c r="CB50" s="8">
        <f t="shared" si="18"/>
        <v>0</v>
      </c>
      <c r="CC50" s="8">
        <f t="shared" si="19"/>
        <v>0</v>
      </c>
      <c r="CD50" s="8">
        <f t="shared" si="20"/>
        <v>0</v>
      </c>
      <c r="CE50" s="8">
        <f t="shared" si="21"/>
        <v>0</v>
      </c>
      <c r="CF50" s="20">
        <f t="shared" si="93"/>
        <v>0</v>
      </c>
      <c r="CG50" s="20">
        <f t="shared" si="132"/>
        <v>0</v>
      </c>
      <c r="CH50" s="20">
        <f t="shared" si="133"/>
        <v>0</v>
      </c>
      <c r="CI50" s="20">
        <f t="shared" si="134"/>
        <v>0</v>
      </c>
      <c r="CJ50" s="20">
        <f t="shared" si="135"/>
        <v>0</v>
      </c>
      <c r="CK50" s="20">
        <f t="shared" si="136"/>
        <v>0</v>
      </c>
      <c r="CL50" s="8">
        <f t="shared" si="61"/>
        <v>340</v>
      </c>
      <c r="CM50" s="8">
        <f t="shared" si="137"/>
        <v>0</v>
      </c>
      <c r="CN50" s="8">
        <f t="shared" si="138"/>
        <v>0</v>
      </c>
      <c r="CO50" s="8">
        <f t="shared" si="139"/>
        <v>0</v>
      </c>
      <c r="CP50" s="8">
        <f t="shared" si="94"/>
        <v>340</v>
      </c>
    </row>
    <row r="51" spans="1:94" ht="13.5" customHeight="1">
      <c r="A51" s="11" t="str">
        <f t="shared" si="100"/>
        <v>48</v>
      </c>
      <c r="B51" s="11" t="str">
        <f t="shared" si="140"/>
        <v>#</v>
      </c>
      <c r="C51" s="32" t="s">
        <v>248</v>
      </c>
      <c r="D51" s="30">
        <v>1986</v>
      </c>
      <c r="E51" s="39">
        <f t="shared" si="86"/>
        <v>336</v>
      </c>
      <c r="F51" s="14" t="s">
        <v>4</v>
      </c>
      <c r="G51" s="16">
        <f t="shared" si="101"/>
        <v>0</v>
      </c>
      <c r="H51" s="15">
        <v>24</v>
      </c>
      <c r="I51" s="16">
        <f t="shared" si="102"/>
        <v>336</v>
      </c>
      <c r="J51" s="15" t="s">
        <v>4</v>
      </c>
      <c r="K51" s="16">
        <f t="shared" si="103"/>
        <v>0</v>
      </c>
      <c r="L51" s="15" t="s">
        <v>4</v>
      </c>
      <c r="M51" s="16">
        <f t="shared" si="104"/>
        <v>0</v>
      </c>
      <c r="N51" s="17"/>
      <c r="O51" s="17"/>
      <c r="P51" s="17"/>
      <c r="Q51" s="17"/>
      <c r="R51" s="17"/>
      <c r="S51" s="17"/>
      <c r="T51" s="17"/>
      <c r="U51" s="17"/>
      <c r="V51" s="17"/>
      <c r="W51" s="18"/>
      <c r="X51" s="17"/>
      <c r="Y51" s="17"/>
      <c r="Z51" s="17"/>
      <c r="AA51" s="17"/>
      <c r="AB51" s="17"/>
      <c r="AC51" s="18"/>
      <c r="AE51" s="19">
        <f t="shared" si="87"/>
        <v>0</v>
      </c>
      <c r="AF51" s="19">
        <f t="shared" si="105"/>
        <v>0</v>
      </c>
      <c r="AG51" s="19">
        <f t="shared" si="106"/>
        <v>0</v>
      </c>
      <c r="AH51" s="19">
        <f t="shared" si="107"/>
        <v>0</v>
      </c>
      <c r="AI51" s="19">
        <f t="shared" si="108"/>
        <v>0</v>
      </c>
      <c r="AJ51" s="19">
        <f t="shared" si="109"/>
        <v>0</v>
      </c>
      <c r="AK51" s="19">
        <f t="shared" si="110"/>
        <v>0</v>
      </c>
      <c r="AL51" s="19">
        <f t="shared" si="111"/>
        <v>0</v>
      </c>
      <c r="AM51" s="19">
        <f t="shared" si="112"/>
        <v>0</v>
      </c>
      <c r="AN51" s="19">
        <f t="shared" si="113"/>
        <v>0</v>
      </c>
      <c r="AO51" s="19">
        <f t="shared" si="36"/>
        <v>0</v>
      </c>
      <c r="AP51" s="19">
        <f t="shared" si="88"/>
        <v>0</v>
      </c>
      <c r="AQ51" s="19">
        <f t="shared" si="89"/>
        <v>336</v>
      </c>
      <c r="AR51" s="19">
        <f t="shared" si="90"/>
        <v>0</v>
      </c>
      <c r="AS51" s="19">
        <f t="shared" si="91"/>
        <v>0</v>
      </c>
      <c r="AT51" s="19">
        <f t="shared" si="37"/>
        <v>0</v>
      </c>
      <c r="AU51" s="19">
        <f t="shared" si="7"/>
        <v>0</v>
      </c>
      <c r="AV51" s="19">
        <f t="shared" si="8"/>
        <v>0</v>
      </c>
      <c r="AW51" s="19">
        <f t="shared" si="9"/>
        <v>0</v>
      </c>
      <c r="AX51" s="19">
        <f t="shared" si="10"/>
        <v>0</v>
      </c>
      <c r="AY51" s="19">
        <f t="shared" si="11"/>
        <v>0</v>
      </c>
      <c r="AZ51" s="19">
        <f t="shared" si="92"/>
        <v>0</v>
      </c>
      <c r="BA51" s="19">
        <f t="shared" si="114"/>
        <v>0</v>
      </c>
      <c r="BB51" s="19">
        <f t="shared" si="115"/>
        <v>0</v>
      </c>
      <c r="BC51" s="19">
        <f t="shared" si="116"/>
        <v>0</v>
      </c>
      <c r="BD51" s="19">
        <f t="shared" si="117"/>
        <v>0</v>
      </c>
      <c r="BE51" s="19">
        <f t="shared" si="118"/>
        <v>0</v>
      </c>
      <c r="BF51" s="19">
        <f t="shared" si="43"/>
        <v>336</v>
      </c>
      <c r="BG51" s="19">
        <f t="shared" si="119"/>
        <v>0</v>
      </c>
      <c r="BH51" s="19">
        <f t="shared" si="120"/>
        <v>0</v>
      </c>
      <c r="BI51" s="19">
        <f t="shared" si="121"/>
        <v>0</v>
      </c>
      <c r="BK51" s="20">
        <f t="shared" si="122"/>
        <v>0</v>
      </c>
      <c r="BL51" s="20">
        <f t="shared" si="123"/>
        <v>0</v>
      </c>
      <c r="BM51" s="20">
        <f t="shared" si="124"/>
        <v>0</v>
      </c>
      <c r="BN51" s="20">
        <f t="shared" si="125"/>
        <v>0</v>
      </c>
      <c r="BO51" s="20">
        <f t="shared" si="126"/>
        <v>0</v>
      </c>
      <c r="BP51" s="20">
        <f t="shared" si="127"/>
        <v>0</v>
      </c>
      <c r="BQ51" s="20">
        <f t="shared" si="128"/>
        <v>0</v>
      </c>
      <c r="BR51" s="20">
        <f t="shared" si="129"/>
        <v>0</v>
      </c>
      <c r="BS51" s="20">
        <f t="shared" si="130"/>
        <v>0</v>
      </c>
      <c r="BT51" s="20">
        <f t="shared" si="131"/>
        <v>0</v>
      </c>
      <c r="BU51" s="20">
        <f t="shared" si="54"/>
        <v>0</v>
      </c>
      <c r="BV51" s="8">
        <f>IF('Men''s Epée'!$AP$3=TRUE,G51,0)</f>
        <v>0</v>
      </c>
      <c r="BW51" s="8">
        <f>IF('Men''s Epée'!$AQ$3=TRUE,I51,0)</f>
        <v>336</v>
      </c>
      <c r="BX51" s="8">
        <f>IF('Men''s Epée'!$AR$3=TRUE,K51,0)</f>
        <v>0</v>
      </c>
      <c r="BY51" s="8">
        <f>IF('Men''s Epée'!$AS$3=TRUE,M51,0)</f>
        <v>0</v>
      </c>
      <c r="BZ51" s="8">
        <f t="shared" si="55"/>
        <v>0</v>
      </c>
      <c r="CA51" s="8">
        <f t="shared" si="17"/>
        <v>0</v>
      </c>
      <c r="CB51" s="8">
        <f t="shared" si="18"/>
        <v>0</v>
      </c>
      <c r="CC51" s="8">
        <f t="shared" si="19"/>
        <v>0</v>
      </c>
      <c r="CD51" s="8">
        <f t="shared" si="20"/>
        <v>0</v>
      </c>
      <c r="CE51" s="8">
        <f t="shared" si="21"/>
        <v>0</v>
      </c>
      <c r="CF51" s="20">
        <f t="shared" si="93"/>
        <v>0</v>
      </c>
      <c r="CG51" s="20">
        <f t="shared" si="132"/>
        <v>0</v>
      </c>
      <c r="CH51" s="20">
        <f t="shared" si="133"/>
        <v>0</v>
      </c>
      <c r="CI51" s="20">
        <f t="shared" si="134"/>
        <v>0</v>
      </c>
      <c r="CJ51" s="20">
        <f t="shared" si="135"/>
        <v>0</v>
      </c>
      <c r="CK51" s="20">
        <f t="shared" si="136"/>
        <v>0</v>
      </c>
      <c r="CL51" s="8">
        <f t="shared" si="61"/>
        <v>336</v>
      </c>
      <c r="CM51" s="8">
        <f t="shared" si="137"/>
        <v>0</v>
      </c>
      <c r="CN51" s="8">
        <f t="shared" si="138"/>
        <v>0</v>
      </c>
      <c r="CO51" s="8">
        <f t="shared" si="139"/>
        <v>0</v>
      </c>
      <c r="CP51" s="8">
        <f t="shared" si="94"/>
        <v>336</v>
      </c>
    </row>
    <row r="52" spans="1:94" ht="13.5" customHeight="1">
      <c r="A52" s="11" t="str">
        <f t="shared" si="100"/>
        <v>49</v>
      </c>
      <c r="B52" s="11">
        <f t="shared" si="140"/>
      </c>
      <c r="C52" s="43" t="s">
        <v>388</v>
      </c>
      <c r="D52" s="13">
        <v>1984</v>
      </c>
      <c r="E52" s="39">
        <f t="shared" si="86"/>
        <v>330</v>
      </c>
      <c r="F52" s="14" t="s">
        <v>4</v>
      </c>
      <c r="G52" s="16">
        <f t="shared" si="101"/>
        <v>0</v>
      </c>
      <c r="H52" s="15" t="s">
        <v>4</v>
      </c>
      <c r="I52" s="16">
        <f t="shared" si="102"/>
        <v>0</v>
      </c>
      <c r="J52" s="15" t="s">
        <v>4</v>
      </c>
      <c r="K52" s="16">
        <f t="shared" si="103"/>
        <v>0</v>
      </c>
      <c r="L52" s="15">
        <v>21</v>
      </c>
      <c r="M52" s="16">
        <f t="shared" si="104"/>
        <v>330</v>
      </c>
      <c r="N52" s="17"/>
      <c r="O52" s="17"/>
      <c r="P52" s="17"/>
      <c r="Q52" s="17"/>
      <c r="R52" s="17"/>
      <c r="S52" s="17"/>
      <c r="T52" s="17"/>
      <c r="U52" s="17"/>
      <c r="V52" s="17"/>
      <c r="W52" s="18"/>
      <c r="X52" s="17"/>
      <c r="Y52" s="17"/>
      <c r="Z52" s="17"/>
      <c r="AA52" s="17"/>
      <c r="AB52" s="17"/>
      <c r="AC52" s="18"/>
      <c r="AE52" s="19">
        <f t="shared" si="87"/>
        <v>0</v>
      </c>
      <c r="AF52" s="19">
        <f t="shared" si="105"/>
        <v>0</v>
      </c>
      <c r="AG52" s="19">
        <f t="shared" si="106"/>
        <v>0</v>
      </c>
      <c r="AH52" s="19">
        <f t="shared" si="107"/>
        <v>0</v>
      </c>
      <c r="AI52" s="19">
        <f t="shared" si="108"/>
        <v>0</v>
      </c>
      <c r="AJ52" s="19">
        <f t="shared" si="109"/>
        <v>0</v>
      </c>
      <c r="AK52" s="19">
        <f t="shared" si="110"/>
        <v>0</v>
      </c>
      <c r="AL52" s="19">
        <f t="shared" si="111"/>
        <v>0</v>
      </c>
      <c r="AM52" s="19">
        <f t="shared" si="112"/>
        <v>0</v>
      </c>
      <c r="AN52" s="19">
        <f t="shared" si="113"/>
        <v>0</v>
      </c>
      <c r="AO52" s="19">
        <f t="shared" si="36"/>
        <v>0</v>
      </c>
      <c r="AP52" s="19">
        <f t="shared" si="88"/>
        <v>0</v>
      </c>
      <c r="AQ52" s="19">
        <f t="shared" si="89"/>
        <v>0</v>
      </c>
      <c r="AR52" s="19">
        <f t="shared" si="90"/>
        <v>0</v>
      </c>
      <c r="AS52" s="19">
        <f t="shared" si="91"/>
        <v>330</v>
      </c>
      <c r="AT52" s="19">
        <f t="shared" si="37"/>
        <v>0</v>
      </c>
      <c r="AU52" s="19">
        <f t="shared" si="7"/>
        <v>0</v>
      </c>
      <c r="AV52" s="19">
        <f t="shared" si="8"/>
        <v>0</v>
      </c>
      <c r="AW52" s="19">
        <f t="shared" si="9"/>
        <v>0</v>
      </c>
      <c r="AX52" s="19">
        <f t="shared" si="10"/>
        <v>0</v>
      </c>
      <c r="AY52" s="19">
        <f t="shared" si="11"/>
        <v>0</v>
      </c>
      <c r="AZ52" s="19">
        <f t="shared" si="92"/>
        <v>0</v>
      </c>
      <c r="BA52" s="19">
        <f t="shared" si="114"/>
        <v>0</v>
      </c>
      <c r="BB52" s="19">
        <f t="shared" si="115"/>
        <v>0</v>
      </c>
      <c r="BC52" s="19">
        <f t="shared" si="116"/>
        <v>0</v>
      </c>
      <c r="BD52" s="19">
        <f t="shared" si="117"/>
        <v>0</v>
      </c>
      <c r="BE52" s="19">
        <f t="shared" si="118"/>
        <v>0</v>
      </c>
      <c r="BF52" s="19">
        <f t="shared" si="43"/>
        <v>330</v>
      </c>
      <c r="BG52" s="19">
        <f t="shared" si="119"/>
        <v>0</v>
      </c>
      <c r="BH52" s="19">
        <f t="shared" si="120"/>
        <v>0</v>
      </c>
      <c r="BI52" s="19">
        <f t="shared" si="121"/>
        <v>0</v>
      </c>
      <c r="BK52" s="20">
        <f t="shared" si="122"/>
        <v>0</v>
      </c>
      <c r="BL52" s="20">
        <f t="shared" si="123"/>
        <v>0</v>
      </c>
      <c r="BM52" s="20">
        <f t="shared" si="124"/>
        <v>0</v>
      </c>
      <c r="BN52" s="20">
        <f t="shared" si="125"/>
        <v>0</v>
      </c>
      <c r="BO52" s="20">
        <f t="shared" si="126"/>
        <v>0</v>
      </c>
      <c r="BP52" s="20">
        <f t="shared" si="127"/>
        <v>0</v>
      </c>
      <c r="BQ52" s="20">
        <f t="shared" si="128"/>
        <v>0</v>
      </c>
      <c r="BR52" s="20">
        <f t="shared" si="129"/>
        <v>0</v>
      </c>
      <c r="BS52" s="20">
        <f t="shared" si="130"/>
        <v>0</v>
      </c>
      <c r="BT52" s="20">
        <f t="shared" si="131"/>
        <v>0</v>
      </c>
      <c r="BU52" s="20">
        <f t="shared" si="54"/>
        <v>0</v>
      </c>
      <c r="BV52" s="8">
        <f>IF('Men''s Epée'!$AP$3=TRUE,G52,0)</f>
        <v>0</v>
      </c>
      <c r="BW52" s="8">
        <f>IF('Men''s Epée'!$AQ$3=TRUE,I52,0)</f>
        <v>0</v>
      </c>
      <c r="BX52" s="8">
        <f>IF('Men''s Epée'!$AR$3=TRUE,K52,0)</f>
        <v>0</v>
      </c>
      <c r="BY52" s="8">
        <f>IF('Men''s Epée'!$AS$3=TRUE,M52,0)</f>
        <v>330</v>
      </c>
      <c r="BZ52" s="8">
        <f t="shared" si="55"/>
        <v>0</v>
      </c>
      <c r="CA52" s="8">
        <f t="shared" si="17"/>
        <v>0</v>
      </c>
      <c r="CB52" s="8">
        <f t="shared" si="18"/>
        <v>0</v>
      </c>
      <c r="CC52" s="8">
        <f t="shared" si="19"/>
        <v>0</v>
      </c>
      <c r="CD52" s="8">
        <f t="shared" si="20"/>
        <v>0</v>
      </c>
      <c r="CE52" s="8">
        <f t="shared" si="21"/>
        <v>0</v>
      </c>
      <c r="CF52" s="20">
        <f t="shared" si="93"/>
        <v>0</v>
      </c>
      <c r="CG52" s="20">
        <f t="shared" si="132"/>
        <v>0</v>
      </c>
      <c r="CH52" s="20">
        <f t="shared" si="133"/>
        <v>0</v>
      </c>
      <c r="CI52" s="20">
        <f t="shared" si="134"/>
        <v>0</v>
      </c>
      <c r="CJ52" s="20">
        <f t="shared" si="135"/>
        <v>0</v>
      </c>
      <c r="CK52" s="20">
        <f t="shared" si="136"/>
        <v>0</v>
      </c>
      <c r="CL52" s="8">
        <f t="shared" si="61"/>
        <v>330</v>
      </c>
      <c r="CM52" s="8">
        <f t="shared" si="137"/>
        <v>0</v>
      </c>
      <c r="CN52" s="8">
        <f t="shared" si="138"/>
        <v>0</v>
      </c>
      <c r="CO52" s="8">
        <f t="shared" si="139"/>
        <v>0</v>
      </c>
      <c r="CP52" s="8">
        <f t="shared" si="94"/>
        <v>330</v>
      </c>
    </row>
    <row r="53" spans="1:94" ht="13.5" customHeight="1">
      <c r="A53" s="11" t="str">
        <f t="shared" si="100"/>
        <v>50</v>
      </c>
      <c r="B53" s="11" t="str">
        <f t="shared" si="140"/>
        <v>#</v>
      </c>
      <c r="C53" s="43" t="s">
        <v>389</v>
      </c>
      <c r="D53" s="13">
        <v>1988</v>
      </c>
      <c r="E53" s="39">
        <f t="shared" si="86"/>
        <v>310</v>
      </c>
      <c r="F53" s="14" t="s">
        <v>4</v>
      </c>
      <c r="G53" s="16">
        <f t="shared" si="101"/>
        <v>0</v>
      </c>
      <c r="H53" s="15" t="s">
        <v>4</v>
      </c>
      <c r="I53" s="16">
        <f t="shared" si="102"/>
        <v>0</v>
      </c>
      <c r="J53" s="15" t="s">
        <v>4</v>
      </c>
      <c r="K53" s="16">
        <f t="shared" si="103"/>
        <v>0</v>
      </c>
      <c r="L53" s="15">
        <v>25</v>
      </c>
      <c r="M53" s="16">
        <f t="shared" si="104"/>
        <v>310</v>
      </c>
      <c r="N53" s="17"/>
      <c r="O53" s="17"/>
      <c r="P53" s="17"/>
      <c r="Q53" s="17"/>
      <c r="R53" s="17"/>
      <c r="S53" s="17"/>
      <c r="T53" s="17"/>
      <c r="U53" s="17"/>
      <c r="V53" s="17"/>
      <c r="W53" s="18"/>
      <c r="X53" s="17"/>
      <c r="Y53" s="17"/>
      <c r="Z53" s="17"/>
      <c r="AA53" s="17"/>
      <c r="AB53" s="17"/>
      <c r="AC53" s="18"/>
      <c r="AE53" s="19">
        <f t="shared" si="87"/>
        <v>0</v>
      </c>
      <c r="AF53" s="19">
        <f t="shared" si="105"/>
        <v>0</v>
      </c>
      <c r="AG53" s="19">
        <f t="shared" si="106"/>
        <v>0</v>
      </c>
      <c r="AH53" s="19">
        <f t="shared" si="107"/>
        <v>0</v>
      </c>
      <c r="AI53" s="19">
        <f t="shared" si="108"/>
        <v>0</v>
      </c>
      <c r="AJ53" s="19">
        <f t="shared" si="109"/>
        <v>0</v>
      </c>
      <c r="AK53" s="19">
        <f t="shared" si="110"/>
        <v>0</v>
      </c>
      <c r="AL53" s="19">
        <f t="shared" si="111"/>
        <v>0</v>
      </c>
      <c r="AM53" s="19">
        <f t="shared" si="112"/>
        <v>0</v>
      </c>
      <c r="AN53" s="19">
        <f t="shared" si="113"/>
        <v>0</v>
      </c>
      <c r="AO53" s="19">
        <f t="shared" si="36"/>
        <v>0</v>
      </c>
      <c r="AP53" s="19">
        <f t="shared" si="88"/>
        <v>0</v>
      </c>
      <c r="AQ53" s="19">
        <f t="shared" si="89"/>
        <v>0</v>
      </c>
      <c r="AR53" s="19">
        <f t="shared" si="90"/>
        <v>0</v>
      </c>
      <c r="AS53" s="19">
        <f t="shared" si="91"/>
        <v>310</v>
      </c>
      <c r="AT53" s="19">
        <f t="shared" si="37"/>
        <v>0</v>
      </c>
      <c r="AU53" s="19">
        <f t="shared" si="7"/>
        <v>0</v>
      </c>
      <c r="AV53" s="19">
        <f t="shared" si="8"/>
        <v>0</v>
      </c>
      <c r="AW53" s="19">
        <f t="shared" si="9"/>
        <v>0</v>
      </c>
      <c r="AX53" s="19">
        <f t="shared" si="10"/>
        <v>0</v>
      </c>
      <c r="AY53" s="19">
        <f t="shared" si="11"/>
        <v>0</v>
      </c>
      <c r="AZ53" s="19">
        <f t="shared" si="92"/>
        <v>0</v>
      </c>
      <c r="BA53" s="19">
        <f t="shared" si="114"/>
        <v>0</v>
      </c>
      <c r="BB53" s="19">
        <f t="shared" si="115"/>
        <v>0</v>
      </c>
      <c r="BC53" s="19">
        <f t="shared" si="116"/>
        <v>0</v>
      </c>
      <c r="BD53" s="19">
        <f t="shared" si="117"/>
        <v>0</v>
      </c>
      <c r="BE53" s="19">
        <f t="shared" si="118"/>
        <v>0</v>
      </c>
      <c r="BF53" s="19">
        <f t="shared" si="43"/>
        <v>310</v>
      </c>
      <c r="BG53" s="19">
        <f t="shared" si="119"/>
        <v>0</v>
      </c>
      <c r="BH53" s="19">
        <f t="shared" si="120"/>
        <v>0</v>
      </c>
      <c r="BI53" s="19">
        <f t="shared" si="121"/>
        <v>0</v>
      </c>
      <c r="BK53" s="20">
        <f t="shared" si="122"/>
        <v>0</v>
      </c>
      <c r="BL53" s="20">
        <f t="shared" si="123"/>
        <v>0</v>
      </c>
      <c r="BM53" s="20">
        <f t="shared" si="124"/>
        <v>0</v>
      </c>
      <c r="BN53" s="20">
        <f t="shared" si="125"/>
        <v>0</v>
      </c>
      <c r="BO53" s="20">
        <f t="shared" si="126"/>
        <v>0</v>
      </c>
      <c r="BP53" s="20">
        <f t="shared" si="127"/>
        <v>0</v>
      </c>
      <c r="BQ53" s="20">
        <f t="shared" si="128"/>
        <v>0</v>
      </c>
      <c r="BR53" s="20">
        <f t="shared" si="129"/>
        <v>0</v>
      </c>
      <c r="BS53" s="20">
        <f t="shared" si="130"/>
        <v>0</v>
      </c>
      <c r="BT53" s="20">
        <f t="shared" si="131"/>
        <v>0</v>
      </c>
      <c r="BU53" s="20">
        <f t="shared" si="54"/>
        <v>0</v>
      </c>
      <c r="BV53" s="8">
        <f>IF('Men''s Epée'!$AP$3=TRUE,G53,0)</f>
        <v>0</v>
      </c>
      <c r="BW53" s="8">
        <f>IF('Men''s Epée'!$AQ$3=TRUE,I53,0)</f>
        <v>0</v>
      </c>
      <c r="BX53" s="8">
        <f>IF('Men''s Epée'!$AR$3=TRUE,K53,0)</f>
        <v>0</v>
      </c>
      <c r="BY53" s="8">
        <f>IF('Men''s Epée'!$AS$3=TRUE,M53,0)</f>
        <v>310</v>
      </c>
      <c r="BZ53" s="8">
        <f t="shared" si="55"/>
        <v>0</v>
      </c>
      <c r="CA53" s="8">
        <f t="shared" si="17"/>
        <v>0</v>
      </c>
      <c r="CB53" s="8">
        <f t="shared" si="18"/>
        <v>0</v>
      </c>
      <c r="CC53" s="8">
        <f t="shared" si="19"/>
        <v>0</v>
      </c>
      <c r="CD53" s="8">
        <f t="shared" si="20"/>
        <v>0</v>
      </c>
      <c r="CE53" s="8">
        <f t="shared" si="21"/>
        <v>0</v>
      </c>
      <c r="CF53" s="20">
        <f t="shared" si="93"/>
        <v>0</v>
      </c>
      <c r="CG53" s="20">
        <f t="shared" si="132"/>
        <v>0</v>
      </c>
      <c r="CH53" s="20">
        <f t="shared" si="133"/>
        <v>0</v>
      </c>
      <c r="CI53" s="20">
        <f t="shared" si="134"/>
        <v>0</v>
      </c>
      <c r="CJ53" s="20">
        <f t="shared" si="135"/>
        <v>0</v>
      </c>
      <c r="CK53" s="20">
        <f t="shared" si="136"/>
        <v>0</v>
      </c>
      <c r="CL53" s="8">
        <f t="shared" si="61"/>
        <v>310</v>
      </c>
      <c r="CM53" s="8">
        <f t="shared" si="137"/>
        <v>0</v>
      </c>
      <c r="CN53" s="8">
        <f t="shared" si="138"/>
        <v>0</v>
      </c>
      <c r="CO53" s="8">
        <f t="shared" si="139"/>
        <v>0</v>
      </c>
      <c r="CP53" s="8">
        <f t="shared" si="94"/>
        <v>310</v>
      </c>
    </row>
    <row r="54" spans="1:94" ht="13.5">
      <c r="A54" s="11" t="str">
        <f t="shared" si="100"/>
        <v>51</v>
      </c>
      <c r="B54" s="11">
        <f t="shared" si="140"/>
      </c>
      <c r="C54" s="12" t="s">
        <v>63</v>
      </c>
      <c r="D54" s="13">
        <v>1951</v>
      </c>
      <c r="E54" s="39">
        <f t="shared" si="86"/>
        <v>305</v>
      </c>
      <c r="F54" s="14" t="s">
        <v>4</v>
      </c>
      <c r="G54" s="16">
        <f t="shared" si="101"/>
        <v>0</v>
      </c>
      <c r="H54" s="15" t="s">
        <v>4</v>
      </c>
      <c r="I54" s="16">
        <f t="shared" si="102"/>
        <v>0</v>
      </c>
      <c r="J54" s="15" t="s">
        <v>4</v>
      </c>
      <c r="K54" s="16">
        <f t="shared" si="103"/>
        <v>0</v>
      </c>
      <c r="L54" s="15">
        <v>26</v>
      </c>
      <c r="M54" s="16">
        <f t="shared" si="104"/>
        <v>305</v>
      </c>
      <c r="N54" s="17"/>
      <c r="O54" s="17"/>
      <c r="P54" s="17"/>
      <c r="Q54" s="17"/>
      <c r="R54" s="17"/>
      <c r="S54" s="17"/>
      <c r="T54" s="17"/>
      <c r="U54" s="17"/>
      <c r="V54" s="17"/>
      <c r="W54" s="18"/>
      <c r="X54" s="17"/>
      <c r="Y54" s="17"/>
      <c r="Z54" s="17"/>
      <c r="AA54" s="17"/>
      <c r="AB54" s="17"/>
      <c r="AC54" s="18"/>
      <c r="AE54" s="19">
        <f t="shared" si="87"/>
        <v>0</v>
      </c>
      <c r="AF54" s="19">
        <f t="shared" si="105"/>
        <v>0</v>
      </c>
      <c r="AG54" s="19">
        <f t="shared" si="106"/>
        <v>0</v>
      </c>
      <c r="AH54" s="19">
        <f t="shared" si="107"/>
        <v>0</v>
      </c>
      <c r="AI54" s="19">
        <f t="shared" si="108"/>
        <v>0</v>
      </c>
      <c r="AJ54" s="19">
        <f t="shared" si="109"/>
        <v>0</v>
      </c>
      <c r="AK54" s="19">
        <f t="shared" si="110"/>
        <v>0</v>
      </c>
      <c r="AL54" s="19">
        <f t="shared" si="111"/>
        <v>0</v>
      </c>
      <c r="AM54" s="19">
        <f t="shared" si="112"/>
        <v>0</v>
      </c>
      <c r="AN54" s="19">
        <f t="shared" si="113"/>
        <v>0</v>
      </c>
      <c r="AO54" s="19">
        <f t="shared" si="36"/>
        <v>0</v>
      </c>
      <c r="AP54" s="19">
        <f t="shared" si="88"/>
        <v>0</v>
      </c>
      <c r="AQ54" s="19">
        <f t="shared" si="89"/>
        <v>0</v>
      </c>
      <c r="AR54" s="19">
        <f t="shared" si="90"/>
        <v>0</v>
      </c>
      <c r="AS54" s="19">
        <f t="shared" si="91"/>
        <v>305</v>
      </c>
      <c r="AT54" s="19">
        <f t="shared" si="37"/>
        <v>0</v>
      </c>
      <c r="AU54" s="19">
        <f t="shared" si="7"/>
        <v>0</v>
      </c>
      <c r="AV54" s="19">
        <f t="shared" si="8"/>
        <v>0</v>
      </c>
      <c r="AW54" s="19">
        <f t="shared" si="9"/>
        <v>0</v>
      </c>
      <c r="AX54" s="19">
        <f t="shared" si="10"/>
        <v>0</v>
      </c>
      <c r="AY54" s="19">
        <f t="shared" si="11"/>
        <v>0</v>
      </c>
      <c r="AZ54" s="19">
        <f t="shared" si="92"/>
        <v>0</v>
      </c>
      <c r="BA54" s="19">
        <f t="shared" si="114"/>
        <v>0</v>
      </c>
      <c r="BB54" s="19">
        <f t="shared" si="115"/>
        <v>0</v>
      </c>
      <c r="BC54" s="19">
        <f t="shared" si="116"/>
        <v>0</v>
      </c>
      <c r="BD54" s="19">
        <f t="shared" si="117"/>
        <v>0</v>
      </c>
      <c r="BE54" s="19">
        <f t="shared" si="118"/>
        <v>0</v>
      </c>
      <c r="BF54" s="19">
        <f t="shared" si="43"/>
        <v>305</v>
      </c>
      <c r="BG54" s="19">
        <f t="shared" si="119"/>
        <v>0</v>
      </c>
      <c r="BH54" s="19">
        <f t="shared" si="120"/>
        <v>0</v>
      </c>
      <c r="BI54" s="19">
        <f t="shared" si="121"/>
        <v>0</v>
      </c>
      <c r="BK54" s="20">
        <f t="shared" si="122"/>
        <v>0</v>
      </c>
      <c r="BL54" s="20">
        <f t="shared" si="123"/>
        <v>0</v>
      </c>
      <c r="BM54" s="20">
        <f t="shared" si="124"/>
        <v>0</v>
      </c>
      <c r="BN54" s="20">
        <f t="shared" si="125"/>
        <v>0</v>
      </c>
      <c r="BO54" s="20">
        <f t="shared" si="126"/>
        <v>0</v>
      </c>
      <c r="BP54" s="20">
        <f t="shared" si="127"/>
        <v>0</v>
      </c>
      <c r="BQ54" s="20">
        <f t="shared" si="128"/>
        <v>0</v>
      </c>
      <c r="BR54" s="20">
        <f t="shared" si="129"/>
        <v>0</v>
      </c>
      <c r="BS54" s="20">
        <f t="shared" si="130"/>
        <v>0</v>
      </c>
      <c r="BT54" s="20">
        <f t="shared" si="131"/>
        <v>0</v>
      </c>
      <c r="BU54" s="20">
        <f t="shared" si="54"/>
        <v>0</v>
      </c>
      <c r="BV54" s="8">
        <f>IF('Men''s Epée'!$AP$3=TRUE,G54,0)</f>
        <v>0</v>
      </c>
      <c r="BW54" s="8">
        <f>IF('Men''s Epée'!$AQ$3=TRUE,I54,0)</f>
        <v>0</v>
      </c>
      <c r="BX54" s="8">
        <f>IF('Men''s Epée'!$AR$3=TRUE,K54,0)</f>
        <v>0</v>
      </c>
      <c r="BY54" s="8">
        <f>IF('Men''s Epée'!$AS$3=TRUE,M54,0)</f>
        <v>305</v>
      </c>
      <c r="BZ54" s="8">
        <f t="shared" si="55"/>
        <v>0</v>
      </c>
      <c r="CA54" s="8">
        <f t="shared" si="17"/>
        <v>0</v>
      </c>
      <c r="CB54" s="8">
        <f t="shared" si="18"/>
        <v>0</v>
      </c>
      <c r="CC54" s="8">
        <f t="shared" si="19"/>
        <v>0</v>
      </c>
      <c r="CD54" s="8">
        <f t="shared" si="20"/>
        <v>0</v>
      </c>
      <c r="CE54" s="8">
        <f t="shared" si="21"/>
        <v>0</v>
      </c>
      <c r="CF54" s="20">
        <f t="shared" si="93"/>
        <v>0</v>
      </c>
      <c r="CG54" s="20">
        <f t="shared" si="132"/>
        <v>0</v>
      </c>
      <c r="CH54" s="20">
        <f t="shared" si="133"/>
        <v>0</v>
      </c>
      <c r="CI54" s="20">
        <f t="shared" si="134"/>
        <v>0</v>
      </c>
      <c r="CJ54" s="20">
        <f t="shared" si="135"/>
        <v>0</v>
      </c>
      <c r="CK54" s="20">
        <f t="shared" si="136"/>
        <v>0</v>
      </c>
      <c r="CL54" s="8">
        <f t="shared" si="61"/>
        <v>305</v>
      </c>
      <c r="CM54" s="8">
        <f t="shared" si="137"/>
        <v>0</v>
      </c>
      <c r="CN54" s="8">
        <f t="shared" si="138"/>
        <v>0</v>
      </c>
      <c r="CO54" s="8">
        <f t="shared" si="139"/>
        <v>0</v>
      </c>
      <c r="CP54" s="8">
        <f t="shared" si="94"/>
        <v>305</v>
      </c>
    </row>
    <row r="55" spans="1:94" ht="13.5" customHeight="1">
      <c r="A55" s="11" t="str">
        <f t="shared" si="100"/>
        <v>52</v>
      </c>
      <c r="B55" s="11" t="str">
        <f t="shared" si="140"/>
        <v>#</v>
      </c>
      <c r="C55" s="32" t="s">
        <v>315</v>
      </c>
      <c r="D55" s="30">
        <v>1986</v>
      </c>
      <c r="E55" s="39">
        <f t="shared" si="86"/>
        <v>287</v>
      </c>
      <c r="F55" s="14" t="s">
        <v>4</v>
      </c>
      <c r="G55" s="16">
        <f t="shared" si="101"/>
        <v>0</v>
      </c>
      <c r="H55" s="15" t="s">
        <v>4</v>
      </c>
      <c r="I55" s="16">
        <f t="shared" si="102"/>
        <v>0</v>
      </c>
      <c r="J55" s="15">
        <v>26</v>
      </c>
      <c r="K55" s="16">
        <f t="shared" si="103"/>
        <v>287</v>
      </c>
      <c r="L55" s="15" t="s">
        <v>4</v>
      </c>
      <c r="M55" s="16">
        <f t="shared" si="104"/>
        <v>0</v>
      </c>
      <c r="N55" s="17"/>
      <c r="O55" s="17"/>
      <c r="P55" s="17"/>
      <c r="Q55" s="17"/>
      <c r="R55" s="17"/>
      <c r="S55" s="17"/>
      <c r="T55" s="17"/>
      <c r="U55" s="17"/>
      <c r="V55" s="17"/>
      <c r="W55" s="18"/>
      <c r="X55" s="17"/>
      <c r="Y55" s="17"/>
      <c r="Z55" s="17"/>
      <c r="AA55" s="17"/>
      <c r="AB55" s="17"/>
      <c r="AC55" s="18"/>
      <c r="AE55" s="19">
        <f t="shared" si="87"/>
        <v>0</v>
      </c>
      <c r="AF55" s="19">
        <f t="shared" si="105"/>
        <v>0</v>
      </c>
      <c r="AG55" s="19">
        <f t="shared" si="106"/>
        <v>0</v>
      </c>
      <c r="AH55" s="19">
        <f t="shared" si="107"/>
        <v>0</v>
      </c>
      <c r="AI55" s="19">
        <f t="shared" si="108"/>
        <v>0</v>
      </c>
      <c r="AJ55" s="19">
        <f t="shared" si="109"/>
        <v>0</v>
      </c>
      <c r="AK55" s="19">
        <f t="shared" si="110"/>
        <v>0</v>
      </c>
      <c r="AL55" s="19">
        <f t="shared" si="111"/>
        <v>0</v>
      </c>
      <c r="AM55" s="19">
        <f t="shared" si="112"/>
        <v>0</v>
      </c>
      <c r="AN55" s="19">
        <f t="shared" si="113"/>
        <v>0</v>
      </c>
      <c r="AO55" s="19">
        <f t="shared" si="36"/>
        <v>0</v>
      </c>
      <c r="AP55" s="19">
        <f t="shared" si="88"/>
        <v>0</v>
      </c>
      <c r="AQ55" s="19">
        <f t="shared" si="89"/>
        <v>0</v>
      </c>
      <c r="AR55" s="19">
        <f t="shared" si="90"/>
        <v>287</v>
      </c>
      <c r="AS55" s="19">
        <f t="shared" si="91"/>
        <v>0</v>
      </c>
      <c r="AT55" s="19">
        <f t="shared" si="37"/>
        <v>0</v>
      </c>
      <c r="AU55" s="19">
        <f t="shared" si="7"/>
        <v>0</v>
      </c>
      <c r="AV55" s="19">
        <f t="shared" si="8"/>
        <v>0</v>
      </c>
      <c r="AW55" s="19">
        <f t="shared" si="9"/>
        <v>0</v>
      </c>
      <c r="AX55" s="19">
        <f t="shared" si="10"/>
        <v>0</v>
      </c>
      <c r="AY55" s="19">
        <f t="shared" si="11"/>
        <v>0</v>
      </c>
      <c r="AZ55" s="19">
        <f t="shared" si="92"/>
        <v>0</v>
      </c>
      <c r="BA55" s="19">
        <f t="shared" si="114"/>
        <v>0</v>
      </c>
      <c r="BB55" s="19">
        <f t="shared" si="115"/>
        <v>0</v>
      </c>
      <c r="BC55" s="19">
        <f t="shared" si="116"/>
        <v>0</v>
      </c>
      <c r="BD55" s="19">
        <f t="shared" si="117"/>
        <v>0</v>
      </c>
      <c r="BE55" s="19">
        <f t="shared" si="118"/>
        <v>0</v>
      </c>
      <c r="BF55" s="19">
        <f t="shared" si="43"/>
        <v>287</v>
      </c>
      <c r="BG55" s="19">
        <f t="shared" si="119"/>
        <v>0</v>
      </c>
      <c r="BH55" s="19">
        <f t="shared" si="120"/>
        <v>0</v>
      </c>
      <c r="BI55" s="19">
        <f t="shared" si="121"/>
        <v>0</v>
      </c>
      <c r="BK55" s="20">
        <f t="shared" si="122"/>
        <v>0</v>
      </c>
      <c r="BL55" s="20">
        <f t="shared" si="123"/>
        <v>0</v>
      </c>
      <c r="BM55" s="20">
        <f t="shared" si="124"/>
        <v>0</v>
      </c>
      <c r="BN55" s="20">
        <f t="shared" si="125"/>
        <v>0</v>
      </c>
      <c r="BO55" s="20">
        <f t="shared" si="126"/>
        <v>0</v>
      </c>
      <c r="BP55" s="20">
        <f t="shared" si="127"/>
        <v>0</v>
      </c>
      <c r="BQ55" s="20">
        <f t="shared" si="128"/>
        <v>0</v>
      </c>
      <c r="BR55" s="20">
        <f t="shared" si="129"/>
        <v>0</v>
      </c>
      <c r="BS55" s="20">
        <f t="shared" si="130"/>
        <v>0</v>
      </c>
      <c r="BT55" s="20">
        <f t="shared" si="131"/>
        <v>0</v>
      </c>
      <c r="BU55" s="20">
        <f t="shared" si="54"/>
        <v>0</v>
      </c>
      <c r="BV55" s="8">
        <f>IF('Men''s Epée'!$AP$3=TRUE,G55,0)</f>
        <v>0</v>
      </c>
      <c r="BW55" s="8">
        <f>IF('Men''s Epée'!$AQ$3=TRUE,I55,0)</f>
        <v>0</v>
      </c>
      <c r="BX55" s="8">
        <f>IF('Men''s Epée'!$AR$3=TRUE,K55,0)</f>
        <v>287</v>
      </c>
      <c r="BY55" s="8">
        <f>IF('Men''s Epée'!$AS$3=TRUE,M55,0)</f>
        <v>0</v>
      </c>
      <c r="BZ55" s="8">
        <f t="shared" si="55"/>
        <v>0</v>
      </c>
      <c r="CA55" s="8">
        <f t="shared" si="17"/>
        <v>0</v>
      </c>
      <c r="CB55" s="8">
        <f t="shared" si="18"/>
        <v>0</v>
      </c>
      <c r="CC55" s="8">
        <f t="shared" si="19"/>
        <v>0</v>
      </c>
      <c r="CD55" s="8">
        <f t="shared" si="20"/>
        <v>0</v>
      </c>
      <c r="CE55" s="8">
        <f t="shared" si="21"/>
        <v>0</v>
      </c>
      <c r="CF55" s="20">
        <f t="shared" si="93"/>
        <v>0</v>
      </c>
      <c r="CG55" s="20">
        <f t="shared" si="132"/>
        <v>0</v>
      </c>
      <c r="CH55" s="20">
        <f t="shared" si="133"/>
        <v>0</v>
      </c>
      <c r="CI55" s="20">
        <f t="shared" si="134"/>
        <v>0</v>
      </c>
      <c r="CJ55" s="20">
        <f t="shared" si="135"/>
        <v>0</v>
      </c>
      <c r="CK55" s="20">
        <f t="shared" si="136"/>
        <v>0</v>
      </c>
      <c r="CL55" s="8">
        <f t="shared" si="61"/>
        <v>287</v>
      </c>
      <c r="CM55" s="8">
        <f t="shared" si="137"/>
        <v>0</v>
      </c>
      <c r="CN55" s="8">
        <f t="shared" si="138"/>
        <v>0</v>
      </c>
      <c r="CO55" s="8">
        <f t="shared" si="139"/>
        <v>0</v>
      </c>
      <c r="CP55" s="8">
        <f t="shared" si="94"/>
        <v>287</v>
      </c>
    </row>
    <row r="56" spans="1:94" ht="13.5" customHeight="1">
      <c r="A56" s="11" t="str">
        <f t="shared" si="100"/>
        <v>53T</v>
      </c>
      <c r="B56" s="11" t="str">
        <f t="shared" si="140"/>
        <v>#</v>
      </c>
      <c r="C56" s="12" t="s">
        <v>204</v>
      </c>
      <c r="D56" s="30">
        <v>1987</v>
      </c>
      <c r="E56" s="39">
        <f t="shared" si="86"/>
        <v>285</v>
      </c>
      <c r="F56" s="14">
        <v>27</v>
      </c>
      <c r="G56" s="16">
        <f t="shared" si="101"/>
        <v>285</v>
      </c>
      <c r="H56" s="15" t="s">
        <v>4</v>
      </c>
      <c r="I56" s="16">
        <f t="shared" si="102"/>
        <v>0</v>
      </c>
      <c r="J56" s="15" t="s">
        <v>4</v>
      </c>
      <c r="K56" s="16">
        <f t="shared" si="103"/>
        <v>0</v>
      </c>
      <c r="L56" s="15" t="s">
        <v>4</v>
      </c>
      <c r="M56" s="16">
        <f t="shared" si="104"/>
        <v>0</v>
      </c>
      <c r="N56" s="17"/>
      <c r="O56" s="17"/>
      <c r="P56" s="17"/>
      <c r="Q56" s="17"/>
      <c r="R56" s="17"/>
      <c r="S56" s="17"/>
      <c r="T56" s="17"/>
      <c r="U56" s="17"/>
      <c r="V56" s="17"/>
      <c r="W56" s="18"/>
      <c r="X56" s="17"/>
      <c r="Y56" s="17"/>
      <c r="Z56" s="17"/>
      <c r="AA56" s="17"/>
      <c r="AB56" s="17"/>
      <c r="AC56" s="18"/>
      <c r="AE56" s="19">
        <f t="shared" si="87"/>
        <v>0</v>
      </c>
      <c r="AF56" s="19">
        <f t="shared" si="105"/>
        <v>0</v>
      </c>
      <c r="AG56" s="19">
        <f t="shared" si="106"/>
        <v>0</v>
      </c>
      <c r="AH56" s="19">
        <f t="shared" si="107"/>
        <v>0</v>
      </c>
      <c r="AI56" s="19">
        <f t="shared" si="108"/>
        <v>0</v>
      </c>
      <c r="AJ56" s="19">
        <f t="shared" si="109"/>
        <v>0</v>
      </c>
      <c r="AK56" s="19">
        <f t="shared" si="110"/>
        <v>0</v>
      </c>
      <c r="AL56" s="19">
        <f t="shared" si="111"/>
        <v>0</v>
      </c>
      <c r="AM56" s="19">
        <f t="shared" si="112"/>
        <v>0</v>
      </c>
      <c r="AN56" s="19">
        <f t="shared" si="113"/>
        <v>0</v>
      </c>
      <c r="AO56" s="19">
        <f t="shared" si="36"/>
        <v>0</v>
      </c>
      <c r="AP56" s="19">
        <f t="shared" si="88"/>
        <v>285</v>
      </c>
      <c r="AQ56" s="19">
        <f t="shared" si="89"/>
        <v>0</v>
      </c>
      <c r="AR56" s="19">
        <f t="shared" si="90"/>
        <v>0</v>
      </c>
      <c r="AS56" s="19">
        <f t="shared" si="91"/>
        <v>0</v>
      </c>
      <c r="AT56" s="19">
        <f t="shared" si="37"/>
        <v>0</v>
      </c>
      <c r="AU56" s="19">
        <f t="shared" si="7"/>
        <v>0</v>
      </c>
      <c r="AV56" s="19">
        <f t="shared" si="8"/>
        <v>0</v>
      </c>
      <c r="AW56" s="19">
        <f t="shared" si="9"/>
        <v>0</v>
      </c>
      <c r="AX56" s="19">
        <f t="shared" si="10"/>
        <v>0</v>
      </c>
      <c r="AY56" s="19">
        <f t="shared" si="11"/>
        <v>0</v>
      </c>
      <c r="AZ56" s="19">
        <f t="shared" si="92"/>
        <v>0</v>
      </c>
      <c r="BA56" s="19">
        <f t="shared" si="114"/>
        <v>0</v>
      </c>
      <c r="BB56" s="19">
        <f t="shared" si="115"/>
        <v>0</v>
      </c>
      <c r="BC56" s="19">
        <f t="shared" si="116"/>
        <v>0</v>
      </c>
      <c r="BD56" s="19">
        <f t="shared" si="117"/>
        <v>0</v>
      </c>
      <c r="BE56" s="19">
        <f t="shared" si="118"/>
        <v>0</v>
      </c>
      <c r="BF56" s="19">
        <f t="shared" si="43"/>
        <v>285</v>
      </c>
      <c r="BG56" s="19">
        <f t="shared" si="119"/>
        <v>0</v>
      </c>
      <c r="BH56" s="19">
        <f t="shared" si="120"/>
        <v>0</v>
      </c>
      <c r="BI56" s="19">
        <f t="shared" si="121"/>
        <v>0</v>
      </c>
      <c r="BK56" s="20">
        <f t="shared" si="122"/>
        <v>0</v>
      </c>
      <c r="BL56" s="20">
        <f t="shared" si="123"/>
        <v>0</v>
      </c>
      <c r="BM56" s="20">
        <f t="shared" si="124"/>
        <v>0</v>
      </c>
      <c r="BN56" s="20">
        <f t="shared" si="125"/>
        <v>0</v>
      </c>
      <c r="BO56" s="20">
        <f t="shared" si="126"/>
        <v>0</v>
      </c>
      <c r="BP56" s="20">
        <f t="shared" si="127"/>
        <v>0</v>
      </c>
      <c r="BQ56" s="20">
        <f t="shared" si="128"/>
        <v>0</v>
      </c>
      <c r="BR56" s="20">
        <f t="shared" si="129"/>
        <v>0</v>
      </c>
      <c r="BS56" s="20">
        <f t="shared" si="130"/>
        <v>0</v>
      </c>
      <c r="BT56" s="20">
        <f t="shared" si="131"/>
        <v>0</v>
      </c>
      <c r="BU56" s="20">
        <f t="shared" si="54"/>
        <v>0</v>
      </c>
      <c r="BV56" s="8">
        <f>IF('Men''s Epée'!$AP$3=TRUE,G56,0)</f>
        <v>285</v>
      </c>
      <c r="BW56" s="8">
        <f>IF('Men''s Epée'!$AQ$3=TRUE,I56,0)</f>
        <v>0</v>
      </c>
      <c r="BX56" s="8">
        <f>IF('Men''s Epée'!$AR$3=TRUE,K56,0)</f>
        <v>0</v>
      </c>
      <c r="BY56" s="8">
        <f>IF('Men''s Epée'!$AS$3=TRUE,M56,0)</f>
        <v>0</v>
      </c>
      <c r="BZ56" s="8">
        <f t="shared" si="55"/>
        <v>0</v>
      </c>
      <c r="CA56" s="8">
        <f t="shared" si="17"/>
        <v>0</v>
      </c>
      <c r="CB56" s="8">
        <f t="shared" si="18"/>
        <v>0</v>
      </c>
      <c r="CC56" s="8">
        <f t="shared" si="19"/>
        <v>0</v>
      </c>
      <c r="CD56" s="8">
        <f t="shared" si="20"/>
        <v>0</v>
      </c>
      <c r="CE56" s="8">
        <f t="shared" si="21"/>
        <v>0</v>
      </c>
      <c r="CF56" s="20">
        <f t="shared" si="93"/>
        <v>0</v>
      </c>
      <c r="CG56" s="20">
        <f t="shared" si="132"/>
        <v>0</v>
      </c>
      <c r="CH56" s="20">
        <f t="shared" si="133"/>
        <v>0</v>
      </c>
      <c r="CI56" s="20">
        <f t="shared" si="134"/>
        <v>0</v>
      </c>
      <c r="CJ56" s="20">
        <f t="shared" si="135"/>
        <v>0</v>
      </c>
      <c r="CK56" s="20">
        <f t="shared" si="136"/>
        <v>0</v>
      </c>
      <c r="CL56" s="8">
        <f t="shared" si="61"/>
        <v>285</v>
      </c>
      <c r="CM56" s="8">
        <f t="shared" si="137"/>
        <v>0</v>
      </c>
      <c r="CN56" s="8">
        <f t="shared" si="138"/>
        <v>0</v>
      </c>
      <c r="CO56" s="8">
        <f t="shared" si="139"/>
        <v>0</v>
      </c>
      <c r="CP56" s="8">
        <f t="shared" si="94"/>
        <v>285</v>
      </c>
    </row>
    <row r="57" spans="1:94" ht="13.5" customHeight="1">
      <c r="A57" s="11" t="str">
        <f t="shared" si="100"/>
        <v>53T</v>
      </c>
      <c r="B57" s="11">
        <f t="shared" si="140"/>
      </c>
      <c r="C57" s="32" t="s">
        <v>348</v>
      </c>
      <c r="D57" s="30">
        <v>1980</v>
      </c>
      <c r="E57" s="39">
        <f t="shared" si="86"/>
        <v>285</v>
      </c>
      <c r="F57" s="14" t="s">
        <v>4</v>
      </c>
      <c r="G57" s="16">
        <f t="shared" si="101"/>
        <v>0</v>
      </c>
      <c r="H57" s="15" t="s">
        <v>4</v>
      </c>
      <c r="I57" s="16">
        <f t="shared" si="102"/>
        <v>0</v>
      </c>
      <c r="J57" s="15">
        <v>27</v>
      </c>
      <c r="K57" s="16">
        <f t="shared" si="103"/>
        <v>285</v>
      </c>
      <c r="L57" s="15" t="s">
        <v>4</v>
      </c>
      <c r="M57" s="16">
        <f t="shared" si="104"/>
        <v>0</v>
      </c>
      <c r="N57" s="17"/>
      <c r="O57" s="17"/>
      <c r="P57" s="17"/>
      <c r="Q57" s="17"/>
      <c r="R57" s="17"/>
      <c r="S57" s="17"/>
      <c r="T57" s="17"/>
      <c r="U57" s="17"/>
      <c r="V57" s="17"/>
      <c r="W57" s="18"/>
      <c r="X57" s="17"/>
      <c r="Y57" s="17"/>
      <c r="Z57" s="17"/>
      <c r="AA57" s="17"/>
      <c r="AB57" s="17"/>
      <c r="AC57" s="18"/>
      <c r="AE57" s="19">
        <f t="shared" si="87"/>
        <v>0</v>
      </c>
      <c r="AF57" s="19">
        <f t="shared" si="105"/>
        <v>0</v>
      </c>
      <c r="AG57" s="19">
        <f t="shared" si="106"/>
        <v>0</v>
      </c>
      <c r="AH57" s="19">
        <f t="shared" si="107"/>
        <v>0</v>
      </c>
      <c r="AI57" s="19">
        <f t="shared" si="108"/>
        <v>0</v>
      </c>
      <c r="AJ57" s="19">
        <f t="shared" si="109"/>
        <v>0</v>
      </c>
      <c r="AK57" s="19">
        <f t="shared" si="110"/>
        <v>0</v>
      </c>
      <c r="AL57" s="19">
        <f t="shared" si="111"/>
        <v>0</v>
      </c>
      <c r="AM57" s="19">
        <f t="shared" si="112"/>
        <v>0</v>
      </c>
      <c r="AN57" s="19">
        <f t="shared" si="113"/>
        <v>0</v>
      </c>
      <c r="AO57" s="19">
        <f t="shared" si="36"/>
        <v>0</v>
      </c>
      <c r="AP57" s="19">
        <f t="shared" si="88"/>
        <v>0</v>
      </c>
      <c r="AQ57" s="19">
        <f t="shared" si="89"/>
        <v>0</v>
      </c>
      <c r="AR57" s="19">
        <f t="shared" si="90"/>
        <v>285</v>
      </c>
      <c r="AS57" s="19">
        <f t="shared" si="91"/>
        <v>0</v>
      </c>
      <c r="AT57" s="19">
        <f t="shared" si="37"/>
        <v>0</v>
      </c>
      <c r="AU57" s="19">
        <f t="shared" si="7"/>
        <v>0</v>
      </c>
      <c r="AV57" s="19">
        <f t="shared" si="8"/>
        <v>0</v>
      </c>
      <c r="AW57" s="19">
        <f t="shared" si="9"/>
        <v>0</v>
      </c>
      <c r="AX57" s="19">
        <f t="shared" si="10"/>
        <v>0</v>
      </c>
      <c r="AY57" s="19">
        <f t="shared" si="11"/>
        <v>0</v>
      </c>
      <c r="AZ57" s="19">
        <f t="shared" si="92"/>
        <v>0</v>
      </c>
      <c r="BA57" s="19">
        <f t="shared" si="114"/>
        <v>0</v>
      </c>
      <c r="BB57" s="19">
        <f t="shared" si="115"/>
        <v>0</v>
      </c>
      <c r="BC57" s="19">
        <f t="shared" si="116"/>
        <v>0</v>
      </c>
      <c r="BD57" s="19">
        <f t="shared" si="117"/>
        <v>0</v>
      </c>
      <c r="BE57" s="19">
        <f t="shared" si="118"/>
        <v>0</v>
      </c>
      <c r="BF57" s="19">
        <f t="shared" si="43"/>
        <v>285</v>
      </c>
      <c r="BG57" s="19">
        <f t="shared" si="119"/>
        <v>0</v>
      </c>
      <c r="BH57" s="19">
        <f t="shared" si="120"/>
        <v>0</v>
      </c>
      <c r="BI57" s="19">
        <f t="shared" si="121"/>
        <v>0</v>
      </c>
      <c r="BK57" s="20">
        <f t="shared" si="122"/>
        <v>0</v>
      </c>
      <c r="BL57" s="20">
        <f t="shared" si="123"/>
        <v>0</v>
      </c>
      <c r="BM57" s="20">
        <f t="shared" si="124"/>
        <v>0</v>
      </c>
      <c r="BN57" s="20">
        <f t="shared" si="125"/>
        <v>0</v>
      </c>
      <c r="BO57" s="20">
        <f t="shared" si="126"/>
        <v>0</v>
      </c>
      <c r="BP57" s="20">
        <f t="shared" si="127"/>
        <v>0</v>
      </c>
      <c r="BQ57" s="20">
        <f t="shared" si="128"/>
        <v>0</v>
      </c>
      <c r="BR57" s="20">
        <f t="shared" si="129"/>
        <v>0</v>
      </c>
      <c r="BS57" s="20">
        <f t="shared" si="130"/>
        <v>0</v>
      </c>
      <c r="BT57" s="20">
        <f t="shared" si="131"/>
        <v>0</v>
      </c>
      <c r="BU57" s="20">
        <f t="shared" si="54"/>
        <v>0</v>
      </c>
      <c r="BV57" s="8">
        <f>IF('Men''s Epée'!$AP$3=TRUE,G57,0)</f>
        <v>0</v>
      </c>
      <c r="BW57" s="8">
        <f>IF('Men''s Epée'!$AQ$3=TRUE,I57,0)</f>
        <v>0</v>
      </c>
      <c r="BX57" s="8">
        <f>IF('Men''s Epée'!$AR$3=TRUE,K57,0)</f>
        <v>285</v>
      </c>
      <c r="BY57" s="8">
        <f>IF('Men''s Epée'!$AS$3=TRUE,M57,0)</f>
        <v>0</v>
      </c>
      <c r="BZ57" s="8">
        <f t="shared" si="55"/>
        <v>0</v>
      </c>
      <c r="CA57" s="8">
        <f t="shared" si="17"/>
        <v>0</v>
      </c>
      <c r="CB57" s="8">
        <f t="shared" si="18"/>
        <v>0</v>
      </c>
      <c r="CC57" s="8">
        <f t="shared" si="19"/>
        <v>0</v>
      </c>
      <c r="CD57" s="8">
        <f t="shared" si="20"/>
        <v>0</v>
      </c>
      <c r="CE57" s="8">
        <f t="shared" si="21"/>
        <v>0</v>
      </c>
      <c r="CF57" s="20">
        <f t="shared" si="93"/>
        <v>0</v>
      </c>
      <c r="CG57" s="20">
        <f t="shared" si="132"/>
        <v>0</v>
      </c>
      <c r="CH57" s="20">
        <f t="shared" si="133"/>
        <v>0</v>
      </c>
      <c r="CI57" s="20">
        <f t="shared" si="134"/>
        <v>0</v>
      </c>
      <c r="CJ57" s="20">
        <f t="shared" si="135"/>
        <v>0</v>
      </c>
      <c r="CK57" s="20">
        <f t="shared" si="136"/>
        <v>0</v>
      </c>
      <c r="CL57" s="8">
        <f t="shared" si="61"/>
        <v>285</v>
      </c>
      <c r="CM57" s="8">
        <f t="shared" si="137"/>
        <v>0</v>
      </c>
      <c r="CN57" s="8">
        <f t="shared" si="138"/>
        <v>0</v>
      </c>
      <c r="CO57" s="8">
        <f t="shared" si="139"/>
        <v>0</v>
      </c>
      <c r="CP57" s="8">
        <f t="shared" si="94"/>
        <v>285</v>
      </c>
    </row>
    <row r="58" spans="1:94" ht="13.5" customHeight="1">
      <c r="A58" s="11" t="str">
        <f t="shared" si="100"/>
        <v>55</v>
      </c>
      <c r="B58" s="11">
        <f t="shared" si="140"/>
      </c>
      <c r="C58" s="32" t="s">
        <v>249</v>
      </c>
      <c r="D58" s="30">
        <v>1956</v>
      </c>
      <c r="E58" s="39">
        <f t="shared" si="86"/>
        <v>283</v>
      </c>
      <c r="F58" s="14" t="s">
        <v>4</v>
      </c>
      <c r="G58" s="16">
        <f t="shared" si="101"/>
        <v>0</v>
      </c>
      <c r="H58" s="15">
        <v>28</v>
      </c>
      <c r="I58" s="16">
        <f t="shared" si="102"/>
        <v>283</v>
      </c>
      <c r="J58" s="15" t="s">
        <v>4</v>
      </c>
      <c r="K58" s="16">
        <f t="shared" si="103"/>
        <v>0</v>
      </c>
      <c r="L58" s="15" t="s">
        <v>4</v>
      </c>
      <c r="M58" s="16">
        <f t="shared" si="104"/>
        <v>0</v>
      </c>
      <c r="N58" s="17"/>
      <c r="O58" s="17"/>
      <c r="P58" s="17"/>
      <c r="Q58" s="17"/>
      <c r="R58" s="17"/>
      <c r="S58" s="17"/>
      <c r="T58" s="17"/>
      <c r="U58" s="17"/>
      <c r="V58" s="17"/>
      <c r="W58" s="18"/>
      <c r="X58" s="17"/>
      <c r="Y58" s="17"/>
      <c r="Z58" s="17"/>
      <c r="AA58" s="17"/>
      <c r="AB58" s="17"/>
      <c r="AC58" s="18"/>
      <c r="AE58" s="19">
        <f t="shared" si="87"/>
        <v>0</v>
      </c>
      <c r="AF58" s="19">
        <f t="shared" si="105"/>
        <v>0</v>
      </c>
      <c r="AG58" s="19">
        <f t="shared" si="106"/>
        <v>0</v>
      </c>
      <c r="AH58" s="19">
        <f t="shared" si="107"/>
        <v>0</v>
      </c>
      <c r="AI58" s="19">
        <f t="shared" si="108"/>
        <v>0</v>
      </c>
      <c r="AJ58" s="19">
        <f t="shared" si="109"/>
        <v>0</v>
      </c>
      <c r="AK58" s="19">
        <f t="shared" si="110"/>
        <v>0</v>
      </c>
      <c r="AL58" s="19">
        <f t="shared" si="111"/>
        <v>0</v>
      </c>
      <c r="AM58" s="19">
        <f t="shared" si="112"/>
        <v>0</v>
      </c>
      <c r="AN58" s="19">
        <f t="shared" si="113"/>
        <v>0</v>
      </c>
      <c r="AO58" s="19">
        <f t="shared" si="36"/>
        <v>0</v>
      </c>
      <c r="AP58" s="19">
        <f t="shared" si="88"/>
        <v>0</v>
      </c>
      <c r="AQ58" s="19">
        <f t="shared" si="89"/>
        <v>283</v>
      </c>
      <c r="AR58" s="19">
        <f t="shared" si="90"/>
        <v>0</v>
      </c>
      <c r="AS58" s="19">
        <f t="shared" si="91"/>
        <v>0</v>
      </c>
      <c r="AT58" s="19">
        <f t="shared" si="37"/>
        <v>0</v>
      </c>
      <c r="AU58" s="19">
        <f t="shared" si="7"/>
        <v>0</v>
      </c>
      <c r="AV58" s="19">
        <f t="shared" si="8"/>
        <v>0</v>
      </c>
      <c r="AW58" s="19">
        <f t="shared" si="9"/>
        <v>0</v>
      </c>
      <c r="AX58" s="19">
        <f t="shared" si="10"/>
        <v>0</v>
      </c>
      <c r="AY58" s="19">
        <f t="shared" si="11"/>
        <v>0</v>
      </c>
      <c r="AZ58" s="19">
        <f t="shared" si="92"/>
        <v>0</v>
      </c>
      <c r="BA58" s="19">
        <f t="shared" si="114"/>
        <v>0</v>
      </c>
      <c r="BB58" s="19">
        <f t="shared" si="115"/>
        <v>0</v>
      </c>
      <c r="BC58" s="19">
        <f t="shared" si="116"/>
        <v>0</v>
      </c>
      <c r="BD58" s="19">
        <f t="shared" si="117"/>
        <v>0</v>
      </c>
      <c r="BE58" s="19">
        <f t="shared" si="118"/>
        <v>0</v>
      </c>
      <c r="BF58" s="19">
        <f t="shared" si="43"/>
        <v>283</v>
      </c>
      <c r="BG58" s="19">
        <f t="shared" si="119"/>
        <v>0</v>
      </c>
      <c r="BH58" s="19">
        <f t="shared" si="120"/>
        <v>0</v>
      </c>
      <c r="BI58" s="19">
        <f t="shared" si="121"/>
        <v>0</v>
      </c>
      <c r="BK58" s="20">
        <f t="shared" si="122"/>
        <v>0</v>
      </c>
      <c r="BL58" s="20">
        <f t="shared" si="123"/>
        <v>0</v>
      </c>
      <c r="BM58" s="20">
        <f t="shared" si="124"/>
        <v>0</v>
      </c>
      <c r="BN58" s="20">
        <f t="shared" si="125"/>
        <v>0</v>
      </c>
      <c r="BO58" s="20">
        <f t="shared" si="126"/>
        <v>0</v>
      </c>
      <c r="BP58" s="20">
        <f t="shared" si="127"/>
        <v>0</v>
      </c>
      <c r="BQ58" s="20">
        <f t="shared" si="128"/>
        <v>0</v>
      </c>
      <c r="BR58" s="20">
        <f t="shared" si="129"/>
        <v>0</v>
      </c>
      <c r="BS58" s="20">
        <f t="shared" si="130"/>
        <v>0</v>
      </c>
      <c r="BT58" s="20">
        <f t="shared" si="131"/>
        <v>0</v>
      </c>
      <c r="BU58" s="20">
        <f t="shared" si="54"/>
        <v>0</v>
      </c>
      <c r="BV58" s="8">
        <f>IF('Men''s Epée'!$AP$3=TRUE,G58,0)</f>
        <v>0</v>
      </c>
      <c r="BW58" s="8">
        <f>IF('Men''s Epée'!$AQ$3=TRUE,I58,0)</f>
        <v>283</v>
      </c>
      <c r="BX58" s="8">
        <f>IF('Men''s Epée'!$AR$3=TRUE,K58,0)</f>
        <v>0</v>
      </c>
      <c r="BY58" s="8">
        <f>IF('Men''s Epée'!$AS$3=TRUE,M58,0)</f>
        <v>0</v>
      </c>
      <c r="BZ58" s="8">
        <f t="shared" si="55"/>
        <v>0</v>
      </c>
      <c r="CA58" s="8">
        <f t="shared" si="17"/>
        <v>0</v>
      </c>
      <c r="CB58" s="8">
        <f t="shared" si="18"/>
        <v>0</v>
      </c>
      <c r="CC58" s="8">
        <f t="shared" si="19"/>
        <v>0</v>
      </c>
      <c r="CD58" s="8">
        <f t="shared" si="20"/>
        <v>0</v>
      </c>
      <c r="CE58" s="8">
        <f t="shared" si="21"/>
        <v>0</v>
      </c>
      <c r="CF58" s="20">
        <f t="shared" si="93"/>
        <v>0</v>
      </c>
      <c r="CG58" s="20">
        <f t="shared" si="132"/>
        <v>0</v>
      </c>
      <c r="CH58" s="20">
        <f t="shared" si="133"/>
        <v>0</v>
      </c>
      <c r="CI58" s="20">
        <f t="shared" si="134"/>
        <v>0</v>
      </c>
      <c r="CJ58" s="20">
        <f t="shared" si="135"/>
        <v>0</v>
      </c>
      <c r="CK58" s="20">
        <f t="shared" si="136"/>
        <v>0</v>
      </c>
      <c r="CL58" s="8">
        <f t="shared" si="61"/>
        <v>283</v>
      </c>
      <c r="CM58" s="8">
        <f t="shared" si="137"/>
        <v>0</v>
      </c>
      <c r="CN58" s="8">
        <f t="shared" si="138"/>
        <v>0</v>
      </c>
      <c r="CO58" s="8">
        <f t="shared" si="139"/>
        <v>0</v>
      </c>
      <c r="CP58" s="8">
        <f t="shared" si="94"/>
        <v>283</v>
      </c>
    </row>
    <row r="59" spans="1:94" ht="13.5" customHeight="1">
      <c r="A59" s="11" t="str">
        <f t="shared" si="100"/>
        <v>56</v>
      </c>
      <c r="B59" s="11">
        <f t="shared" si="140"/>
      </c>
      <c r="C59" s="12" t="s">
        <v>221</v>
      </c>
      <c r="D59" s="30">
        <v>1961</v>
      </c>
      <c r="E59" s="39">
        <f t="shared" si="86"/>
        <v>281</v>
      </c>
      <c r="F59" s="14">
        <v>29</v>
      </c>
      <c r="G59" s="16">
        <f t="shared" si="101"/>
        <v>281</v>
      </c>
      <c r="H59" s="15" t="s">
        <v>4</v>
      </c>
      <c r="I59" s="16">
        <f t="shared" si="102"/>
        <v>0</v>
      </c>
      <c r="J59" s="15" t="s">
        <v>4</v>
      </c>
      <c r="K59" s="16">
        <f t="shared" si="103"/>
        <v>0</v>
      </c>
      <c r="L59" s="15" t="s">
        <v>4</v>
      </c>
      <c r="M59" s="16">
        <f t="shared" si="104"/>
        <v>0</v>
      </c>
      <c r="N59" s="17"/>
      <c r="O59" s="17"/>
      <c r="P59" s="17"/>
      <c r="Q59" s="17"/>
      <c r="R59" s="17"/>
      <c r="S59" s="17"/>
      <c r="T59" s="17"/>
      <c r="U59" s="17"/>
      <c r="V59" s="17"/>
      <c r="W59" s="18"/>
      <c r="X59" s="17"/>
      <c r="Y59" s="17"/>
      <c r="Z59" s="17"/>
      <c r="AA59" s="17"/>
      <c r="AB59" s="17"/>
      <c r="AC59" s="18"/>
      <c r="AE59" s="19">
        <f t="shared" si="87"/>
        <v>0</v>
      </c>
      <c r="AF59" s="19">
        <f t="shared" si="105"/>
        <v>0</v>
      </c>
      <c r="AG59" s="19">
        <f t="shared" si="106"/>
        <v>0</v>
      </c>
      <c r="AH59" s="19">
        <f t="shared" si="107"/>
        <v>0</v>
      </c>
      <c r="AI59" s="19">
        <f t="shared" si="108"/>
        <v>0</v>
      </c>
      <c r="AJ59" s="19">
        <f t="shared" si="109"/>
        <v>0</v>
      </c>
      <c r="AK59" s="19">
        <f t="shared" si="110"/>
        <v>0</v>
      </c>
      <c r="AL59" s="19">
        <f t="shared" si="111"/>
        <v>0</v>
      </c>
      <c r="AM59" s="19">
        <f t="shared" si="112"/>
        <v>0</v>
      </c>
      <c r="AN59" s="19">
        <f t="shared" si="113"/>
        <v>0</v>
      </c>
      <c r="AO59" s="19">
        <f t="shared" si="36"/>
        <v>0</v>
      </c>
      <c r="AP59" s="19">
        <f t="shared" si="88"/>
        <v>281</v>
      </c>
      <c r="AQ59" s="19">
        <f t="shared" si="89"/>
        <v>0</v>
      </c>
      <c r="AR59" s="19">
        <f t="shared" si="90"/>
        <v>0</v>
      </c>
      <c r="AS59" s="19">
        <f t="shared" si="91"/>
        <v>0</v>
      </c>
      <c r="AT59" s="19">
        <f t="shared" si="37"/>
        <v>0</v>
      </c>
      <c r="AU59" s="19">
        <f t="shared" si="7"/>
        <v>0</v>
      </c>
      <c r="AV59" s="19">
        <f t="shared" si="8"/>
        <v>0</v>
      </c>
      <c r="AW59" s="19">
        <f t="shared" si="9"/>
        <v>0</v>
      </c>
      <c r="AX59" s="19">
        <f t="shared" si="10"/>
        <v>0</v>
      </c>
      <c r="AY59" s="19">
        <f t="shared" si="11"/>
        <v>0</v>
      </c>
      <c r="AZ59" s="19">
        <f t="shared" si="92"/>
        <v>0</v>
      </c>
      <c r="BA59" s="19">
        <f t="shared" si="114"/>
        <v>0</v>
      </c>
      <c r="BB59" s="19">
        <f t="shared" si="115"/>
        <v>0</v>
      </c>
      <c r="BC59" s="19">
        <f t="shared" si="116"/>
        <v>0</v>
      </c>
      <c r="BD59" s="19">
        <f t="shared" si="117"/>
        <v>0</v>
      </c>
      <c r="BE59" s="19">
        <f t="shared" si="118"/>
        <v>0</v>
      </c>
      <c r="BF59" s="19">
        <f t="shared" si="43"/>
        <v>281</v>
      </c>
      <c r="BG59" s="19">
        <f t="shared" si="119"/>
        <v>0</v>
      </c>
      <c r="BH59" s="19">
        <f t="shared" si="120"/>
        <v>0</v>
      </c>
      <c r="BI59" s="19">
        <f t="shared" si="121"/>
        <v>0</v>
      </c>
      <c r="BK59" s="20">
        <f t="shared" si="122"/>
        <v>0</v>
      </c>
      <c r="BL59" s="20">
        <f t="shared" si="123"/>
        <v>0</v>
      </c>
      <c r="BM59" s="20">
        <f t="shared" si="124"/>
        <v>0</v>
      </c>
      <c r="BN59" s="20">
        <f t="shared" si="125"/>
        <v>0</v>
      </c>
      <c r="BO59" s="20">
        <f t="shared" si="126"/>
        <v>0</v>
      </c>
      <c r="BP59" s="20">
        <f t="shared" si="127"/>
        <v>0</v>
      </c>
      <c r="BQ59" s="20">
        <f t="shared" si="128"/>
        <v>0</v>
      </c>
      <c r="BR59" s="20">
        <f t="shared" si="129"/>
        <v>0</v>
      </c>
      <c r="BS59" s="20">
        <f t="shared" si="130"/>
        <v>0</v>
      </c>
      <c r="BT59" s="20">
        <f t="shared" si="131"/>
        <v>0</v>
      </c>
      <c r="BU59" s="20">
        <f t="shared" si="54"/>
        <v>0</v>
      </c>
      <c r="BV59" s="8">
        <f>IF('Men''s Epée'!$AP$3=TRUE,G59,0)</f>
        <v>281</v>
      </c>
      <c r="BW59" s="8">
        <f>IF('Men''s Epée'!$AQ$3=TRUE,I59,0)</f>
        <v>0</v>
      </c>
      <c r="BX59" s="8">
        <f>IF('Men''s Epée'!$AR$3=TRUE,K59,0)</f>
        <v>0</v>
      </c>
      <c r="BY59" s="8">
        <f>IF('Men''s Epée'!$AS$3=TRUE,M59,0)</f>
        <v>0</v>
      </c>
      <c r="BZ59" s="8">
        <f t="shared" si="55"/>
        <v>0</v>
      </c>
      <c r="CA59" s="8">
        <f t="shared" si="17"/>
        <v>0</v>
      </c>
      <c r="CB59" s="8">
        <f t="shared" si="18"/>
        <v>0</v>
      </c>
      <c r="CC59" s="8">
        <f t="shared" si="19"/>
        <v>0</v>
      </c>
      <c r="CD59" s="8">
        <f t="shared" si="20"/>
        <v>0</v>
      </c>
      <c r="CE59" s="8">
        <f t="shared" si="21"/>
        <v>0</v>
      </c>
      <c r="CF59" s="20">
        <f t="shared" si="93"/>
        <v>0</v>
      </c>
      <c r="CG59" s="20">
        <f t="shared" si="132"/>
        <v>0</v>
      </c>
      <c r="CH59" s="20">
        <f t="shared" si="133"/>
        <v>0</v>
      </c>
      <c r="CI59" s="20">
        <f t="shared" si="134"/>
        <v>0</v>
      </c>
      <c r="CJ59" s="20">
        <f t="shared" si="135"/>
        <v>0</v>
      </c>
      <c r="CK59" s="20">
        <f t="shared" si="136"/>
        <v>0</v>
      </c>
      <c r="CL59" s="8">
        <f t="shared" si="61"/>
        <v>281</v>
      </c>
      <c r="CM59" s="8">
        <f t="shared" si="137"/>
        <v>0</v>
      </c>
      <c r="CN59" s="8">
        <f t="shared" si="138"/>
        <v>0</v>
      </c>
      <c r="CO59" s="8">
        <f t="shared" si="139"/>
        <v>0</v>
      </c>
      <c r="CP59" s="8">
        <f t="shared" si="94"/>
        <v>281</v>
      </c>
    </row>
    <row r="60" spans="1:94" ht="13.5" customHeight="1">
      <c r="A60" s="11" t="str">
        <f t="shared" si="100"/>
        <v>57T</v>
      </c>
      <c r="B60" s="11" t="str">
        <f>IF(D60&gt;=JuniorCutoff,"#","")</f>
        <v>#</v>
      </c>
      <c r="C60" s="32" t="s">
        <v>316</v>
      </c>
      <c r="D60" s="30">
        <v>1986</v>
      </c>
      <c r="E60" s="39">
        <f>ROUND(IF($A$3=1,AO60+BF60,BU60+CL60),0)</f>
        <v>279</v>
      </c>
      <c r="F60" s="14" t="s">
        <v>4</v>
      </c>
      <c r="G60" s="16">
        <f t="shared" si="101"/>
        <v>0</v>
      </c>
      <c r="H60" s="15" t="s">
        <v>4</v>
      </c>
      <c r="I60" s="16">
        <f t="shared" si="102"/>
        <v>0</v>
      </c>
      <c r="J60" s="15">
        <v>30</v>
      </c>
      <c r="K60" s="16">
        <f t="shared" si="103"/>
        <v>279</v>
      </c>
      <c r="L60" s="15" t="s">
        <v>4</v>
      </c>
      <c r="M60" s="16">
        <f t="shared" si="104"/>
        <v>0</v>
      </c>
      <c r="N60" s="17"/>
      <c r="O60" s="17"/>
      <c r="P60" s="17"/>
      <c r="Q60" s="17"/>
      <c r="R60" s="17"/>
      <c r="S60" s="17"/>
      <c r="T60" s="17"/>
      <c r="U60" s="17"/>
      <c r="V60" s="17"/>
      <c r="W60" s="18"/>
      <c r="X60" s="17"/>
      <c r="Y60" s="17"/>
      <c r="Z60" s="17"/>
      <c r="AA60" s="17"/>
      <c r="AB60" s="17"/>
      <c r="AC60" s="18"/>
      <c r="AE60" s="19">
        <f aca="true" t="shared" si="141" ref="AE60:AN63">ABS(N60)</f>
        <v>0</v>
      </c>
      <c r="AF60" s="19">
        <f t="shared" si="141"/>
        <v>0</v>
      </c>
      <c r="AG60" s="19">
        <f t="shared" si="141"/>
        <v>0</v>
      </c>
      <c r="AH60" s="19">
        <f t="shared" si="141"/>
        <v>0</v>
      </c>
      <c r="AI60" s="19">
        <f t="shared" si="141"/>
        <v>0</v>
      </c>
      <c r="AJ60" s="19">
        <f t="shared" si="141"/>
        <v>0</v>
      </c>
      <c r="AK60" s="19">
        <f t="shared" si="141"/>
        <v>0</v>
      </c>
      <c r="AL60" s="19">
        <f t="shared" si="141"/>
        <v>0</v>
      </c>
      <c r="AM60" s="19">
        <f t="shared" si="141"/>
        <v>0</v>
      </c>
      <c r="AN60" s="19">
        <f t="shared" si="141"/>
        <v>0</v>
      </c>
      <c r="AO60" s="19">
        <f t="shared" si="36"/>
        <v>0</v>
      </c>
      <c r="AP60" s="19">
        <f>G60</f>
        <v>0</v>
      </c>
      <c r="AQ60" s="19">
        <f>I60</f>
        <v>0</v>
      </c>
      <c r="AR60" s="19">
        <f>K60</f>
        <v>279</v>
      </c>
      <c r="AS60" s="19">
        <f>M60</f>
        <v>0</v>
      </c>
      <c r="AT60" s="19">
        <f t="shared" si="37"/>
        <v>0</v>
      </c>
      <c r="AU60" s="19">
        <f t="shared" si="7"/>
        <v>0</v>
      </c>
      <c r="AV60" s="19">
        <f t="shared" si="8"/>
        <v>0</v>
      </c>
      <c r="AW60" s="19">
        <f t="shared" si="9"/>
        <v>0</v>
      </c>
      <c r="AX60" s="19">
        <f t="shared" si="10"/>
        <v>0</v>
      </c>
      <c r="AY60" s="19">
        <f t="shared" si="11"/>
        <v>0</v>
      </c>
      <c r="AZ60" s="19">
        <f aca="true" t="shared" si="142" ref="AZ60:BE63">ABS(X60)</f>
        <v>0</v>
      </c>
      <c r="BA60" s="19">
        <f t="shared" si="142"/>
        <v>0</v>
      </c>
      <c r="BB60" s="19">
        <f t="shared" si="142"/>
        <v>0</v>
      </c>
      <c r="BC60" s="19">
        <f t="shared" si="142"/>
        <v>0</v>
      </c>
      <c r="BD60" s="19">
        <f t="shared" si="142"/>
        <v>0</v>
      </c>
      <c r="BE60" s="19">
        <f t="shared" si="142"/>
        <v>0</v>
      </c>
      <c r="BF60" s="19">
        <f t="shared" si="43"/>
        <v>279</v>
      </c>
      <c r="BG60" s="19">
        <f>LARGE(AT60:BE60,1)</f>
        <v>0</v>
      </c>
      <c r="BH60" s="19">
        <f>LARGE(AT60:BE60,2)</f>
        <v>0</v>
      </c>
      <c r="BI60" s="19">
        <f>LARGE(AT60:BE60,3)</f>
        <v>0</v>
      </c>
      <c r="BK60" s="20">
        <f aca="true" t="shared" si="143" ref="BK60:BT63">MAX(N60,0)</f>
        <v>0</v>
      </c>
      <c r="BL60" s="20">
        <f t="shared" si="143"/>
        <v>0</v>
      </c>
      <c r="BM60" s="20">
        <f t="shared" si="143"/>
        <v>0</v>
      </c>
      <c r="BN60" s="20">
        <f t="shared" si="143"/>
        <v>0</v>
      </c>
      <c r="BO60" s="20">
        <f t="shared" si="143"/>
        <v>0</v>
      </c>
      <c r="BP60" s="20">
        <f t="shared" si="143"/>
        <v>0</v>
      </c>
      <c r="BQ60" s="20">
        <f t="shared" si="143"/>
        <v>0</v>
      </c>
      <c r="BR60" s="20">
        <f t="shared" si="143"/>
        <v>0</v>
      </c>
      <c r="BS60" s="20">
        <f t="shared" si="143"/>
        <v>0</v>
      </c>
      <c r="BT60" s="20">
        <f t="shared" si="143"/>
        <v>0</v>
      </c>
      <c r="BU60" s="20">
        <f t="shared" si="54"/>
        <v>0</v>
      </c>
      <c r="BV60" s="8">
        <f>IF('Men''s Epée'!$AP$3=TRUE,G60,0)</f>
        <v>0</v>
      </c>
      <c r="BW60" s="8">
        <f>IF('Men''s Epée'!$AQ$3=TRUE,I60,0)</f>
        <v>0</v>
      </c>
      <c r="BX60" s="8">
        <f>IF('Men''s Epée'!$AR$3=TRUE,K60,0)</f>
        <v>279</v>
      </c>
      <c r="BY60" s="8">
        <f>IF('Men''s Epée'!$AS$3=TRUE,M60,0)</f>
        <v>0</v>
      </c>
      <c r="BZ60" s="8">
        <f t="shared" si="55"/>
        <v>0</v>
      </c>
      <c r="CA60" s="8">
        <f t="shared" si="17"/>
        <v>0</v>
      </c>
      <c r="CB60" s="8">
        <f t="shared" si="18"/>
        <v>0</v>
      </c>
      <c r="CC60" s="8">
        <f t="shared" si="19"/>
        <v>0</v>
      </c>
      <c r="CD60" s="8">
        <f t="shared" si="20"/>
        <v>0</v>
      </c>
      <c r="CE60" s="8">
        <f t="shared" si="21"/>
        <v>0</v>
      </c>
      <c r="CF60" s="20">
        <f aca="true" t="shared" si="144" ref="CF60:CK63">MAX(X60,0)</f>
        <v>0</v>
      </c>
      <c r="CG60" s="20">
        <f t="shared" si="144"/>
        <v>0</v>
      </c>
      <c r="CH60" s="20">
        <f t="shared" si="144"/>
        <v>0</v>
      </c>
      <c r="CI60" s="20">
        <f t="shared" si="144"/>
        <v>0</v>
      </c>
      <c r="CJ60" s="20">
        <f t="shared" si="144"/>
        <v>0</v>
      </c>
      <c r="CK60" s="20">
        <f t="shared" si="144"/>
        <v>0</v>
      </c>
      <c r="CL60" s="8">
        <f t="shared" si="61"/>
        <v>279</v>
      </c>
      <c r="CM60" s="8">
        <f>LARGE(BZ60:CK60,1)</f>
        <v>0</v>
      </c>
      <c r="CN60" s="8">
        <f>LARGE(BZ60:CK60,2)</f>
        <v>0</v>
      </c>
      <c r="CO60" s="8">
        <f>LARGE(BZ60:CK60,3)</f>
        <v>0</v>
      </c>
      <c r="CP60" s="8">
        <f>ROUND(BU60+CL60,0)</f>
        <v>279</v>
      </c>
    </row>
    <row r="61" spans="1:94" ht="13.5">
      <c r="A61" s="11" t="str">
        <f t="shared" si="100"/>
        <v>57T</v>
      </c>
      <c r="B61" s="11" t="str">
        <f>IF(D61&gt;=JuniorCutoff,"#","")</f>
        <v>#</v>
      </c>
      <c r="C61" s="32" t="s">
        <v>149</v>
      </c>
      <c r="D61" s="30">
        <v>1987</v>
      </c>
      <c r="E61" s="39">
        <f>ROUND(IF($A$3=1,AO61+BF61,BU61+CL61),0)</f>
        <v>279</v>
      </c>
      <c r="F61" s="14">
        <v>30</v>
      </c>
      <c r="G61" s="16">
        <f t="shared" si="101"/>
        <v>279</v>
      </c>
      <c r="H61" s="15" t="s">
        <v>4</v>
      </c>
      <c r="I61" s="16">
        <f t="shared" si="102"/>
        <v>0</v>
      </c>
      <c r="J61" s="15" t="s">
        <v>4</v>
      </c>
      <c r="K61" s="16">
        <f t="shared" si="103"/>
        <v>0</v>
      </c>
      <c r="L61" s="15" t="s">
        <v>4</v>
      </c>
      <c r="M61" s="16">
        <f t="shared" si="104"/>
        <v>0</v>
      </c>
      <c r="N61" s="17"/>
      <c r="O61" s="17"/>
      <c r="P61" s="17"/>
      <c r="Q61" s="17"/>
      <c r="R61" s="17"/>
      <c r="S61" s="17"/>
      <c r="T61" s="17"/>
      <c r="U61" s="17"/>
      <c r="V61" s="17"/>
      <c r="W61" s="18"/>
      <c r="X61" s="17"/>
      <c r="Y61" s="17"/>
      <c r="Z61" s="17"/>
      <c r="AA61" s="17"/>
      <c r="AB61" s="17"/>
      <c r="AC61" s="18"/>
      <c r="AE61" s="19">
        <f t="shared" si="141"/>
        <v>0</v>
      </c>
      <c r="AF61" s="19">
        <f t="shared" si="141"/>
        <v>0</v>
      </c>
      <c r="AG61" s="19">
        <f t="shared" si="141"/>
        <v>0</v>
      </c>
      <c r="AH61" s="19">
        <f t="shared" si="141"/>
        <v>0</v>
      </c>
      <c r="AI61" s="19">
        <f t="shared" si="141"/>
        <v>0</v>
      </c>
      <c r="AJ61" s="19">
        <f t="shared" si="141"/>
        <v>0</v>
      </c>
      <c r="AK61" s="19">
        <f t="shared" si="141"/>
        <v>0</v>
      </c>
      <c r="AL61" s="19">
        <f t="shared" si="141"/>
        <v>0</v>
      </c>
      <c r="AM61" s="19">
        <f t="shared" si="141"/>
        <v>0</v>
      </c>
      <c r="AN61" s="19">
        <f t="shared" si="141"/>
        <v>0</v>
      </c>
      <c r="AO61" s="19">
        <f t="shared" si="36"/>
        <v>0</v>
      </c>
      <c r="AP61" s="19">
        <f>G61</f>
        <v>279</v>
      </c>
      <c r="AQ61" s="19">
        <f>I61</f>
        <v>0</v>
      </c>
      <c r="AR61" s="19">
        <f>K61</f>
        <v>0</v>
      </c>
      <c r="AS61" s="19">
        <f>M61</f>
        <v>0</v>
      </c>
      <c r="AT61" s="19">
        <f t="shared" si="37"/>
        <v>0</v>
      </c>
      <c r="AU61" s="19">
        <f t="shared" si="7"/>
        <v>0</v>
      </c>
      <c r="AV61" s="19">
        <f t="shared" si="8"/>
        <v>0</v>
      </c>
      <c r="AW61" s="19">
        <f t="shared" si="9"/>
        <v>0</v>
      </c>
      <c r="AX61" s="19">
        <f t="shared" si="10"/>
        <v>0</v>
      </c>
      <c r="AY61" s="19">
        <f t="shared" si="11"/>
        <v>0</v>
      </c>
      <c r="AZ61" s="19">
        <f t="shared" si="142"/>
        <v>0</v>
      </c>
      <c r="BA61" s="19">
        <f t="shared" si="142"/>
        <v>0</v>
      </c>
      <c r="BB61" s="19">
        <f t="shared" si="142"/>
        <v>0</v>
      </c>
      <c r="BC61" s="19">
        <f t="shared" si="142"/>
        <v>0</v>
      </c>
      <c r="BD61" s="19">
        <f t="shared" si="142"/>
        <v>0</v>
      </c>
      <c r="BE61" s="19">
        <f t="shared" si="142"/>
        <v>0</v>
      </c>
      <c r="BF61" s="19">
        <f t="shared" si="43"/>
        <v>279</v>
      </c>
      <c r="BG61" s="19">
        <f>LARGE(AT61:BE61,1)</f>
        <v>0</v>
      </c>
      <c r="BH61" s="19">
        <f>LARGE(AT61:BE61,2)</f>
        <v>0</v>
      </c>
      <c r="BI61" s="19">
        <f>LARGE(AT61:BE61,3)</f>
        <v>0</v>
      </c>
      <c r="BK61" s="20">
        <f t="shared" si="143"/>
        <v>0</v>
      </c>
      <c r="BL61" s="20">
        <f t="shared" si="143"/>
        <v>0</v>
      </c>
      <c r="BM61" s="20">
        <f t="shared" si="143"/>
        <v>0</v>
      </c>
      <c r="BN61" s="20">
        <f t="shared" si="143"/>
        <v>0</v>
      </c>
      <c r="BO61" s="20">
        <f t="shared" si="143"/>
        <v>0</v>
      </c>
      <c r="BP61" s="20">
        <f t="shared" si="143"/>
        <v>0</v>
      </c>
      <c r="BQ61" s="20">
        <f t="shared" si="143"/>
        <v>0</v>
      </c>
      <c r="BR61" s="20">
        <f t="shared" si="143"/>
        <v>0</v>
      </c>
      <c r="BS61" s="20">
        <f t="shared" si="143"/>
        <v>0</v>
      </c>
      <c r="BT61" s="20">
        <f t="shared" si="143"/>
        <v>0</v>
      </c>
      <c r="BU61" s="20">
        <f t="shared" si="54"/>
        <v>0</v>
      </c>
      <c r="BV61" s="8">
        <f>IF('Men''s Epée'!$AP$3=TRUE,G61,0)</f>
        <v>279</v>
      </c>
      <c r="BW61" s="8">
        <f>IF('Men''s Epée'!$AQ$3=TRUE,I61,0)</f>
        <v>0</v>
      </c>
      <c r="BX61" s="8">
        <f>IF('Men''s Epée'!$AR$3=TRUE,K61,0)</f>
        <v>0</v>
      </c>
      <c r="BY61" s="8">
        <f>IF('Men''s Epée'!$AS$3=TRUE,M61,0)</f>
        <v>0</v>
      </c>
      <c r="BZ61" s="8">
        <f t="shared" si="55"/>
        <v>0</v>
      </c>
      <c r="CA61" s="8">
        <f t="shared" si="17"/>
        <v>0</v>
      </c>
      <c r="CB61" s="8">
        <f t="shared" si="18"/>
        <v>0</v>
      </c>
      <c r="CC61" s="8">
        <f t="shared" si="19"/>
        <v>0</v>
      </c>
      <c r="CD61" s="8">
        <f t="shared" si="20"/>
        <v>0</v>
      </c>
      <c r="CE61" s="8">
        <f t="shared" si="21"/>
        <v>0</v>
      </c>
      <c r="CF61" s="20">
        <f t="shared" si="144"/>
        <v>0</v>
      </c>
      <c r="CG61" s="20">
        <f t="shared" si="144"/>
        <v>0</v>
      </c>
      <c r="CH61" s="20">
        <f t="shared" si="144"/>
        <v>0</v>
      </c>
      <c r="CI61" s="20">
        <f t="shared" si="144"/>
        <v>0</v>
      </c>
      <c r="CJ61" s="20">
        <f t="shared" si="144"/>
        <v>0</v>
      </c>
      <c r="CK61" s="20">
        <f t="shared" si="144"/>
        <v>0</v>
      </c>
      <c r="CL61" s="8">
        <f t="shared" si="61"/>
        <v>279</v>
      </c>
      <c r="CM61" s="8">
        <f>LARGE(BZ61:CK61,1)</f>
        <v>0</v>
      </c>
      <c r="CN61" s="8">
        <f>LARGE(BZ61:CK61,2)</f>
        <v>0</v>
      </c>
      <c r="CO61" s="8">
        <f>LARGE(BZ61:CK61,3)</f>
        <v>0</v>
      </c>
      <c r="CP61" s="8">
        <f>ROUND(BU61+CL61,0)</f>
        <v>279</v>
      </c>
    </row>
    <row r="62" spans="1:94" ht="13.5" customHeight="1">
      <c r="A62" s="11" t="str">
        <f t="shared" si="100"/>
        <v>59</v>
      </c>
      <c r="B62" s="11">
        <f>IF(D62&gt;=JuniorCutoff,"#","")</f>
      </c>
      <c r="C62" s="12" t="s">
        <v>195</v>
      </c>
      <c r="D62" s="30">
        <v>1983</v>
      </c>
      <c r="E62" s="39">
        <f>ROUND(IF($A$3=1,AO62+BF62,BU62+CL62),0)</f>
        <v>275</v>
      </c>
      <c r="F62" s="14">
        <v>32</v>
      </c>
      <c r="G62" s="16">
        <f t="shared" si="101"/>
        <v>275</v>
      </c>
      <c r="H62" s="15" t="s">
        <v>4</v>
      </c>
      <c r="I62" s="16">
        <f t="shared" si="102"/>
        <v>0</v>
      </c>
      <c r="J62" s="15" t="s">
        <v>4</v>
      </c>
      <c r="K62" s="16">
        <f t="shared" si="103"/>
        <v>0</v>
      </c>
      <c r="L62" s="15" t="s">
        <v>4</v>
      </c>
      <c r="M62" s="16">
        <f t="shared" si="104"/>
        <v>0</v>
      </c>
      <c r="N62" s="17"/>
      <c r="O62" s="17"/>
      <c r="P62" s="17"/>
      <c r="Q62" s="17"/>
      <c r="R62" s="17"/>
      <c r="S62" s="17"/>
      <c r="T62" s="17"/>
      <c r="U62" s="17"/>
      <c r="V62" s="17"/>
      <c r="W62" s="18"/>
      <c r="X62" s="17"/>
      <c r="Y62" s="17"/>
      <c r="Z62" s="17"/>
      <c r="AA62" s="17"/>
      <c r="AB62" s="17"/>
      <c r="AC62" s="18"/>
      <c r="AE62" s="19">
        <f t="shared" si="141"/>
        <v>0</v>
      </c>
      <c r="AF62" s="19">
        <f t="shared" si="141"/>
        <v>0</v>
      </c>
      <c r="AG62" s="19">
        <f t="shared" si="141"/>
        <v>0</v>
      </c>
      <c r="AH62" s="19">
        <f t="shared" si="141"/>
        <v>0</v>
      </c>
      <c r="AI62" s="19">
        <f t="shared" si="141"/>
        <v>0</v>
      </c>
      <c r="AJ62" s="19">
        <f t="shared" si="141"/>
        <v>0</v>
      </c>
      <c r="AK62" s="19">
        <f t="shared" si="141"/>
        <v>0</v>
      </c>
      <c r="AL62" s="19">
        <f t="shared" si="141"/>
        <v>0</v>
      </c>
      <c r="AM62" s="19">
        <f t="shared" si="141"/>
        <v>0</v>
      </c>
      <c r="AN62" s="19">
        <f t="shared" si="141"/>
        <v>0</v>
      </c>
      <c r="AO62" s="19">
        <f t="shared" si="36"/>
        <v>0</v>
      </c>
      <c r="AP62" s="19">
        <f>G62</f>
        <v>275</v>
      </c>
      <c r="AQ62" s="19">
        <f>I62</f>
        <v>0</v>
      </c>
      <c r="AR62" s="19">
        <f>K62</f>
        <v>0</v>
      </c>
      <c r="AS62" s="19">
        <f>M62</f>
        <v>0</v>
      </c>
      <c r="AT62" s="19">
        <f t="shared" si="37"/>
        <v>0</v>
      </c>
      <c r="AU62" s="19">
        <f t="shared" si="7"/>
        <v>0</v>
      </c>
      <c r="AV62" s="19">
        <f t="shared" si="8"/>
        <v>0</v>
      </c>
      <c r="AW62" s="19">
        <f t="shared" si="9"/>
        <v>0</v>
      </c>
      <c r="AX62" s="19">
        <f t="shared" si="10"/>
        <v>0</v>
      </c>
      <c r="AY62" s="19">
        <f t="shared" si="11"/>
        <v>0</v>
      </c>
      <c r="AZ62" s="19">
        <f t="shared" si="142"/>
        <v>0</v>
      </c>
      <c r="BA62" s="19">
        <f t="shared" si="142"/>
        <v>0</v>
      </c>
      <c r="BB62" s="19">
        <f t="shared" si="142"/>
        <v>0</v>
      </c>
      <c r="BC62" s="19">
        <f t="shared" si="142"/>
        <v>0</v>
      </c>
      <c r="BD62" s="19">
        <f t="shared" si="142"/>
        <v>0</v>
      </c>
      <c r="BE62" s="19">
        <f t="shared" si="142"/>
        <v>0</v>
      </c>
      <c r="BF62" s="19">
        <f t="shared" si="43"/>
        <v>275</v>
      </c>
      <c r="BG62" s="19">
        <f>LARGE(AT62:BE62,1)</f>
        <v>0</v>
      </c>
      <c r="BH62" s="19">
        <f>LARGE(AT62:BE62,2)</f>
        <v>0</v>
      </c>
      <c r="BI62" s="19">
        <f>LARGE(AT62:BE62,3)</f>
        <v>0</v>
      </c>
      <c r="BK62" s="20">
        <f t="shared" si="143"/>
        <v>0</v>
      </c>
      <c r="BL62" s="20">
        <f t="shared" si="143"/>
        <v>0</v>
      </c>
      <c r="BM62" s="20">
        <f t="shared" si="143"/>
        <v>0</v>
      </c>
      <c r="BN62" s="20">
        <f t="shared" si="143"/>
        <v>0</v>
      </c>
      <c r="BO62" s="20">
        <f t="shared" si="143"/>
        <v>0</v>
      </c>
      <c r="BP62" s="20">
        <f t="shared" si="143"/>
        <v>0</v>
      </c>
      <c r="BQ62" s="20">
        <f t="shared" si="143"/>
        <v>0</v>
      </c>
      <c r="BR62" s="20">
        <f t="shared" si="143"/>
        <v>0</v>
      </c>
      <c r="BS62" s="20">
        <f t="shared" si="143"/>
        <v>0</v>
      </c>
      <c r="BT62" s="20">
        <f t="shared" si="143"/>
        <v>0</v>
      </c>
      <c r="BU62" s="20">
        <f t="shared" si="54"/>
        <v>0</v>
      </c>
      <c r="BV62" s="8">
        <f>IF('Men''s Epée'!$AP$3=TRUE,G62,0)</f>
        <v>275</v>
      </c>
      <c r="BW62" s="8">
        <f>IF('Men''s Epée'!$AQ$3=TRUE,I62,0)</f>
        <v>0</v>
      </c>
      <c r="BX62" s="8">
        <f>IF('Men''s Epée'!$AR$3=TRUE,K62,0)</f>
        <v>0</v>
      </c>
      <c r="BY62" s="8">
        <f>IF('Men''s Epée'!$AS$3=TRUE,M62,0)</f>
        <v>0</v>
      </c>
      <c r="BZ62" s="8">
        <f t="shared" si="55"/>
        <v>0</v>
      </c>
      <c r="CA62" s="8">
        <f t="shared" si="17"/>
        <v>0</v>
      </c>
      <c r="CB62" s="8">
        <f t="shared" si="18"/>
        <v>0</v>
      </c>
      <c r="CC62" s="8">
        <f t="shared" si="19"/>
        <v>0</v>
      </c>
      <c r="CD62" s="8">
        <f t="shared" si="20"/>
        <v>0</v>
      </c>
      <c r="CE62" s="8">
        <f t="shared" si="21"/>
        <v>0</v>
      </c>
      <c r="CF62" s="20">
        <f t="shared" si="144"/>
        <v>0</v>
      </c>
      <c r="CG62" s="20">
        <f t="shared" si="144"/>
        <v>0</v>
      </c>
      <c r="CH62" s="20">
        <f t="shared" si="144"/>
        <v>0</v>
      </c>
      <c r="CI62" s="20">
        <f t="shared" si="144"/>
        <v>0</v>
      </c>
      <c r="CJ62" s="20">
        <f t="shared" si="144"/>
        <v>0</v>
      </c>
      <c r="CK62" s="20">
        <f t="shared" si="144"/>
        <v>0</v>
      </c>
      <c r="CL62" s="8">
        <f t="shared" si="61"/>
        <v>275</v>
      </c>
      <c r="CM62" s="8">
        <f>LARGE(BZ62:CK62,1)</f>
        <v>0</v>
      </c>
      <c r="CN62" s="8">
        <f>LARGE(BZ62:CK62,2)</f>
        <v>0</v>
      </c>
      <c r="CO62" s="8">
        <f>LARGE(BZ62:CK62,3)</f>
        <v>0</v>
      </c>
      <c r="CP62" s="8">
        <f>ROUND(BU62+CL62,0)</f>
        <v>275</v>
      </c>
    </row>
    <row r="63" spans="1:94" ht="13.5">
      <c r="A63" s="11">
        <f t="shared" si="100"/>
      </c>
      <c r="B63" s="11">
        <f>IF(D63&gt;=JuniorCutoff,"#","")</f>
      </c>
      <c r="C63" s="43" t="s">
        <v>395</v>
      </c>
      <c r="D63" s="30">
        <v>1975</v>
      </c>
      <c r="E63" s="39">
        <f>ROUND(IF($A$3=1,AO63+BF63,BU63+CL63),0)</f>
        <v>182</v>
      </c>
      <c r="F63" s="14" t="s">
        <v>4</v>
      </c>
      <c r="G63" s="16">
        <f t="shared" si="101"/>
        <v>0</v>
      </c>
      <c r="H63" s="15" t="s">
        <v>4</v>
      </c>
      <c r="I63" s="16">
        <f t="shared" si="102"/>
        <v>0</v>
      </c>
      <c r="J63" s="15" t="s">
        <v>4</v>
      </c>
      <c r="K63" s="16">
        <f t="shared" si="103"/>
        <v>0</v>
      </c>
      <c r="L63" s="15" t="s">
        <v>4</v>
      </c>
      <c r="M63" s="16">
        <f t="shared" si="104"/>
        <v>0</v>
      </c>
      <c r="N63" s="17"/>
      <c r="O63" s="17"/>
      <c r="P63" s="17"/>
      <c r="Q63" s="17"/>
      <c r="R63" s="17"/>
      <c r="S63" s="17"/>
      <c r="T63" s="17"/>
      <c r="U63" s="17"/>
      <c r="V63" s="17"/>
      <c r="W63" s="18"/>
      <c r="X63" s="17">
        <v>182.252</v>
      </c>
      <c r="Y63" s="17"/>
      <c r="Z63" s="17"/>
      <c r="AA63" s="17"/>
      <c r="AB63" s="17"/>
      <c r="AC63" s="18"/>
      <c r="AE63" s="19">
        <f t="shared" si="141"/>
        <v>0</v>
      </c>
      <c r="AF63" s="19">
        <f t="shared" si="141"/>
        <v>0</v>
      </c>
      <c r="AG63" s="19">
        <f t="shared" si="141"/>
        <v>0</v>
      </c>
      <c r="AH63" s="19">
        <f t="shared" si="141"/>
        <v>0</v>
      </c>
      <c r="AI63" s="19">
        <f t="shared" si="141"/>
        <v>0</v>
      </c>
      <c r="AJ63" s="19">
        <f t="shared" si="141"/>
        <v>0</v>
      </c>
      <c r="AK63" s="19">
        <f t="shared" si="141"/>
        <v>0</v>
      </c>
      <c r="AL63" s="19">
        <f t="shared" si="141"/>
        <v>0</v>
      </c>
      <c r="AM63" s="19">
        <f t="shared" si="141"/>
        <v>0</v>
      </c>
      <c r="AN63" s="19">
        <f t="shared" si="141"/>
        <v>0</v>
      </c>
      <c r="AO63" s="19">
        <f t="shared" si="36"/>
        <v>0</v>
      </c>
      <c r="AP63" s="19">
        <f>G63</f>
        <v>0</v>
      </c>
      <c r="AQ63" s="19">
        <f>I63</f>
        <v>0</v>
      </c>
      <c r="AR63" s="19">
        <f>K63</f>
        <v>0</v>
      </c>
      <c r="AS63" s="19">
        <f>M63</f>
        <v>0</v>
      </c>
      <c r="AT63" s="19">
        <f t="shared" si="37"/>
        <v>0</v>
      </c>
      <c r="AU63" s="19">
        <f t="shared" si="7"/>
        <v>0</v>
      </c>
      <c r="AV63" s="19">
        <f t="shared" si="8"/>
        <v>0</v>
      </c>
      <c r="AW63" s="19">
        <f t="shared" si="9"/>
        <v>0</v>
      </c>
      <c r="AX63" s="19">
        <f t="shared" si="10"/>
        <v>0</v>
      </c>
      <c r="AY63" s="19">
        <f t="shared" si="11"/>
        <v>0</v>
      </c>
      <c r="AZ63" s="19">
        <f t="shared" si="142"/>
        <v>182.252</v>
      </c>
      <c r="BA63" s="19">
        <f t="shared" si="142"/>
        <v>0</v>
      </c>
      <c r="BB63" s="19">
        <f t="shared" si="142"/>
        <v>0</v>
      </c>
      <c r="BC63" s="19">
        <f t="shared" si="142"/>
        <v>0</v>
      </c>
      <c r="BD63" s="19">
        <f t="shared" si="142"/>
        <v>0</v>
      </c>
      <c r="BE63" s="19">
        <f t="shared" si="142"/>
        <v>0</v>
      </c>
      <c r="BF63" s="19">
        <f t="shared" si="43"/>
        <v>182.252</v>
      </c>
      <c r="BG63" s="19">
        <f>LARGE(AT63:BE63,1)</f>
        <v>182.252</v>
      </c>
      <c r="BH63" s="19">
        <f>LARGE(AT63:BE63,2)</f>
        <v>0</v>
      </c>
      <c r="BI63" s="19">
        <f>LARGE(AT63:BE63,3)</f>
        <v>0</v>
      </c>
      <c r="BK63" s="20">
        <f t="shared" si="143"/>
        <v>0</v>
      </c>
      <c r="BL63" s="20">
        <f t="shared" si="143"/>
        <v>0</v>
      </c>
      <c r="BM63" s="20">
        <f t="shared" si="143"/>
        <v>0</v>
      </c>
      <c r="BN63" s="20">
        <f t="shared" si="143"/>
        <v>0</v>
      </c>
      <c r="BO63" s="20">
        <f t="shared" si="143"/>
        <v>0</v>
      </c>
      <c r="BP63" s="20">
        <f t="shared" si="143"/>
        <v>0</v>
      </c>
      <c r="BQ63" s="20">
        <f t="shared" si="143"/>
        <v>0</v>
      </c>
      <c r="BR63" s="20">
        <f t="shared" si="143"/>
        <v>0</v>
      </c>
      <c r="BS63" s="20">
        <f t="shared" si="143"/>
        <v>0</v>
      </c>
      <c r="BT63" s="20">
        <f t="shared" si="143"/>
        <v>0</v>
      </c>
      <c r="BU63" s="20">
        <f t="shared" si="54"/>
        <v>0</v>
      </c>
      <c r="BV63" s="8">
        <f>IF('Men''s Epée'!$AP$3=TRUE,G63,0)</f>
        <v>0</v>
      </c>
      <c r="BW63" s="8">
        <f>IF('Men''s Epée'!$AQ$3=TRUE,I63,0)</f>
        <v>0</v>
      </c>
      <c r="BX63" s="8">
        <f>IF('Men''s Epée'!$AR$3=TRUE,K63,0)</f>
        <v>0</v>
      </c>
      <c r="BY63" s="8">
        <f>IF('Men''s Epée'!$AS$3=TRUE,M63,0)</f>
        <v>0</v>
      </c>
      <c r="BZ63" s="8">
        <f t="shared" si="55"/>
        <v>0</v>
      </c>
      <c r="CA63" s="8">
        <f t="shared" si="17"/>
        <v>0</v>
      </c>
      <c r="CB63" s="8">
        <f t="shared" si="18"/>
        <v>0</v>
      </c>
      <c r="CC63" s="8">
        <f t="shared" si="19"/>
        <v>0</v>
      </c>
      <c r="CD63" s="8">
        <f t="shared" si="20"/>
        <v>0</v>
      </c>
      <c r="CE63" s="8">
        <f t="shared" si="21"/>
        <v>0</v>
      </c>
      <c r="CF63" s="20">
        <f t="shared" si="144"/>
        <v>182.252</v>
      </c>
      <c r="CG63" s="20">
        <f t="shared" si="144"/>
        <v>0</v>
      </c>
      <c r="CH63" s="20">
        <f t="shared" si="144"/>
        <v>0</v>
      </c>
      <c r="CI63" s="20">
        <f t="shared" si="144"/>
        <v>0</v>
      </c>
      <c r="CJ63" s="20">
        <f t="shared" si="144"/>
        <v>0</v>
      </c>
      <c r="CK63" s="20">
        <f t="shared" si="144"/>
        <v>0</v>
      </c>
      <c r="CL63" s="8">
        <f t="shared" si="61"/>
        <v>182.252</v>
      </c>
      <c r="CM63" s="8">
        <f>LARGE(BZ63:CK63,1)</f>
        <v>182.252</v>
      </c>
      <c r="CN63" s="8">
        <f>LARGE(BZ63:CK63,2)</f>
        <v>0</v>
      </c>
      <c r="CO63" s="8">
        <f>LARGE(BZ63:CK63,3)</f>
        <v>0</v>
      </c>
      <c r="CP63" s="8">
        <f>ROUND(BU63+CL63,0)</f>
        <v>182</v>
      </c>
    </row>
    <row r="64" ht="13.5" customHeight="1"/>
    <row r="65" spans="3:24" ht="13.5" customHeight="1">
      <c r="C65" s="24" t="s">
        <v>10</v>
      </c>
      <c r="F65" s="19"/>
      <c r="G65" s="19"/>
      <c r="N65" s="25" t="s">
        <v>11</v>
      </c>
      <c r="O65" s="25" t="s">
        <v>12</v>
      </c>
      <c r="P65" s="22"/>
      <c r="Q65"/>
      <c r="R65"/>
      <c r="S65"/>
      <c r="T65"/>
      <c r="U65"/>
      <c r="V65"/>
      <c r="W65"/>
      <c r="X65"/>
    </row>
    <row r="66" spans="3:24" ht="13.5" customHeight="1">
      <c r="C66" s="12" t="s">
        <v>147</v>
      </c>
      <c r="D66" s="26" t="s">
        <v>410</v>
      </c>
      <c r="F66" s="19"/>
      <c r="G66" s="19"/>
      <c r="N66" s="26">
        <v>27</v>
      </c>
      <c r="O66" s="27">
        <v>193.57200000000003</v>
      </c>
      <c r="P66" s="28"/>
      <c r="Q66"/>
      <c r="R66"/>
      <c r="S66"/>
      <c r="T66"/>
      <c r="U66"/>
      <c r="V66"/>
      <c r="W66"/>
      <c r="X66"/>
    </row>
    <row r="67" spans="3:24" ht="13.5" customHeight="1">
      <c r="C67" s="12" t="s">
        <v>59</v>
      </c>
      <c r="D67" s="26" t="s">
        <v>410</v>
      </c>
      <c r="F67" s="19"/>
      <c r="G67" s="19"/>
      <c r="N67" s="26">
        <v>15</v>
      </c>
      <c r="O67" s="27">
        <v>342.99600000000004</v>
      </c>
      <c r="P67" s="28"/>
      <c r="Q67"/>
      <c r="R67"/>
      <c r="S67"/>
      <c r="T67"/>
      <c r="U67"/>
      <c r="V67"/>
      <c r="W67"/>
      <c r="X67"/>
    </row>
    <row r="68" spans="3:24" ht="13.5" customHeight="1">
      <c r="C68" s="12" t="s">
        <v>393</v>
      </c>
      <c r="D68" s="26" t="s">
        <v>410</v>
      </c>
      <c r="F68" s="19"/>
      <c r="G68" s="19"/>
      <c r="N68" s="26">
        <v>30</v>
      </c>
      <c r="O68" s="27">
        <v>186.78</v>
      </c>
      <c r="P68" s="28"/>
      <c r="Q68"/>
      <c r="R68"/>
      <c r="S68"/>
      <c r="T68"/>
      <c r="U68"/>
      <c r="V68"/>
      <c r="W68"/>
      <c r="X68"/>
    </row>
    <row r="69" spans="3:24" ht="13.5" customHeight="1">
      <c r="C69" s="12" t="s">
        <v>76</v>
      </c>
      <c r="D69" s="26" t="s">
        <v>377</v>
      </c>
      <c r="F69" s="19"/>
      <c r="G69" s="19"/>
      <c r="N69" s="26">
        <v>21</v>
      </c>
      <c r="O69" s="27">
        <v>289.872</v>
      </c>
      <c r="P69" s="28"/>
      <c r="Q69"/>
      <c r="R69"/>
      <c r="S69"/>
      <c r="T69"/>
      <c r="U69"/>
      <c r="V69"/>
      <c r="W69"/>
      <c r="X69"/>
    </row>
    <row r="70" spans="3:24" ht="13.5" customHeight="1">
      <c r="C70" s="12" t="s">
        <v>76</v>
      </c>
      <c r="D70" s="26" t="s">
        <v>410</v>
      </c>
      <c r="F70" s="19"/>
      <c r="G70" s="19"/>
      <c r="N70" s="26">
        <v>22</v>
      </c>
      <c r="O70" s="27">
        <v>220.74</v>
      </c>
      <c r="P70" s="28"/>
      <c r="Q70"/>
      <c r="R70"/>
      <c r="S70"/>
      <c r="T70"/>
      <c r="U70"/>
      <c r="V70"/>
      <c r="W70"/>
      <c r="X70"/>
    </row>
    <row r="71" spans="3:24" ht="13.5" customHeight="1">
      <c r="C71" s="12" t="s">
        <v>394</v>
      </c>
      <c r="D71" s="26" t="s">
        <v>410</v>
      </c>
      <c r="F71" s="19"/>
      <c r="G71" s="19"/>
      <c r="N71" s="26">
        <v>26</v>
      </c>
      <c r="O71" s="27">
        <v>195.836</v>
      </c>
      <c r="P71" s="28"/>
      <c r="Q71"/>
      <c r="R71"/>
      <c r="S71"/>
      <c r="T71"/>
      <c r="U71"/>
      <c r="V71"/>
      <c r="W71"/>
      <c r="X71"/>
    </row>
    <row r="72" spans="3:24" ht="13.5" customHeight="1">
      <c r="C72" s="12" t="s">
        <v>395</v>
      </c>
      <c r="D72" s="26" t="s">
        <v>410</v>
      </c>
      <c r="F72" s="19"/>
      <c r="G72" s="19"/>
      <c r="N72" s="26">
        <v>32</v>
      </c>
      <c r="O72" s="27">
        <v>182.252</v>
      </c>
      <c r="P72" s="28"/>
      <c r="Q72"/>
      <c r="R72"/>
      <c r="S72"/>
      <c r="T72"/>
      <c r="U72"/>
      <c r="V72"/>
      <c r="W72"/>
      <c r="X72"/>
    </row>
    <row r="73" spans="3:24" ht="13.5" customHeight="1">
      <c r="C73" s="12" t="s">
        <v>396</v>
      </c>
      <c r="D73" s="26" t="s">
        <v>410</v>
      </c>
      <c r="F73" s="19"/>
      <c r="G73" s="19"/>
      <c r="N73" s="26">
        <v>23</v>
      </c>
      <c r="O73" s="27">
        <v>217.34400000000002</v>
      </c>
      <c r="P73" s="28"/>
      <c r="Q73"/>
      <c r="R73"/>
      <c r="S73"/>
      <c r="T73"/>
      <c r="U73"/>
      <c r="V73"/>
      <c r="W73"/>
      <c r="X73"/>
    </row>
    <row r="74" spans="3:24" ht="13.5" customHeight="1">
      <c r="C74" s="31" t="s">
        <v>104</v>
      </c>
      <c r="D74" s="26" t="s">
        <v>185</v>
      </c>
      <c r="N74" s="26">
        <v>32</v>
      </c>
      <c r="O74" s="27">
        <v>64.72200000000001</v>
      </c>
      <c r="P74" s="28"/>
      <c r="Q74"/>
      <c r="R74"/>
      <c r="S74"/>
      <c r="T74"/>
      <c r="U74"/>
      <c r="V74"/>
      <c r="W74"/>
      <c r="X74"/>
    </row>
    <row r="75" spans="3:24" ht="13.5" customHeight="1">
      <c r="C75" s="12" t="s">
        <v>104</v>
      </c>
      <c r="D75" s="26" t="s">
        <v>377</v>
      </c>
      <c r="F75" s="19"/>
      <c r="G75" s="19"/>
      <c r="N75" s="26">
        <v>30</v>
      </c>
      <c r="O75" s="27">
        <v>241.56</v>
      </c>
      <c r="P75" s="28"/>
      <c r="Q75"/>
      <c r="R75"/>
      <c r="S75"/>
      <c r="T75"/>
      <c r="U75"/>
      <c r="V75"/>
      <c r="W75"/>
      <c r="X75"/>
    </row>
    <row r="76" spans="3:24" ht="13.5" customHeight="1">
      <c r="C76" s="12" t="s">
        <v>9</v>
      </c>
      <c r="D76" s="26" t="s">
        <v>377</v>
      </c>
      <c r="F76" s="19"/>
      <c r="G76" s="19"/>
      <c r="N76" s="26">
        <v>14</v>
      </c>
      <c r="O76" s="27">
        <v>447.984</v>
      </c>
      <c r="P76" s="28"/>
      <c r="Q76"/>
      <c r="R76"/>
      <c r="S76"/>
      <c r="T76"/>
      <c r="U76"/>
      <c r="V76"/>
      <c r="W76"/>
      <c r="X76"/>
    </row>
    <row r="77" spans="3:24" ht="13.5" customHeight="1">
      <c r="C77" s="12" t="s">
        <v>57</v>
      </c>
      <c r="D77" s="26" t="s">
        <v>278</v>
      </c>
      <c r="N77" s="26">
        <v>9</v>
      </c>
      <c r="O77" s="27">
        <v>403.818</v>
      </c>
      <c r="P77" s="28"/>
      <c r="Q77"/>
      <c r="R77"/>
      <c r="S77"/>
      <c r="T77"/>
      <c r="U77"/>
      <c r="V77"/>
      <c r="W77"/>
      <c r="X77"/>
    </row>
    <row r="78" spans="3:24" ht="13.5" customHeight="1">
      <c r="C78" s="12" t="s">
        <v>57</v>
      </c>
      <c r="D78" s="26" t="s">
        <v>377</v>
      </c>
      <c r="F78" s="19"/>
      <c r="G78" s="19"/>
      <c r="N78" s="26">
        <v>6</v>
      </c>
      <c r="O78" s="27">
        <v>610.4879999999999</v>
      </c>
      <c r="P78" s="28"/>
      <c r="Q78"/>
      <c r="R78"/>
      <c r="S78"/>
      <c r="T78"/>
      <c r="U78"/>
      <c r="V78"/>
      <c r="W78"/>
      <c r="X78"/>
    </row>
    <row r="79" spans="3:24" ht="13.5" customHeight="1">
      <c r="C79" s="12" t="s">
        <v>57</v>
      </c>
      <c r="D79" s="26" t="s">
        <v>410</v>
      </c>
      <c r="F79" s="19"/>
      <c r="G79" s="19"/>
      <c r="N79" s="26">
        <v>1</v>
      </c>
      <c r="O79" s="27">
        <v>679.2</v>
      </c>
      <c r="P79" s="28"/>
      <c r="Q79"/>
      <c r="R79"/>
      <c r="S79"/>
      <c r="T79"/>
      <c r="U79"/>
      <c r="V79"/>
      <c r="W79"/>
      <c r="X79"/>
    </row>
    <row r="80" spans="2:24" ht="13.5" customHeight="1">
      <c r="B80" s="36"/>
      <c r="C80" s="12" t="s">
        <v>397</v>
      </c>
      <c r="D80" s="26" t="s">
        <v>410</v>
      </c>
      <c r="F80" s="19"/>
      <c r="G80" s="19"/>
      <c r="N80" s="26">
        <v>31</v>
      </c>
      <c r="O80" s="27">
        <v>184.51600000000002</v>
      </c>
      <c r="P80" s="28"/>
      <c r="Q80"/>
      <c r="R80"/>
      <c r="S80"/>
      <c r="T80"/>
      <c r="U80"/>
      <c r="V80"/>
      <c r="W80"/>
      <c r="X80"/>
    </row>
    <row r="81" spans="2:24" ht="13.5" customHeight="1">
      <c r="B81" s="36"/>
      <c r="C81" s="31" t="s">
        <v>44</v>
      </c>
      <c r="D81" s="26" t="s">
        <v>278</v>
      </c>
      <c r="N81" s="26">
        <v>2</v>
      </c>
      <c r="O81" s="27">
        <v>694.416</v>
      </c>
      <c r="P81" s="28"/>
      <c r="Q81"/>
      <c r="R81"/>
      <c r="S81"/>
      <c r="T81"/>
      <c r="U81"/>
      <c r="V81"/>
      <c r="W81"/>
      <c r="X81"/>
    </row>
    <row r="82" spans="2:24" ht="13.5" customHeight="1">
      <c r="B82" s="36"/>
      <c r="C82" s="12" t="s">
        <v>44</v>
      </c>
      <c r="D82" s="26" t="s">
        <v>410</v>
      </c>
      <c r="F82" s="19"/>
      <c r="G82" s="19"/>
      <c r="N82" s="26">
        <v>17</v>
      </c>
      <c r="O82" s="27">
        <v>237.72</v>
      </c>
      <c r="P82" s="28"/>
      <c r="Q82"/>
      <c r="R82"/>
      <c r="S82"/>
      <c r="T82"/>
      <c r="U82"/>
      <c r="V82"/>
      <c r="W82"/>
      <c r="X82"/>
    </row>
    <row r="83" spans="2:24" ht="13.5" customHeight="1">
      <c r="B83" s="36"/>
      <c r="C83" s="12" t="s">
        <v>179</v>
      </c>
      <c r="D83" s="26" t="s">
        <v>377</v>
      </c>
      <c r="F83" s="19"/>
      <c r="G83" s="19"/>
      <c r="N83" s="26">
        <v>16</v>
      </c>
      <c r="O83" s="27">
        <v>439.2</v>
      </c>
      <c r="P83" s="28"/>
      <c r="Q83"/>
      <c r="R83"/>
      <c r="S83"/>
      <c r="T83"/>
      <c r="U83"/>
      <c r="V83"/>
      <c r="W83"/>
      <c r="X83"/>
    </row>
    <row r="84" spans="2:24" ht="13.5" customHeight="1">
      <c r="B84" s="36"/>
      <c r="C84" s="12" t="s">
        <v>179</v>
      </c>
      <c r="D84" s="26" t="s">
        <v>410</v>
      </c>
      <c r="F84" s="19"/>
      <c r="G84" s="19"/>
      <c r="N84" s="26">
        <v>20</v>
      </c>
      <c r="O84" s="27">
        <v>227.532</v>
      </c>
      <c r="P84" s="28"/>
      <c r="Q84"/>
      <c r="R84"/>
      <c r="S84"/>
      <c r="T84"/>
      <c r="U84"/>
      <c r="V84"/>
      <c r="W84"/>
      <c r="X84"/>
    </row>
    <row r="85" spans="2:24" ht="13.5" customHeight="1">
      <c r="B85" s="36"/>
      <c r="C85" s="12" t="s">
        <v>398</v>
      </c>
      <c r="D85" s="26" t="s">
        <v>410</v>
      </c>
      <c r="F85" s="19"/>
      <c r="G85" s="19"/>
      <c r="N85" s="26">
        <v>3</v>
      </c>
      <c r="O85" s="27">
        <v>577.32</v>
      </c>
      <c r="P85" s="28"/>
      <c r="Q85"/>
      <c r="R85"/>
      <c r="S85"/>
      <c r="T85"/>
      <c r="U85"/>
      <c r="V85"/>
      <c r="W85"/>
      <c r="X85"/>
    </row>
    <row r="86" spans="2:24" ht="13.5" customHeight="1">
      <c r="B86" s="36"/>
      <c r="C86" s="12" t="s">
        <v>174</v>
      </c>
      <c r="D86" s="26" t="s">
        <v>410</v>
      </c>
      <c r="F86" s="19"/>
      <c r="G86" s="19"/>
      <c r="N86" s="26">
        <v>24</v>
      </c>
      <c r="O86" s="27">
        <v>213.94800000000004</v>
      </c>
      <c r="P86" s="28"/>
      <c r="Q86"/>
      <c r="R86"/>
      <c r="S86"/>
      <c r="T86"/>
      <c r="U86"/>
      <c r="V86"/>
      <c r="W86"/>
      <c r="X86"/>
    </row>
    <row r="87" spans="2:24" ht="13.5" customHeight="1">
      <c r="B87" s="36"/>
      <c r="C87" s="12" t="s">
        <v>6</v>
      </c>
      <c r="D87" s="26" t="s">
        <v>410</v>
      </c>
      <c r="F87" s="19"/>
      <c r="G87" s="19"/>
      <c r="N87" s="26">
        <v>13</v>
      </c>
      <c r="O87" s="27">
        <v>349.788</v>
      </c>
      <c r="P87" s="28"/>
      <c r="Q87"/>
      <c r="R87"/>
      <c r="S87"/>
      <c r="T87"/>
      <c r="U87"/>
      <c r="V87"/>
      <c r="W87"/>
      <c r="X87"/>
    </row>
    <row r="88" spans="3:24" ht="13.5" customHeight="1">
      <c r="C88" s="12" t="s">
        <v>8</v>
      </c>
      <c r="D88" s="26" t="s">
        <v>377</v>
      </c>
      <c r="F88" s="19"/>
      <c r="G88" s="19"/>
      <c r="N88" s="26">
        <v>10</v>
      </c>
      <c r="O88" s="27">
        <v>465.55199999999996</v>
      </c>
      <c r="P88" s="28"/>
      <c r="Q88"/>
      <c r="R88"/>
      <c r="S88"/>
      <c r="T88"/>
      <c r="U88"/>
      <c r="V88"/>
      <c r="W88"/>
      <c r="X88"/>
    </row>
    <row r="89" spans="4:24" ht="13.5" customHeight="1">
      <c r="D89" s="26"/>
      <c r="N89" s="22"/>
      <c r="O89" s="22"/>
      <c r="P89" s="22"/>
      <c r="Q89"/>
      <c r="R89"/>
      <c r="S89"/>
      <c r="T89"/>
      <c r="U89"/>
      <c r="V89"/>
      <c r="W89"/>
      <c r="X89"/>
    </row>
    <row r="90" spans="3:24" ht="13.5" customHeight="1">
      <c r="C90" s="24" t="s">
        <v>13</v>
      </c>
      <c r="F90" s="19"/>
      <c r="G90" s="19"/>
      <c r="I90" s="19"/>
      <c r="J90" s="19"/>
      <c r="K90" s="19"/>
      <c r="N90" s="25" t="s">
        <v>11</v>
      </c>
      <c r="O90" s="25" t="s">
        <v>12</v>
      </c>
      <c r="P90" s="22"/>
      <c r="Q90"/>
      <c r="R90"/>
      <c r="S90"/>
      <c r="T90"/>
      <c r="U90"/>
      <c r="V90"/>
      <c r="W90"/>
      <c r="X90"/>
    </row>
    <row r="91" spans="3:24" ht="13.5" customHeight="1">
      <c r="C91" s="12" t="s">
        <v>57</v>
      </c>
      <c r="D91" s="26" t="s">
        <v>279</v>
      </c>
      <c r="N91" s="26">
        <v>17</v>
      </c>
      <c r="O91" s="13">
        <v>840</v>
      </c>
      <c r="P91" s="28"/>
      <c r="Q91"/>
      <c r="R91"/>
      <c r="S91"/>
      <c r="T91"/>
      <c r="U91"/>
      <c r="V91"/>
      <c r="W91"/>
      <c r="X91"/>
    </row>
    <row r="92" spans="3:24" ht="13.5" customHeight="1">
      <c r="C92" s="12" t="s">
        <v>57</v>
      </c>
      <c r="D92" s="26" t="s">
        <v>296</v>
      </c>
      <c r="I92" s="19"/>
      <c r="J92" s="19"/>
      <c r="K92" s="19"/>
      <c r="N92" s="26">
        <v>12</v>
      </c>
      <c r="O92" s="13">
        <v>1248</v>
      </c>
      <c r="P92" s="28"/>
      <c r="Q92"/>
      <c r="R92"/>
      <c r="S92"/>
      <c r="T92"/>
      <c r="U92"/>
      <c r="V92"/>
      <c r="W92"/>
      <c r="X92"/>
    </row>
    <row r="93" spans="3:24" ht="13.5" customHeight="1">
      <c r="C93" s="12" t="s">
        <v>57</v>
      </c>
      <c r="D93" s="26" t="s">
        <v>301</v>
      </c>
      <c r="I93" s="19"/>
      <c r="J93" s="19"/>
      <c r="K93" s="19"/>
      <c r="N93" s="26">
        <v>34</v>
      </c>
      <c r="O93" s="13">
        <v>200</v>
      </c>
      <c r="P93" s="28"/>
      <c r="Q93"/>
      <c r="R93"/>
      <c r="S93"/>
      <c r="T93"/>
      <c r="U93"/>
      <c r="V93"/>
      <c r="W93"/>
      <c r="X93"/>
    </row>
    <row r="94" spans="3:24" ht="13.5" customHeight="1">
      <c r="C94" s="12" t="s">
        <v>57</v>
      </c>
      <c r="D94" s="26" t="s">
        <v>378</v>
      </c>
      <c r="I94" s="19"/>
      <c r="J94" s="19"/>
      <c r="K94" s="19"/>
      <c r="N94" s="26">
        <v>20</v>
      </c>
      <c r="O94" s="27">
        <v>653.25</v>
      </c>
      <c r="P94" s="28"/>
      <c r="Q94" s="42"/>
      <c r="R94"/>
      <c r="S94"/>
      <c r="T94"/>
      <c r="U94"/>
      <c r="V94"/>
      <c r="W94"/>
      <c r="X94"/>
    </row>
    <row r="95" spans="3:24" ht="13.5" customHeight="1">
      <c r="C95" s="12" t="s">
        <v>44</v>
      </c>
      <c r="D95" s="26" t="s">
        <v>279</v>
      </c>
      <c r="N95" s="26">
        <v>20</v>
      </c>
      <c r="O95" s="13">
        <v>804</v>
      </c>
      <c r="P95" s="28"/>
      <c r="Q95"/>
      <c r="R95"/>
      <c r="S95"/>
      <c r="T95"/>
      <c r="U95"/>
      <c r="V95"/>
      <c r="W95"/>
      <c r="X95"/>
    </row>
    <row r="96" spans="3:24" ht="13.5" customHeight="1">
      <c r="C96" s="31" t="s">
        <v>44</v>
      </c>
      <c r="D96" s="26" t="s">
        <v>296</v>
      </c>
      <c r="I96" s="19"/>
      <c r="J96" s="19"/>
      <c r="K96" s="19"/>
      <c r="N96" s="26">
        <v>19</v>
      </c>
      <c r="O96" s="13">
        <v>816</v>
      </c>
      <c r="P96" s="28"/>
      <c r="Q96"/>
      <c r="R96"/>
      <c r="S96"/>
      <c r="T96"/>
      <c r="U96"/>
      <c r="V96"/>
      <c r="W96"/>
      <c r="X96"/>
    </row>
    <row r="97" spans="3:24" ht="13.5" customHeight="1">
      <c r="C97" s="31" t="s">
        <v>44</v>
      </c>
      <c r="D97" s="26" t="s">
        <v>301</v>
      </c>
      <c r="I97" s="19"/>
      <c r="J97" s="19"/>
      <c r="K97" s="19"/>
      <c r="N97" s="26">
        <v>35</v>
      </c>
      <c r="O97" s="13">
        <v>200</v>
      </c>
      <c r="P97" s="28"/>
      <c r="Q97"/>
      <c r="R97"/>
      <c r="S97"/>
      <c r="T97"/>
      <c r="U97"/>
      <c r="V97"/>
      <c r="W97"/>
      <c r="X97"/>
    </row>
    <row r="98" spans="3:24" ht="13.5" customHeight="1">
      <c r="C98" s="12" t="s">
        <v>8</v>
      </c>
      <c r="D98" s="13" t="s">
        <v>181</v>
      </c>
      <c r="F98" s="19"/>
      <c r="G98" s="19"/>
      <c r="I98" s="19"/>
      <c r="J98" s="19"/>
      <c r="K98" s="19"/>
      <c r="N98" s="33">
        <v>7</v>
      </c>
      <c r="O98" s="13">
        <v>1656</v>
      </c>
      <c r="P98" s="28"/>
      <c r="Q98"/>
      <c r="R98"/>
      <c r="S98"/>
      <c r="T98"/>
      <c r="U98"/>
      <c r="V98"/>
      <c r="W98"/>
      <c r="X98"/>
    </row>
    <row r="99" spans="3:24" ht="13.5" customHeight="1">
      <c r="C99" s="12" t="s">
        <v>8</v>
      </c>
      <c r="D99" s="26" t="s">
        <v>279</v>
      </c>
      <c r="F99" s="19"/>
      <c r="G99" s="19"/>
      <c r="I99" s="19"/>
      <c r="J99" s="19"/>
      <c r="K99" s="19"/>
      <c r="N99" s="26">
        <v>51</v>
      </c>
      <c r="O99" s="13">
        <v>200</v>
      </c>
      <c r="P99" s="28"/>
      <c r="Q99"/>
      <c r="R99"/>
      <c r="S99"/>
      <c r="T99"/>
      <c r="U99"/>
      <c r="V99"/>
      <c r="W99"/>
      <c r="X99"/>
    </row>
    <row r="100" spans="3:24" ht="13.5" customHeight="1">
      <c r="C100" s="12" t="s">
        <v>8</v>
      </c>
      <c r="D100" s="26" t="s">
        <v>358</v>
      </c>
      <c r="I100" s="19"/>
      <c r="J100" s="19"/>
      <c r="K100" s="19"/>
      <c r="N100" s="26">
        <v>19</v>
      </c>
      <c r="O100" s="27">
        <v>400.248</v>
      </c>
      <c r="P100" s="28"/>
      <c r="Q100"/>
      <c r="R100"/>
      <c r="S100"/>
      <c r="T100"/>
      <c r="U100"/>
      <c r="V100"/>
      <c r="W100"/>
      <c r="X100"/>
    </row>
    <row r="101" spans="15:24" ht="12.75">
      <c r="O101"/>
      <c r="P101"/>
      <c r="Q101"/>
      <c r="R101"/>
      <c r="S101"/>
      <c r="T101"/>
      <c r="U101"/>
      <c r="V101"/>
      <c r="W101"/>
      <c r="X101"/>
    </row>
    <row r="102" spans="15:24" ht="12.75">
      <c r="O102"/>
      <c r="P102"/>
      <c r="Q102"/>
      <c r="R102"/>
      <c r="S102"/>
      <c r="T102"/>
      <c r="U102"/>
      <c r="V102"/>
      <c r="W102"/>
      <c r="X102"/>
    </row>
    <row r="103" spans="15:24" ht="12.75">
      <c r="O103"/>
      <c r="P103"/>
      <c r="Q103"/>
      <c r="R103"/>
      <c r="S103"/>
      <c r="T103"/>
      <c r="U103"/>
      <c r="V103"/>
      <c r="W103"/>
      <c r="X103"/>
    </row>
    <row r="104" spans="15:24" ht="12.75">
      <c r="O104"/>
      <c r="P104"/>
      <c r="Q104"/>
      <c r="R104"/>
      <c r="S104"/>
      <c r="T104"/>
      <c r="U104"/>
      <c r="V104"/>
      <c r="W104"/>
      <c r="X104"/>
    </row>
    <row r="105" spans="15:24" ht="12.75">
      <c r="O105"/>
      <c r="P105"/>
      <c r="Q105"/>
      <c r="R105"/>
      <c r="S105"/>
      <c r="T105"/>
      <c r="U105"/>
      <c r="V105"/>
      <c r="W105"/>
      <c r="X105"/>
    </row>
    <row r="106" spans="15:24" ht="12.75">
      <c r="O106"/>
      <c r="P106"/>
      <c r="Q106"/>
      <c r="R106"/>
      <c r="S106"/>
      <c r="T106"/>
      <c r="U106"/>
      <c r="V106"/>
      <c r="W106"/>
      <c r="X106"/>
    </row>
    <row r="107" spans="15:24" ht="12.75">
      <c r="O107"/>
      <c r="P107"/>
      <c r="Q107"/>
      <c r="R107"/>
      <c r="S107"/>
      <c r="T107"/>
      <c r="U107"/>
      <c r="V107"/>
      <c r="W107"/>
      <c r="X107"/>
    </row>
    <row r="108" spans="15:24" ht="12.75">
      <c r="O108"/>
      <c r="P108"/>
      <c r="Q108"/>
      <c r="R108"/>
      <c r="S108"/>
      <c r="T108"/>
      <c r="U108"/>
      <c r="V108"/>
      <c r="W108"/>
      <c r="X108"/>
    </row>
    <row r="109" spans="15:24" ht="12.75">
      <c r="O109"/>
      <c r="P109"/>
      <c r="Q109"/>
      <c r="R109"/>
      <c r="S109"/>
      <c r="T109"/>
      <c r="U109"/>
      <c r="V109"/>
      <c r="W109"/>
      <c r="X109"/>
    </row>
    <row r="110" spans="15:24" ht="12.75">
      <c r="O110"/>
      <c r="P110"/>
      <c r="Q110"/>
      <c r="R110"/>
      <c r="S110"/>
      <c r="T110"/>
      <c r="U110"/>
      <c r="V110"/>
      <c r="W110"/>
      <c r="X110"/>
    </row>
    <row r="111" spans="15:24" ht="12.75">
      <c r="O111"/>
      <c r="P111"/>
      <c r="Q111"/>
      <c r="R111"/>
      <c r="S111"/>
      <c r="T111"/>
      <c r="U111"/>
      <c r="V111"/>
      <c r="W111"/>
      <c r="X111"/>
    </row>
    <row r="112" spans="15:24" ht="12.75">
      <c r="O112"/>
      <c r="P112"/>
      <c r="Q112"/>
      <c r="R112"/>
      <c r="S112"/>
      <c r="T112"/>
      <c r="U112"/>
      <c r="V112"/>
      <c r="W112"/>
      <c r="X112"/>
    </row>
    <row r="113" spans="15:24" ht="12.75">
      <c r="O113"/>
      <c r="P113"/>
      <c r="Q113"/>
      <c r="R113"/>
      <c r="S113"/>
      <c r="T113"/>
      <c r="U113"/>
      <c r="V113"/>
      <c r="W113"/>
      <c r="X113"/>
    </row>
    <row r="114" spans="15:24" ht="12.75">
      <c r="O114"/>
      <c r="P114"/>
      <c r="Q114"/>
      <c r="R114"/>
      <c r="S114"/>
      <c r="T114"/>
      <c r="U114"/>
      <c r="V114"/>
      <c r="W114"/>
      <c r="X114"/>
    </row>
    <row r="115" spans="15:24" ht="12.75">
      <c r="O115"/>
      <c r="P115"/>
      <c r="Q115"/>
      <c r="R115"/>
      <c r="S115"/>
      <c r="T115"/>
      <c r="U115"/>
      <c r="V115"/>
      <c r="W115"/>
      <c r="X115"/>
    </row>
    <row r="116" spans="15:24" ht="12.75">
      <c r="O116"/>
      <c r="P116"/>
      <c r="Q116"/>
      <c r="R116"/>
      <c r="S116"/>
      <c r="T116"/>
      <c r="U116"/>
      <c r="V116"/>
      <c r="W116"/>
      <c r="X116"/>
    </row>
    <row r="117" spans="15:24" ht="12.75">
      <c r="O117"/>
      <c r="P117"/>
      <c r="Q117"/>
      <c r="R117"/>
      <c r="S117"/>
      <c r="T117"/>
      <c r="U117"/>
      <c r="V117"/>
      <c r="W117"/>
      <c r="X117"/>
    </row>
    <row r="118" spans="15:24" ht="12.75">
      <c r="O118"/>
      <c r="P118"/>
      <c r="Q118"/>
      <c r="R118"/>
      <c r="S118"/>
      <c r="T118"/>
      <c r="U118"/>
      <c r="V118"/>
      <c r="W118"/>
      <c r="X118"/>
    </row>
    <row r="119" spans="15:24" ht="12.75">
      <c r="O119"/>
      <c r="P119"/>
      <c r="Q119"/>
      <c r="R119"/>
      <c r="S119"/>
      <c r="T119"/>
      <c r="U119"/>
      <c r="V119"/>
      <c r="W119"/>
      <c r="X119"/>
    </row>
    <row r="120" spans="15:24" ht="12.75">
      <c r="O120"/>
      <c r="P120"/>
      <c r="Q120"/>
      <c r="R120"/>
      <c r="S120"/>
      <c r="T120"/>
      <c r="U120"/>
      <c r="V120"/>
      <c r="W120"/>
      <c r="X120"/>
    </row>
    <row r="121" spans="15:24" ht="12.75">
      <c r="O121"/>
      <c r="P121"/>
      <c r="Q121"/>
      <c r="R121"/>
      <c r="S121"/>
      <c r="T121"/>
      <c r="U121"/>
      <c r="V121"/>
      <c r="W121"/>
      <c r="X121"/>
    </row>
    <row r="122" spans="15:24" ht="12.75">
      <c r="O122"/>
      <c r="P122"/>
      <c r="Q122"/>
      <c r="R122"/>
      <c r="S122"/>
      <c r="T122"/>
      <c r="U122"/>
      <c r="V122"/>
      <c r="W122"/>
      <c r="X122"/>
    </row>
    <row r="123" spans="15:24" ht="12.75">
      <c r="O123"/>
      <c r="P123"/>
      <c r="Q123"/>
      <c r="R123"/>
      <c r="S123"/>
      <c r="T123"/>
      <c r="U123"/>
      <c r="V123"/>
      <c r="W123"/>
      <c r="X123"/>
    </row>
    <row r="124" spans="15:24" ht="12.75">
      <c r="O124"/>
      <c r="P124"/>
      <c r="Q124"/>
      <c r="R124"/>
      <c r="S124"/>
      <c r="T124"/>
      <c r="U124"/>
      <c r="V124"/>
      <c r="W124"/>
      <c r="X124"/>
    </row>
    <row r="125" spans="15:24" ht="12.75">
      <c r="O125"/>
      <c r="P125"/>
      <c r="Q125"/>
      <c r="R125"/>
      <c r="S125"/>
      <c r="T125"/>
      <c r="U125"/>
      <c r="V125"/>
      <c r="W125"/>
      <c r="X125"/>
    </row>
    <row r="126" spans="15:24" ht="12.75">
      <c r="O126"/>
      <c r="P126"/>
      <c r="Q126"/>
      <c r="R126"/>
      <c r="S126"/>
      <c r="T126"/>
      <c r="U126"/>
      <c r="V126"/>
      <c r="W126"/>
      <c r="X126"/>
    </row>
    <row r="127" spans="15:24" ht="12.75">
      <c r="O127"/>
      <c r="P127"/>
      <c r="Q127"/>
      <c r="R127"/>
      <c r="S127"/>
      <c r="T127"/>
      <c r="U127"/>
      <c r="V127"/>
      <c r="W127"/>
      <c r="X127"/>
    </row>
    <row r="128" spans="15:24" ht="12.75">
      <c r="O128"/>
      <c r="P128"/>
      <c r="Q128"/>
      <c r="R128"/>
      <c r="S128"/>
      <c r="T128"/>
      <c r="U128"/>
      <c r="V128"/>
      <c r="W128"/>
      <c r="X128"/>
    </row>
    <row r="129" spans="15:24" ht="12.75">
      <c r="O129"/>
      <c r="P129"/>
      <c r="Q129"/>
      <c r="R129"/>
      <c r="S129"/>
      <c r="T129"/>
      <c r="U129"/>
      <c r="V129"/>
      <c r="W129"/>
      <c r="X129"/>
    </row>
  </sheetData>
  <mergeCells count="3">
    <mergeCell ref="X1:AC1"/>
    <mergeCell ref="N1:W1"/>
    <mergeCell ref="X2:AC2"/>
  </mergeCells>
  <printOptions horizontalCentered="1"/>
  <pageMargins left="0.25" right="0.25" top="0.95" bottom="0.95" header="0.25" footer="0.25"/>
  <pageSetup fitToHeight="10" fitToWidth="1" horizontalDpi="300" verticalDpi="300" orientation="landscape" scale="74" r:id="rId2"/>
  <headerFooter alignWithMargins="0">
    <oddHeader>&amp;C&amp;"Times New Roman,Bold"&amp;16 2004-2005 USFA Point Standings
Senior &amp;A - Rolling Standings</oddHeader>
    <oddFooter>&amp;L&amp;"Arial,Bold"* Permanent Resident
# Junior&amp;"Arial,Regular"
Total = Best 4 Group II plus Best 3 Group I&amp;CPage &amp;P&amp;R&amp;"Arial,Bold"np = Did not earn points (including not competing)&amp;"Arial,Regular"
Printed 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Q103"/>
  <sheetViews>
    <sheetView workbookViewId="0" topLeftCell="A1">
      <pane ySplit="3" topLeftCell="BM4" activePane="bottomLeft" state="frozen"/>
      <selection pane="topLeft" activeCell="D4" sqref="D4"/>
      <selection pane="bottomLeft" activeCell="A4" sqref="A4"/>
    </sheetView>
  </sheetViews>
  <sheetFormatPr defaultColWidth="9.140625" defaultRowHeight="12.75"/>
  <cols>
    <col min="1" max="1" width="4.7109375" style="13" customWidth="1"/>
    <col min="2" max="2" width="3.28125" style="13" customWidth="1"/>
    <col min="3" max="3" width="27.421875" style="31" customWidth="1"/>
    <col min="4" max="4" width="5.421875" style="13" customWidth="1"/>
    <col min="5" max="5" width="8.00390625" style="13" customWidth="1"/>
    <col min="6" max="6" width="5.421875" style="14" customWidth="1"/>
    <col min="7" max="13" width="5.421875" style="22" customWidth="1"/>
    <col min="14" max="29" width="5.421875" style="23" customWidth="1"/>
    <col min="30" max="30" width="9.140625" style="19" customWidth="1"/>
    <col min="31" max="92" width="9.140625" style="19" hidden="1" customWidth="1"/>
    <col min="93" max="16384" width="9.140625" style="19" customWidth="1"/>
  </cols>
  <sheetData>
    <row r="1" spans="1:29" s="7" customFormat="1" ht="12.75" customHeight="1">
      <c r="A1" s="29"/>
      <c r="B1" s="1"/>
      <c r="C1" s="2" t="s">
        <v>0</v>
      </c>
      <c r="D1" s="3" t="s">
        <v>1</v>
      </c>
      <c r="E1" s="37" t="s">
        <v>2</v>
      </c>
      <c r="F1" s="6" t="s">
        <v>188</v>
      </c>
      <c r="G1" s="5"/>
      <c r="H1" s="4" t="s">
        <v>241</v>
      </c>
      <c r="I1" s="5"/>
      <c r="J1" s="4" t="s">
        <v>180</v>
      </c>
      <c r="K1" s="5"/>
      <c r="L1" s="4" t="s">
        <v>386</v>
      </c>
      <c r="M1" s="5"/>
      <c r="N1" s="46" t="s">
        <v>105</v>
      </c>
      <c r="O1" s="44"/>
      <c r="P1" s="44"/>
      <c r="Q1" s="44"/>
      <c r="R1" s="44"/>
      <c r="S1" s="44"/>
      <c r="T1" s="44"/>
      <c r="U1" s="44"/>
      <c r="V1" s="44"/>
      <c r="W1" s="45"/>
      <c r="X1" s="44" t="s">
        <v>109</v>
      </c>
      <c r="Y1" s="44"/>
      <c r="Z1" s="44"/>
      <c r="AA1" s="44"/>
      <c r="AB1" s="44"/>
      <c r="AC1" s="45"/>
    </row>
    <row r="2" spans="1:92" s="7" customFormat="1" ht="18.75" customHeight="1">
      <c r="A2" s="1"/>
      <c r="B2" s="1"/>
      <c r="C2" s="2"/>
      <c r="D2" s="2"/>
      <c r="E2" s="37"/>
      <c r="F2" s="6" t="s">
        <v>78</v>
      </c>
      <c r="G2" s="5" t="s">
        <v>189</v>
      </c>
      <c r="H2" s="4" t="s">
        <v>78</v>
      </c>
      <c r="I2" s="5" t="s">
        <v>242</v>
      </c>
      <c r="J2" s="4" t="s">
        <v>78</v>
      </c>
      <c r="K2" s="5" t="s">
        <v>308</v>
      </c>
      <c r="L2" s="4" t="s">
        <v>102</v>
      </c>
      <c r="M2" s="5" t="s">
        <v>387</v>
      </c>
      <c r="N2" s="4" t="s">
        <v>106</v>
      </c>
      <c r="O2" s="6"/>
      <c r="P2" s="6"/>
      <c r="Q2" s="6"/>
      <c r="R2" s="6"/>
      <c r="S2" s="6"/>
      <c r="T2" s="6"/>
      <c r="U2" s="6"/>
      <c r="V2" s="6"/>
      <c r="W2" s="6"/>
      <c r="X2" s="46" t="s">
        <v>3</v>
      </c>
      <c r="Y2" s="44"/>
      <c r="Z2" s="44"/>
      <c r="AA2" s="44"/>
      <c r="AB2" s="44"/>
      <c r="AC2" s="45"/>
      <c r="AO2" s="7" t="s">
        <v>107</v>
      </c>
      <c r="BE2" s="7" t="s">
        <v>108</v>
      </c>
      <c r="BJ2" s="8"/>
      <c r="BT2" s="7" t="s">
        <v>107</v>
      </c>
      <c r="CJ2" s="7" t="s">
        <v>108</v>
      </c>
      <c r="CN2" s="7" t="s">
        <v>110</v>
      </c>
    </row>
    <row r="3" spans="1:45" s="7" customFormat="1" ht="11.25" customHeight="1" hidden="1">
      <c r="A3" s="1"/>
      <c r="B3" s="1"/>
      <c r="C3" s="2"/>
      <c r="D3" s="2"/>
      <c r="E3" s="38"/>
      <c r="F3" s="3">
        <f>COLUMN()</f>
        <v>6</v>
      </c>
      <c r="G3" s="10">
        <f>HLOOKUP(F2,PointTableHeader,2,FALSE)</f>
        <v>9</v>
      </c>
      <c r="H3" s="9">
        <f>COLUMN()</f>
        <v>8</v>
      </c>
      <c r="I3" s="10">
        <f>HLOOKUP(H2,PointTableHeader,2,FALSE)</f>
        <v>9</v>
      </c>
      <c r="J3" s="9">
        <f>COLUMN()</f>
        <v>10</v>
      </c>
      <c r="K3" s="10">
        <f>HLOOKUP(J2,PointTableHeader,2,FALSE)</f>
        <v>9</v>
      </c>
      <c r="L3" s="9">
        <f>COLUMN()</f>
        <v>12</v>
      </c>
      <c r="M3" s="10">
        <f>HLOOKUP(L2,PointTableHeader,2,FALSE)</f>
        <v>8</v>
      </c>
      <c r="N3" s="9">
        <f>COLUMN()</f>
        <v>14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10"/>
      <c r="AP3" s="7" t="b">
        <v>0</v>
      </c>
      <c r="AQ3" s="7" t="b">
        <v>0</v>
      </c>
      <c r="AS3" s="7" t="b">
        <v>0</v>
      </c>
    </row>
    <row r="4" spans="1:95" ht="13.5">
      <c r="A4" s="11" t="str">
        <f>IF(E4&lt;MinimumSr,"",IF(E4=E3,A3,ROW()-3&amp;IF(E4=E5,"T","")))</f>
        <v>1</v>
      </c>
      <c r="B4" s="11">
        <f aca="true" t="shared" si="0" ref="B4:B20">IF(D4&gt;=JuniorCutoff,"#","")</f>
      </c>
      <c r="C4" s="12" t="s">
        <v>70</v>
      </c>
      <c r="D4" s="13">
        <v>1976</v>
      </c>
      <c r="E4" s="39">
        <f>ROUND(IF('Men''s Epée'!$A$3=1,AO4+BE4,BT4+CJ4),0)</f>
        <v>9753</v>
      </c>
      <c r="F4" s="14">
        <v>6</v>
      </c>
      <c r="G4" s="16">
        <f>IF(OR('Men''s Epée'!$A$3=1,'Men''s Epée'!$AP$3=TRUE),IF(OR(F4&gt;=49,ISNUMBER(F4)=FALSE),0,VLOOKUP(F4,PointTable,G$3,TRUE)),0)</f>
        <v>695</v>
      </c>
      <c r="H4" s="15">
        <v>3</v>
      </c>
      <c r="I4" s="16">
        <f>IF(OR('Men''s Epée'!$A$3=1,'Men''s Epée'!$AQ$3=TRUE),IF(OR(H4&gt;=49,ISNUMBER(H4)=FALSE),0,VLOOKUP(H4,PointTable,I$3,TRUE)),0)</f>
        <v>850</v>
      </c>
      <c r="J4" s="15" t="s">
        <v>4</v>
      </c>
      <c r="K4" s="16">
        <f>IF(OR('Men''s Epée'!$A$3=1,'Men''s Epée'!$AQ$3=TRUE),IF(OR(J4&gt;=49,ISNUMBER(J4)=FALSE),0,VLOOKUP(J4,PointTable,K$3,TRUE)),0)</f>
        <v>0</v>
      </c>
      <c r="L4" s="15" t="s">
        <v>4</v>
      </c>
      <c r="M4" s="16">
        <f>IF(OR('Men''s Epée'!$A$3=1,'Men''s Epée'!$AS$3=TRUE),IF(OR(L4&gt;=49,ISNUMBER(L4)=FALSE),0,VLOOKUP(L4,PointTable,M$3,TRUE)),0)</f>
        <v>0</v>
      </c>
      <c r="N4" s="17">
        <v>2040</v>
      </c>
      <c r="O4" s="17">
        <v>1656</v>
      </c>
      <c r="P4" s="17">
        <v>1248</v>
      </c>
      <c r="Q4" s="17">
        <v>1248</v>
      </c>
      <c r="R4" s="17">
        <v>1200</v>
      </c>
      <c r="S4" s="17">
        <v>816</v>
      </c>
      <c r="T4" s="17">
        <v>200</v>
      </c>
      <c r="U4" s="17"/>
      <c r="V4" s="17"/>
      <c r="W4" s="18"/>
      <c r="X4" s="17"/>
      <c r="Y4" s="17"/>
      <c r="Z4" s="17"/>
      <c r="AA4" s="17"/>
      <c r="AB4" s="17"/>
      <c r="AC4" s="18"/>
      <c r="AE4" s="19">
        <f aca="true" t="shared" si="1" ref="AE4:AE19">ABS(N4)</f>
        <v>2040</v>
      </c>
      <c r="AF4" s="19">
        <f aca="true" t="shared" si="2" ref="AF4:AN4">ABS(O4)</f>
        <v>1656</v>
      </c>
      <c r="AG4" s="19">
        <f t="shared" si="2"/>
        <v>1248</v>
      </c>
      <c r="AH4" s="19">
        <f t="shared" si="2"/>
        <v>1248</v>
      </c>
      <c r="AI4" s="19">
        <f t="shared" si="2"/>
        <v>1200</v>
      </c>
      <c r="AJ4" s="19">
        <f t="shared" si="2"/>
        <v>816</v>
      </c>
      <c r="AK4" s="19">
        <f t="shared" si="2"/>
        <v>200</v>
      </c>
      <c r="AL4" s="19">
        <f t="shared" si="2"/>
        <v>0</v>
      </c>
      <c r="AM4" s="19">
        <f t="shared" si="2"/>
        <v>0</v>
      </c>
      <c r="AN4" s="19">
        <f t="shared" si="2"/>
        <v>0</v>
      </c>
      <c r="AO4" s="19">
        <f>LARGE($AE4:$AN4,1)+LARGE($AE4:$AN4,2)+LARGE($AE4:$AN4,3)+LARGE($AE4:$AN4,4)+LARGE($AE4:$AN4,5)</f>
        <v>7392</v>
      </c>
      <c r="AP4" s="19">
        <f aca="true" t="shared" si="3" ref="AP4:AP19">G4</f>
        <v>695</v>
      </c>
      <c r="AQ4" s="19">
        <f aca="true" t="shared" si="4" ref="AQ4:AQ19">I4</f>
        <v>850</v>
      </c>
      <c r="AR4" s="19">
        <f aca="true" t="shared" si="5" ref="AR4:AR19">K4</f>
        <v>0</v>
      </c>
      <c r="AS4" s="19">
        <f aca="true" t="shared" si="6" ref="AS4:AS19">M4</f>
        <v>0</v>
      </c>
      <c r="AT4" s="19">
        <f>LARGE($AE4:$AN4,6)</f>
        <v>816</v>
      </c>
      <c r="AU4" s="19">
        <f>LARGE($AE4:$AN4,7)</f>
        <v>200</v>
      </c>
      <c r="AV4" s="19">
        <f>LARGE($AE4:$AN4,8)</f>
        <v>0</v>
      </c>
      <c r="AW4" s="19">
        <f>LARGE($AE4:$AN4,9)</f>
        <v>0</v>
      </c>
      <c r="AX4" s="19">
        <f>LARGE($AE4:$AN4,10)</f>
        <v>0</v>
      </c>
      <c r="AY4" s="19">
        <f aca="true" t="shared" si="7" ref="AY4:BD4">ABS(X4)</f>
        <v>0</v>
      </c>
      <c r="AZ4" s="19">
        <f t="shared" si="7"/>
        <v>0</v>
      </c>
      <c r="BA4" s="19">
        <f t="shared" si="7"/>
        <v>0</v>
      </c>
      <c r="BB4" s="19">
        <f t="shared" si="7"/>
        <v>0</v>
      </c>
      <c r="BC4" s="19">
        <f t="shared" si="7"/>
        <v>0</v>
      </c>
      <c r="BD4" s="19">
        <f t="shared" si="7"/>
        <v>0</v>
      </c>
      <c r="BE4" s="19">
        <f>LARGE($AP4:$BD4,1)+LARGE($AP4:$BD4,2)+LARGE($AP4:$BD4,3)</f>
        <v>2361</v>
      </c>
      <c r="BF4" s="19">
        <f aca="true" t="shared" si="8" ref="BF4:BF19">LARGE(AT4:BD4,1)</f>
        <v>816</v>
      </c>
      <c r="BG4" s="19">
        <f aca="true" t="shared" si="9" ref="BG4:BG19">LARGE(AT4:BD4,2)</f>
        <v>200</v>
      </c>
      <c r="BH4" s="19">
        <f aca="true" t="shared" si="10" ref="BH4:BH19">LARGE(AT4:BD4,3)</f>
        <v>0</v>
      </c>
      <c r="BJ4" s="20">
        <f aca="true" t="shared" si="11" ref="BJ4:BJ19">MAX(N4,0)</f>
        <v>2040</v>
      </c>
      <c r="BK4" s="20">
        <f aca="true" t="shared" si="12" ref="BK4:BS4">MAX(O4,0)</f>
        <v>1656</v>
      </c>
      <c r="BL4" s="20">
        <f t="shared" si="12"/>
        <v>1248</v>
      </c>
      <c r="BM4" s="20">
        <f t="shared" si="12"/>
        <v>1248</v>
      </c>
      <c r="BN4" s="20">
        <f t="shared" si="12"/>
        <v>1200</v>
      </c>
      <c r="BO4" s="20">
        <f t="shared" si="12"/>
        <v>816</v>
      </c>
      <c r="BP4" s="20">
        <f t="shared" si="12"/>
        <v>200</v>
      </c>
      <c r="BQ4" s="20">
        <f t="shared" si="12"/>
        <v>0</v>
      </c>
      <c r="BR4" s="20">
        <f t="shared" si="12"/>
        <v>0</v>
      </c>
      <c r="BS4" s="20">
        <f t="shared" si="12"/>
        <v>0</v>
      </c>
      <c r="BT4" s="20">
        <f>LARGE($BJ4:$BS4,1)+LARGE($BJ4:$BS4,2)+LARGE($BJ4:$BS4,3)+LARGE($BJ4:$BS4,4)+LARGE($BJ4:$BS4,5)</f>
        <v>7392</v>
      </c>
      <c r="BU4" s="8">
        <f>IF('Men''s Epée'!$AP$3=TRUE,G4,0)</f>
        <v>695</v>
      </c>
      <c r="BV4" s="8">
        <f>IF('Men''s Epée'!$AQ$3=TRUE,I4,0)</f>
        <v>850</v>
      </c>
      <c r="BW4" s="8">
        <f>IF('Men''s Epée'!$AR$3=TRUE,K4,0)</f>
        <v>0</v>
      </c>
      <c r="BX4" s="8">
        <f>IF('Men''s Epée'!$AS$3=TRUE,M4,0)</f>
        <v>0</v>
      </c>
      <c r="BY4" s="8">
        <f>LARGE($BJ4:$BS4,6)</f>
        <v>816</v>
      </c>
      <c r="BZ4" s="8">
        <f>LARGE($BJ4:$BS4,7)</f>
        <v>200</v>
      </c>
      <c r="CA4" s="8">
        <f>LARGE($BJ4:$BS4,8)</f>
        <v>0</v>
      </c>
      <c r="CB4" s="8">
        <f>LARGE($BJ4:$BS4,9)</f>
        <v>0</v>
      </c>
      <c r="CC4" s="8">
        <f>LARGE($BJ4:$BS4,10)</f>
        <v>0</v>
      </c>
      <c r="CD4" s="20">
        <f aca="true" t="shared" si="13" ref="CD4:CI4">MAX(X4,0)</f>
        <v>0</v>
      </c>
      <c r="CE4" s="20">
        <f t="shared" si="13"/>
        <v>0</v>
      </c>
      <c r="CF4" s="20">
        <f t="shared" si="13"/>
        <v>0</v>
      </c>
      <c r="CG4" s="20">
        <f t="shared" si="13"/>
        <v>0</v>
      </c>
      <c r="CH4" s="20">
        <f t="shared" si="13"/>
        <v>0</v>
      </c>
      <c r="CI4" s="20">
        <f t="shared" si="13"/>
        <v>0</v>
      </c>
      <c r="CJ4" s="8">
        <f>LARGE($BU4:$CI4,1)+LARGE($BU4:$CI4,2)+LARGE($BU4:$CI4,3)</f>
        <v>2361</v>
      </c>
      <c r="CK4" s="8">
        <f aca="true" t="shared" si="14" ref="CK4:CK19">LARGE(BY4:CI4,1)</f>
        <v>816</v>
      </c>
      <c r="CL4" s="8">
        <f aca="true" t="shared" si="15" ref="CL4:CL19">LARGE(BY4:CI4,2)</f>
        <v>200</v>
      </c>
      <c r="CM4" s="8">
        <f aca="true" t="shared" si="16" ref="CM4:CM19">LARGE(BY4:CI4,3)</f>
        <v>0</v>
      </c>
      <c r="CN4" s="8">
        <f aca="true" t="shared" si="17" ref="CN4:CN19">ROUND(BT4+CJ4,0)</f>
        <v>9753</v>
      </c>
      <c r="CO4" s="40"/>
      <c r="CP4" s="40"/>
      <c r="CQ4" s="40"/>
    </row>
    <row r="5" spans="1:95" ht="13.5">
      <c r="A5" s="11" t="str">
        <f>IF(E5&lt;MinimumSr,"",IF(E5=E4,A4,ROW()-3&amp;IF(E5=E6,"T","")))</f>
        <v>2</v>
      </c>
      <c r="B5" s="11">
        <f t="shared" si="0"/>
      </c>
      <c r="C5" s="12" t="s">
        <v>15</v>
      </c>
      <c r="D5" s="13">
        <v>1979</v>
      </c>
      <c r="E5" s="39">
        <f>ROUND(IF('Men''s Epée'!$A$3=1,AO5+BE5,BT5+CJ5),0)</f>
        <v>7272</v>
      </c>
      <c r="F5" s="14">
        <v>1</v>
      </c>
      <c r="G5" s="16">
        <f>IF(OR('Men''s Epée'!$A$3=1,'Men''s Epée'!$AP$3=TRUE),IF(OR(F5&gt;=49,ISNUMBER(F5)=FALSE),0,VLOOKUP(F5,PointTable,G$3,TRUE)),0)</f>
        <v>1000</v>
      </c>
      <c r="H5" s="15">
        <v>1</v>
      </c>
      <c r="I5" s="16">
        <f>IF(OR('Men''s Epée'!$A$3=1,'Men''s Epée'!$AQ$3=TRUE),IF(OR(H5&gt;=49,ISNUMBER(H5)=FALSE),0,VLOOKUP(H5,PointTable,I$3,TRUE)),0)</f>
        <v>1000</v>
      </c>
      <c r="J5" s="15" t="s">
        <v>4</v>
      </c>
      <c r="K5" s="16">
        <f>IF(OR('Men''s Epée'!$A$3=1,'Men''s Epée'!$AQ$3=TRUE),IF(OR(J5&gt;=49,ISNUMBER(J5)=FALSE),0,VLOOKUP(J5,PointTable,K$3,TRUE)),0)</f>
        <v>0</v>
      </c>
      <c r="L5" s="15">
        <v>2</v>
      </c>
      <c r="M5" s="16">
        <f>IF(OR('Men''s Epée'!$A$3=1,'Men''s Epée'!$AS$3=TRUE),IF(OR(L5&gt;=49,ISNUMBER(L5)=FALSE),0,VLOOKUP(L5,PointTable,M$3,TRUE)),0)</f>
        <v>920</v>
      </c>
      <c r="N5" s="17">
        <v>2040</v>
      </c>
      <c r="O5" s="17">
        <v>1236</v>
      </c>
      <c r="P5" s="17">
        <v>676</v>
      </c>
      <c r="Q5" s="17">
        <v>200</v>
      </c>
      <c r="R5" s="17">
        <v>200</v>
      </c>
      <c r="S5" s="17"/>
      <c r="T5" s="17"/>
      <c r="U5" s="17"/>
      <c r="V5" s="17"/>
      <c r="W5" s="18"/>
      <c r="X5" s="17"/>
      <c r="Y5" s="17"/>
      <c r="Z5" s="17"/>
      <c r="AA5" s="17"/>
      <c r="AB5" s="17"/>
      <c r="AC5" s="18"/>
      <c r="AE5" s="19">
        <f t="shared" si="1"/>
        <v>2040</v>
      </c>
      <c r="AF5" s="19">
        <f aca="true" t="shared" si="18" ref="AF5:AF19">ABS(O5)</f>
        <v>1236</v>
      </c>
      <c r="AG5" s="19">
        <f aca="true" t="shared" si="19" ref="AG5:AG19">ABS(P5)</f>
        <v>676</v>
      </c>
      <c r="AH5" s="19">
        <f aca="true" t="shared" si="20" ref="AH5:AH19">ABS(Q5)</f>
        <v>200</v>
      </c>
      <c r="AI5" s="19">
        <f aca="true" t="shared" si="21" ref="AI5:AI19">ABS(R5)</f>
        <v>200</v>
      </c>
      <c r="AJ5" s="19">
        <f aca="true" t="shared" si="22" ref="AJ5:AJ19">ABS(S5)</f>
        <v>0</v>
      </c>
      <c r="AK5" s="19">
        <f aca="true" t="shared" si="23" ref="AK5:AK19">ABS(T5)</f>
        <v>0</v>
      </c>
      <c r="AL5" s="19">
        <f aca="true" t="shared" si="24" ref="AL5:AL19">ABS(U5)</f>
        <v>0</v>
      </c>
      <c r="AM5" s="19">
        <f aca="true" t="shared" si="25" ref="AM5:AM19">ABS(V5)</f>
        <v>0</v>
      </c>
      <c r="AN5" s="19">
        <f aca="true" t="shared" si="26" ref="AN5:AN19">ABS(W5)</f>
        <v>0</v>
      </c>
      <c r="AO5" s="19">
        <f aca="true" t="shared" si="27" ref="AO5:AO60">LARGE($AE5:$AN5,1)+LARGE($AE5:$AN5,2)+LARGE($AE5:$AN5,3)+LARGE($AE5:$AN5,4)+LARGE($AE5:$AN5,5)</f>
        <v>4352</v>
      </c>
      <c r="AP5" s="19">
        <f t="shared" si="3"/>
        <v>1000</v>
      </c>
      <c r="AQ5" s="19">
        <f t="shared" si="4"/>
        <v>1000</v>
      </c>
      <c r="AR5" s="19">
        <f t="shared" si="5"/>
        <v>0</v>
      </c>
      <c r="AS5" s="19">
        <f t="shared" si="6"/>
        <v>920</v>
      </c>
      <c r="AT5" s="19">
        <f aca="true" t="shared" si="28" ref="AT5:AT60">LARGE($AE5:$AN5,6)</f>
        <v>0</v>
      </c>
      <c r="AU5" s="19">
        <f aca="true" t="shared" si="29" ref="AU5:AU60">LARGE($AE5:$AN5,7)</f>
        <v>0</v>
      </c>
      <c r="AV5" s="19">
        <f aca="true" t="shared" si="30" ref="AV5:AV60">LARGE($AE5:$AN5,8)</f>
        <v>0</v>
      </c>
      <c r="AW5" s="19">
        <f aca="true" t="shared" si="31" ref="AW5:AW60">LARGE($AE5:$AN5,9)</f>
        <v>0</v>
      </c>
      <c r="AX5" s="19">
        <f aca="true" t="shared" si="32" ref="AX5:AX60">LARGE($AE5:$AN5,10)</f>
        <v>0</v>
      </c>
      <c r="AY5" s="19">
        <f aca="true" t="shared" si="33" ref="AY5:AY19">ABS(X5)</f>
        <v>0</v>
      </c>
      <c r="AZ5" s="19">
        <f aca="true" t="shared" si="34" ref="AZ5:AZ19">ABS(Y5)</f>
        <v>0</v>
      </c>
      <c r="BA5" s="19">
        <f aca="true" t="shared" si="35" ref="BA5:BA19">ABS(Z5)</f>
        <v>0</v>
      </c>
      <c r="BB5" s="19">
        <f aca="true" t="shared" si="36" ref="BB5:BB19">ABS(AA5)</f>
        <v>0</v>
      </c>
      <c r="BC5" s="19">
        <f aca="true" t="shared" si="37" ref="BC5:BC19">ABS(AB5)</f>
        <v>0</v>
      </c>
      <c r="BD5" s="19">
        <f aca="true" t="shared" si="38" ref="BD5:BD19">ABS(AC5)</f>
        <v>0</v>
      </c>
      <c r="BE5" s="19">
        <f aca="true" t="shared" si="39" ref="BE5:BE60">LARGE($AP5:$BD5,1)+LARGE($AP5:$BD5,2)+LARGE($AP5:$BD5,3)</f>
        <v>2920</v>
      </c>
      <c r="BF5" s="19">
        <f t="shared" si="8"/>
        <v>0</v>
      </c>
      <c r="BG5" s="19">
        <f t="shared" si="9"/>
        <v>0</v>
      </c>
      <c r="BH5" s="19">
        <f t="shared" si="10"/>
        <v>0</v>
      </c>
      <c r="BJ5" s="20">
        <f t="shared" si="11"/>
        <v>2040</v>
      </c>
      <c r="BK5" s="20">
        <f aca="true" t="shared" si="40" ref="BK5:BK19">MAX(O5,0)</f>
        <v>1236</v>
      </c>
      <c r="BL5" s="20">
        <f aca="true" t="shared" si="41" ref="BL5:BL19">MAX(P5,0)</f>
        <v>676</v>
      </c>
      <c r="BM5" s="20">
        <f aca="true" t="shared" si="42" ref="BM5:BM19">MAX(Q5,0)</f>
        <v>200</v>
      </c>
      <c r="BN5" s="20">
        <f aca="true" t="shared" si="43" ref="BN5:BN19">MAX(R5,0)</f>
        <v>200</v>
      </c>
      <c r="BO5" s="20">
        <f aca="true" t="shared" si="44" ref="BO5:BO19">MAX(S5,0)</f>
        <v>0</v>
      </c>
      <c r="BP5" s="20">
        <f aca="true" t="shared" si="45" ref="BP5:BP19">MAX(T5,0)</f>
        <v>0</v>
      </c>
      <c r="BQ5" s="20">
        <f aca="true" t="shared" si="46" ref="BQ5:BQ19">MAX(U5,0)</f>
        <v>0</v>
      </c>
      <c r="BR5" s="20">
        <f aca="true" t="shared" si="47" ref="BR5:BR19">MAX(V5,0)</f>
        <v>0</v>
      </c>
      <c r="BS5" s="20">
        <f aca="true" t="shared" si="48" ref="BS5:BS19">MAX(W5,0)</f>
        <v>0</v>
      </c>
      <c r="BT5" s="20">
        <f aca="true" t="shared" si="49" ref="BT5:BT60">LARGE($BJ5:$BS5,1)+LARGE($BJ5:$BS5,2)+LARGE($BJ5:$BS5,3)+LARGE($BJ5:$BS5,4)+LARGE($BJ5:$BS5,5)</f>
        <v>4352</v>
      </c>
      <c r="BU5" s="8">
        <f>IF('Men''s Epée'!$AP$3=TRUE,G5,0)</f>
        <v>1000</v>
      </c>
      <c r="BV5" s="8">
        <f>IF('Men''s Epée'!$AQ$3=TRUE,I5,0)</f>
        <v>1000</v>
      </c>
      <c r="BW5" s="8">
        <f>IF('Men''s Epée'!$AR$3=TRUE,K5,0)</f>
        <v>0</v>
      </c>
      <c r="BX5" s="8">
        <f>IF('Men''s Epée'!$AS$3=TRUE,M5,0)</f>
        <v>920</v>
      </c>
      <c r="BY5" s="8">
        <f aca="true" t="shared" si="50" ref="BY5:BY60">LARGE($BJ5:$BS5,6)</f>
        <v>0</v>
      </c>
      <c r="BZ5" s="8">
        <f aca="true" t="shared" si="51" ref="BZ5:BZ60">LARGE($BJ5:$BS5,7)</f>
        <v>0</v>
      </c>
      <c r="CA5" s="8">
        <f aca="true" t="shared" si="52" ref="CA5:CA60">LARGE($BJ5:$BS5,8)</f>
        <v>0</v>
      </c>
      <c r="CB5" s="8">
        <f aca="true" t="shared" si="53" ref="CB5:CB60">LARGE($BJ5:$BS5,9)</f>
        <v>0</v>
      </c>
      <c r="CC5" s="8">
        <f aca="true" t="shared" si="54" ref="CC5:CC60">LARGE($BJ5:$BS5,10)</f>
        <v>0</v>
      </c>
      <c r="CD5" s="20">
        <f aca="true" t="shared" si="55" ref="CD5:CD19">MAX(X5,0)</f>
        <v>0</v>
      </c>
      <c r="CE5" s="20">
        <f aca="true" t="shared" si="56" ref="CE5:CE19">MAX(Y5,0)</f>
        <v>0</v>
      </c>
      <c r="CF5" s="20">
        <f aca="true" t="shared" si="57" ref="CF5:CF19">MAX(Z5,0)</f>
        <v>0</v>
      </c>
      <c r="CG5" s="20">
        <f aca="true" t="shared" si="58" ref="CG5:CG19">MAX(AA5,0)</f>
        <v>0</v>
      </c>
      <c r="CH5" s="20">
        <f aca="true" t="shared" si="59" ref="CH5:CH19">MAX(AB5,0)</f>
        <v>0</v>
      </c>
      <c r="CI5" s="20">
        <f aca="true" t="shared" si="60" ref="CI5:CI19">MAX(AC5,0)</f>
        <v>0</v>
      </c>
      <c r="CJ5" s="8">
        <f aca="true" t="shared" si="61" ref="CJ5:CJ60">LARGE($BU5:$CI5,1)+LARGE($BU5:$CI5,2)+LARGE($BU5:$CI5,3)</f>
        <v>2920</v>
      </c>
      <c r="CK5" s="8">
        <f t="shared" si="14"/>
        <v>0</v>
      </c>
      <c r="CL5" s="8">
        <f t="shared" si="15"/>
        <v>0</v>
      </c>
      <c r="CM5" s="8">
        <f t="shared" si="16"/>
        <v>0</v>
      </c>
      <c r="CN5" s="8">
        <f t="shared" si="17"/>
        <v>7272</v>
      </c>
      <c r="CO5" s="40"/>
      <c r="CP5" s="40"/>
      <c r="CQ5" s="40"/>
    </row>
    <row r="6" spans="1:95" ht="13.5">
      <c r="A6" s="11" t="str">
        <f>IF(E6&lt;MinimumSr,"",IF(E6=E5,A5,ROW()-3&amp;IF(E6=E7,"T","")))</f>
        <v>3</v>
      </c>
      <c r="B6" s="11">
        <f t="shared" si="0"/>
      </c>
      <c r="C6" s="12" t="s">
        <v>14</v>
      </c>
      <c r="D6" s="13">
        <v>1979</v>
      </c>
      <c r="E6" s="39">
        <f>ROUND(IF('Men''s Epée'!$A$3=1,AO6+BE6,BT6+CJ6),0)</f>
        <v>4666</v>
      </c>
      <c r="F6" s="14">
        <v>3</v>
      </c>
      <c r="G6" s="16">
        <f>IF(OR('Men''s Epée'!$A$3=1,'Men''s Epée'!$AP$3=TRUE),IF(OR(F6&gt;=49,ISNUMBER(F6)=FALSE),0,VLOOKUP(F6,PointTable,G$3,TRUE)),0)</f>
        <v>850</v>
      </c>
      <c r="H6" s="15">
        <v>2</v>
      </c>
      <c r="I6" s="16">
        <f>IF(OR('Men''s Epée'!$A$3=1,'Men''s Epée'!$AQ$3=TRUE),IF(OR(H6&gt;=49,ISNUMBER(H6)=FALSE),0,VLOOKUP(H6,PointTable,I$3,TRUE)),0)</f>
        <v>920</v>
      </c>
      <c r="J6" s="15" t="s">
        <v>4</v>
      </c>
      <c r="K6" s="16">
        <f>IF(OR('Men''s Epée'!$A$3=1,'Men''s Epée'!$AQ$3=TRUE),IF(OR(J6&gt;=49,ISNUMBER(J6)=FALSE),0,VLOOKUP(J6,PointTable,K$3,TRUE)),0)</f>
        <v>0</v>
      </c>
      <c r="L6" s="15">
        <v>1</v>
      </c>
      <c r="M6" s="16">
        <f>IF(OR('Men''s Epée'!$A$3=1,'Men''s Epée'!$AS$3=TRUE),IF(OR(L6&gt;=49,ISNUMBER(L6)=FALSE),0,VLOOKUP(L6,PointTable,M$3,TRUE)),0)</f>
        <v>1000</v>
      </c>
      <c r="N6" s="17">
        <v>652</v>
      </c>
      <c r="O6" s="17">
        <v>644</v>
      </c>
      <c r="P6" s="17">
        <v>200</v>
      </c>
      <c r="Q6" s="17">
        <v>200</v>
      </c>
      <c r="R6" s="17">
        <v>200</v>
      </c>
      <c r="S6" s="17"/>
      <c r="T6" s="17"/>
      <c r="U6" s="17"/>
      <c r="V6" s="17"/>
      <c r="W6" s="18"/>
      <c r="X6" s="17"/>
      <c r="Y6" s="17"/>
      <c r="Z6" s="17"/>
      <c r="AA6" s="17"/>
      <c r="AB6" s="17"/>
      <c r="AC6" s="18"/>
      <c r="AE6" s="19">
        <f t="shared" si="1"/>
        <v>652</v>
      </c>
      <c r="AF6" s="19">
        <f t="shared" si="18"/>
        <v>644</v>
      </c>
      <c r="AG6" s="19">
        <f t="shared" si="19"/>
        <v>200</v>
      </c>
      <c r="AH6" s="19">
        <f t="shared" si="20"/>
        <v>200</v>
      </c>
      <c r="AI6" s="19">
        <f t="shared" si="21"/>
        <v>200</v>
      </c>
      <c r="AJ6" s="19">
        <f t="shared" si="22"/>
        <v>0</v>
      </c>
      <c r="AK6" s="19">
        <f t="shared" si="23"/>
        <v>0</v>
      </c>
      <c r="AL6" s="19">
        <f t="shared" si="24"/>
        <v>0</v>
      </c>
      <c r="AM6" s="19">
        <f t="shared" si="25"/>
        <v>0</v>
      </c>
      <c r="AN6" s="19">
        <f t="shared" si="26"/>
        <v>0</v>
      </c>
      <c r="AO6" s="19">
        <f t="shared" si="27"/>
        <v>1896</v>
      </c>
      <c r="AP6" s="19">
        <f t="shared" si="3"/>
        <v>850</v>
      </c>
      <c r="AQ6" s="19">
        <f t="shared" si="4"/>
        <v>920</v>
      </c>
      <c r="AR6" s="19">
        <f t="shared" si="5"/>
        <v>0</v>
      </c>
      <c r="AS6" s="19">
        <f t="shared" si="6"/>
        <v>1000</v>
      </c>
      <c r="AT6" s="19">
        <f t="shared" si="28"/>
        <v>0</v>
      </c>
      <c r="AU6" s="19">
        <f t="shared" si="29"/>
        <v>0</v>
      </c>
      <c r="AV6" s="19">
        <f t="shared" si="30"/>
        <v>0</v>
      </c>
      <c r="AW6" s="19">
        <f t="shared" si="31"/>
        <v>0</v>
      </c>
      <c r="AX6" s="19">
        <f t="shared" si="32"/>
        <v>0</v>
      </c>
      <c r="AY6" s="19">
        <f t="shared" si="33"/>
        <v>0</v>
      </c>
      <c r="AZ6" s="19">
        <f t="shared" si="34"/>
        <v>0</v>
      </c>
      <c r="BA6" s="19">
        <f t="shared" si="35"/>
        <v>0</v>
      </c>
      <c r="BB6" s="19">
        <f t="shared" si="36"/>
        <v>0</v>
      </c>
      <c r="BC6" s="19">
        <f t="shared" si="37"/>
        <v>0</v>
      </c>
      <c r="BD6" s="19">
        <f t="shared" si="38"/>
        <v>0</v>
      </c>
      <c r="BE6" s="19">
        <f t="shared" si="39"/>
        <v>2770</v>
      </c>
      <c r="BF6" s="19">
        <f t="shared" si="8"/>
        <v>0</v>
      </c>
      <c r="BG6" s="19">
        <f t="shared" si="9"/>
        <v>0</v>
      </c>
      <c r="BH6" s="19">
        <f t="shared" si="10"/>
        <v>0</v>
      </c>
      <c r="BJ6" s="20">
        <f t="shared" si="11"/>
        <v>652</v>
      </c>
      <c r="BK6" s="20">
        <f t="shared" si="40"/>
        <v>644</v>
      </c>
      <c r="BL6" s="20">
        <f t="shared" si="41"/>
        <v>200</v>
      </c>
      <c r="BM6" s="20">
        <f t="shared" si="42"/>
        <v>200</v>
      </c>
      <c r="BN6" s="20">
        <f t="shared" si="43"/>
        <v>200</v>
      </c>
      <c r="BO6" s="20">
        <f t="shared" si="44"/>
        <v>0</v>
      </c>
      <c r="BP6" s="20">
        <f t="shared" si="45"/>
        <v>0</v>
      </c>
      <c r="BQ6" s="20">
        <f t="shared" si="46"/>
        <v>0</v>
      </c>
      <c r="BR6" s="20">
        <f t="shared" si="47"/>
        <v>0</v>
      </c>
      <c r="BS6" s="20">
        <f t="shared" si="48"/>
        <v>0</v>
      </c>
      <c r="BT6" s="20">
        <f t="shared" si="49"/>
        <v>1896</v>
      </c>
      <c r="BU6" s="8">
        <f>IF('Men''s Epée'!$AP$3=TRUE,G6,0)</f>
        <v>850</v>
      </c>
      <c r="BV6" s="8">
        <f>IF('Men''s Epée'!$AQ$3=TRUE,I6,0)</f>
        <v>920</v>
      </c>
      <c r="BW6" s="8">
        <f>IF('Men''s Epée'!$AR$3=TRUE,K6,0)</f>
        <v>0</v>
      </c>
      <c r="BX6" s="8">
        <f>IF('Men''s Epée'!$AS$3=TRUE,M6,0)</f>
        <v>1000</v>
      </c>
      <c r="BY6" s="8">
        <f t="shared" si="50"/>
        <v>0</v>
      </c>
      <c r="BZ6" s="8">
        <f t="shared" si="51"/>
        <v>0</v>
      </c>
      <c r="CA6" s="8">
        <f t="shared" si="52"/>
        <v>0</v>
      </c>
      <c r="CB6" s="8">
        <f t="shared" si="53"/>
        <v>0</v>
      </c>
      <c r="CC6" s="8">
        <f t="shared" si="54"/>
        <v>0</v>
      </c>
      <c r="CD6" s="20">
        <f t="shared" si="55"/>
        <v>0</v>
      </c>
      <c r="CE6" s="20">
        <f t="shared" si="56"/>
        <v>0</v>
      </c>
      <c r="CF6" s="20">
        <f t="shared" si="57"/>
        <v>0</v>
      </c>
      <c r="CG6" s="20">
        <f t="shared" si="58"/>
        <v>0</v>
      </c>
      <c r="CH6" s="20">
        <f t="shared" si="59"/>
        <v>0</v>
      </c>
      <c r="CI6" s="20">
        <f t="shared" si="60"/>
        <v>0</v>
      </c>
      <c r="CJ6" s="8">
        <f t="shared" si="61"/>
        <v>2770</v>
      </c>
      <c r="CK6" s="8">
        <f t="shared" si="14"/>
        <v>0</v>
      </c>
      <c r="CL6" s="8">
        <f t="shared" si="15"/>
        <v>0</v>
      </c>
      <c r="CM6" s="8">
        <f t="shared" si="16"/>
        <v>0</v>
      </c>
      <c r="CN6" s="8">
        <f t="shared" si="17"/>
        <v>4666</v>
      </c>
      <c r="CO6" s="40"/>
      <c r="CP6" s="40"/>
      <c r="CQ6" s="40"/>
    </row>
    <row r="7" spans="1:92" ht="13.5">
      <c r="A7" s="11" t="str">
        <f>IF(E7&lt;MinimumSr,"",IF(E7=E6,A6,ROW()-3&amp;IF(E7=E8,"T","")))</f>
        <v>4</v>
      </c>
      <c r="B7" s="11" t="str">
        <f t="shared" si="0"/>
        <v>#</v>
      </c>
      <c r="C7" s="12" t="s">
        <v>114</v>
      </c>
      <c r="D7" s="13">
        <v>1986</v>
      </c>
      <c r="E7" s="39">
        <f>ROUND(IF('Men''s Epée'!$A$3=1,AO7+BE7,BT7+CJ7),0)</f>
        <v>2705</v>
      </c>
      <c r="F7" s="14">
        <v>2</v>
      </c>
      <c r="G7" s="16">
        <f>IF(OR('Men''s Epée'!$A$3=1,'Men''s Epée'!$AP$3=TRUE),IF(OR(F7&gt;=49,ISNUMBER(F7)=FALSE),0,VLOOKUP(F7,PointTable,G$3,TRUE)),0)</f>
        <v>920</v>
      </c>
      <c r="H7" s="15">
        <v>9</v>
      </c>
      <c r="I7" s="16">
        <f>IF(OR('Men''s Epée'!$A$3=1,'Men''s Epée'!$AQ$3=TRUE),IF(OR(H7&gt;=49,ISNUMBER(H7)=FALSE),0,VLOOKUP(H7,PointTable,I$3,TRUE)),0)</f>
        <v>535</v>
      </c>
      <c r="J7" s="15">
        <v>3</v>
      </c>
      <c r="K7" s="16">
        <f>IF(OR('Men''s Epée'!$A$3=1,'Men''s Epée'!$AQ$3=TRUE),IF(OR(J7&gt;=49,ISNUMBER(J7)=FALSE),0,VLOOKUP(J7,PointTable,K$3,TRUE)),0)</f>
        <v>850</v>
      </c>
      <c r="L7" s="15" t="s">
        <v>4</v>
      </c>
      <c r="M7" s="16">
        <f>IF(OR('Men''s Epée'!$A$3=1,'Men''s Epée'!$AS$3=TRUE),IF(OR(L7&gt;=49,ISNUMBER(L7)=FALSE),0,VLOOKUP(L7,PointTable,M$3,TRUE)),0)</f>
        <v>0</v>
      </c>
      <c r="N7" s="17">
        <v>200</v>
      </c>
      <c r="O7" s="17">
        <v>200</v>
      </c>
      <c r="P7" s="17"/>
      <c r="Q7" s="17"/>
      <c r="R7" s="17"/>
      <c r="S7" s="17"/>
      <c r="T7" s="17"/>
      <c r="U7" s="17"/>
      <c r="V7" s="17"/>
      <c r="W7" s="18"/>
      <c r="X7" s="17">
        <v>423.6</v>
      </c>
      <c r="Y7" s="17"/>
      <c r="Z7" s="17"/>
      <c r="AA7" s="17"/>
      <c r="AB7" s="17"/>
      <c r="AC7" s="18"/>
      <c r="AE7" s="19">
        <f t="shared" si="1"/>
        <v>200</v>
      </c>
      <c r="AF7" s="19">
        <f t="shared" si="18"/>
        <v>200</v>
      </c>
      <c r="AG7" s="19">
        <f t="shared" si="19"/>
        <v>0</v>
      </c>
      <c r="AH7" s="19">
        <f t="shared" si="20"/>
        <v>0</v>
      </c>
      <c r="AI7" s="19">
        <f t="shared" si="21"/>
        <v>0</v>
      </c>
      <c r="AJ7" s="19">
        <f t="shared" si="22"/>
        <v>0</v>
      </c>
      <c r="AK7" s="19">
        <f t="shared" si="23"/>
        <v>0</v>
      </c>
      <c r="AL7" s="19">
        <f t="shared" si="24"/>
        <v>0</v>
      </c>
      <c r="AM7" s="19">
        <f t="shared" si="25"/>
        <v>0</v>
      </c>
      <c r="AN7" s="19">
        <f t="shared" si="26"/>
        <v>0</v>
      </c>
      <c r="AO7" s="19">
        <f t="shared" si="27"/>
        <v>400</v>
      </c>
      <c r="AP7" s="19">
        <f t="shared" si="3"/>
        <v>920</v>
      </c>
      <c r="AQ7" s="19">
        <f t="shared" si="4"/>
        <v>535</v>
      </c>
      <c r="AR7" s="19">
        <f t="shared" si="5"/>
        <v>850</v>
      </c>
      <c r="AS7" s="19">
        <f t="shared" si="6"/>
        <v>0</v>
      </c>
      <c r="AT7" s="19">
        <f t="shared" si="28"/>
        <v>0</v>
      </c>
      <c r="AU7" s="19">
        <f t="shared" si="29"/>
        <v>0</v>
      </c>
      <c r="AV7" s="19">
        <f t="shared" si="30"/>
        <v>0</v>
      </c>
      <c r="AW7" s="19">
        <f t="shared" si="31"/>
        <v>0</v>
      </c>
      <c r="AX7" s="19">
        <f t="shared" si="32"/>
        <v>0</v>
      </c>
      <c r="AY7" s="19">
        <f t="shared" si="33"/>
        <v>423.6</v>
      </c>
      <c r="AZ7" s="19">
        <f t="shared" si="34"/>
        <v>0</v>
      </c>
      <c r="BA7" s="19">
        <f t="shared" si="35"/>
        <v>0</v>
      </c>
      <c r="BB7" s="19">
        <f t="shared" si="36"/>
        <v>0</v>
      </c>
      <c r="BC7" s="19">
        <f t="shared" si="37"/>
        <v>0</v>
      </c>
      <c r="BD7" s="19">
        <f t="shared" si="38"/>
        <v>0</v>
      </c>
      <c r="BE7" s="19">
        <f t="shared" si="39"/>
        <v>2305</v>
      </c>
      <c r="BF7" s="19">
        <f t="shared" si="8"/>
        <v>423.6</v>
      </c>
      <c r="BG7" s="19">
        <f t="shared" si="9"/>
        <v>0</v>
      </c>
      <c r="BH7" s="19">
        <f t="shared" si="10"/>
        <v>0</v>
      </c>
      <c r="BJ7" s="20">
        <f t="shared" si="11"/>
        <v>200</v>
      </c>
      <c r="BK7" s="20">
        <f t="shared" si="40"/>
        <v>200</v>
      </c>
      <c r="BL7" s="20">
        <f t="shared" si="41"/>
        <v>0</v>
      </c>
      <c r="BM7" s="20">
        <f t="shared" si="42"/>
        <v>0</v>
      </c>
      <c r="BN7" s="20">
        <f t="shared" si="43"/>
        <v>0</v>
      </c>
      <c r="BO7" s="20">
        <f t="shared" si="44"/>
        <v>0</v>
      </c>
      <c r="BP7" s="20">
        <f t="shared" si="45"/>
        <v>0</v>
      </c>
      <c r="BQ7" s="20">
        <f t="shared" si="46"/>
        <v>0</v>
      </c>
      <c r="BR7" s="20">
        <f t="shared" si="47"/>
        <v>0</v>
      </c>
      <c r="BS7" s="20">
        <f t="shared" si="48"/>
        <v>0</v>
      </c>
      <c r="BT7" s="20">
        <f t="shared" si="49"/>
        <v>400</v>
      </c>
      <c r="BU7" s="8">
        <f>IF('Men''s Epée'!$AP$3=TRUE,G7,0)</f>
        <v>920</v>
      </c>
      <c r="BV7" s="8">
        <f>IF('Men''s Epée'!$AQ$3=TRUE,I7,0)</f>
        <v>535</v>
      </c>
      <c r="BW7" s="8">
        <f>IF('Men''s Epée'!$AR$3=TRUE,K7,0)</f>
        <v>850</v>
      </c>
      <c r="BX7" s="8">
        <f>IF('Men''s Epée'!$AS$3=TRUE,M7,0)</f>
        <v>0</v>
      </c>
      <c r="BY7" s="8">
        <f t="shared" si="50"/>
        <v>0</v>
      </c>
      <c r="BZ7" s="8">
        <f t="shared" si="51"/>
        <v>0</v>
      </c>
      <c r="CA7" s="8">
        <f t="shared" si="52"/>
        <v>0</v>
      </c>
      <c r="CB7" s="8">
        <f t="shared" si="53"/>
        <v>0</v>
      </c>
      <c r="CC7" s="8">
        <f t="shared" si="54"/>
        <v>0</v>
      </c>
      <c r="CD7" s="20">
        <f t="shared" si="55"/>
        <v>423.6</v>
      </c>
      <c r="CE7" s="20">
        <f t="shared" si="56"/>
        <v>0</v>
      </c>
      <c r="CF7" s="20">
        <f t="shared" si="57"/>
        <v>0</v>
      </c>
      <c r="CG7" s="20">
        <f t="shared" si="58"/>
        <v>0</v>
      </c>
      <c r="CH7" s="20">
        <f t="shared" si="59"/>
        <v>0</v>
      </c>
      <c r="CI7" s="20">
        <f t="shared" si="60"/>
        <v>0</v>
      </c>
      <c r="CJ7" s="8">
        <f t="shared" si="61"/>
        <v>2305</v>
      </c>
      <c r="CK7" s="8">
        <f t="shared" si="14"/>
        <v>423.6</v>
      </c>
      <c r="CL7" s="8">
        <f t="shared" si="15"/>
        <v>0</v>
      </c>
      <c r="CM7" s="8">
        <f t="shared" si="16"/>
        <v>0</v>
      </c>
      <c r="CN7" s="8">
        <f t="shared" si="17"/>
        <v>2705</v>
      </c>
    </row>
    <row r="8" spans="1:92" ht="13.5">
      <c r="A8" s="11" t="str">
        <f>IF(E8&lt;MinimumSr,"",IF(E8=E7,A7,ROW()-3&amp;IF(E8=E9,"T","")))</f>
        <v>5</v>
      </c>
      <c r="B8" s="11">
        <f t="shared" si="0"/>
      </c>
      <c r="C8" s="12" t="s">
        <v>116</v>
      </c>
      <c r="D8" s="13">
        <v>1970</v>
      </c>
      <c r="E8" s="39">
        <f>ROUND(IF('Men''s Epée'!$A$3=1,AO8+BE8,BT8+CJ8),0)</f>
        <v>2114</v>
      </c>
      <c r="F8" s="14">
        <v>17</v>
      </c>
      <c r="G8" s="16">
        <f>IF(OR('Men''s Epée'!$A$3=1,'Men''s Epée'!$AP$3=TRUE),IF(OR(F8&gt;=49,ISNUMBER(F8)=FALSE),0,VLOOKUP(F8,PointTable,G$3,TRUE)),0)</f>
        <v>350</v>
      </c>
      <c r="H8" s="15">
        <v>12</v>
      </c>
      <c r="I8" s="16">
        <f>IF(OR('Men''s Epée'!$A$3=1,'Men''s Epée'!$AQ$3=TRUE),IF(OR(H8&gt;=49,ISNUMBER(H8)=FALSE),0,VLOOKUP(H8,PointTable,I$3,TRUE)),0)</f>
        <v>529</v>
      </c>
      <c r="J8" s="15">
        <v>6</v>
      </c>
      <c r="K8" s="16">
        <f>IF(OR('Men''s Epée'!$A$3=1,'Men''s Epée'!$AQ$3=TRUE),IF(OR(J8&gt;=49,ISNUMBER(J8)=FALSE),0,VLOOKUP(J8,PointTable,K$3,TRUE)),0)</f>
        <v>695</v>
      </c>
      <c r="L8" s="15">
        <v>7</v>
      </c>
      <c r="M8" s="16">
        <f>IF(OR('Men''s Epée'!$A$3=1,'Men''s Epée'!$AS$3=TRUE),IF(OR(L8&gt;=49,ISNUMBER(L8)=FALSE),0,VLOOKUP(L8,PointTable,M$3,TRUE)),0)</f>
        <v>690</v>
      </c>
      <c r="N8" s="17">
        <v>200</v>
      </c>
      <c r="O8" s="17"/>
      <c r="P8" s="17"/>
      <c r="Q8" s="17"/>
      <c r="R8" s="17"/>
      <c r="S8" s="17"/>
      <c r="T8" s="17"/>
      <c r="U8" s="17"/>
      <c r="V8" s="17"/>
      <c r="W8" s="18"/>
      <c r="X8" s="17">
        <v>436.308</v>
      </c>
      <c r="Y8" s="17">
        <v>119.13</v>
      </c>
      <c r="Z8" s="17"/>
      <c r="AA8" s="17"/>
      <c r="AB8" s="17"/>
      <c r="AC8" s="18"/>
      <c r="AE8" s="19">
        <f t="shared" si="1"/>
        <v>200</v>
      </c>
      <c r="AF8" s="19">
        <f t="shared" si="18"/>
        <v>0</v>
      </c>
      <c r="AG8" s="19">
        <f t="shared" si="19"/>
        <v>0</v>
      </c>
      <c r="AH8" s="19">
        <f t="shared" si="20"/>
        <v>0</v>
      </c>
      <c r="AI8" s="19">
        <f t="shared" si="21"/>
        <v>0</v>
      </c>
      <c r="AJ8" s="19">
        <f t="shared" si="22"/>
        <v>0</v>
      </c>
      <c r="AK8" s="19">
        <f t="shared" si="23"/>
        <v>0</v>
      </c>
      <c r="AL8" s="19">
        <f t="shared" si="24"/>
        <v>0</v>
      </c>
      <c r="AM8" s="19">
        <f t="shared" si="25"/>
        <v>0</v>
      </c>
      <c r="AN8" s="19">
        <f t="shared" si="26"/>
        <v>0</v>
      </c>
      <c r="AO8" s="19">
        <f t="shared" si="27"/>
        <v>200</v>
      </c>
      <c r="AP8" s="19">
        <f t="shared" si="3"/>
        <v>350</v>
      </c>
      <c r="AQ8" s="19">
        <f t="shared" si="4"/>
        <v>529</v>
      </c>
      <c r="AR8" s="19">
        <f t="shared" si="5"/>
        <v>695</v>
      </c>
      <c r="AS8" s="19">
        <f t="shared" si="6"/>
        <v>690</v>
      </c>
      <c r="AT8" s="19">
        <f t="shared" si="28"/>
        <v>0</v>
      </c>
      <c r="AU8" s="19">
        <f t="shared" si="29"/>
        <v>0</v>
      </c>
      <c r="AV8" s="19">
        <f t="shared" si="30"/>
        <v>0</v>
      </c>
      <c r="AW8" s="19">
        <f t="shared" si="31"/>
        <v>0</v>
      </c>
      <c r="AX8" s="19">
        <f t="shared" si="32"/>
        <v>0</v>
      </c>
      <c r="AY8" s="19">
        <f t="shared" si="33"/>
        <v>436.308</v>
      </c>
      <c r="AZ8" s="19">
        <f t="shared" si="34"/>
        <v>119.13</v>
      </c>
      <c r="BA8" s="19">
        <f t="shared" si="35"/>
        <v>0</v>
      </c>
      <c r="BB8" s="19">
        <f t="shared" si="36"/>
        <v>0</v>
      </c>
      <c r="BC8" s="19">
        <f t="shared" si="37"/>
        <v>0</v>
      </c>
      <c r="BD8" s="19">
        <f t="shared" si="38"/>
        <v>0</v>
      </c>
      <c r="BE8" s="19">
        <f t="shared" si="39"/>
        <v>1914</v>
      </c>
      <c r="BF8" s="19">
        <f t="shared" si="8"/>
        <v>436.308</v>
      </c>
      <c r="BG8" s="19">
        <f t="shared" si="9"/>
        <v>119.13</v>
      </c>
      <c r="BH8" s="19">
        <f t="shared" si="10"/>
        <v>0</v>
      </c>
      <c r="BJ8" s="20">
        <f t="shared" si="11"/>
        <v>200</v>
      </c>
      <c r="BK8" s="20">
        <f t="shared" si="40"/>
        <v>0</v>
      </c>
      <c r="BL8" s="20">
        <f t="shared" si="41"/>
        <v>0</v>
      </c>
      <c r="BM8" s="20">
        <f t="shared" si="42"/>
        <v>0</v>
      </c>
      <c r="BN8" s="20">
        <f t="shared" si="43"/>
        <v>0</v>
      </c>
      <c r="BO8" s="20">
        <f t="shared" si="44"/>
        <v>0</v>
      </c>
      <c r="BP8" s="20">
        <f t="shared" si="45"/>
        <v>0</v>
      </c>
      <c r="BQ8" s="20">
        <f t="shared" si="46"/>
        <v>0</v>
      </c>
      <c r="BR8" s="20">
        <f t="shared" si="47"/>
        <v>0</v>
      </c>
      <c r="BS8" s="20">
        <f t="shared" si="48"/>
        <v>0</v>
      </c>
      <c r="BT8" s="20">
        <f t="shared" si="49"/>
        <v>200</v>
      </c>
      <c r="BU8" s="8">
        <f>IF('Men''s Epée'!$AP$3=TRUE,G8,0)</f>
        <v>350</v>
      </c>
      <c r="BV8" s="8">
        <f>IF('Men''s Epée'!$AQ$3=TRUE,I8,0)</f>
        <v>529</v>
      </c>
      <c r="BW8" s="8">
        <f>IF('Men''s Epée'!$AR$3=TRUE,K8,0)</f>
        <v>695</v>
      </c>
      <c r="BX8" s="8">
        <f>IF('Men''s Epée'!$AS$3=TRUE,M8,0)</f>
        <v>690</v>
      </c>
      <c r="BY8" s="8">
        <f t="shared" si="50"/>
        <v>0</v>
      </c>
      <c r="BZ8" s="8">
        <f t="shared" si="51"/>
        <v>0</v>
      </c>
      <c r="CA8" s="8">
        <f t="shared" si="52"/>
        <v>0</v>
      </c>
      <c r="CB8" s="8">
        <f t="shared" si="53"/>
        <v>0</v>
      </c>
      <c r="CC8" s="8">
        <f t="shared" si="54"/>
        <v>0</v>
      </c>
      <c r="CD8" s="20">
        <f t="shared" si="55"/>
        <v>436.308</v>
      </c>
      <c r="CE8" s="20">
        <f t="shared" si="56"/>
        <v>119.13</v>
      </c>
      <c r="CF8" s="20">
        <f t="shared" si="57"/>
        <v>0</v>
      </c>
      <c r="CG8" s="20">
        <f t="shared" si="58"/>
        <v>0</v>
      </c>
      <c r="CH8" s="20">
        <f t="shared" si="59"/>
        <v>0</v>
      </c>
      <c r="CI8" s="20">
        <f t="shared" si="60"/>
        <v>0</v>
      </c>
      <c r="CJ8" s="8">
        <f t="shared" si="61"/>
        <v>1914</v>
      </c>
      <c r="CK8" s="8">
        <f t="shared" si="14"/>
        <v>436.308</v>
      </c>
      <c r="CL8" s="8">
        <f t="shared" si="15"/>
        <v>119.13</v>
      </c>
      <c r="CM8" s="8">
        <f t="shared" si="16"/>
        <v>0</v>
      </c>
      <c r="CN8" s="8">
        <f t="shared" si="17"/>
        <v>2114</v>
      </c>
    </row>
    <row r="9" spans="1:92" ht="13.5">
      <c r="A9" s="11" t="str">
        <f>IF(E9&lt;MinimumSr,"",IF(E9=E8,A8,ROW()-3&amp;IF(E9=E10,"T","")))</f>
        <v>6</v>
      </c>
      <c r="B9" s="11">
        <f t="shared" si="0"/>
      </c>
      <c r="C9" s="12" t="s">
        <v>208</v>
      </c>
      <c r="D9" s="13">
        <v>1981</v>
      </c>
      <c r="E9" s="39">
        <f>ROUND(IF('Men''s Epée'!$A$3=1,AO9+BE9,BT9+CJ9),0)</f>
        <v>2085</v>
      </c>
      <c r="F9" s="14">
        <v>9</v>
      </c>
      <c r="G9" s="16">
        <f>IF(OR('Men''s Epée'!$A$3=1,'Men''s Epée'!$AP$3=TRUE),IF(OR(F9&gt;=49,ISNUMBER(F9)=FALSE),0,VLOOKUP(F9,PointTable,G$3,TRUE)),0)</f>
        <v>535</v>
      </c>
      <c r="H9" s="15">
        <v>13</v>
      </c>
      <c r="I9" s="16">
        <f>IF(OR('Men''s Epée'!$A$3=1,'Men''s Epée'!$AQ$3=TRUE),IF(OR(H9&gt;=49,ISNUMBER(H9)=FALSE),0,VLOOKUP(H9,PointTable,I$3,TRUE)),0)</f>
        <v>506</v>
      </c>
      <c r="J9" s="15">
        <v>3</v>
      </c>
      <c r="K9" s="16">
        <f>IF(OR('Men''s Epée'!$A$3=1,'Men''s Epée'!$AQ$3=TRUE),IF(OR(J9&gt;=49,ISNUMBER(J9)=FALSE),0,VLOOKUP(J9,PointTable,K$3,TRUE)),0)</f>
        <v>850</v>
      </c>
      <c r="L9" s="15">
        <v>5</v>
      </c>
      <c r="M9" s="16">
        <f>IF(OR('Men''s Epée'!$A$3=1,'Men''s Epée'!$AS$3=TRUE),IF(OR(L9&gt;=49,ISNUMBER(L9)=FALSE),0,VLOOKUP(L9,PointTable,M$3,TRUE)),0)</f>
        <v>700</v>
      </c>
      <c r="N9" s="17"/>
      <c r="O9" s="17"/>
      <c r="P9" s="17"/>
      <c r="Q9" s="17"/>
      <c r="R9" s="17"/>
      <c r="S9" s="17"/>
      <c r="T9" s="17"/>
      <c r="U9" s="17"/>
      <c r="V9" s="17"/>
      <c r="W9" s="18"/>
      <c r="X9" s="17"/>
      <c r="Y9" s="17"/>
      <c r="Z9" s="17"/>
      <c r="AA9" s="17"/>
      <c r="AB9" s="17"/>
      <c r="AC9" s="18"/>
      <c r="AE9" s="19">
        <f t="shared" si="1"/>
        <v>0</v>
      </c>
      <c r="AF9" s="19">
        <f t="shared" si="18"/>
        <v>0</v>
      </c>
      <c r="AG9" s="19">
        <f t="shared" si="19"/>
        <v>0</v>
      </c>
      <c r="AH9" s="19">
        <f t="shared" si="20"/>
        <v>0</v>
      </c>
      <c r="AI9" s="19">
        <f t="shared" si="21"/>
        <v>0</v>
      </c>
      <c r="AJ9" s="19">
        <f t="shared" si="22"/>
        <v>0</v>
      </c>
      <c r="AK9" s="19">
        <f t="shared" si="23"/>
        <v>0</v>
      </c>
      <c r="AL9" s="19">
        <f t="shared" si="24"/>
        <v>0</v>
      </c>
      <c r="AM9" s="19">
        <f t="shared" si="25"/>
        <v>0</v>
      </c>
      <c r="AN9" s="19">
        <f t="shared" si="26"/>
        <v>0</v>
      </c>
      <c r="AO9" s="19">
        <f t="shared" si="27"/>
        <v>0</v>
      </c>
      <c r="AP9" s="19">
        <f t="shared" si="3"/>
        <v>535</v>
      </c>
      <c r="AQ9" s="19">
        <f t="shared" si="4"/>
        <v>506</v>
      </c>
      <c r="AR9" s="19">
        <f t="shared" si="5"/>
        <v>850</v>
      </c>
      <c r="AS9" s="19">
        <f t="shared" si="6"/>
        <v>700</v>
      </c>
      <c r="AT9" s="19">
        <f t="shared" si="28"/>
        <v>0</v>
      </c>
      <c r="AU9" s="19">
        <f t="shared" si="29"/>
        <v>0</v>
      </c>
      <c r="AV9" s="19">
        <f t="shared" si="30"/>
        <v>0</v>
      </c>
      <c r="AW9" s="19">
        <f t="shared" si="31"/>
        <v>0</v>
      </c>
      <c r="AX9" s="19">
        <f t="shared" si="32"/>
        <v>0</v>
      </c>
      <c r="AY9" s="19">
        <f t="shared" si="33"/>
        <v>0</v>
      </c>
      <c r="AZ9" s="19">
        <f t="shared" si="34"/>
        <v>0</v>
      </c>
      <c r="BA9" s="19">
        <f t="shared" si="35"/>
        <v>0</v>
      </c>
      <c r="BB9" s="19">
        <f t="shared" si="36"/>
        <v>0</v>
      </c>
      <c r="BC9" s="19">
        <f t="shared" si="37"/>
        <v>0</v>
      </c>
      <c r="BD9" s="19">
        <f t="shared" si="38"/>
        <v>0</v>
      </c>
      <c r="BE9" s="19">
        <f t="shared" si="39"/>
        <v>2085</v>
      </c>
      <c r="BF9" s="19">
        <f t="shared" si="8"/>
        <v>0</v>
      </c>
      <c r="BG9" s="19">
        <f t="shared" si="9"/>
        <v>0</v>
      </c>
      <c r="BH9" s="19">
        <f t="shared" si="10"/>
        <v>0</v>
      </c>
      <c r="BJ9" s="20">
        <f t="shared" si="11"/>
        <v>0</v>
      </c>
      <c r="BK9" s="20">
        <f t="shared" si="40"/>
        <v>0</v>
      </c>
      <c r="BL9" s="20">
        <f t="shared" si="41"/>
        <v>0</v>
      </c>
      <c r="BM9" s="20">
        <f t="shared" si="42"/>
        <v>0</v>
      </c>
      <c r="BN9" s="20">
        <f t="shared" si="43"/>
        <v>0</v>
      </c>
      <c r="BO9" s="20">
        <f t="shared" si="44"/>
        <v>0</v>
      </c>
      <c r="BP9" s="20">
        <f t="shared" si="45"/>
        <v>0</v>
      </c>
      <c r="BQ9" s="20">
        <f t="shared" si="46"/>
        <v>0</v>
      </c>
      <c r="BR9" s="20">
        <f t="shared" si="47"/>
        <v>0</v>
      </c>
      <c r="BS9" s="20">
        <f t="shared" si="48"/>
        <v>0</v>
      </c>
      <c r="BT9" s="20">
        <f t="shared" si="49"/>
        <v>0</v>
      </c>
      <c r="BU9" s="8">
        <f>IF('Men''s Epée'!$AP$3=TRUE,G9,0)</f>
        <v>535</v>
      </c>
      <c r="BV9" s="8">
        <f>IF('Men''s Epée'!$AQ$3=TRUE,I9,0)</f>
        <v>506</v>
      </c>
      <c r="BW9" s="8">
        <f>IF('Men''s Epée'!$AR$3=TRUE,K9,0)</f>
        <v>850</v>
      </c>
      <c r="BX9" s="8">
        <f>IF('Men''s Epée'!$AS$3=TRUE,M9,0)</f>
        <v>700</v>
      </c>
      <c r="BY9" s="8">
        <f t="shared" si="50"/>
        <v>0</v>
      </c>
      <c r="BZ9" s="8">
        <f t="shared" si="51"/>
        <v>0</v>
      </c>
      <c r="CA9" s="8">
        <f t="shared" si="52"/>
        <v>0</v>
      </c>
      <c r="CB9" s="8">
        <f t="shared" si="53"/>
        <v>0</v>
      </c>
      <c r="CC9" s="8">
        <f t="shared" si="54"/>
        <v>0</v>
      </c>
      <c r="CD9" s="20">
        <f t="shared" si="55"/>
        <v>0</v>
      </c>
      <c r="CE9" s="20">
        <f t="shared" si="56"/>
        <v>0</v>
      </c>
      <c r="CF9" s="20">
        <f t="shared" si="57"/>
        <v>0</v>
      </c>
      <c r="CG9" s="20">
        <f t="shared" si="58"/>
        <v>0</v>
      </c>
      <c r="CH9" s="20">
        <f t="shared" si="59"/>
        <v>0</v>
      </c>
      <c r="CI9" s="20">
        <f t="shared" si="60"/>
        <v>0</v>
      </c>
      <c r="CJ9" s="8">
        <f t="shared" si="61"/>
        <v>2085</v>
      </c>
      <c r="CK9" s="8">
        <f t="shared" si="14"/>
        <v>0</v>
      </c>
      <c r="CL9" s="8">
        <f t="shared" si="15"/>
        <v>0</v>
      </c>
      <c r="CM9" s="8">
        <f t="shared" si="16"/>
        <v>0</v>
      </c>
      <c r="CN9" s="8">
        <f t="shared" si="17"/>
        <v>2085</v>
      </c>
    </row>
    <row r="10" spans="1:92" ht="13.5">
      <c r="A10" s="11" t="str">
        <f>IF(E10&lt;MinimumSr,"",IF(E10=E9,A9,ROW()-3&amp;IF(E10=E11,"T","")))</f>
        <v>7</v>
      </c>
      <c r="B10" s="11" t="str">
        <f t="shared" si="0"/>
        <v>#</v>
      </c>
      <c r="C10" s="12" t="s">
        <v>143</v>
      </c>
      <c r="D10" s="13">
        <v>1988</v>
      </c>
      <c r="E10" s="39">
        <f>ROUND(IF('Men''s Epée'!$A$3=1,AO10+BE10,BT10+CJ10),0)</f>
        <v>1835</v>
      </c>
      <c r="F10" s="14">
        <v>14</v>
      </c>
      <c r="G10" s="16">
        <f>IF(OR('Men''s Epée'!$A$3=1,'Men''s Epée'!$AP$3=TRUE),IF(OR(F10&gt;=49,ISNUMBER(F10)=FALSE),0,VLOOKUP(F10,PointTable,G$3,TRUE)),0)</f>
        <v>504</v>
      </c>
      <c r="H10" s="15">
        <v>29</v>
      </c>
      <c r="I10" s="16">
        <f>IF(OR('Men''s Epée'!$A$3=1,'Men''s Epée'!$AQ$3=TRUE),IF(OR(H10&gt;=49,ISNUMBER(H10)=FALSE),0,VLOOKUP(H10,PointTable,I$3,TRUE)),0)</f>
        <v>281</v>
      </c>
      <c r="J10" s="15" t="s">
        <v>4</v>
      </c>
      <c r="K10" s="16">
        <f>IF(OR('Men''s Epée'!$A$3=1,'Men''s Epée'!$AQ$3=TRUE),IF(OR(J10&gt;=49,ISNUMBER(J10)=FALSE),0,VLOOKUP(J10,PointTable,K$3,TRUE)),0)</f>
        <v>0</v>
      </c>
      <c r="L10" s="15">
        <v>3</v>
      </c>
      <c r="M10" s="16">
        <f>IF(OR('Men''s Epée'!$A$3=1,'Men''s Epée'!$AS$3=TRUE),IF(OR(L10&gt;=49,ISNUMBER(L10)=FALSE),0,VLOOKUP(L10,PointTable,M$3,TRUE)),0)</f>
        <v>850</v>
      </c>
      <c r="N10" s="17">
        <v>200</v>
      </c>
      <c r="O10" s="17"/>
      <c r="P10" s="17"/>
      <c r="Q10" s="17"/>
      <c r="R10" s="17"/>
      <c r="S10" s="17"/>
      <c r="T10" s="17"/>
      <c r="U10" s="17"/>
      <c r="V10" s="17"/>
      <c r="W10" s="18"/>
      <c r="X10" s="17">
        <v>271.104</v>
      </c>
      <c r="Y10" s="17"/>
      <c r="Z10" s="17"/>
      <c r="AA10" s="17"/>
      <c r="AB10" s="17"/>
      <c r="AC10" s="18"/>
      <c r="AE10" s="19">
        <f t="shared" si="1"/>
        <v>200</v>
      </c>
      <c r="AF10" s="19">
        <f t="shared" si="18"/>
        <v>0</v>
      </c>
      <c r="AG10" s="19">
        <f t="shared" si="19"/>
        <v>0</v>
      </c>
      <c r="AH10" s="19">
        <f t="shared" si="20"/>
        <v>0</v>
      </c>
      <c r="AI10" s="19">
        <f t="shared" si="21"/>
        <v>0</v>
      </c>
      <c r="AJ10" s="19">
        <f t="shared" si="22"/>
        <v>0</v>
      </c>
      <c r="AK10" s="19">
        <f t="shared" si="23"/>
        <v>0</v>
      </c>
      <c r="AL10" s="19">
        <f t="shared" si="24"/>
        <v>0</v>
      </c>
      <c r="AM10" s="19">
        <f t="shared" si="25"/>
        <v>0</v>
      </c>
      <c r="AN10" s="19">
        <f t="shared" si="26"/>
        <v>0</v>
      </c>
      <c r="AO10" s="19">
        <f t="shared" si="27"/>
        <v>200</v>
      </c>
      <c r="AP10" s="19">
        <f t="shared" si="3"/>
        <v>504</v>
      </c>
      <c r="AQ10" s="19">
        <f t="shared" si="4"/>
        <v>281</v>
      </c>
      <c r="AR10" s="19">
        <f t="shared" si="5"/>
        <v>0</v>
      </c>
      <c r="AS10" s="19">
        <f t="shared" si="6"/>
        <v>850</v>
      </c>
      <c r="AT10" s="19">
        <f t="shared" si="28"/>
        <v>0</v>
      </c>
      <c r="AU10" s="19">
        <f t="shared" si="29"/>
        <v>0</v>
      </c>
      <c r="AV10" s="19">
        <f t="shared" si="30"/>
        <v>0</v>
      </c>
      <c r="AW10" s="19">
        <f t="shared" si="31"/>
        <v>0</v>
      </c>
      <c r="AX10" s="19">
        <f t="shared" si="32"/>
        <v>0</v>
      </c>
      <c r="AY10" s="19">
        <f t="shared" si="33"/>
        <v>271.104</v>
      </c>
      <c r="AZ10" s="19">
        <f t="shared" si="34"/>
        <v>0</v>
      </c>
      <c r="BA10" s="19">
        <f t="shared" si="35"/>
        <v>0</v>
      </c>
      <c r="BB10" s="19">
        <f t="shared" si="36"/>
        <v>0</v>
      </c>
      <c r="BC10" s="19">
        <f t="shared" si="37"/>
        <v>0</v>
      </c>
      <c r="BD10" s="19">
        <f t="shared" si="38"/>
        <v>0</v>
      </c>
      <c r="BE10" s="19">
        <f t="shared" si="39"/>
        <v>1635</v>
      </c>
      <c r="BF10" s="19">
        <f t="shared" si="8"/>
        <v>271.104</v>
      </c>
      <c r="BG10" s="19">
        <f t="shared" si="9"/>
        <v>0</v>
      </c>
      <c r="BH10" s="19">
        <f t="shared" si="10"/>
        <v>0</v>
      </c>
      <c r="BJ10" s="20">
        <f t="shared" si="11"/>
        <v>200</v>
      </c>
      <c r="BK10" s="20">
        <f t="shared" si="40"/>
        <v>0</v>
      </c>
      <c r="BL10" s="20">
        <f t="shared" si="41"/>
        <v>0</v>
      </c>
      <c r="BM10" s="20">
        <f t="shared" si="42"/>
        <v>0</v>
      </c>
      <c r="BN10" s="20">
        <f t="shared" si="43"/>
        <v>0</v>
      </c>
      <c r="BO10" s="20">
        <f t="shared" si="44"/>
        <v>0</v>
      </c>
      <c r="BP10" s="20">
        <f t="shared" si="45"/>
        <v>0</v>
      </c>
      <c r="BQ10" s="20">
        <f t="shared" si="46"/>
        <v>0</v>
      </c>
      <c r="BR10" s="20">
        <f t="shared" si="47"/>
        <v>0</v>
      </c>
      <c r="BS10" s="20">
        <f t="shared" si="48"/>
        <v>0</v>
      </c>
      <c r="BT10" s="20">
        <f t="shared" si="49"/>
        <v>200</v>
      </c>
      <c r="BU10" s="8">
        <f>IF('Men''s Epée'!$AP$3=TRUE,G10,0)</f>
        <v>504</v>
      </c>
      <c r="BV10" s="8">
        <f>IF('Men''s Epée'!$AQ$3=TRUE,I10,0)</f>
        <v>281</v>
      </c>
      <c r="BW10" s="8">
        <f>IF('Men''s Epée'!$AR$3=TRUE,K10,0)</f>
        <v>0</v>
      </c>
      <c r="BX10" s="8">
        <f>IF('Men''s Epée'!$AS$3=TRUE,M10,0)</f>
        <v>850</v>
      </c>
      <c r="BY10" s="8">
        <f t="shared" si="50"/>
        <v>0</v>
      </c>
      <c r="BZ10" s="8">
        <f t="shared" si="51"/>
        <v>0</v>
      </c>
      <c r="CA10" s="8">
        <f t="shared" si="52"/>
        <v>0</v>
      </c>
      <c r="CB10" s="8">
        <f t="shared" si="53"/>
        <v>0</v>
      </c>
      <c r="CC10" s="8">
        <f t="shared" si="54"/>
        <v>0</v>
      </c>
      <c r="CD10" s="20">
        <f t="shared" si="55"/>
        <v>271.104</v>
      </c>
      <c r="CE10" s="20">
        <f t="shared" si="56"/>
        <v>0</v>
      </c>
      <c r="CF10" s="20">
        <f t="shared" si="57"/>
        <v>0</v>
      </c>
      <c r="CG10" s="20">
        <f t="shared" si="58"/>
        <v>0</v>
      </c>
      <c r="CH10" s="20">
        <f t="shared" si="59"/>
        <v>0</v>
      </c>
      <c r="CI10" s="20">
        <f t="shared" si="60"/>
        <v>0</v>
      </c>
      <c r="CJ10" s="8">
        <f t="shared" si="61"/>
        <v>1635</v>
      </c>
      <c r="CK10" s="8">
        <f t="shared" si="14"/>
        <v>271.104</v>
      </c>
      <c r="CL10" s="8">
        <f t="shared" si="15"/>
        <v>0</v>
      </c>
      <c r="CM10" s="8">
        <f t="shared" si="16"/>
        <v>0</v>
      </c>
      <c r="CN10" s="8">
        <f t="shared" si="17"/>
        <v>1835</v>
      </c>
    </row>
    <row r="11" spans="1:92" ht="13.5">
      <c r="A11" s="11" t="str">
        <f>IF(E11&lt;MinimumSr,"",IF(E11=E10,A10,ROW()-3&amp;IF(E11=E12,"T","")))</f>
        <v>8</v>
      </c>
      <c r="B11" s="11">
        <f t="shared" si="0"/>
      </c>
      <c r="C11" s="12" t="s">
        <v>17</v>
      </c>
      <c r="D11" s="13">
        <v>1970</v>
      </c>
      <c r="E11" s="39">
        <f>ROUND(IF('Men''s Epée'!$A$3=1,AO11+BE11,BT11+CJ11),0)</f>
        <v>1526</v>
      </c>
      <c r="F11" s="14">
        <v>24</v>
      </c>
      <c r="G11" s="16">
        <f>IF(OR('Men''s Epée'!$A$3=1,'Men''s Epée'!$AP$3=TRUE),IF(OR(F11&gt;=49,ISNUMBER(F11)=FALSE),0,VLOOKUP(F11,PointTable,G$3,TRUE)),0)</f>
        <v>336</v>
      </c>
      <c r="H11" s="15">
        <v>16</v>
      </c>
      <c r="I11" s="16">
        <f>IF(OR('Men''s Epée'!$A$3=1,'Men''s Epée'!$AQ$3=TRUE),IF(OR(H11&gt;=49,ISNUMBER(H11)=FALSE),0,VLOOKUP(H11,PointTable,I$3,TRUE)),0)</f>
        <v>500</v>
      </c>
      <c r="J11" s="15">
        <v>7</v>
      </c>
      <c r="K11" s="16">
        <f>IF(OR('Men''s Epée'!$A$3=1,'Men''s Epée'!$AQ$3=TRUE),IF(OR(J11&gt;=49,ISNUMBER(J11)=FALSE),0,VLOOKUP(J11,PointTable,K$3,TRUE)),0)</f>
        <v>690</v>
      </c>
      <c r="L11" s="15" t="s">
        <v>4</v>
      </c>
      <c r="M11" s="16">
        <f>IF(OR('Men''s Epée'!$A$3=1,'Men''s Epée'!$AS$3=TRUE),IF(OR(L11&gt;=49,ISNUMBER(L11)=FALSE),0,VLOOKUP(L11,PointTable,M$3,TRUE)),0)</f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8"/>
      <c r="X11" s="17"/>
      <c r="Y11" s="17"/>
      <c r="Z11" s="17"/>
      <c r="AA11" s="17"/>
      <c r="AB11" s="17"/>
      <c r="AC11" s="18"/>
      <c r="AE11" s="19">
        <f t="shared" si="1"/>
        <v>0</v>
      </c>
      <c r="AF11" s="19">
        <f t="shared" si="18"/>
        <v>0</v>
      </c>
      <c r="AG11" s="19">
        <f t="shared" si="19"/>
        <v>0</v>
      </c>
      <c r="AH11" s="19">
        <f t="shared" si="20"/>
        <v>0</v>
      </c>
      <c r="AI11" s="19">
        <f t="shared" si="21"/>
        <v>0</v>
      </c>
      <c r="AJ11" s="19">
        <f t="shared" si="22"/>
        <v>0</v>
      </c>
      <c r="AK11" s="19">
        <f t="shared" si="23"/>
        <v>0</v>
      </c>
      <c r="AL11" s="19">
        <f t="shared" si="24"/>
        <v>0</v>
      </c>
      <c r="AM11" s="19">
        <f t="shared" si="25"/>
        <v>0</v>
      </c>
      <c r="AN11" s="19">
        <f t="shared" si="26"/>
        <v>0</v>
      </c>
      <c r="AO11" s="19">
        <f t="shared" si="27"/>
        <v>0</v>
      </c>
      <c r="AP11" s="19">
        <f t="shared" si="3"/>
        <v>336</v>
      </c>
      <c r="AQ11" s="19">
        <f t="shared" si="4"/>
        <v>500</v>
      </c>
      <c r="AR11" s="19">
        <f t="shared" si="5"/>
        <v>690</v>
      </c>
      <c r="AS11" s="19">
        <f t="shared" si="6"/>
        <v>0</v>
      </c>
      <c r="AT11" s="19">
        <f t="shared" si="28"/>
        <v>0</v>
      </c>
      <c r="AU11" s="19">
        <f t="shared" si="29"/>
        <v>0</v>
      </c>
      <c r="AV11" s="19">
        <f t="shared" si="30"/>
        <v>0</v>
      </c>
      <c r="AW11" s="19">
        <f t="shared" si="31"/>
        <v>0</v>
      </c>
      <c r="AX11" s="19">
        <f t="shared" si="32"/>
        <v>0</v>
      </c>
      <c r="AY11" s="19">
        <f t="shared" si="33"/>
        <v>0</v>
      </c>
      <c r="AZ11" s="19">
        <f t="shared" si="34"/>
        <v>0</v>
      </c>
      <c r="BA11" s="19">
        <f t="shared" si="35"/>
        <v>0</v>
      </c>
      <c r="BB11" s="19">
        <f t="shared" si="36"/>
        <v>0</v>
      </c>
      <c r="BC11" s="19">
        <f t="shared" si="37"/>
        <v>0</v>
      </c>
      <c r="BD11" s="19">
        <f t="shared" si="38"/>
        <v>0</v>
      </c>
      <c r="BE11" s="19">
        <f t="shared" si="39"/>
        <v>1526</v>
      </c>
      <c r="BF11" s="19">
        <f t="shared" si="8"/>
        <v>0</v>
      </c>
      <c r="BG11" s="19">
        <f t="shared" si="9"/>
        <v>0</v>
      </c>
      <c r="BH11" s="19">
        <f t="shared" si="10"/>
        <v>0</v>
      </c>
      <c r="BJ11" s="20">
        <f t="shared" si="11"/>
        <v>0</v>
      </c>
      <c r="BK11" s="20">
        <f t="shared" si="40"/>
        <v>0</v>
      </c>
      <c r="BL11" s="20">
        <f t="shared" si="41"/>
        <v>0</v>
      </c>
      <c r="BM11" s="20">
        <f t="shared" si="42"/>
        <v>0</v>
      </c>
      <c r="BN11" s="20">
        <f t="shared" si="43"/>
        <v>0</v>
      </c>
      <c r="BO11" s="20">
        <f t="shared" si="44"/>
        <v>0</v>
      </c>
      <c r="BP11" s="20">
        <f t="shared" si="45"/>
        <v>0</v>
      </c>
      <c r="BQ11" s="20">
        <f t="shared" si="46"/>
        <v>0</v>
      </c>
      <c r="BR11" s="20">
        <f t="shared" si="47"/>
        <v>0</v>
      </c>
      <c r="BS11" s="20">
        <f t="shared" si="48"/>
        <v>0</v>
      </c>
      <c r="BT11" s="20">
        <f t="shared" si="49"/>
        <v>0</v>
      </c>
      <c r="BU11" s="8">
        <f>IF('Men''s Epée'!$AP$3=TRUE,G11,0)</f>
        <v>336</v>
      </c>
      <c r="BV11" s="8">
        <f>IF('Men''s Epée'!$AQ$3=TRUE,I11,0)</f>
        <v>500</v>
      </c>
      <c r="BW11" s="8">
        <f>IF('Men''s Epée'!$AR$3=TRUE,K11,0)</f>
        <v>690</v>
      </c>
      <c r="BX11" s="8">
        <f>IF('Men''s Epée'!$AS$3=TRUE,M11,0)</f>
        <v>0</v>
      </c>
      <c r="BY11" s="8">
        <f t="shared" si="50"/>
        <v>0</v>
      </c>
      <c r="BZ11" s="8">
        <f t="shared" si="51"/>
        <v>0</v>
      </c>
      <c r="CA11" s="8">
        <f t="shared" si="52"/>
        <v>0</v>
      </c>
      <c r="CB11" s="8">
        <f t="shared" si="53"/>
        <v>0</v>
      </c>
      <c r="CC11" s="8">
        <f t="shared" si="54"/>
        <v>0</v>
      </c>
      <c r="CD11" s="20">
        <f t="shared" si="55"/>
        <v>0</v>
      </c>
      <c r="CE11" s="20">
        <f t="shared" si="56"/>
        <v>0</v>
      </c>
      <c r="CF11" s="20">
        <f t="shared" si="57"/>
        <v>0</v>
      </c>
      <c r="CG11" s="20">
        <f t="shared" si="58"/>
        <v>0</v>
      </c>
      <c r="CH11" s="20">
        <f t="shared" si="59"/>
        <v>0</v>
      </c>
      <c r="CI11" s="20">
        <f t="shared" si="60"/>
        <v>0</v>
      </c>
      <c r="CJ11" s="8">
        <f t="shared" si="61"/>
        <v>1526</v>
      </c>
      <c r="CK11" s="8">
        <f t="shared" si="14"/>
        <v>0</v>
      </c>
      <c r="CL11" s="8">
        <f t="shared" si="15"/>
        <v>0</v>
      </c>
      <c r="CM11" s="8">
        <f t="shared" si="16"/>
        <v>0</v>
      </c>
      <c r="CN11" s="8">
        <f t="shared" si="17"/>
        <v>1526</v>
      </c>
    </row>
    <row r="12" spans="1:92" ht="13.5">
      <c r="A12" s="11" t="str">
        <f>IF(E12&lt;MinimumSr,"",IF(E12=E11,A11,ROW()-3&amp;IF(E12=E13,"T","")))</f>
        <v>9</v>
      </c>
      <c r="B12" s="11">
        <f t="shared" si="0"/>
      </c>
      <c r="C12" s="32" t="s">
        <v>47</v>
      </c>
      <c r="D12" s="30">
        <v>1983</v>
      </c>
      <c r="E12" s="39">
        <f>ROUND(IF('Men''s Epée'!$A$3=1,AO12+BE12,BT12+CJ12),0)</f>
        <v>1485</v>
      </c>
      <c r="F12" s="14">
        <v>3</v>
      </c>
      <c r="G12" s="16">
        <f>IF(OR('Men''s Epée'!$A$3=1,'Men''s Epée'!$AP$3=TRUE),IF(OR(F12&gt;=49,ISNUMBER(F12)=FALSE),0,VLOOKUP(F12,PointTable,G$3,TRUE)),0)</f>
        <v>850</v>
      </c>
      <c r="H12" s="15">
        <v>25</v>
      </c>
      <c r="I12" s="16">
        <f>IF(OR('Men''s Epée'!$A$3=1,'Men''s Epée'!$AQ$3=TRUE),IF(OR(H12&gt;=49,ISNUMBER(H12)=FALSE),0,VLOOKUP(H12,PointTable,I$3,TRUE)),0)</f>
        <v>289</v>
      </c>
      <c r="J12" s="15">
        <v>19</v>
      </c>
      <c r="K12" s="16">
        <f>IF(OR('Men''s Epée'!$A$3=1,'Men''s Epée'!$AQ$3=TRUE),IF(OR(J12&gt;=49,ISNUMBER(J12)=FALSE),0,VLOOKUP(J12,PointTable,K$3,TRUE)),0)</f>
        <v>346</v>
      </c>
      <c r="L12" s="15" t="s">
        <v>4</v>
      </c>
      <c r="M12" s="16">
        <f>IF(OR('Men''s Epée'!$A$3=1,'Men''s Epée'!$AS$3=TRUE),IF(OR(L12&gt;=49,ISNUMBER(L12)=FALSE),0,VLOOKUP(L12,PointTable,M$3,TRUE)),0)</f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7"/>
      <c r="Y12" s="17"/>
      <c r="Z12" s="17"/>
      <c r="AA12" s="17"/>
      <c r="AB12" s="17"/>
      <c r="AC12" s="18"/>
      <c r="AE12" s="19">
        <f t="shared" si="1"/>
        <v>0</v>
      </c>
      <c r="AF12" s="19">
        <f t="shared" si="18"/>
        <v>0</v>
      </c>
      <c r="AG12" s="19">
        <f t="shared" si="19"/>
        <v>0</v>
      </c>
      <c r="AH12" s="19">
        <f t="shared" si="20"/>
        <v>0</v>
      </c>
      <c r="AI12" s="19">
        <f t="shared" si="21"/>
        <v>0</v>
      </c>
      <c r="AJ12" s="19">
        <f t="shared" si="22"/>
        <v>0</v>
      </c>
      <c r="AK12" s="19">
        <f t="shared" si="23"/>
        <v>0</v>
      </c>
      <c r="AL12" s="19">
        <f t="shared" si="24"/>
        <v>0</v>
      </c>
      <c r="AM12" s="19">
        <f t="shared" si="25"/>
        <v>0</v>
      </c>
      <c r="AN12" s="19">
        <f t="shared" si="26"/>
        <v>0</v>
      </c>
      <c r="AO12" s="19">
        <f t="shared" si="27"/>
        <v>0</v>
      </c>
      <c r="AP12" s="19">
        <f t="shared" si="3"/>
        <v>850</v>
      </c>
      <c r="AQ12" s="19">
        <f t="shared" si="4"/>
        <v>289</v>
      </c>
      <c r="AR12" s="19">
        <f t="shared" si="5"/>
        <v>346</v>
      </c>
      <c r="AS12" s="19">
        <f t="shared" si="6"/>
        <v>0</v>
      </c>
      <c r="AT12" s="19">
        <f t="shared" si="28"/>
        <v>0</v>
      </c>
      <c r="AU12" s="19">
        <f t="shared" si="29"/>
        <v>0</v>
      </c>
      <c r="AV12" s="19">
        <f t="shared" si="30"/>
        <v>0</v>
      </c>
      <c r="AW12" s="19">
        <f t="shared" si="31"/>
        <v>0</v>
      </c>
      <c r="AX12" s="19">
        <f t="shared" si="32"/>
        <v>0</v>
      </c>
      <c r="AY12" s="19">
        <f t="shared" si="33"/>
        <v>0</v>
      </c>
      <c r="AZ12" s="19">
        <f t="shared" si="34"/>
        <v>0</v>
      </c>
      <c r="BA12" s="19">
        <f t="shared" si="35"/>
        <v>0</v>
      </c>
      <c r="BB12" s="19">
        <f t="shared" si="36"/>
        <v>0</v>
      </c>
      <c r="BC12" s="19">
        <f t="shared" si="37"/>
        <v>0</v>
      </c>
      <c r="BD12" s="19">
        <f t="shared" si="38"/>
        <v>0</v>
      </c>
      <c r="BE12" s="19">
        <f t="shared" si="39"/>
        <v>1485</v>
      </c>
      <c r="BF12" s="19">
        <f t="shared" si="8"/>
        <v>0</v>
      </c>
      <c r="BG12" s="19">
        <f t="shared" si="9"/>
        <v>0</v>
      </c>
      <c r="BH12" s="19">
        <f t="shared" si="10"/>
        <v>0</v>
      </c>
      <c r="BJ12" s="20">
        <f t="shared" si="11"/>
        <v>0</v>
      </c>
      <c r="BK12" s="20">
        <f t="shared" si="40"/>
        <v>0</v>
      </c>
      <c r="BL12" s="20">
        <f t="shared" si="41"/>
        <v>0</v>
      </c>
      <c r="BM12" s="20">
        <f t="shared" si="42"/>
        <v>0</v>
      </c>
      <c r="BN12" s="20">
        <f t="shared" si="43"/>
        <v>0</v>
      </c>
      <c r="BO12" s="20">
        <f t="shared" si="44"/>
        <v>0</v>
      </c>
      <c r="BP12" s="20">
        <f t="shared" si="45"/>
        <v>0</v>
      </c>
      <c r="BQ12" s="20">
        <f t="shared" si="46"/>
        <v>0</v>
      </c>
      <c r="BR12" s="20">
        <f t="shared" si="47"/>
        <v>0</v>
      </c>
      <c r="BS12" s="20">
        <f t="shared" si="48"/>
        <v>0</v>
      </c>
      <c r="BT12" s="20">
        <f t="shared" si="49"/>
        <v>0</v>
      </c>
      <c r="BU12" s="8">
        <f>IF('Men''s Epée'!$AP$3=TRUE,G12,0)</f>
        <v>850</v>
      </c>
      <c r="BV12" s="8">
        <f>IF('Men''s Epée'!$AQ$3=TRUE,I12,0)</f>
        <v>289</v>
      </c>
      <c r="BW12" s="8">
        <f>IF('Men''s Epée'!$AR$3=TRUE,K12,0)</f>
        <v>346</v>
      </c>
      <c r="BX12" s="8">
        <f>IF('Men''s Epée'!$AS$3=TRUE,M12,0)</f>
        <v>0</v>
      </c>
      <c r="BY12" s="8">
        <f t="shared" si="50"/>
        <v>0</v>
      </c>
      <c r="BZ12" s="8">
        <f t="shared" si="51"/>
        <v>0</v>
      </c>
      <c r="CA12" s="8">
        <f t="shared" si="52"/>
        <v>0</v>
      </c>
      <c r="CB12" s="8">
        <f t="shared" si="53"/>
        <v>0</v>
      </c>
      <c r="CC12" s="8">
        <f t="shared" si="54"/>
        <v>0</v>
      </c>
      <c r="CD12" s="20">
        <f t="shared" si="55"/>
        <v>0</v>
      </c>
      <c r="CE12" s="20">
        <f t="shared" si="56"/>
        <v>0</v>
      </c>
      <c r="CF12" s="20">
        <f t="shared" si="57"/>
        <v>0</v>
      </c>
      <c r="CG12" s="20">
        <f t="shared" si="58"/>
        <v>0</v>
      </c>
      <c r="CH12" s="20">
        <f t="shared" si="59"/>
        <v>0</v>
      </c>
      <c r="CI12" s="20">
        <f t="shared" si="60"/>
        <v>0</v>
      </c>
      <c r="CJ12" s="8">
        <f t="shared" si="61"/>
        <v>1485</v>
      </c>
      <c r="CK12" s="8">
        <f t="shared" si="14"/>
        <v>0</v>
      </c>
      <c r="CL12" s="8">
        <f t="shared" si="15"/>
        <v>0</v>
      </c>
      <c r="CM12" s="8">
        <f t="shared" si="16"/>
        <v>0</v>
      </c>
      <c r="CN12" s="8">
        <f t="shared" si="17"/>
        <v>1485</v>
      </c>
    </row>
    <row r="13" spans="1:92" ht="13.5">
      <c r="A13" s="11" t="str">
        <f>IF(E13&lt;MinimumSr,"",IF(E13=E12,A12,ROW()-3&amp;IF(E13=E14,"T","")))</f>
        <v>10</v>
      </c>
      <c r="B13" s="11" t="str">
        <f t="shared" si="0"/>
        <v>#</v>
      </c>
      <c r="C13" s="12" t="s">
        <v>213</v>
      </c>
      <c r="D13" s="13">
        <v>1988</v>
      </c>
      <c r="E13" s="39">
        <f>ROUND(IF('Men''s Epée'!$A$3=1,AO13+BE13,BT13+CJ13),0)</f>
        <v>1322</v>
      </c>
      <c r="F13" s="14">
        <v>27</v>
      </c>
      <c r="G13" s="16">
        <f>IF(OR('Men''s Epée'!$A$3=1,'Men''s Epée'!$AP$3=TRUE),IF(OR(F13&gt;=49,ISNUMBER(F13)=FALSE),0,VLOOKUP(F13,PointTable,G$3,TRUE)),0)</f>
        <v>285</v>
      </c>
      <c r="H13" s="15">
        <v>11</v>
      </c>
      <c r="I13" s="16">
        <f>IF(OR('Men''s Epée'!$A$3=1,'Men''s Epée'!$AQ$3=TRUE),IF(OR(H13&gt;=49,ISNUMBER(H13)=FALSE),0,VLOOKUP(H13,PointTable,I$3,TRUE)),0)</f>
        <v>531</v>
      </c>
      <c r="J13" s="15">
        <v>13</v>
      </c>
      <c r="K13" s="16">
        <f>IF(OR('Men''s Epée'!$A$3=1,'Men''s Epée'!$AQ$3=TRUE),IF(OR(J13&gt;=49,ISNUMBER(J13)=FALSE),0,VLOOKUP(J13,PointTable,K$3,TRUE)),0)</f>
        <v>506</v>
      </c>
      <c r="L13" s="15" t="s">
        <v>4</v>
      </c>
      <c r="M13" s="16">
        <f>IF(OR('Men''s Epée'!$A$3=1,'Men''s Epée'!$AS$3=TRUE),IF(OR(L13&gt;=49,ISNUMBER(L13)=FALSE),0,VLOOKUP(L13,PointTable,M$3,TRUE)),0)</f>
        <v>0</v>
      </c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7"/>
      <c r="Y13" s="17"/>
      <c r="Z13" s="17"/>
      <c r="AA13" s="17"/>
      <c r="AB13" s="17"/>
      <c r="AC13" s="18"/>
      <c r="AE13" s="19">
        <f t="shared" si="1"/>
        <v>0</v>
      </c>
      <c r="AF13" s="19">
        <f t="shared" si="18"/>
        <v>0</v>
      </c>
      <c r="AG13" s="19">
        <f t="shared" si="19"/>
        <v>0</v>
      </c>
      <c r="AH13" s="19">
        <f t="shared" si="20"/>
        <v>0</v>
      </c>
      <c r="AI13" s="19">
        <f t="shared" si="21"/>
        <v>0</v>
      </c>
      <c r="AJ13" s="19">
        <f t="shared" si="22"/>
        <v>0</v>
      </c>
      <c r="AK13" s="19">
        <f t="shared" si="23"/>
        <v>0</v>
      </c>
      <c r="AL13" s="19">
        <f t="shared" si="24"/>
        <v>0</v>
      </c>
      <c r="AM13" s="19">
        <f t="shared" si="25"/>
        <v>0</v>
      </c>
      <c r="AN13" s="19">
        <f t="shared" si="26"/>
        <v>0</v>
      </c>
      <c r="AO13" s="19">
        <f t="shared" si="27"/>
        <v>0</v>
      </c>
      <c r="AP13" s="19">
        <f t="shared" si="3"/>
        <v>285</v>
      </c>
      <c r="AQ13" s="19">
        <f t="shared" si="4"/>
        <v>531</v>
      </c>
      <c r="AR13" s="19">
        <f t="shared" si="5"/>
        <v>506</v>
      </c>
      <c r="AS13" s="19">
        <f t="shared" si="6"/>
        <v>0</v>
      </c>
      <c r="AT13" s="19">
        <f t="shared" si="28"/>
        <v>0</v>
      </c>
      <c r="AU13" s="19">
        <f t="shared" si="29"/>
        <v>0</v>
      </c>
      <c r="AV13" s="19">
        <f t="shared" si="30"/>
        <v>0</v>
      </c>
      <c r="AW13" s="19">
        <f t="shared" si="31"/>
        <v>0</v>
      </c>
      <c r="AX13" s="19">
        <f t="shared" si="32"/>
        <v>0</v>
      </c>
      <c r="AY13" s="19">
        <f t="shared" si="33"/>
        <v>0</v>
      </c>
      <c r="AZ13" s="19">
        <f t="shared" si="34"/>
        <v>0</v>
      </c>
      <c r="BA13" s="19">
        <f t="shared" si="35"/>
        <v>0</v>
      </c>
      <c r="BB13" s="19">
        <f t="shared" si="36"/>
        <v>0</v>
      </c>
      <c r="BC13" s="19">
        <f t="shared" si="37"/>
        <v>0</v>
      </c>
      <c r="BD13" s="19">
        <f t="shared" si="38"/>
        <v>0</v>
      </c>
      <c r="BE13" s="19">
        <f t="shared" si="39"/>
        <v>1322</v>
      </c>
      <c r="BF13" s="19">
        <f t="shared" si="8"/>
        <v>0</v>
      </c>
      <c r="BG13" s="19">
        <f t="shared" si="9"/>
        <v>0</v>
      </c>
      <c r="BH13" s="19">
        <f t="shared" si="10"/>
        <v>0</v>
      </c>
      <c r="BJ13" s="20">
        <f t="shared" si="11"/>
        <v>0</v>
      </c>
      <c r="BK13" s="20">
        <f t="shared" si="40"/>
        <v>0</v>
      </c>
      <c r="BL13" s="20">
        <f t="shared" si="41"/>
        <v>0</v>
      </c>
      <c r="BM13" s="20">
        <f t="shared" si="42"/>
        <v>0</v>
      </c>
      <c r="BN13" s="20">
        <f t="shared" si="43"/>
        <v>0</v>
      </c>
      <c r="BO13" s="20">
        <f t="shared" si="44"/>
        <v>0</v>
      </c>
      <c r="BP13" s="20">
        <f t="shared" si="45"/>
        <v>0</v>
      </c>
      <c r="BQ13" s="20">
        <f t="shared" si="46"/>
        <v>0</v>
      </c>
      <c r="BR13" s="20">
        <f t="shared" si="47"/>
        <v>0</v>
      </c>
      <c r="BS13" s="20">
        <f t="shared" si="48"/>
        <v>0</v>
      </c>
      <c r="BT13" s="20">
        <f t="shared" si="49"/>
        <v>0</v>
      </c>
      <c r="BU13" s="8">
        <f>IF('Men''s Epée'!$AP$3=TRUE,G13,0)</f>
        <v>285</v>
      </c>
      <c r="BV13" s="8">
        <f>IF('Men''s Epée'!$AQ$3=TRUE,I13,0)</f>
        <v>531</v>
      </c>
      <c r="BW13" s="8">
        <f>IF('Men''s Epée'!$AR$3=TRUE,K13,0)</f>
        <v>506</v>
      </c>
      <c r="BX13" s="8">
        <f>IF('Men''s Epée'!$AS$3=TRUE,M13,0)</f>
        <v>0</v>
      </c>
      <c r="BY13" s="8">
        <f t="shared" si="50"/>
        <v>0</v>
      </c>
      <c r="BZ13" s="8">
        <f t="shared" si="51"/>
        <v>0</v>
      </c>
      <c r="CA13" s="8">
        <f t="shared" si="52"/>
        <v>0</v>
      </c>
      <c r="CB13" s="8">
        <f t="shared" si="53"/>
        <v>0</v>
      </c>
      <c r="CC13" s="8">
        <f t="shared" si="54"/>
        <v>0</v>
      </c>
      <c r="CD13" s="20">
        <f t="shared" si="55"/>
        <v>0</v>
      </c>
      <c r="CE13" s="20">
        <f t="shared" si="56"/>
        <v>0</v>
      </c>
      <c r="CF13" s="20">
        <f t="shared" si="57"/>
        <v>0</v>
      </c>
      <c r="CG13" s="20">
        <f t="shared" si="58"/>
        <v>0</v>
      </c>
      <c r="CH13" s="20">
        <f t="shared" si="59"/>
        <v>0</v>
      </c>
      <c r="CI13" s="20">
        <f t="shared" si="60"/>
        <v>0</v>
      </c>
      <c r="CJ13" s="8">
        <f t="shared" si="61"/>
        <v>1322</v>
      </c>
      <c r="CK13" s="8">
        <f t="shared" si="14"/>
        <v>0</v>
      </c>
      <c r="CL13" s="8">
        <f t="shared" si="15"/>
        <v>0</v>
      </c>
      <c r="CM13" s="8">
        <f t="shared" si="16"/>
        <v>0</v>
      </c>
      <c r="CN13" s="8">
        <f t="shared" si="17"/>
        <v>1322</v>
      </c>
    </row>
    <row r="14" spans="1:92" ht="13.5">
      <c r="A14" s="11" t="str">
        <f>IF(E14&lt;MinimumSr,"",IF(E14=E13,A13,ROW()-3&amp;IF(E14=E15,"T","")))</f>
        <v>11</v>
      </c>
      <c r="B14" s="11" t="str">
        <f t="shared" si="0"/>
        <v>#</v>
      </c>
      <c r="C14" s="12" t="s">
        <v>146</v>
      </c>
      <c r="D14" s="13">
        <v>1988</v>
      </c>
      <c r="E14" s="39">
        <f>ROUND(IF('Men''s Epée'!$A$3=1,AO14+BE14,BT14+CJ14),0)</f>
        <v>1320</v>
      </c>
      <c r="F14" s="14">
        <v>28</v>
      </c>
      <c r="G14" s="16">
        <f>IF(OR('Men''s Epée'!$A$3=1,'Men''s Epée'!$AP$3=TRUE),IF(OR(F14&gt;=49,ISNUMBER(F14)=FALSE),0,VLOOKUP(F14,PointTable,G$3,TRUE)),0)</f>
        <v>283</v>
      </c>
      <c r="H14" s="15">
        <v>21</v>
      </c>
      <c r="I14" s="16">
        <f>IF(OR('Men''s Epée'!$A$3=1,'Men''s Epée'!$AQ$3=TRUE),IF(OR(H14&gt;=49,ISNUMBER(H14)=FALSE),0,VLOOKUP(H14,PointTable,I$3,TRUE)),0)</f>
        <v>342</v>
      </c>
      <c r="J14" s="15" t="s">
        <v>4</v>
      </c>
      <c r="K14" s="16">
        <f>IF(OR('Men''s Epée'!$A$3=1,'Men''s Epée'!$AQ$3=TRUE),IF(OR(J14&gt;=49,ISNUMBER(J14)=FALSE),0,VLOOKUP(J14,PointTable,K$3,TRUE)),0)</f>
        <v>0</v>
      </c>
      <c r="L14" s="15">
        <v>6</v>
      </c>
      <c r="M14" s="16">
        <f>IF(OR('Men''s Epée'!$A$3=1,'Men''s Epée'!$AS$3=TRUE),IF(OR(L14&gt;=49,ISNUMBER(L14)=FALSE),0,VLOOKUP(L14,PointTable,M$3,TRUE)),0)</f>
        <v>695</v>
      </c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7"/>
      <c r="Y14" s="17"/>
      <c r="Z14" s="17"/>
      <c r="AA14" s="17"/>
      <c r="AB14" s="17"/>
      <c r="AC14" s="18"/>
      <c r="AE14" s="19">
        <f t="shared" si="1"/>
        <v>0</v>
      </c>
      <c r="AF14" s="19">
        <f t="shared" si="18"/>
        <v>0</v>
      </c>
      <c r="AG14" s="19">
        <f t="shared" si="19"/>
        <v>0</v>
      </c>
      <c r="AH14" s="19">
        <f t="shared" si="20"/>
        <v>0</v>
      </c>
      <c r="AI14" s="19">
        <f t="shared" si="21"/>
        <v>0</v>
      </c>
      <c r="AJ14" s="19">
        <f t="shared" si="22"/>
        <v>0</v>
      </c>
      <c r="AK14" s="19">
        <f t="shared" si="23"/>
        <v>0</v>
      </c>
      <c r="AL14" s="19">
        <f t="shared" si="24"/>
        <v>0</v>
      </c>
      <c r="AM14" s="19">
        <f t="shared" si="25"/>
        <v>0</v>
      </c>
      <c r="AN14" s="19">
        <f t="shared" si="26"/>
        <v>0</v>
      </c>
      <c r="AO14" s="19">
        <f t="shared" si="27"/>
        <v>0</v>
      </c>
      <c r="AP14" s="19">
        <f t="shared" si="3"/>
        <v>283</v>
      </c>
      <c r="AQ14" s="19">
        <f t="shared" si="4"/>
        <v>342</v>
      </c>
      <c r="AR14" s="19">
        <f t="shared" si="5"/>
        <v>0</v>
      </c>
      <c r="AS14" s="19">
        <f t="shared" si="6"/>
        <v>695</v>
      </c>
      <c r="AT14" s="19">
        <f t="shared" si="28"/>
        <v>0</v>
      </c>
      <c r="AU14" s="19">
        <f t="shared" si="29"/>
        <v>0</v>
      </c>
      <c r="AV14" s="19">
        <f t="shared" si="30"/>
        <v>0</v>
      </c>
      <c r="AW14" s="19">
        <f t="shared" si="31"/>
        <v>0</v>
      </c>
      <c r="AX14" s="19">
        <f t="shared" si="32"/>
        <v>0</v>
      </c>
      <c r="AY14" s="19">
        <f t="shared" si="33"/>
        <v>0</v>
      </c>
      <c r="AZ14" s="19">
        <f t="shared" si="34"/>
        <v>0</v>
      </c>
      <c r="BA14" s="19">
        <f t="shared" si="35"/>
        <v>0</v>
      </c>
      <c r="BB14" s="19">
        <f t="shared" si="36"/>
        <v>0</v>
      </c>
      <c r="BC14" s="19">
        <f t="shared" si="37"/>
        <v>0</v>
      </c>
      <c r="BD14" s="19">
        <f t="shared" si="38"/>
        <v>0</v>
      </c>
      <c r="BE14" s="19">
        <f t="shared" si="39"/>
        <v>1320</v>
      </c>
      <c r="BF14" s="19">
        <f t="shared" si="8"/>
        <v>0</v>
      </c>
      <c r="BG14" s="19">
        <f t="shared" si="9"/>
        <v>0</v>
      </c>
      <c r="BH14" s="19">
        <f t="shared" si="10"/>
        <v>0</v>
      </c>
      <c r="BJ14" s="20">
        <f t="shared" si="11"/>
        <v>0</v>
      </c>
      <c r="BK14" s="20">
        <f t="shared" si="40"/>
        <v>0</v>
      </c>
      <c r="BL14" s="20">
        <f t="shared" si="41"/>
        <v>0</v>
      </c>
      <c r="BM14" s="20">
        <f t="shared" si="42"/>
        <v>0</v>
      </c>
      <c r="BN14" s="20">
        <f t="shared" si="43"/>
        <v>0</v>
      </c>
      <c r="BO14" s="20">
        <f t="shared" si="44"/>
        <v>0</v>
      </c>
      <c r="BP14" s="20">
        <f t="shared" si="45"/>
        <v>0</v>
      </c>
      <c r="BQ14" s="20">
        <f t="shared" si="46"/>
        <v>0</v>
      </c>
      <c r="BR14" s="20">
        <f t="shared" si="47"/>
        <v>0</v>
      </c>
      <c r="BS14" s="20">
        <f t="shared" si="48"/>
        <v>0</v>
      </c>
      <c r="BT14" s="20">
        <f t="shared" si="49"/>
        <v>0</v>
      </c>
      <c r="BU14" s="8">
        <f>IF('Men''s Epée'!$AP$3=TRUE,G14,0)</f>
        <v>283</v>
      </c>
      <c r="BV14" s="8">
        <f>IF('Men''s Epée'!$AQ$3=TRUE,I14,0)</f>
        <v>342</v>
      </c>
      <c r="BW14" s="8">
        <f>IF('Men''s Epée'!$AR$3=TRUE,K14,0)</f>
        <v>0</v>
      </c>
      <c r="BX14" s="8">
        <f>IF('Men''s Epée'!$AS$3=TRUE,M14,0)</f>
        <v>695</v>
      </c>
      <c r="BY14" s="8">
        <f t="shared" si="50"/>
        <v>0</v>
      </c>
      <c r="BZ14" s="8">
        <f t="shared" si="51"/>
        <v>0</v>
      </c>
      <c r="CA14" s="8">
        <f t="shared" si="52"/>
        <v>0</v>
      </c>
      <c r="CB14" s="8">
        <f t="shared" si="53"/>
        <v>0</v>
      </c>
      <c r="CC14" s="8">
        <f t="shared" si="54"/>
        <v>0</v>
      </c>
      <c r="CD14" s="20">
        <f t="shared" si="55"/>
        <v>0</v>
      </c>
      <c r="CE14" s="20">
        <f t="shared" si="56"/>
        <v>0</v>
      </c>
      <c r="CF14" s="20">
        <f t="shared" si="57"/>
        <v>0</v>
      </c>
      <c r="CG14" s="20">
        <f t="shared" si="58"/>
        <v>0</v>
      </c>
      <c r="CH14" s="20">
        <f t="shared" si="59"/>
        <v>0</v>
      </c>
      <c r="CI14" s="20">
        <f t="shared" si="60"/>
        <v>0</v>
      </c>
      <c r="CJ14" s="8">
        <f t="shared" si="61"/>
        <v>1320</v>
      </c>
      <c r="CK14" s="8">
        <f t="shared" si="14"/>
        <v>0</v>
      </c>
      <c r="CL14" s="8">
        <f t="shared" si="15"/>
        <v>0</v>
      </c>
      <c r="CM14" s="8">
        <f t="shared" si="16"/>
        <v>0</v>
      </c>
      <c r="CN14" s="8">
        <f t="shared" si="17"/>
        <v>1320</v>
      </c>
    </row>
    <row r="15" spans="1:92" ht="13.5">
      <c r="A15" s="11" t="str">
        <f>IF(E15&lt;MinimumSr,"",IF(E15=E14,A14,ROW()-3&amp;IF(E15=E16,"T","")))</f>
        <v>12</v>
      </c>
      <c r="B15" s="11" t="str">
        <f t="shared" si="0"/>
        <v>#</v>
      </c>
      <c r="C15" s="12" t="s">
        <v>171</v>
      </c>
      <c r="D15" s="13">
        <v>1988</v>
      </c>
      <c r="E15" s="39">
        <f>ROUND(IF('Men''s Epée'!$A$3=1,AO15+BE15,BT15+CJ15),0)</f>
        <v>1309</v>
      </c>
      <c r="F15" s="14">
        <v>16</v>
      </c>
      <c r="G15" s="16">
        <f>IF(OR('Men''s Epée'!$A$3=1,'Men''s Epée'!$AP$3=TRUE),IF(OR(F15&gt;=49,ISNUMBER(F15)=FALSE),0,VLOOKUP(F15,PointTable,G$3,TRUE)),0)</f>
        <v>500</v>
      </c>
      <c r="H15" s="15" t="s">
        <v>4</v>
      </c>
      <c r="I15" s="16">
        <f>IF(OR('Men''s Epée'!$A$3=1,'Men''s Epée'!$AQ$3=TRUE),IF(OR(H15&gt;=49,ISNUMBER(H15)=FALSE),0,VLOOKUP(H15,PointTable,I$3,TRUE)),0)</f>
        <v>0</v>
      </c>
      <c r="J15" s="15">
        <v>12</v>
      </c>
      <c r="K15" s="16">
        <f>IF(OR('Men''s Epée'!$A$3=1,'Men''s Epée'!$AQ$3=TRUE),IF(OR(J15&gt;=49,ISNUMBER(J15)=FALSE),0,VLOOKUP(J15,PointTable,K$3,TRUE)),0)</f>
        <v>529</v>
      </c>
      <c r="L15" s="15" t="s">
        <v>4</v>
      </c>
      <c r="M15" s="16">
        <f>IF(OR('Men''s Epée'!$A$3=1,'Men''s Epée'!$AS$3=TRUE),IF(OR(L15&gt;=49,ISNUMBER(L15)=FALSE),0,VLOOKUP(L15,PointTable,M$3,TRUE)),0)</f>
        <v>0</v>
      </c>
      <c r="N15" s="17"/>
      <c r="O15" s="17"/>
      <c r="P15" s="17"/>
      <c r="Q15" s="17"/>
      <c r="R15" s="17"/>
      <c r="S15" s="17"/>
      <c r="T15" s="17"/>
      <c r="U15" s="17"/>
      <c r="V15" s="17"/>
      <c r="W15" s="18"/>
      <c r="X15" s="17">
        <v>279.57599999999996</v>
      </c>
      <c r="Y15" s="17"/>
      <c r="Z15" s="17"/>
      <c r="AA15" s="17"/>
      <c r="AB15" s="17"/>
      <c r="AC15" s="18"/>
      <c r="AE15" s="19">
        <f t="shared" si="1"/>
        <v>0</v>
      </c>
      <c r="AF15" s="19">
        <f t="shared" si="18"/>
        <v>0</v>
      </c>
      <c r="AG15" s="19">
        <f t="shared" si="19"/>
        <v>0</v>
      </c>
      <c r="AH15" s="19">
        <f t="shared" si="20"/>
        <v>0</v>
      </c>
      <c r="AI15" s="19">
        <f t="shared" si="21"/>
        <v>0</v>
      </c>
      <c r="AJ15" s="19">
        <f t="shared" si="22"/>
        <v>0</v>
      </c>
      <c r="AK15" s="19">
        <f t="shared" si="23"/>
        <v>0</v>
      </c>
      <c r="AL15" s="19">
        <f t="shared" si="24"/>
        <v>0</v>
      </c>
      <c r="AM15" s="19">
        <f t="shared" si="25"/>
        <v>0</v>
      </c>
      <c r="AN15" s="19">
        <f t="shared" si="26"/>
        <v>0</v>
      </c>
      <c r="AO15" s="19">
        <f t="shared" si="27"/>
        <v>0</v>
      </c>
      <c r="AP15" s="19">
        <f t="shared" si="3"/>
        <v>500</v>
      </c>
      <c r="AQ15" s="19">
        <f t="shared" si="4"/>
        <v>0</v>
      </c>
      <c r="AR15" s="19">
        <f t="shared" si="5"/>
        <v>529</v>
      </c>
      <c r="AS15" s="19">
        <f t="shared" si="6"/>
        <v>0</v>
      </c>
      <c r="AT15" s="19">
        <f t="shared" si="28"/>
        <v>0</v>
      </c>
      <c r="AU15" s="19">
        <f t="shared" si="29"/>
        <v>0</v>
      </c>
      <c r="AV15" s="19">
        <f t="shared" si="30"/>
        <v>0</v>
      </c>
      <c r="AW15" s="19">
        <f t="shared" si="31"/>
        <v>0</v>
      </c>
      <c r="AX15" s="19">
        <f t="shared" si="32"/>
        <v>0</v>
      </c>
      <c r="AY15" s="19">
        <f t="shared" si="33"/>
        <v>279.57599999999996</v>
      </c>
      <c r="AZ15" s="19">
        <f t="shared" si="34"/>
        <v>0</v>
      </c>
      <c r="BA15" s="19">
        <f t="shared" si="35"/>
        <v>0</v>
      </c>
      <c r="BB15" s="19">
        <f t="shared" si="36"/>
        <v>0</v>
      </c>
      <c r="BC15" s="19">
        <f t="shared" si="37"/>
        <v>0</v>
      </c>
      <c r="BD15" s="19">
        <f t="shared" si="38"/>
        <v>0</v>
      </c>
      <c r="BE15" s="19">
        <f t="shared" si="39"/>
        <v>1308.576</v>
      </c>
      <c r="BF15" s="19">
        <f t="shared" si="8"/>
        <v>279.57599999999996</v>
      </c>
      <c r="BG15" s="19">
        <f t="shared" si="9"/>
        <v>0</v>
      </c>
      <c r="BH15" s="19">
        <f t="shared" si="10"/>
        <v>0</v>
      </c>
      <c r="BJ15" s="20">
        <f t="shared" si="11"/>
        <v>0</v>
      </c>
      <c r="BK15" s="20">
        <f t="shared" si="40"/>
        <v>0</v>
      </c>
      <c r="BL15" s="20">
        <f t="shared" si="41"/>
        <v>0</v>
      </c>
      <c r="BM15" s="20">
        <f t="shared" si="42"/>
        <v>0</v>
      </c>
      <c r="BN15" s="20">
        <f t="shared" si="43"/>
        <v>0</v>
      </c>
      <c r="BO15" s="20">
        <f t="shared" si="44"/>
        <v>0</v>
      </c>
      <c r="BP15" s="20">
        <f t="shared" si="45"/>
        <v>0</v>
      </c>
      <c r="BQ15" s="20">
        <f t="shared" si="46"/>
        <v>0</v>
      </c>
      <c r="BR15" s="20">
        <f t="shared" si="47"/>
        <v>0</v>
      </c>
      <c r="BS15" s="20">
        <f t="shared" si="48"/>
        <v>0</v>
      </c>
      <c r="BT15" s="20">
        <f t="shared" si="49"/>
        <v>0</v>
      </c>
      <c r="BU15" s="8">
        <f>IF('Men''s Epée'!$AP$3=TRUE,G15,0)</f>
        <v>500</v>
      </c>
      <c r="BV15" s="8">
        <f>IF('Men''s Epée'!$AQ$3=TRUE,I15,0)</f>
        <v>0</v>
      </c>
      <c r="BW15" s="8">
        <f>IF('Men''s Epée'!$AR$3=TRUE,K15,0)</f>
        <v>529</v>
      </c>
      <c r="BX15" s="8">
        <f>IF('Men''s Epée'!$AS$3=TRUE,M15,0)</f>
        <v>0</v>
      </c>
      <c r="BY15" s="8">
        <f t="shared" si="50"/>
        <v>0</v>
      </c>
      <c r="BZ15" s="8">
        <f t="shared" si="51"/>
        <v>0</v>
      </c>
      <c r="CA15" s="8">
        <f t="shared" si="52"/>
        <v>0</v>
      </c>
      <c r="CB15" s="8">
        <f t="shared" si="53"/>
        <v>0</v>
      </c>
      <c r="CC15" s="8">
        <f t="shared" si="54"/>
        <v>0</v>
      </c>
      <c r="CD15" s="20">
        <f t="shared" si="55"/>
        <v>279.57599999999996</v>
      </c>
      <c r="CE15" s="20">
        <f t="shared" si="56"/>
        <v>0</v>
      </c>
      <c r="CF15" s="20">
        <f t="shared" si="57"/>
        <v>0</v>
      </c>
      <c r="CG15" s="20">
        <f t="shared" si="58"/>
        <v>0</v>
      </c>
      <c r="CH15" s="20">
        <f t="shared" si="59"/>
        <v>0</v>
      </c>
      <c r="CI15" s="20">
        <f t="shared" si="60"/>
        <v>0</v>
      </c>
      <c r="CJ15" s="8">
        <f t="shared" si="61"/>
        <v>1308.576</v>
      </c>
      <c r="CK15" s="8">
        <f t="shared" si="14"/>
        <v>279.57599999999996</v>
      </c>
      <c r="CL15" s="8">
        <f t="shared" si="15"/>
        <v>0</v>
      </c>
      <c r="CM15" s="8">
        <f t="shared" si="16"/>
        <v>0</v>
      </c>
      <c r="CN15" s="8">
        <f t="shared" si="17"/>
        <v>1309</v>
      </c>
    </row>
    <row r="16" spans="1:92" ht="13.5">
      <c r="A16" s="11" t="str">
        <f>IF(E16&lt;MinimumSr,"",IF(E16=E15,A15,ROW()-3&amp;IF(E16=E17,"T","")))</f>
        <v>13</v>
      </c>
      <c r="B16" s="11">
        <f t="shared" si="0"/>
      </c>
      <c r="C16" s="12" t="s">
        <v>98</v>
      </c>
      <c r="D16" s="13">
        <v>1982</v>
      </c>
      <c r="E16" s="39">
        <f>ROUND(IF('Men''s Epée'!$A$3=1,AO16+BE16,BT16+CJ16),0)</f>
        <v>1282</v>
      </c>
      <c r="F16" s="14">
        <v>13</v>
      </c>
      <c r="G16" s="16">
        <f>IF(OR('Men''s Epée'!$A$3=1,'Men''s Epée'!$AP$3=TRUE),IF(OR(F16&gt;=49,ISNUMBER(F16)=FALSE),0,VLOOKUP(F16,PointTable,G$3,TRUE)),0)</f>
        <v>506</v>
      </c>
      <c r="H16" s="15">
        <v>26</v>
      </c>
      <c r="I16" s="16">
        <f>IF(OR('Men''s Epée'!$A$3=1,'Men''s Epée'!$AQ$3=TRUE),IF(OR(H16&gt;=49,ISNUMBER(H16)=FALSE),0,VLOOKUP(H16,PointTable,I$3,TRUE)),0)</f>
        <v>287</v>
      </c>
      <c r="J16" s="15">
        <v>25</v>
      </c>
      <c r="K16" s="16">
        <f>IF(OR('Men''s Epée'!$A$3=1,'Men''s Epée'!$AQ$3=TRUE),IF(OR(J16&gt;=49,ISNUMBER(J16)=FALSE),0,VLOOKUP(J16,PointTable,K$3,TRUE)),0)</f>
        <v>289</v>
      </c>
      <c r="L16" s="15" t="s">
        <v>4</v>
      </c>
      <c r="M16" s="16">
        <f>IF(OR('Men''s Epée'!$A$3=1,'Men''s Epée'!$AS$3=TRUE),IF(OR(L16&gt;=49,ISNUMBER(L16)=FALSE),0,VLOOKUP(L16,PointTable,M$3,TRUE)),0)</f>
        <v>0</v>
      </c>
      <c r="N16" s="17">
        <v>200</v>
      </c>
      <c r="O16" s="17"/>
      <c r="P16" s="17"/>
      <c r="Q16" s="17"/>
      <c r="R16" s="17"/>
      <c r="S16" s="17"/>
      <c r="T16" s="17"/>
      <c r="U16" s="17"/>
      <c r="V16" s="17"/>
      <c r="W16" s="18"/>
      <c r="X16" s="17"/>
      <c r="Y16" s="17"/>
      <c r="Z16" s="17"/>
      <c r="AA16" s="17"/>
      <c r="AB16" s="17"/>
      <c r="AC16" s="18"/>
      <c r="AE16" s="19">
        <f t="shared" si="1"/>
        <v>200</v>
      </c>
      <c r="AF16" s="19">
        <f t="shared" si="18"/>
        <v>0</v>
      </c>
      <c r="AG16" s="19">
        <f t="shared" si="19"/>
        <v>0</v>
      </c>
      <c r="AH16" s="19">
        <f t="shared" si="20"/>
        <v>0</v>
      </c>
      <c r="AI16" s="19">
        <f t="shared" si="21"/>
        <v>0</v>
      </c>
      <c r="AJ16" s="19">
        <f t="shared" si="22"/>
        <v>0</v>
      </c>
      <c r="AK16" s="19">
        <f t="shared" si="23"/>
        <v>0</v>
      </c>
      <c r="AL16" s="19">
        <f t="shared" si="24"/>
        <v>0</v>
      </c>
      <c r="AM16" s="19">
        <f t="shared" si="25"/>
        <v>0</v>
      </c>
      <c r="AN16" s="19">
        <f t="shared" si="26"/>
        <v>0</v>
      </c>
      <c r="AO16" s="19">
        <f t="shared" si="27"/>
        <v>200</v>
      </c>
      <c r="AP16" s="19">
        <f t="shared" si="3"/>
        <v>506</v>
      </c>
      <c r="AQ16" s="19">
        <f t="shared" si="4"/>
        <v>287</v>
      </c>
      <c r="AR16" s="19">
        <f t="shared" si="5"/>
        <v>289</v>
      </c>
      <c r="AS16" s="19">
        <f t="shared" si="6"/>
        <v>0</v>
      </c>
      <c r="AT16" s="19">
        <f t="shared" si="28"/>
        <v>0</v>
      </c>
      <c r="AU16" s="19">
        <f t="shared" si="29"/>
        <v>0</v>
      </c>
      <c r="AV16" s="19">
        <f t="shared" si="30"/>
        <v>0</v>
      </c>
      <c r="AW16" s="19">
        <f t="shared" si="31"/>
        <v>0</v>
      </c>
      <c r="AX16" s="19">
        <f t="shared" si="32"/>
        <v>0</v>
      </c>
      <c r="AY16" s="19">
        <f t="shared" si="33"/>
        <v>0</v>
      </c>
      <c r="AZ16" s="19">
        <f t="shared" si="34"/>
        <v>0</v>
      </c>
      <c r="BA16" s="19">
        <f t="shared" si="35"/>
        <v>0</v>
      </c>
      <c r="BB16" s="19">
        <f t="shared" si="36"/>
        <v>0</v>
      </c>
      <c r="BC16" s="19">
        <f t="shared" si="37"/>
        <v>0</v>
      </c>
      <c r="BD16" s="19">
        <f t="shared" si="38"/>
        <v>0</v>
      </c>
      <c r="BE16" s="19">
        <f t="shared" si="39"/>
        <v>1082</v>
      </c>
      <c r="BF16" s="19">
        <f t="shared" si="8"/>
        <v>0</v>
      </c>
      <c r="BG16" s="19">
        <f t="shared" si="9"/>
        <v>0</v>
      </c>
      <c r="BH16" s="19">
        <f t="shared" si="10"/>
        <v>0</v>
      </c>
      <c r="BJ16" s="20">
        <f t="shared" si="11"/>
        <v>200</v>
      </c>
      <c r="BK16" s="20">
        <f t="shared" si="40"/>
        <v>0</v>
      </c>
      <c r="BL16" s="20">
        <f t="shared" si="41"/>
        <v>0</v>
      </c>
      <c r="BM16" s="20">
        <f t="shared" si="42"/>
        <v>0</v>
      </c>
      <c r="BN16" s="20">
        <f t="shared" si="43"/>
        <v>0</v>
      </c>
      <c r="BO16" s="20">
        <f t="shared" si="44"/>
        <v>0</v>
      </c>
      <c r="BP16" s="20">
        <f t="shared" si="45"/>
        <v>0</v>
      </c>
      <c r="BQ16" s="20">
        <f t="shared" si="46"/>
        <v>0</v>
      </c>
      <c r="BR16" s="20">
        <f t="shared" si="47"/>
        <v>0</v>
      </c>
      <c r="BS16" s="20">
        <f t="shared" si="48"/>
        <v>0</v>
      </c>
      <c r="BT16" s="20">
        <f t="shared" si="49"/>
        <v>200</v>
      </c>
      <c r="BU16" s="8">
        <f>IF('Men''s Epée'!$AP$3=TRUE,G16,0)</f>
        <v>506</v>
      </c>
      <c r="BV16" s="8">
        <f>IF('Men''s Epée'!$AQ$3=TRUE,I16,0)</f>
        <v>287</v>
      </c>
      <c r="BW16" s="8">
        <f>IF('Men''s Epée'!$AR$3=TRUE,K16,0)</f>
        <v>289</v>
      </c>
      <c r="BX16" s="8">
        <f>IF('Men''s Epée'!$AS$3=TRUE,M16,0)</f>
        <v>0</v>
      </c>
      <c r="BY16" s="8">
        <f t="shared" si="50"/>
        <v>0</v>
      </c>
      <c r="BZ16" s="8">
        <f t="shared" si="51"/>
        <v>0</v>
      </c>
      <c r="CA16" s="8">
        <f t="shared" si="52"/>
        <v>0</v>
      </c>
      <c r="CB16" s="8">
        <f t="shared" si="53"/>
        <v>0</v>
      </c>
      <c r="CC16" s="8">
        <f t="shared" si="54"/>
        <v>0</v>
      </c>
      <c r="CD16" s="20">
        <f t="shared" si="55"/>
        <v>0</v>
      </c>
      <c r="CE16" s="20">
        <f t="shared" si="56"/>
        <v>0</v>
      </c>
      <c r="CF16" s="20">
        <f t="shared" si="57"/>
        <v>0</v>
      </c>
      <c r="CG16" s="20">
        <f t="shared" si="58"/>
        <v>0</v>
      </c>
      <c r="CH16" s="20">
        <f t="shared" si="59"/>
        <v>0</v>
      </c>
      <c r="CI16" s="20">
        <f t="shared" si="60"/>
        <v>0</v>
      </c>
      <c r="CJ16" s="8">
        <f t="shared" si="61"/>
        <v>1082</v>
      </c>
      <c r="CK16" s="8">
        <f t="shared" si="14"/>
        <v>0</v>
      </c>
      <c r="CL16" s="8">
        <f t="shared" si="15"/>
        <v>0</v>
      </c>
      <c r="CM16" s="8">
        <f t="shared" si="16"/>
        <v>0</v>
      </c>
      <c r="CN16" s="8">
        <f t="shared" si="17"/>
        <v>1282</v>
      </c>
    </row>
    <row r="17" spans="1:92" ht="13.5">
      <c r="A17" s="11" t="str">
        <f>IF(E17&lt;MinimumSr,"",IF(E17=E16,A16,ROW()-3&amp;IF(E17=E18,"T","")))</f>
        <v>14</v>
      </c>
      <c r="B17" s="11" t="str">
        <f t="shared" si="0"/>
        <v>#</v>
      </c>
      <c r="C17" s="12" t="s">
        <v>252</v>
      </c>
      <c r="D17" s="13">
        <v>1988</v>
      </c>
      <c r="E17" s="39">
        <f>ROUND(IF('Men''s Epée'!$A$3=1,AO17+BE17,BT17+CJ17),0)</f>
        <v>1278</v>
      </c>
      <c r="F17" s="14" t="s">
        <v>4</v>
      </c>
      <c r="G17" s="16">
        <f>IF(OR('Men''s Epée'!$A$3=1,'Men''s Epée'!$AP$3=TRUE),IF(OR(F17&gt;=49,ISNUMBER(F17)=FALSE),0,VLOOKUP(F17,PointTable,G$3,TRUE)),0)</f>
        <v>0</v>
      </c>
      <c r="H17" s="15">
        <v>10</v>
      </c>
      <c r="I17" s="16">
        <f>IF(OR('Men''s Epée'!$A$3=1,'Men''s Epée'!$AQ$3=TRUE),IF(OR(H17&gt;=49,ISNUMBER(H17)=FALSE),0,VLOOKUP(H17,PointTable,I$3,TRUE)),0)</f>
        <v>533</v>
      </c>
      <c r="J17" s="15">
        <v>14</v>
      </c>
      <c r="K17" s="16">
        <f>IF(OR('Men''s Epée'!$A$3=1,'Men''s Epée'!$AQ$3=TRUE),IF(OR(J17&gt;=49,ISNUMBER(J17)=FALSE),0,VLOOKUP(J17,PointTable,K$3,TRUE)),0)</f>
        <v>504</v>
      </c>
      <c r="L17" s="15" t="s">
        <v>4</v>
      </c>
      <c r="M17" s="16">
        <f>IF(OR('Men''s Epée'!$A$3=1,'Men''s Epée'!$AS$3=TRUE),IF(OR(L17&gt;=49,ISNUMBER(L17)=FALSE),0,VLOOKUP(L17,PointTable,M$3,TRUE)),0)</f>
        <v>0</v>
      </c>
      <c r="N17" s="17"/>
      <c r="O17" s="17"/>
      <c r="P17" s="17"/>
      <c r="Q17" s="17"/>
      <c r="R17" s="17"/>
      <c r="S17" s="17"/>
      <c r="T17" s="17"/>
      <c r="U17" s="17"/>
      <c r="V17" s="17"/>
      <c r="W17" s="18"/>
      <c r="X17" s="17">
        <v>241.452</v>
      </c>
      <c r="Y17" s="17"/>
      <c r="Z17" s="17"/>
      <c r="AA17" s="17"/>
      <c r="AB17" s="17"/>
      <c r="AC17" s="18"/>
      <c r="AE17" s="19">
        <f t="shared" si="1"/>
        <v>0</v>
      </c>
      <c r="AF17" s="19">
        <f t="shared" si="18"/>
        <v>0</v>
      </c>
      <c r="AG17" s="19">
        <f t="shared" si="19"/>
        <v>0</v>
      </c>
      <c r="AH17" s="19">
        <f t="shared" si="20"/>
        <v>0</v>
      </c>
      <c r="AI17" s="19">
        <f t="shared" si="21"/>
        <v>0</v>
      </c>
      <c r="AJ17" s="19">
        <f t="shared" si="22"/>
        <v>0</v>
      </c>
      <c r="AK17" s="19">
        <f t="shared" si="23"/>
        <v>0</v>
      </c>
      <c r="AL17" s="19">
        <f t="shared" si="24"/>
        <v>0</v>
      </c>
      <c r="AM17" s="19">
        <f t="shared" si="25"/>
        <v>0</v>
      </c>
      <c r="AN17" s="19">
        <f t="shared" si="26"/>
        <v>0</v>
      </c>
      <c r="AO17" s="19">
        <f t="shared" si="27"/>
        <v>0</v>
      </c>
      <c r="AP17" s="19">
        <f t="shared" si="3"/>
        <v>0</v>
      </c>
      <c r="AQ17" s="19">
        <f t="shared" si="4"/>
        <v>533</v>
      </c>
      <c r="AR17" s="19">
        <f t="shared" si="5"/>
        <v>504</v>
      </c>
      <c r="AS17" s="19">
        <f t="shared" si="6"/>
        <v>0</v>
      </c>
      <c r="AT17" s="19">
        <f t="shared" si="28"/>
        <v>0</v>
      </c>
      <c r="AU17" s="19">
        <f t="shared" si="29"/>
        <v>0</v>
      </c>
      <c r="AV17" s="19">
        <f t="shared" si="30"/>
        <v>0</v>
      </c>
      <c r="AW17" s="19">
        <f t="shared" si="31"/>
        <v>0</v>
      </c>
      <c r="AX17" s="19">
        <f t="shared" si="32"/>
        <v>0</v>
      </c>
      <c r="AY17" s="19">
        <f t="shared" si="33"/>
        <v>241.452</v>
      </c>
      <c r="AZ17" s="19">
        <f t="shared" si="34"/>
        <v>0</v>
      </c>
      <c r="BA17" s="19">
        <f t="shared" si="35"/>
        <v>0</v>
      </c>
      <c r="BB17" s="19">
        <f t="shared" si="36"/>
        <v>0</v>
      </c>
      <c r="BC17" s="19">
        <f t="shared" si="37"/>
        <v>0</v>
      </c>
      <c r="BD17" s="19">
        <f t="shared" si="38"/>
        <v>0</v>
      </c>
      <c r="BE17" s="19">
        <f t="shared" si="39"/>
        <v>1278.452</v>
      </c>
      <c r="BF17" s="19">
        <f t="shared" si="8"/>
        <v>241.452</v>
      </c>
      <c r="BG17" s="19">
        <f t="shared" si="9"/>
        <v>0</v>
      </c>
      <c r="BH17" s="19">
        <f t="shared" si="10"/>
        <v>0</v>
      </c>
      <c r="BJ17" s="20">
        <f t="shared" si="11"/>
        <v>0</v>
      </c>
      <c r="BK17" s="20">
        <f t="shared" si="40"/>
        <v>0</v>
      </c>
      <c r="BL17" s="20">
        <f t="shared" si="41"/>
        <v>0</v>
      </c>
      <c r="BM17" s="20">
        <f t="shared" si="42"/>
        <v>0</v>
      </c>
      <c r="BN17" s="20">
        <f t="shared" si="43"/>
        <v>0</v>
      </c>
      <c r="BO17" s="20">
        <f t="shared" si="44"/>
        <v>0</v>
      </c>
      <c r="BP17" s="20">
        <f t="shared" si="45"/>
        <v>0</v>
      </c>
      <c r="BQ17" s="20">
        <f t="shared" si="46"/>
        <v>0</v>
      </c>
      <c r="BR17" s="20">
        <f t="shared" si="47"/>
        <v>0</v>
      </c>
      <c r="BS17" s="20">
        <f t="shared" si="48"/>
        <v>0</v>
      </c>
      <c r="BT17" s="20">
        <f t="shared" si="49"/>
        <v>0</v>
      </c>
      <c r="BU17" s="8">
        <f>IF('Men''s Epée'!$AP$3=TRUE,G17,0)</f>
        <v>0</v>
      </c>
      <c r="BV17" s="8">
        <f>IF('Men''s Epée'!$AQ$3=TRUE,I17,0)</f>
        <v>533</v>
      </c>
      <c r="BW17" s="8">
        <f>IF('Men''s Epée'!$AR$3=TRUE,K17,0)</f>
        <v>504</v>
      </c>
      <c r="BX17" s="8">
        <f>IF('Men''s Epée'!$AS$3=TRUE,M17,0)</f>
        <v>0</v>
      </c>
      <c r="BY17" s="8">
        <f t="shared" si="50"/>
        <v>0</v>
      </c>
      <c r="BZ17" s="8">
        <f t="shared" si="51"/>
        <v>0</v>
      </c>
      <c r="CA17" s="8">
        <f t="shared" si="52"/>
        <v>0</v>
      </c>
      <c r="CB17" s="8">
        <f t="shared" si="53"/>
        <v>0</v>
      </c>
      <c r="CC17" s="8">
        <f t="shared" si="54"/>
        <v>0</v>
      </c>
      <c r="CD17" s="20">
        <f t="shared" si="55"/>
        <v>241.452</v>
      </c>
      <c r="CE17" s="20">
        <f t="shared" si="56"/>
        <v>0</v>
      </c>
      <c r="CF17" s="20">
        <f t="shared" si="57"/>
        <v>0</v>
      </c>
      <c r="CG17" s="20">
        <f t="shared" si="58"/>
        <v>0</v>
      </c>
      <c r="CH17" s="20">
        <f t="shared" si="59"/>
        <v>0</v>
      </c>
      <c r="CI17" s="20">
        <f t="shared" si="60"/>
        <v>0</v>
      </c>
      <c r="CJ17" s="8">
        <f t="shared" si="61"/>
        <v>1278.452</v>
      </c>
      <c r="CK17" s="8">
        <f t="shared" si="14"/>
        <v>241.452</v>
      </c>
      <c r="CL17" s="8">
        <f t="shared" si="15"/>
        <v>0</v>
      </c>
      <c r="CM17" s="8">
        <f t="shared" si="16"/>
        <v>0</v>
      </c>
      <c r="CN17" s="8">
        <f t="shared" si="17"/>
        <v>1278</v>
      </c>
    </row>
    <row r="18" spans="1:92" ht="13.5">
      <c r="A18" s="11" t="str">
        <f>IF(E18&lt;MinimumSr,"",IF(E18=E17,A17,ROW()-3&amp;IF(E18=E19,"T","")))</f>
        <v>15</v>
      </c>
      <c r="B18" s="11">
        <f t="shared" si="0"/>
      </c>
      <c r="C18" s="12" t="s">
        <v>256</v>
      </c>
      <c r="D18" s="13">
        <v>1985</v>
      </c>
      <c r="E18" s="39">
        <f>ROUND(IF('Men''s Epée'!$A$3=1,AO18+BE18,BT18+CJ18),0)</f>
        <v>1150</v>
      </c>
      <c r="F18" s="14" t="s">
        <v>4</v>
      </c>
      <c r="G18" s="16">
        <f>IF(OR('Men''s Epée'!$A$3=1,'Men''s Epée'!$AP$3=TRUE),IF(OR(F18&gt;=49,ISNUMBER(F18)=FALSE),0,VLOOKUP(F18,PointTable,G$3,TRUE)),0)</f>
        <v>0</v>
      </c>
      <c r="H18" s="15">
        <v>24</v>
      </c>
      <c r="I18" s="16">
        <f>IF(OR('Men''s Epée'!$A$3=1,'Men''s Epée'!$AQ$3=TRUE),IF(OR(H18&gt;=49,ISNUMBER(H18)=FALSE),0,VLOOKUP(H18,PointTable,I$3,TRUE)),0)</f>
        <v>336</v>
      </c>
      <c r="J18" s="15" t="s">
        <v>4</v>
      </c>
      <c r="K18" s="16">
        <f>IF(OR('Men''s Epée'!$A$3=1,'Men''s Epée'!$AQ$3=TRUE),IF(OR(J18&gt;=49,ISNUMBER(J18)=FALSE),0,VLOOKUP(J18,PointTable,K$3,TRUE)),0)</f>
        <v>0</v>
      </c>
      <c r="L18" s="15">
        <v>10</v>
      </c>
      <c r="M18" s="16">
        <f>IF(OR('Men''s Epée'!$A$3=1,'Men''s Epée'!$AS$3=TRUE),IF(OR(L18&gt;=49,ISNUMBER(L18)=FALSE),0,VLOOKUP(L18,PointTable,M$3,TRUE)),0)</f>
        <v>530</v>
      </c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7">
        <v>283.812</v>
      </c>
      <c r="Y18" s="17"/>
      <c r="Z18" s="17"/>
      <c r="AA18" s="17"/>
      <c r="AB18" s="17"/>
      <c r="AC18" s="18"/>
      <c r="AE18" s="19">
        <f t="shared" si="1"/>
        <v>0</v>
      </c>
      <c r="AF18" s="19">
        <f t="shared" si="18"/>
        <v>0</v>
      </c>
      <c r="AG18" s="19">
        <f t="shared" si="19"/>
        <v>0</v>
      </c>
      <c r="AH18" s="19">
        <f t="shared" si="20"/>
        <v>0</v>
      </c>
      <c r="AI18" s="19">
        <f t="shared" si="21"/>
        <v>0</v>
      </c>
      <c r="AJ18" s="19">
        <f t="shared" si="22"/>
        <v>0</v>
      </c>
      <c r="AK18" s="19">
        <f t="shared" si="23"/>
        <v>0</v>
      </c>
      <c r="AL18" s="19">
        <f t="shared" si="24"/>
        <v>0</v>
      </c>
      <c r="AM18" s="19">
        <f t="shared" si="25"/>
        <v>0</v>
      </c>
      <c r="AN18" s="19">
        <f t="shared" si="26"/>
        <v>0</v>
      </c>
      <c r="AO18" s="19">
        <f t="shared" si="27"/>
        <v>0</v>
      </c>
      <c r="AP18" s="19">
        <f t="shared" si="3"/>
        <v>0</v>
      </c>
      <c r="AQ18" s="19">
        <f t="shared" si="4"/>
        <v>336</v>
      </c>
      <c r="AR18" s="19">
        <f t="shared" si="5"/>
        <v>0</v>
      </c>
      <c r="AS18" s="19">
        <f t="shared" si="6"/>
        <v>530</v>
      </c>
      <c r="AT18" s="19">
        <f t="shared" si="28"/>
        <v>0</v>
      </c>
      <c r="AU18" s="19">
        <f t="shared" si="29"/>
        <v>0</v>
      </c>
      <c r="AV18" s="19">
        <f t="shared" si="30"/>
        <v>0</v>
      </c>
      <c r="AW18" s="19">
        <f t="shared" si="31"/>
        <v>0</v>
      </c>
      <c r="AX18" s="19">
        <f t="shared" si="32"/>
        <v>0</v>
      </c>
      <c r="AY18" s="19">
        <f t="shared" si="33"/>
        <v>283.812</v>
      </c>
      <c r="AZ18" s="19">
        <f t="shared" si="34"/>
        <v>0</v>
      </c>
      <c r="BA18" s="19">
        <f t="shared" si="35"/>
        <v>0</v>
      </c>
      <c r="BB18" s="19">
        <f t="shared" si="36"/>
        <v>0</v>
      </c>
      <c r="BC18" s="19">
        <f t="shared" si="37"/>
        <v>0</v>
      </c>
      <c r="BD18" s="19">
        <f t="shared" si="38"/>
        <v>0</v>
      </c>
      <c r="BE18" s="19">
        <f t="shared" si="39"/>
        <v>1149.812</v>
      </c>
      <c r="BF18" s="19">
        <f t="shared" si="8"/>
        <v>283.812</v>
      </c>
      <c r="BG18" s="19">
        <f t="shared" si="9"/>
        <v>0</v>
      </c>
      <c r="BH18" s="19">
        <f t="shared" si="10"/>
        <v>0</v>
      </c>
      <c r="BJ18" s="20">
        <f t="shared" si="11"/>
        <v>0</v>
      </c>
      <c r="BK18" s="20">
        <f t="shared" si="40"/>
        <v>0</v>
      </c>
      <c r="BL18" s="20">
        <f t="shared" si="41"/>
        <v>0</v>
      </c>
      <c r="BM18" s="20">
        <f t="shared" si="42"/>
        <v>0</v>
      </c>
      <c r="BN18" s="20">
        <f t="shared" si="43"/>
        <v>0</v>
      </c>
      <c r="BO18" s="20">
        <f t="shared" si="44"/>
        <v>0</v>
      </c>
      <c r="BP18" s="20">
        <f t="shared" si="45"/>
        <v>0</v>
      </c>
      <c r="BQ18" s="20">
        <f t="shared" si="46"/>
        <v>0</v>
      </c>
      <c r="BR18" s="20">
        <f t="shared" si="47"/>
        <v>0</v>
      </c>
      <c r="BS18" s="20">
        <f t="shared" si="48"/>
        <v>0</v>
      </c>
      <c r="BT18" s="20">
        <f t="shared" si="49"/>
        <v>0</v>
      </c>
      <c r="BU18" s="8">
        <f>IF('Men''s Epée'!$AP$3=TRUE,G18,0)</f>
        <v>0</v>
      </c>
      <c r="BV18" s="8">
        <f>IF('Men''s Epée'!$AQ$3=TRUE,I18,0)</f>
        <v>336</v>
      </c>
      <c r="BW18" s="8">
        <f>IF('Men''s Epée'!$AR$3=TRUE,K18,0)</f>
        <v>0</v>
      </c>
      <c r="BX18" s="8">
        <f>IF('Men''s Epée'!$AS$3=TRUE,M18,0)</f>
        <v>530</v>
      </c>
      <c r="BY18" s="8">
        <f t="shared" si="50"/>
        <v>0</v>
      </c>
      <c r="BZ18" s="8">
        <f t="shared" si="51"/>
        <v>0</v>
      </c>
      <c r="CA18" s="8">
        <f t="shared" si="52"/>
        <v>0</v>
      </c>
      <c r="CB18" s="8">
        <f t="shared" si="53"/>
        <v>0</v>
      </c>
      <c r="CC18" s="8">
        <f t="shared" si="54"/>
        <v>0</v>
      </c>
      <c r="CD18" s="20">
        <f t="shared" si="55"/>
        <v>283.812</v>
      </c>
      <c r="CE18" s="20">
        <f t="shared" si="56"/>
        <v>0</v>
      </c>
      <c r="CF18" s="20">
        <f t="shared" si="57"/>
        <v>0</v>
      </c>
      <c r="CG18" s="20">
        <f t="shared" si="58"/>
        <v>0</v>
      </c>
      <c r="CH18" s="20">
        <f t="shared" si="59"/>
        <v>0</v>
      </c>
      <c r="CI18" s="20">
        <f t="shared" si="60"/>
        <v>0</v>
      </c>
      <c r="CJ18" s="8">
        <f t="shared" si="61"/>
        <v>1149.812</v>
      </c>
      <c r="CK18" s="8">
        <f t="shared" si="14"/>
        <v>283.812</v>
      </c>
      <c r="CL18" s="8">
        <f t="shared" si="15"/>
        <v>0</v>
      </c>
      <c r="CM18" s="8">
        <f t="shared" si="16"/>
        <v>0</v>
      </c>
      <c r="CN18" s="8">
        <f t="shared" si="17"/>
        <v>1150</v>
      </c>
    </row>
    <row r="19" spans="1:92" ht="13.5">
      <c r="A19" s="11" t="str">
        <f>IF(E19&lt;MinimumSr,"",IF(E19=E18,A18,ROW()-3&amp;IF(E19=E20,"T","")))</f>
        <v>16</v>
      </c>
      <c r="B19" s="11">
        <f t="shared" si="0"/>
      </c>
      <c r="C19" s="12" t="s">
        <v>61</v>
      </c>
      <c r="D19" s="13">
        <v>1983</v>
      </c>
      <c r="E19" s="39">
        <f>ROUND(IF('Men''s Epée'!$A$3=1,AO19+BE19,BT19+CJ19),0)</f>
        <v>1142</v>
      </c>
      <c r="F19" s="14">
        <v>29</v>
      </c>
      <c r="G19" s="16">
        <f>IF(OR('Men''s Epée'!$A$3=1,'Men''s Epée'!$AP$3=TRUE),IF(OR(F19&gt;=49,ISNUMBER(F19)=FALSE),0,VLOOKUP(F19,PointTable,G$3,TRUE)),0)</f>
        <v>281</v>
      </c>
      <c r="H19" s="15" t="s">
        <v>4</v>
      </c>
      <c r="I19" s="16">
        <f>IF(OR('Men''s Epée'!$A$3=1,'Men''s Epée'!$AQ$3=TRUE),IF(OR(H19&gt;=49,ISNUMBER(H19)=FALSE),0,VLOOKUP(H19,PointTable,I$3,TRUE)),0)</f>
        <v>0</v>
      </c>
      <c r="J19" s="15">
        <v>24</v>
      </c>
      <c r="K19" s="16">
        <f>IF(OR('Men''s Epée'!$A$3=1,'Men''s Epée'!$AQ$3=TRUE),IF(OR(J19&gt;=49,ISNUMBER(J19)=FALSE),0,VLOOKUP(J19,PointTable,K$3,TRUE)),0)</f>
        <v>336</v>
      </c>
      <c r="L19" s="15">
        <v>11</v>
      </c>
      <c r="M19" s="16">
        <f>IF(OR('Men''s Epée'!$A$3=1,'Men''s Epée'!$AS$3=TRUE),IF(OR(L19&gt;=49,ISNUMBER(L19)=FALSE),0,VLOOKUP(L19,PointTable,M$3,TRUE)),0)</f>
        <v>525</v>
      </c>
      <c r="N19" s="17"/>
      <c r="O19" s="17"/>
      <c r="P19" s="17"/>
      <c r="Q19" s="17"/>
      <c r="R19" s="17"/>
      <c r="S19" s="17"/>
      <c r="T19" s="17"/>
      <c r="U19" s="17"/>
      <c r="V19" s="17"/>
      <c r="W19" s="18"/>
      <c r="X19" s="17"/>
      <c r="Y19" s="17"/>
      <c r="Z19" s="17"/>
      <c r="AA19" s="17"/>
      <c r="AB19" s="17"/>
      <c r="AC19" s="18"/>
      <c r="AE19" s="19">
        <f t="shared" si="1"/>
        <v>0</v>
      </c>
      <c r="AF19" s="19">
        <f t="shared" si="18"/>
        <v>0</v>
      </c>
      <c r="AG19" s="19">
        <f t="shared" si="19"/>
        <v>0</v>
      </c>
      <c r="AH19" s="19">
        <f t="shared" si="20"/>
        <v>0</v>
      </c>
      <c r="AI19" s="19">
        <f t="shared" si="21"/>
        <v>0</v>
      </c>
      <c r="AJ19" s="19">
        <f t="shared" si="22"/>
        <v>0</v>
      </c>
      <c r="AK19" s="19">
        <f t="shared" si="23"/>
        <v>0</v>
      </c>
      <c r="AL19" s="19">
        <f t="shared" si="24"/>
        <v>0</v>
      </c>
      <c r="AM19" s="19">
        <f t="shared" si="25"/>
        <v>0</v>
      </c>
      <c r="AN19" s="19">
        <f t="shared" si="26"/>
        <v>0</v>
      </c>
      <c r="AO19" s="19">
        <f t="shared" si="27"/>
        <v>0</v>
      </c>
      <c r="AP19" s="19">
        <f t="shared" si="3"/>
        <v>281</v>
      </c>
      <c r="AQ19" s="19">
        <f t="shared" si="4"/>
        <v>0</v>
      </c>
      <c r="AR19" s="19">
        <f t="shared" si="5"/>
        <v>336</v>
      </c>
      <c r="AS19" s="19">
        <f t="shared" si="6"/>
        <v>525</v>
      </c>
      <c r="AT19" s="19">
        <f t="shared" si="28"/>
        <v>0</v>
      </c>
      <c r="AU19" s="19">
        <f t="shared" si="29"/>
        <v>0</v>
      </c>
      <c r="AV19" s="19">
        <f t="shared" si="30"/>
        <v>0</v>
      </c>
      <c r="AW19" s="19">
        <f t="shared" si="31"/>
        <v>0</v>
      </c>
      <c r="AX19" s="19">
        <f t="shared" si="32"/>
        <v>0</v>
      </c>
      <c r="AY19" s="19">
        <f t="shared" si="33"/>
        <v>0</v>
      </c>
      <c r="AZ19" s="19">
        <f t="shared" si="34"/>
        <v>0</v>
      </c>
      <c r="BA19" s="19">
        <f t="shared" si="35"/>
        <v>0</v>
      </c>
      <c r="BB19" s="19">
        <f t="shared" si="36"/>
        <v>0</v>
      </c>
      <c r="BC19" s="19">
        <f t="shared" si="37"/>
        <v>0</v>
      </c>
      <c r="BD19" s="19">
        <f t="shared" si="38"/>
        <v>0</v>
      </c>
      <c r="BE19" s="19">
        <f t="shared" si="39"/>
        <v>1142</v>
      </c>
      <c r="BF19" s="19">
        <f t="shared" si="8"/>
        <v>0</v>
      </c>
      <c r="BG19" s="19">
        <f t="shared" si="9"/>
        <v>0</v>
      </c>
      <c r="BH19" s="19">
        <f t="shared" si="10"/>
        <v>0</v>
      </c>
      <c r="BJ19" s="20">
        <f t="shared" si="11"/>
        <v>0</v>
      </c>
      <c r="BK19" s="20">
        <f t="shared" si="40"/>
        <v>0</v>
      </c>
      <c r="BL19" s="20">
        <f t="shared" si="41"/>
        <v>0</v>
      </c>
      <c r="BM19" s="20">
        <f t="shared" si="42"/>
        <v>0</v>
      </c>
      <c r="BN19" s="20">
        <f t="shared" si="43"/>
        <v>0</v>
      </c>
      <c r="BO19" s="20">
        <f t="shared" si="44"/>
        <v>0</v>
      </c>
      <c r="BP19" s="20">
        <f t="shared" si="45"/>
        <v>0</v>
      </c>
      <c r="BQ19" s="20">
        <f t="shared" si="46"/>
        <v>0</v>
      </c>
      <c r="BR19" s="20">
        <f t="shared" si="47"/>
        <v>0</v>
      </c>
      <c r="BS19" s="20">
        <f t="shared" si="48"/>
        <v>0</v>
      </c>
      <c r="BT19" s="20">
        <f t="shared" si="49"/>
        <v>0</v>
      </c>
      <c r="BU19" s="8">
        <f>IF('Men''s Epée'!$AP$3=TRUE,G19,0)</f>
        <v>281</v>
      </c>
      <c r="BV19" s="8">
        <f>IF('Men''s Epée'!$AQ$3=TRUE,I19,0)</f>
        <v>0</v>
      </c>
      <c r="BW19" s="8">
        <f>IF('Men''s Epée'!$AR$3=TRUE,K19,0)</f>
        <v>336</v>
      </c>
      <c r="BX19" s="8">
        <f>IF('Men''s Epée'!$AS$3=TRUE,M19,0)</f>
        <v>525</v>
      </c>
      <c r="BY19" s="8">
        <f t="shared" si="50"/>
        <v>0</v>
      </c>
      <c r="BZ19" s="8">
        <f t="shared" si="51"/>
        <v>0</v>
      </c>
      <c r="CA19" s="8">
        <f t="shared" si="52"/>
        <v>0</v>
      </c>
      <c r="CB19" s="8">
        <f t="shared" si="53"/>
        <v>0</v>
      </c>
      <c r="CC19" s="8">
        <f t="shared" si="54"/>
        <v>0</v>
      </c>
      <c r="CD19" s="20">
        <f t="shared" si="55"/>
        <v>0</v>
      </c>
      <c r="CE19" s="20">
        <f t="shared" si="56"/>
        <v>0</v>
      </c>
      <c r="CF19" s="20">
        <f t="shared" si="57"/>
        <v>0</v>
      </c>
      <c r="CG19" s="20">
        <f t="shared" si="58"/>
        <v>0</v>
      </c>
      <c r="CH19" s="20">
        <f t="shared" si="59"/>
        <v>0</v>
      </c>
      <c r="CI19" s="20">
        <f t="shared" si="60"/>
        <v>0</v>
      </c>
      <c r="CJ19" s="8">
        <f t="shared" si="61"/>
        <v>1142</v>
      </c>
      <c r="CK19" s="8">
        <f t="shared" si="14"/>
        <v>0</v>
      </c>
      <c r="CL19" s="8">
        <f t="shared" si="15"/>
        <v>0</v>
      </c>
      <c r="CM19" s="8">
        <f t="shared" si="16"/>
        <v>0</v>
      </c>
      <c r="CN19" s="8">
        <f t="shared" si="17"/>
        <v>1142</v>
      </c>
    </row>
    <row r="20" spans="1:92" ht="13.5">
      <c r="A20" s="11" t="str">
        <f>IF(E20&lt;MinimumSr,"",IF(E20=E19,A19,ROW()-3&amp;IF(E20=E21,"T","")))</f>
        <v>17</v>
      </c>
      <c r="B20" s="11" t="str">
        <f t="shared" si="0"/>
        <v>#</v>
      </c>
      <c r="C20" s="12" t="s">
        <v>320</v>
      </c>
      <c r="D20" s="13">
        <v>1987</v>
      </c>
      <c r="E20" s="39">
        <f>ROUND(IF('Men''s Epée'!$A$3=1,AO20+BE20,BT20+CJ20),0)</f>
        <v>1137</v>
      </c>
      <c r="F20" s="14" t="s">
        <v>4</v>
      </c>
      <c r="G20" s="16">
        <f>IF(OR('Men''s Epée'!$A$3=1,'Men''s Epée'!$AP$3=TRUE),IF(OR(F20&gt;=49,ISNUMBER(F20)=FALSE),0,VLOOKUP(F20,PointTable,G$3,TRUE)),0)</f>
        <v>0</v>
      </c>
      <c r="H20" s="15" t="s">
        <v>4</v>
      </c>
      <c r="I20" s="16">
        <f>IF(OR('Men''s Epée'!$A$3=1,'Men''s Epée'!$AQ$3=TRUE),IF(OR(H20&gt;=49,ISNUMBER(H20)=FALSE),0,VLOOKUP(H20,PointTable,I$3,TRUE)),0)</f>
        <v>0</v>
      </c>
      <c r="J20" s="15">
        <v>26</v>
      </c>
      <c r="K20" s="16">
        <f>IF(OR('Men''s Epée'!$A$3=1,'Men''s Epée'!$AQ$3=TRUE),IF(OR(J20&gt;=49,ISNUMBER(J20)=FALSE),0,VLOOKUP(J20,PointTable,K$3,TRUE)),0)</f>
        <v>287</v>
      </c>
      <c r="L20" s="15">
        <v>3</v>
      </c>
      <c r="M20" s="16">
        <f>IF(OR('Men''s Epée'!$A$3=1,'Men''s Epée'!$AS$3=TRUE),IF(OR(L20&gt;=49,ISNUMBER(L20)=FALSE),0,VLOOKUP(L20,PointTable,M$3,TRUE)),0)</f>
        <v>850</v>
      </c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17"/>
      <c r="Y20" s="17"/>
      <c r="Z20" s="17"/>
      <c r="AA20" s="17"/>
      <c r="AB20" s="17"/>
      <c r="AC20" s="18"/>
      <c r="AE20" s="19">
        <f aca="true" t="shared" si="62" ref="AE20:AN20">ABS(N20)</f>
        <v>0</v>
      </c>
      <c r="AF20" s="19">
        <f t="shared" si="62"/>
        <v>0</v>
      </c>
      <c r="AG20" s="19">
        <f t="shared" si="62"/>
        <v>0</v>
      </c>
      <c r="AH20" s="19">
        <f t="shared" si="62"/>
        <v>0</v>
      </c>
      <c r="AI20" s="19">
        <f t="shared" si="62"/>
        <v>0</v>
      </c>
      <c r="AJ20" s="19">
        <f t="shared" si="62"/>
        <v>0</v>
      </c>
      <c r="AK20" s="19">
        <f t="shared" si="62"/>
        <v>0</v>
      </c>
      <c r="AL20" s="19">
        <f t="shared" si="62"/>
        <v>0</v>
      </c>
      <c r="AM20" s="19">
        <f t="shared" si="62"/>
        <v>0</v>
      </c>
      <c r="AN20" s="19">
        <f t="shared" si="62"/>
        <v>0</v>
      </c>
      <c r="AO20" s="19">
        <f t="shared" si="27"/>
        <v>0</v>
      </c>
      <c r="AP20" s="19">
        <f aca="true" t="shared" si="63" ref="AP20:AP57">G20</f>
        <v>0</v>
      </c>
      <c r="AQ20" s="19">
        <f aca="true" t="shared" si="64" ref="AQ20:AQ57">I20</f>
        <v>0</v>
      </c>
      <c r="AR20" s="19">
        <f aca="true" t="shared" si="65" ref="AR20:AR57">K20</f>
        <v>287</v>
      </c>
      <c r="AS20" s="19">
        <f aca="true" t="shared" si="66" ref="AS20:AS57">M20</f>
        <v>850</v>
      </c>
      <c r="AT20" s="19">
        <f t="shared" si="28"/>
        <v>0</v>
      </c>
      <c r="AU20" s="19">
        <f t="shared" si="29"/>
        <v>0</v>
      </c>
      <c r="AV20" s="19">
        <f t="shared" si="30"/>
        <v>0</v>
      </c>
      <c r="AW20" s="19">
        <f t="shared" si="31"/>
        <v>0</v>
      </c>
      <c r="AX20" s="19">
        <f t="shared" si="32"/>
        <v>0</v>
      </c>
      <c r="AY20" s="19">
        <f aca="true" t="shared" si="67" ref="AY20:BD20">ABS(X20)</f>
        <v>0</v>
      </c>
      <c r="AZ20" s="19">
        <f t="shared" si="67"/>
        <v>0</v>
      </c>
      <c r="BA20" s="19">
        <f t="shared" si="67"/>
        <v>0</v>
      </c>
      <c r="BB20" s="19">
        <f t="shared" si="67"/>
        <v>0</v>
      </c>
      <c r="BC20" s="19">
        <f t="shared" si="67"/>
        <v>0</v>
      </c>
      <c r="BD20" s="19">
        <f t="shared" si="67"/>
        <v>0</v>
      </c>
      <c r="BE20" s="19">
        <f t="shared" si="39"/>
        <v>1137</v>
      </c>
      <c r="BF20" s="19">
        <f aca="true" t="shared" si="68" ref="BF20:BF57">LARGE(AT20:BD20,1)</f>
        <v>0</v>
      </c>
      <c r="BG20" s="19">
        <f aca="true" t="shared" si="69" ref="BG20:BG57">LARGE(AT20:BD20,2)</f>
        <v>0</v>
      </c>
      <c r="BH20" s="19">
        <f aca="true" t="shared" si="70" ref="BH20:BH57">LARGE(AT20:BD20,3)</f>
        <v>0</v>
      </c>
      <c r="BJ20" s="20">
        <f aca="true" t="shared" si="71" ref="BJ20:BS20">MAX(N20,0)</f>
        <v>0</v>
      </c>
      <c r="BK20" s="20">
        <f t="shared" si="71"/>
        <v>0</v>
      </c>
      <c r="BL20" s="20">
        <f t="shared" si="71"/>
        <v>0</v>
      </c>
      <c r="BM20" s="20">
        <f t="shared" si="71"/>
        <v>0</v>
      </c>
      <c r="BN20" s="20">
        <f t="shared" si="71"/>
        <v>0</v>
      </c>
      <c r="BO20" s="20">
        <f t="shared" si="71"/>
        <v>0</v>
      </c>
      <c r="BP20" s="20">
        <f t="shared" si="71"/>
        <v>0</v>
      </c>
      <c r="BQ20" s="20">
        <f t="shared" si="71"/>
        <v>0</v>
      </c>
      <c r="BR20" s="20">
        <f t="shared" si="71"/>
        <v>0</v>
      </c>
      <c r="BS20" s="20">
        <f t="shared" si="71"/>
        <v>0</v>
      </c>
      <c r="BT20" s="20">
        <f t="shared" si="49"/>
        <v>0</v>
      </c>
      <c r="BU20" s="8">
        <f>IF('Men''s Epée'!$AP$3=TRUE,G20,0)</f>
        <v>0</v>
      </c>
      <c r="BV20" s="8">
        <f>IF('Men''s Epée'!$AQ$3=TRUE,I20,0)</f>
        <v>0</v>
      </c>
      <c r="BW20" s="8">
        <f>IF('Men''s Epée'!$AR$3=TRUE,K20,0)</f>
        <v>287</v>
      </c>
      <c r="BX20" s="8">
        <f>IF('Men''s Epée'!$AS$3=TRUE,M20,0)</f>
        <v>850</v>
      </c>
      <c r="BY20" s="8">
        <f t="shared" si="50"/>
        <v>0</v>
      </c>
      <c r="BZ20" s="8">
        <f t="shared" si="51"/>
        <v>0</v>
      </c>
      <c r="CA20" s="8">
        <f t="shared" si="52"/>
        <v>0</v>
      </c>
      <c r="CB20" s="8">
        <f t="shared" si="53"/>
        <v>0</v>
      </c>
      <c r="CC20" s="8">
        <f t="shared" si="54"/>
        <v>0</v>
      </c>
      <c r="CD20" s="20">
        <f aca="true" t="shared" si="72" ref="CD20:CI20">MAX(X20,0)</f>
        <v>0</v>
      </c>
      <c r="CE20" s="20">
        <f t="shared" si="72"/>
        <v>0</v>
      </c>
      <c r="CF20" s="20">
        <f t="shared" si="72"/>
        <v>0</v>
      </c>
      <c r="CG20" s="20">
        <f t="shared" si="72"/>
        <v>0</v>
      </c>
      <c r="CH20" s="20">
        <f t="shared" si="72"/>
        <v>0</v>
      </c>
      <c r="CI20" s="20">
        <f t="shared" si="72"/>
        <v>0</v>
      </c>
      <c r="CJ20" s="8">
        <f t="shared" si="61"/>
        <v>1137</v>
      </c>
      <c r="CK20" s="8">
        <f aca="true" t="shared" si="73" ref="CK20:CK57">LARGE(BY20:CI20,1)</f>
        <v>0</v>
      </c>
      <c r="CL20" s="8">
        <f aca="true" t="shared" si="74" ref="CL20:CL57">LARGE(BY20:CI20,2)</f>
        <v>0</v>
      </c>
      <c r="CM20" s="8">
        <f aca="true" t="shared" si="75" ref="CM20:CM57">LARGE(BY20:CI20,3)</f>
        <v>0</v>
      </c>
      <c r="CN20" s="8">
        <f aca="true" t="shared" si="76" ref="CN20:CN57">ROUND(BT20+CJ20,0)</f>
        <v>1137</v>
      </c>
    </row>
    <row r="21" spans="1:92" ht="13.5">
      <c r="A21" s="11" t="str">
        <f>IF(E21&lt;MinimumSr,"",IF(E21=E20,A20,ROW()-3&amp;IF(E21=E22,"T","")))</f>
        <v>18</v>
      </c>
      <c r="B21" s="11" t="str">
        <f aca="true" t="shared" si="77" ref="B21:B48">IF(D21&gt;=JuniorCutoff,"#","")</f>
        <v>#</v>
      </c>
      <c r="C21" s="12" t="s">
        <v>127</v>
      </c>
      <c r="D21" s="13">
        <v>1987</v>
      </c>
      <c r="E21" s="39">
        <f>ROUND(IF('Men''s Epée'!$A$3=1,AO21+BE21,BT21+CJ21),0)</f>
        <v>1053</v>
      </c>
      <c r="F21" s="14" t="s">
        <v>4</v>
      </c>
      <c r="G21" s="16">
        <f>IF(OR('Men''s Epée'!$A$3=1,'Men''s Epée'!$AP$3=TRUE),IF(OR(F21&gt;=49,ISNUMBER(F21)=FALSE),0,VLOOKUP(F21,PointTable,G$3,TRUE)),0)</f>
        <v>0</v>
      </c>
      <c r="H21" s="15" t="s">
        <v>4</v>
      </c>
      <c r="I21" s="16">
        <f>IF(OR('Men''s Epée'!$A$3=1,'Men''s Epée'!$AQ$3=TRUE),IF(OR(H21&gt;=49,ISNUMBER(H21)=FALSE),0,VLOOKUP(H21,PointTable,I$3,TRUE)),0)</f>
        <v>0</v>
      </c>
      <c r="J21" s="15">
        <v>10</v>
      </c>
      <c r="K21" s="16">
        <f>IF(OR('Men''s Epée'!$A$3=1,'Men''s Epée'!$AQ$3=TRUE),IF(OR(J21&gt;=49,ISNUMBER(J21)=FALSE),0,VLOOKUP(J21,PointTable,K$3,TRUE)),0)</f>
        <v>533</v>
      </c>
      <c r="L21" s="15">
        <v>12</v>
      </c>
      <c r="M21" s="16">
        <f>IF(OR('Men''s Epée'!$A$3=1,'Men''s Epée'!$AS$3=TRUE),IF(OR(L21&gt;=49,ISNUMBER(L21)=FALSE),0,VLOOKUP(L21,PointTable,M$3,TRUE)),0)</f>
        <v>520</v>
      </c>
      <c r="N21" s="17"/>
      <c r="O21" s="17"/>
      <c r="P21" s="17"/>
      <c r="Q21" s="17"/>
      <c r="R21" s="17"/>
      <c r="S21" s="17"/>
      <c r="T21" s="17"/>
      <c r="U21" s="17"/>
      <c r="V21" s="17"/>
      <c r="W21" s="18"/>
      <c r="X21" s="17"/>
      <c r="Y21" s="17"/>
      <c r="Z21" s="17"/>
      <c r="AA21" s="17"/>
      <c r="AB21" s="17"/>
      <c r="AC21" s="18"/>
      <c r="AE21" s="19">
        <f aca="true" t="shared" si="78" ref="AE21:AE49">ABS(N21)</f>
        <v>0</v>
      </c>
      <c r="AF21" s="19">
        <f aca="true" t="shared" si="79" ref="AF21:AF48">ABS(O21)</f>
        <v>0</v>
      </c>
      <c r="AG21" s="19">
        <f aca="true" t="shared" si="80" ref="AG21:AG48">ABS(P21)</f>
        <v>0</v>
      </c>
      <c r="AH21" s="19">
        <f aca="true" t="shared" si="81" ref="AH21:AH48">ABS(Q21)</f>
        <v>0</v>
      </c>
      <c r="AI21" s="19">
        <f aca="true" t="shared" si="82" ref="AI21:AI48">ABS(R21)</f>
        <v>0</v>
      </c>
      <c r="AJ21" s="19">
        <f aca="true" t="shared" si="83" ref="AJ21:AJ48">ABS(S21)</f>
        <v>0</v>
      </c>
      <c r="AK21" s="19">
        <f aca="true" t="shared" si="84" ref="AK21:AK48">ABS(T21)</f>
        <v>0</v>
      </c>
      <c r="AL21" s="19">
        <f aca="true" t="shared" si="85" ref="AL21:AL48">ABS(U21)</f>
        <v>0</v>
      </c>
      <c r="AM21" s="19">
        <f aca="true" t="shared" si="86" ref="AM21:AM48">ABS(V21)</f>
        <v>0</v>
      </c>
      <c r="AN21" s="19">
        <f aca="true" t="shared" si="87" ref="AN21:AN48">ABS(W21)</f>
        <v>0</v>
      </c>
      <c r="AO21" s="19">
        <f t="shared" si="27"/>
        <v>0</v>
      </c>
      <c r="AP21" s="19">
        <f t="shared" si="63"/>
        <v>0</v>
      </c>
      <c r="AQ21" s="19">
        <f t="shared" si="64"/>
        <v>0</v>
      </c>
      <c r="AR21" s="19">
        <f t="shared" si="65"/>
        <v>533</v>
      </c>
      <c r="AS21" s="19">
        <f t="shared" si="66"/>
        <v>520</v>
      </c>
      <c r="AT21" s="19">
        <f t="shared" si="28"/>
        <v>0</v>
      </c>
      <c r="AU21" s="19">
        <f t="shared" si="29"/>
        <v>0</v>
      </c>
      <c r="AV21" s="19">
        <f t="shared" si="30"/>
        <v>0</v>
      </c>
      <c r="AW21" s="19">
        <f t="shared" si="31"/>
        <v>0</v>
      </c>
      <c r="AX21" s="19">
        <f t="shared" si="32"/>
        <v>0</v>
      </c>
      <c r="AY21" s="19">
        <f aca="true" t="shared" si="88" ref="AY21:AY48">ABS(X21)</f>
        <v>0</v>
      </c>
      <c r="AZ21" s="19">
        <f aca="true" t="shared" si="89" ref="AZ21:AZ48">ABS(Y21)</f>
        <v>0</v>
      </c>
      <c r="BA21" s="19">
        <f aca="true" t="shared" si="90" ref="BA21:BA48">ABS(Z21)</f>
        <v>0</v>
      </c>
      <c r="BB21" s="19">
        <f aca="true" t="shared" si="91" ref="BB21:BB48">ABS(AA21)</f>
        <v>0</v>
      </c>
      <c r="BC21" s="19">
        <f aca="true" t="shared" si="92" ref="BC21:BC48">ABS(AB21)</f>
        <v>0</v>
      </c>
      <c r="BD21" s="19">
        <f aca="true" t="shared" si="93" ref="BD21:BD48">ABS(AC21)</f>
        <v>0</v>
      </c>
      <c r="BE21" s="19">
        <f t="shared" si="39"/>
        <v>1053</v>
      </c>
      <c r="BF21" s="19">
        <f t="shared" si="68"/>
        <v>0</v>
      </c>
      <c r="BG21" s="19">
        <f t="shared" si="69"/>
        <v>0</v>
      </c>
      <c r="BH21" s="19">
        <f t="shared" si="70"/>
        <v>0</v>
      </c>
      <c r="BJ21" s="20">
        <f aca="true" t="shared" si="94" ref="BJ21:BJ49">MAX(N21,0)</f>
        <v>0</v>
      </c>
      <c r="BK21" s="20">
        <f aca="true" t="shared" si="95" ref="BK21:BK48">MAX(O21,0)</f>
        <v>0</v>
      </c>
      <c r="BL21" s="20">
        <f aca="true" t="shared" si="96" ref="BL21:BL48">MAX(P21,0)</f>
        <v>0</v>
      </c>
      <c r="BM21" s="20">
        <f aca="true" t="shared" si="97" ref="BM21:BM48">MAX(Q21,0)</f>
        <v>0</v>
      </c>
      <c r="BN21" s="20">
        <f aca="true" t="shared" si="98" ref="BN21:BN48">MAX(R21,0)</f>
        <v>0</v>
      </c>
      <c r="BO21" s="20">
        <f aca="true" t="shared" si="99" ref="BO21:BO48">MAX(S21,0)</f>
        <v>0</v>
      </c>
      <c r="BP21" s="20">
        <f aca="true" t="shared" si="100" ref="BP21:BP48">MAX(T21,0)</f>
        <v>0</v>
      </c>
      <c r="BQ21" s="20">
        <f aca="true" t="shared" si="101" ref="BQ21:BQ48">MAX(U21,0)</f>
        <v>0</v>
      </c>
      <c r="BR21" s="20">
        <f aca="true" t="shared" si="102" ref="BR21:BR48">MAX(V21,0)</f>
        <v>0</v>
      </c>
      <c r="BS21" s="20">
        <f aca="true" t="shared" si="103" ref="BS21:BS48">MAX(W21,0)</f>
        <v>0</v>
      </c>
      <c r="BT21" s="20">
        <f t="shared" si="49"/>
        <v>0</v>
      </c>
      <c r="BU21" s="8">
        <f>IF('Men''s Epée'!$AP$3=TRUE,G21,0)</f>
        <v>0</v>
      </c>
      <c r="BV21" s="8">
        <f>IF('Men''s Epée'!$AQ$3=TRUE,I21,0)</f>
        <v>0</v>
      </c>
      <c r="BW21" s="8">
        <f>IF('Men''s Epée'!$AR$3=TRUE,K21,0)</f>
        <v>533</v>
      </c>
      <c r="BX21" s="8">
        <f>IF('Men''s Epée'!$AS$3=TRUE,M21,0)</f>
        <v>520</v>
      </c>
      <c r="BY21" s="8">
        <f t="shared" si="50"/>
        <v>0</v>
      </c>
      <c r="BZ21" s="8">
        <f t="shared" si="51"/>
        <v>0</v>
      </c>
      <c r="CA21" s="8">
        <f t="shared" si="52"/>
        <v>0</v>
      </c>
      <c r="CB21" s="8">
        <f t="shared" si="53"/>
        <v>0</v>
      </c>
      <c r="CC21" s="8">
        <f t="shared" si="54"/>
        <v>0</v>
      </c>
      <c r="CD21" s="20">
        <f aca="true" t="shared" si="104" ref="CD21:CD48">MAX(X21,0)</f>
        <v>0</v>
      </c>
      <c r="CE21" s="20">
        <f aca="true" t="shared" si="105" ref="CE21:CE48">MAX(Y21,0)</f>
        <v>0</v>
      </c>
      <c r="CF21" s="20">
        <f aca="true" t="shared" si="106" ref="CF21:CF48">MAX(Z21,0)</f>
        <v>0</v>
      </c>
      <c r="CG21" s="20">
        <f aca="true" t="shared" si="107" ref="CG21:CG48">MAX(AA21,0)</f>
        <v>0</v>
      </c>
      <c r="CH21" s="20">
        <f aca="true" t="shared" si="108" ref="CH21:CH48">MAX(AB21,0)</f>
        <v>0</v>
      </c>
      <c r="CI21" s="20">
        <f aca="true" t="shared" si="109" ref="CI21:CI48">MAX(AC21,0)</f>
        <v>0</v>
      </c>
      <c r="CJ21" s="8">
        <f t="shared" si="61"/>
        <v>1053</v>
      </c>
      <c r="CK21" s="8">
        <f t="shared" si="73"/>
        <v>0</v>
      </c>
      <c r="CL21" s="8">
        <f t="shared" si="74"/>
        <v>0</v>
      </c>
      <c r="CM21" s="8">
        <f t="shared" si="75"/>
        <v>0</v>
      </c>
      <c r="CN21" s="8">
        <f t="shared" si="76"/>
        <v>1053</v>
      </c>
    </row>
    <row r="22" spans="1:92" ht="13.5">
      <c r="A22" s="11" t="str">
        <f>IF(E22&lt;MinimumSr,"",IF(E22=E21,A21,ROW()-3&amp;IF(E22=E23,"T","")))</f>
        <v>19</v>
      </c>
      <c r="B22" s="11">
        <f t="shared" si="77"/>
      </c>
      <c r="C22" s="12" t="s">
        <v>317</v>
      </c>
      <c r="D22" s="13">
        <v>1985</v>
      </c>
      <c r="E22" s="39">
        <f>ROUND(IF('Men''s Epée'!$A$3=1,AO22+BE22,BT22+CJ22),0)</f>
        <v>1050</v>
      </c>
      <c r="F22" s="14" t="s">
        <v>4</v>
      </c>
      <c r="G22" s="16">
        <f>IF(OR('Men''s Epée'!$A$3=1,'Men''s Epée'!$AP$3=TRUE),IF(OR(F22&gt;=49,ISNUMBER(F22)=FALSE),0,VLOOKUP(F22,PointTable,G$3,TRUE)),0)</f>
        <v>0</v>
      </c>
      <c r="H22" s="15" t="s">
        <v>4</v>
      </c>
      <c r="I22" s="16">
        <f>IF(OR('Men''s Epée'!$A$3=1,'Men''s Epée'!$AQ$3=TRUE),IF(OR(H22&gt;=49,ISNUMBER(H22)=FALSE),0,VLOOKUP(H22,PointTable,I$3,TRUE)),0)</f>
        <v>0</v>
      </c>
      <c r="J22" s="15">
        <v>9</v>
      </c>
      <c r="K22" s="16">
        <f>IF(OR('Men''s Epée'!$A$3=1,'Men''s Epée'!$AQ$3=TRUE),IF(OR(J22&gt;=49,ISNUMBER(J22)=FALSE),0,VLOOKUP(J22,PointTable,K$3,TRUE)),0)</f>
        <v>535</v>
      </c>
      <c r="L22" s="15">
        <v>13</v>
      </c>
      <c r="M22" s="16">
        <f>IF(OR('Men''s Epée'!$A$3=1,'Men''s Epée'!$AS$3=TRUE),IF(OR(L22&gt;=49,ISNUMBER(L22)=FALSE),0,VLOOKUP(L22,PointTable,M$3,TRUE)),0)</f>
        <v>515</v>
      </c>
      <c r="N22" s="17"/>
      <c r="O22" s="17"/>
      <c r="P22" s="17"/>
      <c r="Q22" s="17"/>
      <c r="R22" s="17"/>
      <c r="S22" s="17"/>
      <c r="T22" s="17"/>
      <c r="U22" s="17"/>
      <c r="V22" s="17"/>
      <c r="W22" s="18"/>
      <c r="X22" s="17"/>
      <c r="Y22" s="17"/>
      <c r="Z22" s="17"/>
      <c r="AA22" s="17"/>
      <c r="AB22" s="17"/>
      <c r="AC22" s="18"/>
      <c r="AE22" s="19">
        <f t="shared" si="78"/>
        <v>0</v>
      </c>
      <c r="AF22" s="19">
        <f t="shared" si="79"/>
        <v>0</v>
      </c>
      <c r="AG22" s="19">
        <f t="shared" si="80"/>
        <v>0</v>
      </c>
      <c r="AH22" s="19">
        <f t="shared" si="81"/>
        <v>0</v>
      </c>
      <c r="AI22" s="19">
        <f t="shared" si="82"/>
        <v>0</v>
      </c>
      <c r="AJ22" s="19">
        <f t="shared" si="83"/>
        <v>0</v>
      </c>
      <c r="AK22" s="19">
        <f t="shared" si="84"/>
        <v>0</v>
      </c>
      <c r="AL22" s="19">
        <f t="shared" si="85"/>
        <v>0</v>
      </c>
      <c r="AM22" s="19">
        <f t="shared" si="86"/>
        <v>0</v>
      </c>
      <c r="AN22" s="19">
        <f t="shared" si="87"/>
        <v>0</v>
      </c>
      <c r="AO22" s="19">
        <f t="shared" si="27"/>
        <v>0</v>
      </c>
      <c r="AP22" s="19">
        <f t="shared" si="63"/>
        <v>0</v>
      </c>
      <c r="AQ22" s="19">
        <f t="shared" si="64"/>
        <v>0</v>
      </c>
      <c r="AR22" s="19">
        <f t="shared" si="65"/>
        <v>535</v>
      </c>
      <c r="AS22" s="19">
        <f t="shared" si="66"/>
        <v>515</v>
      </c>
      <c r="AT22" s="19">
        <f t="shared" si="28"/>
        <v>0</v>
      </c>
      <c r="AU22" s="19">
        <f t="shared" si="29"/>
        <v>0</v>
      </c>
      <c r="AV22" s="19">
        <f t="shared" si="30"/>
        <v>0</v>
      </c>
      <c r="AW22" s="19">
        <f t="shared" si="31"/>
        <v>0</v>
      </c>
      <c r="AX22" s="19">
        <f t="shared" si="32"/>
        <v>0</v>
      </c>
      <c r="AY22" s="19">
        <f t="shared" si="88"/>
        <v>0</v>
      </c>
      <c r="AZ22" s="19">
        <f t="shared" si="89"/>
        <v>0</v>
      </c>
      <c r="BA22" s="19">
        <f t="shared" si="90"/>
        <v>0</v>
      </c>
      <c r="BB22" s="19">
        <f t="shared" si="91"/>
        <v>0</v>
      </c>
      <c r="BC22" s="19">
        <f t="shared" si="92"/>
        <v>0</v>
      </c>
      <c r="BD22" s="19">
        <f t="shared" si="93"/>
        <v>0</v>
      </c>
      <c r="BE22" s="19">
        <f t="shared" si="39"/>
        <v>1050</v>
      </c>
      <c r="BF22" s="19">
        <f t="shared" si="68"/>
        <v>0</v>
      </c>
      <c r="BG22" s="19">
        <f t="shared" si="69"/>
        <v>0</v>
      </c>
      <c r="BH22" s="19">
        <f t="shared" si="70"/>
        <v>0</v>
      </c>
      <c r="BJ22" s="20">
        <f t="shared" si="94"/>
        <v>0</v>
      </c>
      <c r="BK22" s="20">
        <f t="shared" si="95"/>
        <v>0</v>
      </c>
      <c r="BL22" s="20">
        <f t="shared" si="96"/>
        <v>0</v>
      </c>
      <c r="BM22" s="20">
        <f t="shared" si="97"/>
        <v>0</v>
      </c>
      <c r="BN22" s="20">
        <f t="shared" si="98"/>
        <v>0</v>
      </c>
      <c r="BO22" s="20">
        <f t="shared" si="99"/>
        <v>0</v>
      </c>
      <c r="BP22" s="20">
        <f t="shared" si="100"/>
        <v>0</v>
      </c>
      <c r="BQ22" s="20">
        <f t="shared" si="101"/>
        <v>0</v>
      </c>
      <c r="BR22" s="20">
        <f t="shared" si="102"/>
        <v>0</v>
      </c>
      <c r="BS22" s="20">
        <f t="shared" si="103"/>
        <v>0</v>
      </c>
      <c r="BT22" s="20">
        <f t="shared" si="49"/>
        <v>0</v>
      </c>
      <c r="BU22" s="8">
        <f>IF('Men''s Epée'!$AP$3=TRUE,G22,0)</f>
        <v>0</v>
      </c>
      <c r="BV22" s="8">
        <f>IF('Men''s Epée'!$AQ$3=TRUE,I22,0)</f>
        <v>0</v>
      </c>
      <c r="BW22" s="8">
        <f>IF('Men''s Epée'!$AR$3=TRUE,K22,0)</f>
        <v>535</v>
      </c>
      <c r="BX22" s="8">
        <f>IF('Men''s Epée'!$AS$3=TRUE,M22,0)</f>
        <v>515</v>
      </c>
      <c r="BY22" s="8">
        <f t="shared" si="50"/>
        <v>0</v>
      </c>
      <c r="BZ22" s="8">
        <f t="shared" si="51"/>
        <v>0</v>
      </c>
      <c r="CA22" s="8">
        <f t="shared" si="52"/>
        <v>0</v>
      </c>
      <c r="CB22" s="8">
        <f t="shared" si="53"/>
        <v>0</v>
      </c>
      <c r="CC22" s="8">
        <f t="shared" si="54"/>
        <v>0</v>
      </c>
      <c r="CD22" s="20">
        <f t="shared" si="104"/>
        <v>0</v>
      </c>
      <c r="CE22" s="20">
        <f t="shared" si="105"/>
        <v>0</v>
      </c>
      <c r="CF22" s="20">
        <f t="shared" si="106"/>
        <v>0</v>
      </c>
      <c r="CG22" s="20">
        <f t="shared" si="107"/>
        <v>0</v>
      </c>
      <c r="CH22" s="20">
        <f t="shared" si="108"/>
        <v>0</v>
      </c>
      <c r="CI22" s="20">
        <f t="shared" si="109"/>
        <v>0</v>
      </c>
      <c r="CJ22" s="8">
        <f t="shared" si="61"/>
        <v>1050</v>
      </c>
      <c r="CK22" s="8">
        <f t="shared" si="73"/>
        <v>0</v>
      </c>
      <c r="CL22" s="8">
        <f t="shared" si="74"/>
        <v>0</v>
      </c>
      <c r="CM22" s="8">
        <f t="shared" si="75"/>
        <v>0</v>
      </c>
      <c r="CN22" s="8">
        <f t="shared" si="76"/>
        <v>1050</v>
      </c>
    </row>
    <row r="23" spans="1:92" ht="13.5">
      <c r="A23" s="11" t="str">
        <f>IF(E23&lt;MinimumSr,"",IF(E23=E22,A22,ROW()-3&amp;IF(E23=E24,"T","")))</f>
        <v>20</v>
      </c>
      <c r="B23" s="11" t="str">
        <f t="shared" si="77"/>
        <v>#</v>
      </c>
      <c r="C23" s="12" t="s">
        <v>254</v>
      </c>
      <c r="D23" s="13">
        <v>1986</v>
      </c>
      <c r="E23" s="39">
        <f>ROUND(IF('Men''s Epée'!$A$3=1,AO23+BE23,BT23+CJ23),0)</f>
        <v>1044</v>
      </c>
      <c r="F23" s="14" t="s">
        <v>4</v>
      </c>
      <c r="G23" s="16">
        <f>IF(OR('Men''s Epée'!$A$3=1,'Men''s Epée'!$AP$3=TRUE),IF(OR(F23&gt;=49,ISNUMBER(F23)=FALSE),0,VLOOKUP(F23,PointTable,G$3,TRUE)),0)</f>
        <v>0</v>
      </c>
      <c r="H23" s="15">
        <v>20</v>
      </c>
      <c r="I23" s="16">
        <f>IF(OR('Men''s Epée'!$A$3=1,'Men''s Epée'!$AQ$3=TRUE),IF(OR(H23&gt;=49,ISNUMBER(H23)=FALSE),0,VLOOKUP(H23,PointTable,I$3,TRUE)),0)</f>
        <v>344</v>
      </c>
      <c r="J23" s="15">
        <v>5</v>
      </c>
      <c r="K23" s="16">
        <f>IF(OR('Men''s Epée'!$A$3=1,'Men''s Epée'!$AQ$3=TRUE),IF(OR(J23&gt;=49,ISNUMBER(J23)=FALSE),0,VLOOKUP(J23,PointTable,K$3,TRUE)),0)</f>
        <v>700</v>
      </c>
      <c r="L23" s="15" t="s">
        <v>4</v>
      </c>
      <c r="M23" s="16">
        <f>IF(OR('Men''s Epée'!$A$3=1,'Men''s Epée'!$AS$3=TRUE),IF(OR(L23&gt;=49,ISNUMBER(L23)=FALSE),0,VLOOKUP(L23,PointTable,M$3,TRUE)),0)</f>
        <v>0</v>
      </c>
      <c r="N23" s="17"/>
      <c r="O23" s="17"/>
      <c r="P23" s="17"/>
      <c r="Q23" s="17"/>
      <c r="R23" s="17"/>
      <c r="S23" s="17"/>
      <c r="T23" s="17"/>
      <c r="U23" s="17"/>
      <c r="V23" s="17"/>
      <c r="W23" s="18"/>
      <c r="X23" s="17"/>
      <c r="Y23" s="17"/>
      <c r="Z23" s="17"/>
      <c r="AA23" s="17"/>
      <c r="AB23" s="17"/>
      <c r="AC23" s="18"/>
      <c r="AE23" s="19">
        <f t="shared" si="78"/>
        <v>0</v>
      </c>
      <c r="AF23" s="19">
        <f t="shared" si="79"/>
        <v>0</v>
      </c>
      <c r="AG23" s="19">
        <f t="shared" si="80"/>
        <v>0</v>
      </c>
      <c r="AH23" s="19">
        <f t="shared" si="81"/>
        <v>0</v>
      </c>
      <c r="AI23" s="19">
        <f t="shared" si="82"/>
        <v>0</v>
      </c>
      <c r="AJ23" s="19">
        <f t="shared" si="83"/>
        <v>0</v>
      </c>
      <c r="AK23" s="19">
        <f t="shared" si="84"/>
        <v>0</v>
      </c>
      <c r="AL23" s="19">
        <f t="shared" si="85"/>
        <v>0</v>
      </c>
      <c r="AM23" s="19">
        <f t="shared" si="86"/>
        <v>0</v>
      </c>
      <c r="AN23" s="19">
        <f t="shared" si="87"/>
        <v>0</v>
      </c>
      <c r="AO23" s="19">
        <f t="shared" si="27"/>
        <v>0</v>
      </c>
      <c r="AP23" s="19">
        <f t="shared" si="63"/>
        <v>0</v>
      </c>
      <c r="AQ23" s="19">
        <f t="shared" si="64"/>
        <v>344</v>
      </c>
      <c r="AR23" s="19">
        <f t="shared" si="65"/>
        <v>700</v>
      </c>
      <c r="AS23" s="19">
        <f t="shared" si="66"/>
        <v>0</v>
      </c>
      <c r="AT23" s="19">
        <f t="shared" si="28"/>
        <v>0</v>
      </c>
      <c r="AU23" s="19">
        <f t="shared" si="29"/>
        <v>0</v>
      </c>
      <c r="AV23" s="19">
        <f t="shared" si="30"/>
        <v>0</v>
      </c>
      <c r="AW23" s="19">
        <f t="shared" si="31"/>
        <v>0</v>
      </c>
      <c r="AX23" s="19">
        <f t="shared" si="32"/>
        <v>0</v>
      </c>
      <c r="AY23" s="19">
        <f t="shared" si="88"/>
        <v>0</v>
      </c>
      <c r="AZ23" s="19">
        <f t="shared" si="89"/>
        <v>0</v>
      </c>
      <c r="BA23" s="19">
        <f t="shared" si="90"/>
        <v>0</v>
      </c>
      <c r="BB23" s="19">
        <f t="shared" si="91"/>
        <v>0</v>
      </c>
      <c r="BC23" s="19">
        <f t="shared" si="92"/>
        <v>0</v>
      </c>
      <c r="BD23" s="19">
        <f t="shared" si="93"/>
        <v>0</v>
      </c>
      <c r="BE23" s="19">
        <f t="shared" si="39"/>
        <v>1044</v>
      </c>
      <c r="BF23" s="19">
        <f t="shared" si="68"/>
        <v>0</v>
      </c>
      <c r="BG23" s="19">
        <f t="shared" si="69"/>
        <v>0</v>
      </c>
      <c r="BH23" s="19">
        <f t="shared" si="70"/>
        <v>0</v>
      </c>
      <c r="BJ23" s="20">
        <f t="shared" si="94"/>
        <v>0</v>
      </c>
      <c r="BK23" s="20">
        <f t="shared" si="95"/>
        <v>0</v>
      </c>
      <c r="BL23" s="20">
        <f t="shared" si="96"/>
        <v>0</v>
      </c>
      <c r="BM23" s="20">
        <f t="shared" si="97"/>
        <v>0</v>
      </c>
      <c r="BN23" s="20">
        <f t="shared" si="98"/>
        <v>0</v>
      </c>
      <c r="BO23" s="20">
        <f t="shared" si="99"/>
        <v>0</v>
      </c>
      <c r="BP23" s="20">
        <f t="shared" si="100"/>
        <v>0</v>
      </c>
      <c r="BQ23" s="20">
        <f t="shared" si="101"/>
        <v>0</v>
      </c>
      <c r="BR23" s="20">
        <f t="shared" si="102"/>
        <v>0</v>
      </c>
      <c r="BS23" s="20">
        <f t="shared" si="103"/>
        <v>0</v>
      </c>
      <c r="BT23" s="20">
        <f t="shared" si="49"/>
        <v>0</v>
      </c>
      <c r="BU23" s="8">
        <f>IF('Men''s Epée'!$AP$3=TRUE,G23,0)</f>
        <v>0</v>
      </c>
      <c r="BV23" s="8">
        <f>IF('Men''s Epée'!$AQ$3=TRUE,I23,0)</f>
        <v>344</v>
      </c>
      <c r="BW23" s="8">
        <f>IF('Men''s Epée'!$AR$3=TRUE,K23,0)</f>
        <v>700</v>
      </c>
      <c r="BX23" s="8">
        <f>IF('Men''s Epée'!$AS$3=TRUE,M23,0)</f>
        <v>0</v>
      </c>
      <c r="BY23" s="8">
        <f t="shared" si="50"/>
        <v>0</v>
      </c>
      <c r="BZ23" s="8">
        <f t="shared" si="51"/>
        <v>0</v>
      </c>
      <c r="CA23" s="8">
        <f t="shared" si="52"/>
        <v>0</v>
      </c>
      <c r="CB23" s="8">
        <f t="shared" si="53"/>
        <v>0</v>
      </c>
      <c r="CC23" s="8">
        <f t="shared" si="54"/>
        <v>0</v>
      </c>
      <c r="CD23" s="20">
        <f t="shared" si="104"/>
        <v>0</v>
      </c>
      <c r="CE23" s="20">
        <f t="shared" si="105"/>
        <v>0</v>
      </c>
      <c r="CF23" s="20">
        <f t="shared" si="106"/>
        <v>0</v>
      </c>
      <c r="CG23" s="20">
        <f t="shared" si="107"/>
        <v>0</v>
      </c>
      <c r="CH23" s="20">
        <f t="shared" si="108"/>
        <v>0</v>
      </c>
      <c r="CI23" s="20">
        <f t="shared" si="109"/>
        <v>0</v>
      </c>
      <c r="CJ23" s="8">
        <f t="shared" si="61"/>
        <v>1044</v>
      </c>
      <c r="CK23" s="8">
        <f t="shared" si="73"/>
        <v>0</v>
      </c>
      <c r="CL23" s="8">
        <f t="shared" si="74"/>
        <v>0</v>
      </c>
      <c r="CM23" s="8">
        <f t="shared" si="75"/>
        <v>0</v>
      </c>
      <c r="CN23" s="8">
        <f t="shared" si="76"/>
        <v>1044</v>
      </c>
    </row>
    <row r="24" spans="1:92" ht="13.5">
      <c r="A24" s="11" t="str">
        <f>IF(E24&lt;MinimumSr,"",IF(E24=E23,A23,ROW()-3&amp;IF(E24=E25,"T","")))</f>
        <v>21</v>
      </c>
      <c r="B24" s="11" t="str">
        <f t="shared" si="77"/>
        <v>#</v>
      </c>
      <c r="C24" s="12" t="s">
        <v>155</v>
      </c>
      <c r="D24" s="13">
        <v>1989</v>
      </c>
      <c r="E24" s="39">
        <f>ROUND(IF('Men''s Epée'!$A$3=1,AO24+BE24,BT24+CJ24),0)</f>
        <v>1040</v>
      </c>
      <c r="F24" s="14" t="s">
        <v>4</v>
      </c>
      <c r="G24" s="16">
        <f>IF(OR('Men''s Epée'!$A$3=1,'Men''s Epée'!$AP$3=TRUE),IF(OR(F24&gt;=49,ISNUMBER(F24)=FALSE),0,VLOOKUP(F24,PointTable,G$3,TRUE)),0)</f>
        <v>0</v>
      </c>
      <c r="H24" s="15">
        <v>5.5</v>
      </c>
      <c r="I24" s="16">
        <f>IF(OR('Men''s Epée'!$A$3=1,'Men''s Epée'!$AQ$3=TRUE),IF(OR(H24&gt;=49,ISNUMBER(H24)=FALSE),0,VLOOKUP(H24,PointTable,I$3,TRUE)),0)</f>
        <v>697.5</v>
      </c>
      <c r="J24" s="15">
        <v>21</v>
      </c>
      <c r="K24" s="16">
        <f>IF(OR('Men''s Epée'!$A$3=1,'Men''s Epée'!$AQ$3=TRUE),IF(OR(J24&gt;=49,ISNUMBER(J24)=FALSE),0,VLOOKUP(J24,PointTable,K$3,TRUE)),0)</f>
        <v>342</v>
      </c>
      <c r="L24" s="15" t="s">
        <v>4</v>
      </c>
      <c r="M24" s="16">
        <f>IF(OR('Men''s Epée'!$A$3=1,'Men''s Epée'!$AS$3=TRUE),IF(OR(L24&gt;=49,ISNUMBER(L24)=FALSE),0,VLOOKUP(L24,PointTable,M$3,TRUE)),0)</f>
        <v>0</v>
      </c>
      <c r="N24" s="17"/>
      <c r="O24" s="17"/>
      <c r="P24" s="17"/>
      <c r="Q24" s="17"/>
      <c r="R24" s="17"/>
      <c r="S24" s="17"/>
      <c r="T24" s="17"/>
      <c r="U24" s="17"/>
      <c r="V24" s="17"/>
      <c r="W24" s="18"/>
      <c r="X24" s="17"/>
      <c r="Y24" s="17"/>
      <c r="Z24" s="17"/>
      <c r="AA24" s="17"/>
      <c r="AB24" s="17"/>
      <c r="AC24" s="18"/>
      <c r="AE24" s="19">
        <f t="shared" si="78"/>
        <v>0</v>
      </c>
      <c r="AF24" s="19">
        <f t="shared" si="79"/>
        <v>0</v>
      </c>
      <c r="AG24" s="19">
        <f t="shared" si="80"/>
        <v>0</v>
      </c>
      <c r="AH24" s="19">
        <f t="shared" si="81"/>
        <v>0</v>
      </c>
      <c r="AI24" s="19">
        <f t="shared" si="82"/>
        <v>0</v>
      </c>
      <c r="AJ24" s="19">
        <f t="shared" si="83"/>
        <v>0</v>
      </c>
      <c r="AK24" s="19">
        <f t="shared" si="84"/>
        <v>0</v>
      </c>
      <c r="AL24" s="19">
        <f t="shared" si="85"/>
        <v>0</v>
      </c>
      <c r="AM24" s="19">
        <f t="shared" si="86"/>
        <v>0</v>
      </c>
      <c r="AN24" s="19">
        <f t="shared" si="87"/>
        <v>0</v>
      </c>
      <c r="AO24" s="19">
        <f t="shared" si="27"/>
        <v>0</v>
      </c>
      <c r="AP24" s="19">
        <f t="shared" si="63"/>
        <v>0</v>
      </c>
      <c r="AQ24" s="19">
        <f t="shared" si="64"/>
        <v>697.5</v>
      </c>
      <c r="AR24" s="19">
        <f t="shared" si="65"/>
        <v>342</v>
      </c>
      <c r="AS24" s="19">
        <f t="shared" si="66"/>
        <v>0</v>
      </c>
      <c r="AT24" s="19">
        <f t="shared" si="28"/>
        <v>0</v>
      </c>
      <c r="AU24" s="19">
        <f t="shared" si="29"/>
        <v>0</v>
      </c>
      <c r="AV24" s="19">
        <f t="shared" si="30"/>
        <v>0</v>
      </c>
      <c r="AW24" s="19">
        <f t="shared" si="31"/>
        <v>0</v>
      </c>
      <c r="AX24" s="19">
        <f t="shared" si="32"/>
        <v>0</v>
      </c>
      <c r="AY24" s="19">
        <f t="shared" si="88"/>
        <v>0</v>
      </c>
      <c r="AZ24" s="19">
        <f t="shared" si="89"/>
        <v>0</v>
      </c>
      <c r="BA24" s="19">
        <f t="shared" si="90"/>
        <v>0</v>
      </c>
      <c r="BB24" s="19">
        <f t="shared" si="91"/>
        <v>0</v>
      </c>
      <c r="BC24" s="19">
        <f t="shared" si="92"/>
        <v>0</v>
      </c>
      <c r="BD24" s="19">
        <f t="shared" si="93"/>
        <v>0</v>
      </c>
      <c r="BE24" s="19">
        <f t="shared" si="39"/>
        <v>1039.5</v>
      </c>
      <c r="BF24" s="19">
        <f t="shared" si="68"/>
        <v>0</v>
      </c>
      <c r="BG24" s="19">
        <f t="shared" si="69"/>
        <v>0</v>
      </c>
      <c r="BH24" s="19">
        <f t="shared" si="70"/>
        <v>0</v>
      </c>
      <c r="BJ24" s="20">
        <f t="shared" si="94"/>
        <v>0</v>
      </c>
      <c r="BK24" s="20">
        <f t="shared" si="95"/>
        <v>0</v>
      </c>
      <c r="BL24" s="20">
        <f t="shared" si="96"/>
        <v>0</v>
      </c>
      <c r="BM24" s="20">
        <f t="shared" si="97"/>
        <v>0</v>
      </c>
      <c r="BN24" s="20">
        <f t="shared" si="98"/>
        <v>0</v>
      </c>
      <c r="BO24" s="20">
        <f t="shared" si="99"/>
        <v>0</v>
      </c>
      <c r="BP24" s="20">
        <f t="shared" si="100"/>
        <v>0</v>
      </c>
      <c r="BQ24" s="20">
        <f t="shared" si="101"/>
        <v>0</v>
      </c>
      <c r="BR24" s="20">
        <f t="shared" si="102"/>
        <v>0</v>
      </c>
      <c r="BS24" s="20">
        <f t="shared" si="103"/>
        <v>0</v>
      </c>
      <c r="BT24" s="20">
        <f t="shared" si="49"/>
        <v>0</v>
      </c>
      <c r="BU24" s="8">
        <f>IF('Men''s Epée'!$AP$3=TRUE,G24,0)</f>
        <v>0</v>
      </c>
      <c r="BV24" s="8">
        <f>IF('Men''s Epée'!$AQ$3=TRUE,I24,0)</f>
        <v>697.5</v>
      </c>
      <c r="BW24" s="8">
        <f>IF('Men''s Epée'!$AR$3=TRUE,K24,0)</f>
        <v>342</v>
      </c>
      <c r="BX24" s="8">
        <f>IF('Men''s Epée'!$AS$3=TRUE,M24,0)</f>
        <v>0</v>
      </c>
      <c r="BY24" s="8">
        <f t="shared" si="50"/>
        <v>0</v>
      </c>
      <c r="BZ24" s="8">
        <f t="shared" si="51"/>
        <v>0</v>
      </c>
      <c r="CA24" s="8">
        <f t="shared" si="52"/>
        <v>0</v>
      </c>
      <c r="CB24" s="8">
        <f t="shared" si="53"/>
        <v>0</v>
      </c>
      <c r="CC24" s="8">
        <f t="shared" si="54"/>
        <v>0</v>
      </c>
      <c r="CD24" s="20">
        <f t="shared" si="104"/>
        <v>0</v>
      </c>
      <c r="CE24" s="20">
        <f t="shared" si="105"/>
        <v>0</v>
      </c>
      <c r="CF24" s="20">
        <f t="shared" si="106"/>
        <v>0</v>
      </c>
      <c r="CG24" s="20">
        <f t="shared" si="107"/>
        <v>0</v>
      </c>
      <c r="CH24" s="20">
        <f t="shared" si="108"/>
        <v>0</v>
      </c>
      <c r="CI24" s="20">
        <f t="shared" si="109"/>
        <v>0</v>
      </c>
      <c r="CJ24" s="8">
        <f t="shared" si="61"/>
        <v>1039.5</v>
      </c>
      <c r="CK24" s="8">
        <f t="shared" si="73"/>
        <v>0</v>
      </c>
      <c r="CL24" s="8">
        <f t="shared" si="74"/>
        <v>0</v>
      </c>
      <c r="CM24" s="8">
        <f t="shared" si="75"/>
        <v>0</v>
      </c>
      <c r="CN24" s="8">
        <f t="shared" si="76"/>
        <v>1040</v>
      </c>
    </row>
    <row r="25" spans="1:92" ht="13.5">
      <c r="A25" s="11" t="str">
        <f>IF(E25&lt;MinimumSr,"",IF(E25=E24,A24,ROW()-3&amp;IF(E25=E26,"T","")))</f>
        <v>22</v>
      </c>
      <c r="B25" s="11" t="str">
        <f t="shared" si="77"/>
        <v>#</v>
      </c>
      <c r="C25" s="12" t="s">
        <v>210</v>
      </c>
      <c r="D25" s="13">
        <v>1990</v>
      </c>
      <c r="E25" s="39">
        <f>ROUND(IF('Men''s Epée'!$A$3=1,AO25+BE25,BT25+CJ25),0)</f>
        <v>972</v>
      </c>
      <c r="F25" s="14">
        <v>21.5</v>
      </c>
      <c r="G25" s="16">
        <f>IF(OR('Men''s Epée'!$A$3=1,'Men''s Epée'!$AP$3=TRUE),IF(OR(F25&gt;=49,ISNUMBER(F25)=FALSE),0,VLOOKUP(F25,PointTable,G$3,TRUE)),0)</f>
        <v>341</v>
      </c>
      <c r="H25" s="15">
        <v>19</v>
      </c>
      <c r="I25" s="16">
        <f>IF(OR('Men''s Epée'!$A$3=1,'Men''s Epée'!$AQ$3=TRUE),IF(OR(H25&gt;=49,ISNUMBER(H25)=FALSE),0,VLOOKUP(H25,PointTable,I$3,TRUE)),0)</f>
        <v>346</v>
      </c>
      <c r="J25" s="15">
        <v>27</v>
      </c>
      <c r="K25" s="16">
        <f>IF(OR('Men''s Epée'!$A$3=1,'Men''s Epée'!$AQ$3=TRUE),IF(OR(J25&gt;=49,ISNUMBER(J25)=FALSE),0,VLOOKUP(J25,PointTable,K$3,TRUE)),0)</f>
        <v>285</v>
      </c>
      <c r="L25" s="15" t="s">
        <v>4</v>
      </c>
      <c r="M25" s="16">
        <f>IF(OR('Men''s Epée'!$A$3=1,'Men''s Epée'!$AS$3=TRUE),IF(OR(L25&gt;=49,ISNUMBER(L25)=FALSE),0,VLOOKUP(L25,PointTable,M$3,TRUE)),0)</f>
        <v>0</v>
      </c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7"/>
      <c r="Y25" s="17"/>
      <c r="Z25" s="17"/>
      <c r="AA25" s="17"/>
      <c r="AB25" s="17"/>
      <c r="AC25" s="18"/>
      <c r="AE25" s="19">
        <f t="shared" si="78"/>
        <v>0</v>
      </c>
      <c r="AF25" s="19">
        <f t="shared" si="79"/>
        <v>0</v>
      </c>
      <c r="AG25" s="19">
        <f t="shared" si="80"/>
        <v>0</v>
      </c>
      <c r="AH25" s="19">
        <f t="shared" si="81"/>
        <v>0</v>
      </c>
      <c r="AI25" s="19">
        <f t="shared" si="82"/>
        <v>0</v>
      </c>
      <c r="AJ25" s="19">
        <f t="shared" si="83"/>
        <v>0</v>
      </c>
      <c r="AK25" s="19">
        <f t="shared" si="84"/>
        <v>0</v>
      </c>
      <c r="AL25" s="19">
        <f t="shared" si="85"/>
        <v>0</v>
      </c>
      <c r="AM25" s="19">
        <f t="shared" si="86"/>
        <v>0</v>
      </c>
      <c r="AN25" s="19">
        <f t="shared" si="87"/>
        <v>0</v>
      </c>
      <c r="AO25" s="19">
        <f t="shared" si="27"/>
        <v>0</v>
      </c>
      <c r="AP25" s="19">
        <f t="shared" si="63"/>
        <v>341</v>
      </c>
      <c r="AQ25" s="19">
        <f t="shared" si="64"/>
        <v>346</v>
      </c>
      <c r="AR25" s="19">
        <f t="shared" si="65"/>
        <v>285</v>
      </c>
      <c r="AS25" s="19">
        <f t="shared" si="66"/>
        <v>0</v>
      </c>
      <c r="AT25" s="19">
        <f t="shared" si="28"/>
        <v>0</v>
      </c>
      <c r="AU25" s="19">
        <f t="shared" si="29"/>
        <v>0</v>
      </c>
      <c r="AV25" s="19">
        <f t="shared" si="30"/>
        <v>0</v>
      </c>
      <c r="AW25" s="19">
        <f t="shared" si="31"/>
        <v>0</v>
      </c>
      <c r="AX25" s="19">
        <f t="shared" si="32"/>
        <v>0</v>
      </c>
      <c r="AY25" s="19">
        <f t="shared" si="88"/>
        <v>0</v>
      </c>
      <c r="AZ25" s="19">
        <f t="shared" si="89"/>
        <v>0</v>
      </c>
      <c r="BA25" s="19">
        <f t="shared" si="90"/>
        <v>0</v>
      </c>
      <c r="BB25" s="19">
        <f t="shared" si="91"/>
        <v>0</v>
      </c>
      <c r="BC25" s="19">
        <f t="shared" si="92"/>
        <v>0</v>
      </c>
      <c r="BD25" s="19">
        <f t="shared" si="93"/>
        <v>0</v>
      </c>
      <c r="BE25" s="19">
        <f t="shared" si="39"/>
        <v>972</v>
      </c>
      <c r="BF25" s="19">
        <f t="shared" si="68"/>
        <v>0</v>
      </c>
      <c r="BG25" s="19">
        <f t="shared" si="69"/>
        <v>0</v>
      </c>
      <c r="BH25" s="19">
        <f t="shared" si="70"/>
        <v>0</v>
      </c>
      <c r="BJ25" s="20">
        <f t="shared" si="94"/>
        <v>0</v>
      </c>
      <c r="BK25" s="20">
        <f t="shared" si="95"/>
        <v>0</v>
      </c>
      <c r="BL25" s="20">
        <f t="shared" si="96"/>
        <v>0</v>
      </c>
      <c r="BM25" s="20">
        <f t="shared" si="97"/>
        <v>0</v>
      </c>
      <c r="BN25" s="20">
        <f t="shared" si="98"/>
        <v>0</v>
      </c>
      <c r="BO25" s="20">
        <f t="shared" si="99"/>
        <v>0</v>
      </c>
      <c r="BP25" s="20">
        <f t="shared" si="100"/>
        <v>0</v>
      </c>
      <c r="BQ25" s="20">
        <f t="shared" si="101"/>
        <v>0</v>
      </c>
      <c r="BR25" s="20">
        <f t="shared" si="102"/>
        <v>0</v>
      </c>
      <c r="BS25" s="20">
        <f t="shared" si="103"/>
        <v>0</v>
      </c>
      <c r="BT25" s="20">
        <f t="shared" si="49"/>
        <v>0</v>
      </c>
      <c r="BU25" s="8">
        <f>IF('Men''s Epée'!$AP$3=TRUE,G25,0)</f>
        <v>341</v>
      </c>
      <c r="BV25" s="8">
        <f>IF('Men''s Epée'!$AQ$3=TRUE,I25,0)</f>
        <v>346</v>
      </c>
      <c r="BW25" s="8">
        <f>IF('Men''s Epée'!$AR$3=TRUE,K25,0)</f>
        <v>285</v>
      </c>
      <c r="BX25" s="8">
        <f>IF('Men''s Epée'!$AS$3=TRUE,M25,0)</f>
        <v>0</v>
      </c>
      <c r="BY25" s="8">
        <f t="shared" si="50"/>
        <v>0</v>
      </c>
      <c r="BZ25" s="8">
        <f t="shared" si="51"/>
        <v>0</v>
      </c>
      <c r="CA25" s="8">
        <f t="shared" si="52"/>
        <v>0</v>
      </c>
      <c r="CB25" s="8">
        <f t="shared" si="53"/>
        <v>0</v>
      </c>
      <c r="CC25" s="8">
        <f t="shared" si="54"/>
        <v>0</v>
      </c>
      <c r="CD25" s="20">
        <f t="shared" si="104"/>
        <v>0</v>
      </c>
      <c r="CE25" s="20">
        <f t="shared" si="105"/>
        <v>0</v>
      </c>
      <c r="CF25" s="20">
        <f t="shared" si="106"/>
        <v>0</v>
      </c>
      <c r="CG25" s="20">
        <f t="shared" si="107"/>
        <v>0</v>
      </c>
      <c r="CH25" s="20">
        <f t="shared" si="108"/>
        <v>0</v>
      </c>
      <c r="CI25" s="20">
        <f t="shared" si="109"/>
        <v>0</v>
      </c>
      <c r="CJ25" s="8">
        <f t="shared" si="61"/>
        <v>972</v>
      </c>
      <c r="CK25" s="8">
        <f t="shared" si="73"/>
        <v>0</v>
      </c>
      <c r="CL25" s="8">
        <f t="shared" si="74"/>
        <v>0</v>
      </c>
      <c r="CM25" s="8">
        <f t="shared" si="75"/>
        <v>0</v>
      </c>
      <c r="CN25" s="8">
        <f t="shared" si="76"/>
        <v>972</v>
      </c>
    </row>
    <row r="26" spans="1:92" ht="13.5">
      <c r="A26" s="11" t="str">
        <f>IF(E26&lt;MinimumSr,"",IF(E26=E25,A25,ROW()-3&amp;IF(E26=E27,"T","")))</f>
        <v>23</v>
      </c>
      <c r="B26" s="11" t="str">
        <f t="shared" si="77"/>
        <v>#</v>
      </c>
      <c r="C26" s="12" t="s">
        <v>321</v>
      </c>
      <c r="D26" s="13">
        <v>1989</v>
      </c>
      <c r="E26" s="39">
        <f>ROUND(IF('Men''s Epée'!$A$3=1,AO26+BE26,BT26+CJ26),0)</f>
        <v>968</v>
      </c>
      <c r="F26" s="14" t="s">
        <v>4</v>
      </c>
      <c r="G26" s="16">
        <f>IF(OR('Men''s Epée'!$A$3=1,'Men''s Epée'!$AP$3=TRUE),IF(OR(F26&gt;=49,ISNUMBER(F26)=FALSE),0,VLOOKUP(F26,PointTable,G$3,TRUE)),0)</f>
        <v>0</v>
      </c>
      <c r="H26" s="15" t="s">
        <v>4</v>
      </c>
      <c r="I26" s="16">
        <f>IF(OR('Men''s Epée'!$A$3=1,'Men''s Epée'!$AQ$3=TRUE),IF(OR(H26&gt;=49,ISNUMBER(H26)=FALSE),0,VLOOKUP(H26,PointTable,I$3,TRUE)),0)</f>
        <v>0</v>
      </c>
      <c r="J26" s="15">
        <v>28</v>
      </c>
      <c r="K26" s="16">
        <f>IF(OR('Men''s Epée'!$A$3=1,'Men''s Epée'!$AQ$3=TRUE),IF(OR(J26&gt;=49,ISNUMBER(J26)=FALSE),0,VLOOKUP(J26,PointTable,K$3,TRUE)),0)</f>
        <v>283</v>
      </c>
      <c r="L26" s="15">
        <v>8</v>
      </c>
      <c r="M26" s="16">
        <f>IF(OR('Men''s Epée'!$A$3=1,'Men''s Epée'!$AS$3=TRUE),IF(OR(L26&gt;=49,ISNUMBER(L26)=FALSE),0,VLOOKUP(L26,PointTable,M$3,TRUE)),0)</f>
        <v>685</v>
      </c>
      <c r="N26" s="17"/>
      <c r="O26" s="17"/>
      <c r="P26" s="17"/>
      <c r="Q26" s="17"/>
      <c r="R26" s="17"/>
      <c r="S26" s="17"/>
      <c r="T26" s="17"/>
      <c r="U26" s="17"/>
      <c r="V26" s="17"/>
      <c r="W26" s="18"/>
      <c r="X26" s="17"/>
      <c r="Y26" s="17"/>
      <c r="Z26" s="17"/>
      <c r="AA26" s="17"/>
      <c r="AB26" s="17"/>
      <c r="AC26" s="18"/>
      <c r="AE26" s="19">
        <f t="shared" si="78"/>
        <v>0</v>
      </c>
      <c r="AF26" s="19">
        <f t="shared" si="79"/>
        <v>0</v>
      </c>
      <c r="AG26" s="19">
        <f t="shared" si="80"/>
        <v>0</v>
      </c>
      <c r="AH26" s="19">
        <f t="shared" si="81"/>
        <v>0</v>
      </c>
      <c r="AI26" s="19">
        <f t="shared" si="82"/>
        <v>0</v>
      </c>
      <c r="AJ26" s="19">
        <f t="shared" si="83"/>
        <v>0</v>
      </c>
      <c r="AK26" s="19">
        <f t="shared" si="84"/>
        <v>0</v>
      </c>
      <c r="AL26" s="19">
        <f t="shared" si="85"/>
        <v>0</v>
      </c>
      <c r="AM26" s="19">
        <f t="shared" si="86"/>
        <v>0</v>
      </c>
      <c r="AN26" s="19">
        <f t="shared" si="87"/>
        <v>0</v>
      </c>
      <c r="AO26" s="19">
        <f t="shared" si="27"/>
        <v>0</v>
      </c>
      <c r="AP26" s="19">
        <f t="shared" si="63"/>
        <v>0</v>
      </c>
      <c r="AQ26" s="19">
        <f t="shared" si="64"/>
        <v>0</v>
      </c>
      <c r="AR26" s="19">
        <f t="shared" si="65"/>
        <v>283</v>
      </c>
      <c r="AS26" s="19">
        <f t="shared" si="66"/>
        <v>685</v>
      </c>
      <c r="AT26" s="19">
        <f t="shared" si="28"/>
        <v>0</v>
      </c>
      <c r="AU26" s="19">
        <f t="shared" si="29"/>
        <v>0</v>
      </c>
      <c r="AV26" s="19">
        <f t="shared" si="30"/>
        <v>0</v>
      </c>
      <c r="AW26" s="19">
        <f t="shared" si="31"/>
        <v>0</v>
      </c>
      <c r="AX26" s="19">
        <f t="shared" si="32"/>
        <v>0</v>
      </c>
      <c r="AY26" s="19">
        <f t="shared" si="88"/>
        <v>0</v>
      </c>
      <c r="AZ26" s="19">
        <f t="shared" si="89"/>
        <v>0</v>
      </c>
      <c r="BA26" s="19">
        <f t="shared" si="90"/>
        <v>0</v>
      </c>
      <c r="BB26" s="19">
        <f t="shared" si="91"/>
        <v>0</v>
      </c>
      <c r="BC26" s="19">
        <f t="shared" si="92"/>
        <v>0</v>
      </c>
      <c r="BD26" s="19">
        <f t="shared" si="93"/>
        <v>0</v>
      </c>
      <c r="BE26" s="19">
        <f t="shared" si="39"/>
        <v>968</v>
      </c>
      <c r="BF26" s="19">
        <f t="shared" si="68"/>
        <v>0</v>
      </c>
      <c r="BG26" s="19">
        <f t="shared" si="69"/>
        <v>0</v>
      </c>
      <c r="BH26" s="19">
        <f t="shared" si="70"/>
        <v>0</v>
      </c>
      <c r="BJ26" s="20">
        <f t="shared" si="94"/>
        <v>0</v>
      </c>
      <c r="BK26" s="20">
        <f t="shared" si="95"/>
        <v>0</v>
      </c>
      <c r="BL26" s="20">
        <f t="shared" si="96"/>
        <v>0</v>
      </c>
      <c r="BM26" s="20">
        <f t="shared" si="97"/>
        <v>0</v>
      </c>
      <c r="BN26" s="20">
        <f t="shared" si="98"/>
        <v>0</v>
      </c>
      <c r="BO26" s="20">
        <f t="shared" si="99"/>
        <v>0</v>
      </c>
      <c r="BP26" s="20">
        <f t="shared" si="100"/>
        <v>0</v>
      </c>
      <c r="BQ26" s="20">
        <f t="shared" si="101"/>
        <v>0</v>
      </c>
      <c r="BR26" s="20">
        <f t="shared" si="102"/>
        <v>0</v>
      </c>
      <c r="BS26" s="20">
        <f t="shared" si="103"/>
        <v>0</v>
      </c>
      <c r="BT26" s="20">
        <f t="shared" si="49"/>
        <v>0</v>
      </c>
      <c r="BU26" s="8">
        <f>IF('Men''s Epée'!$AP$3=TRUE,G26,0)</f>
        <v>0</v>
      </c>
      <c r="BV26" s="8">
        <f>IF('Men''s Epée'!$AQ$3=TRUE,I26,0)</f>
        <v>0</v>
      </c>
      <c r="BW26" s="8">
        <f>IF('Men''s Epée'!$AR$3=TRUE,K26,0)</f>
        <v>283</v>
      </c>
      <c r="BX26" s="8">
        <f>IF('Men''s Epée'!$AS$3=TRUE,M26,0)</f>
        <v>685</v>
      </c>
      <c r="BY26" s="8">
        <f t="shared" si="50"/>
        <v>0</v>
      </c>
      <c r="BZ26" s="8">
        <f t="shared" si="51"/>
        <v>0</v>
      </c>
      <c r="CA26" s="8">
        <f t="shared" si="52"/>
        <v>0</v>
      </c>
      <c r="CB26" s="8">
        <f t="shared" si="53"/>
        <v>0</v>
      </c>
      <c r="CC26" s="8">
        <f t="shared" si="54"/>
        <v>0</v>
      </c>
      <c r="CD26" s="20">
        <f t="shared" si="104"/>
        <v>0</v>
      </c>
      <c r="CE26" s="20">
        <f t="shared" si="105"/>
        <v>0</v>
      </c>
      <c r="CF26" s="20">
        <f t="shared" si="106"/>
        <v>0</v>
      </c>
      <c r="CG26" s="20">
        <f t="shared" si="107"/>
        <v>0</v>
      </c>
      <c r="CH26" s="20">
        <f t="shared" si="108"/>
        <v>0</v>
      </c>
      <c r="CI26" s="20">
        <f t="shared" si="109"/>
        <v>0</v>
      </c>
      <c r="CJ26" s="8">
        <f t="shared" si="61"/>
        <v>968</v>
      </c>
      <c r="CK26" s="8">
        <f t="shared" si="73"/>
        <v>0</v>
      </c>
      <c r="CL26" s="8">
        <f t="shared" si="74"/>
        <v>0</v>
      </c>
      <c r="CM26" s="8">
        <f t="shared" si="75"/>
        <v>0</v>
      </c>
      <c r="CN26" s="8">
        <f t="shared" si="76"/>
        <v>968</v>
      </c>
    </row>
    <row r="27" spans="1:92" ht="13.5">
      <c r="A27" s="11" t="str">
        <f>IF(E27&lt;MinimumSr,"",IF(E27=E26,A26,ROW()-3&amp;IF(E27=E28,"T","")))</f>
        <v>24</v>
      </c>
      <c r="B27" s="11" t="str">
        <f t="shared" si="77"/>
        <v>#</v>
      </c>
      <c r="C27" s="12" t="s">
        <v>172</v>
      </c>
      <c r="D27" s="13">
        <v>1987</v>
      </c>
      <c r="E27" s="39">
        <f>ROUND(IF('Men''s Epée'!$A$3=1,AO27+BE27,BT27+CJ27),0)</f>
        <v>964</v>
      </c>
      <c r="F27" s="14">
        <v>21.5</v>
      </c>
      <c r="G27" s="16">
        <f>IF(OR('Men''s Epée'!$A$3=1,'Men''s Epée'!$AP$3=TRUE),IF(OR(F27&gt;=49,ISNUMBER(F27)=FALSE),0,VLOOKUP(F27,PointTable,G$3,TRUE)),0)</f>
        <v>341</v>
      </c>
      <c r="H27" s="15">
        <v>27</v>
      </c>
      <c r="I27" s="16">
        <f>IF(OR('Men''s Epée'!$A$3=1,'Men''s Epée'!$AQ$3=TRUE),IF(OR(H27&gt;=49,ISNUMBER(H27)=FALSE),0,VLOOKUP(H27,PointTable,I$3,TRUE)),0)</f>
        <v>285</v>
      </c>
      <c r="J27" s="15">
        <v>23</v>
      </c>
      <c r="K27" s="16">
        <f>IF(OR('Men''s Epée'!$A$3=1,'Men''s Epée'!$AQ$3=TRUE),IF(OR(J27&gt;=49,ISNUMBER(J27)=FALSE),0,VLOOKUP(J27,PointTable,K$3,TRUE)),0)</f>
        <v>338</v>
      </c>
      <c r="L27" s="15" t="s">
        <v>4</v>
      </c>
      <c r="M27" s="16">
        <f>IF(OR('Men''s Epée'!$A$3=1,'Men''s Epée'!$AS$3=TRUE),IF(OR(L27&gt;=49,ISNUMBER(L27)=FALSE),0,VLOOKUP(L27,PointTable,M$3,TRUE)),0)</f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8"/>
      <c r="X27" s="17"/>
      <c r="Y27" s="17"/>
      <c r="Z27" s="17"/>
      <c r="AA27" s="17"/>
      <c r="AB27" s="17"/>
      <c r="AC27" s="18"/>
      <c r="AE27" s="19">
        <f t="shared" si="78"/>
        <v>0</v>
      </c>
      <c r="AF27" s="19">
        <f t="shared" si="79"/>
        <v>0</v>
      </c>
      <c r="AG27" s="19">
        <f t="shared" si="80"/>
        <v>0</v>
      </c>
      <c r="AH27" s="19">
        <f t="shared" si="81"/>
        <v>0</v>
      </c>
      <c r="AI27" s="19">
        <f t="shared" si="82"/>
        <v>0</v>
      </c>
      <c r="AJ27" s="19">
        <f t="shared" si="83"/>
        <v>0</v>
      </c>
      <c r="AK27" s="19">
        <f t="shared" si="84"/>
        <v>0</v>
      </c>
      <c r="AL27" s="19">
        <f t="shared" si="85"/>
        <v>0</v>
      </c>
      <c r="AM27" s="19">
        <f t="shared" si="86"/>
        <v>0</v>
      </c>
      <c r="AN27" s="19">
        <f t="shared" si="87"/>
        <v>0</v>
      </c>
      <c r="AO27" s="19">
        <f t="shared" si="27"/>
        <v>0</v>
      </c>
      <c r="AP27" s="19">
        <f t="shared" si="63"/>
        <v>341</v>
      </c>
      <c r="AQ27" s="19">
        <f t="shared" si="64"/>
        <v>285</v>
      </c>
      <c r="AR27" s="19">
        <f t="shared" si="65"/>
        <v>338</v>
      </c>
      <c r="AS27" s="19">
        <f t="shared" si="66"/>
        <v>0</v>
      </c>
      <c r="AT27" s="19">
        <f t="shared" si="28"/>
        <v>0</v>
      </c>
      <c r="AU27" s="19">
        <f t="shared" si="29"/>
        <v>0</v>
      </c>
      <c r="AV27" s="19">
        <f t="shared" si="30"/>
        <v>0</v>
      </c>
      <c r="AW27" s="19">
        <f t="shared" si="31"/>
        <v>0</v>
      </c>
      <c r="AX27" s="19">
        <f t="shared" si="32"/>
        <v>0</v>
      </c>
      <c r="AY27" s="19">
        <f t="shared" si="88"/>
        <v>0</v>
      </c>
      <c r="AZ27" s="19">
        <f t="shared" si="89"/>
        <v>0</v>
      </c>
      <c r="BA27" s="19">
        <f t="shared" si="90"/>
        <v>0</v>
      </c>
      <c r="BB27" s="19">
        <f t="shared" si="91"/>
        <v>0</v>
      </c>
      <c r="BC27" s="19">
        <f t="shared" si="92"/>
        <v>0</v>
      </c>
      <c r="BD27" s="19">
        <f t="shared" si="93"/>
        <v>0</v>
      </c>
      <c r="BE27" s="19">
        <f t="shared" si="39"/>
        <v>964</v>
      </c>
      <c r="BF27" s="19">
        <f t="shared" si="68"/>
        <v>0</v>
      </c>
      <c r="BG27" s="19">
        <f t="shared" si="69"/>
        <v>0</v>
      </c>
      <c r="BH27" s="19">
        <f t="shared" si="70"/>
        <v>0</v>
      </c>
      <c r="BJ27" s="20">
        <f t="shared" si="94"/>
        <v>0</v>
      </c>
      <c r="BK27" s="20">
        <f t="shared" si="95"/>
        <v>0</v>
      </c>
      <c r="BL27" s="20">
        <f t="shared" si="96"/>
        <v>0</v>
      </c>
      <c r="BM27" s="20">
        <f t="shared" si="97"/>
        <v>0</v>
      </c>
      <c r="BN27" s="20">
        <f t="shared" si="98"/>
        <v>0</v>
      </c>
      <c r="BO27" s="20">
        <f t="shared" si="99"/>
        <v>0</v>
      </c>
      <c r="BP27" s="20">
        <f t="shared" si="100"/>
        <v>0</v>
      </c>
      <c r="BQ27" s="20">
        <f t="shared" si="101"/>
        <v>0</v>
      </c>
      <c r="BR27" s="20">
        <f t="shared" si="102"/>
        <v>0</v>
      </c>
      <c r="BS27" s="20">
        <f t="shared" si="103"/>
        <v>0</v>
      </c>
      <c r="BT27" s="20">
        <f t="shared" si="49"/>
        <v>0</v>
      </c>
      <c r="BU27" s="8">
        <f>IF('Men''s Epée'!$AP$3=TRUE,G27,0)</f>
        <v>341</v>
      </c>
      <c r="BV27" s="8">
        <f>IF('Men''s Epée'!$AQ$3=TRUE,I27,0)</f>
        <v>285</v>
      </c>
      <c r="BW27" s="8">
        <f>IF('Men''s Epée'!$AR$3=TRUE,K27,0)</f>
        <v>338</v>
      </c>
      <c r="BX27" s="8">
        <f>IF('Men''s Epée'!$AS$3=TRUE,M27,0)</f>
        <v>0</v>
      </c>
      <c r="BY27" s="8">
        <f t="shared" si="50"/>
        <v>0</v>
      </c>
      <c r="BZ27" s="8">
        <f t="shared" si="51"/>
        <v>0</v>
      </c>
      <c r="CA27" s="8">
        <f t="shared" si="52"/>
        <v>0</v>
      </c>
      <c r="CB27" s="8">
        <f t="shared" si="53"/>
        <v>0</v>
      </c>
      <c r="CC27" s="8">
        <f t="shared" si="54"/>
        <v>0</v>
      </c>
      <c r="CD27" s="20">
        <f t="shared" si="104"/>
        <v>0</v>
      </c>
      <c r="CE27" s="20">
        <f t="shared" si="105"/>
        <v>0</v>
      </c>
      <c r="CF27" s="20">
        <f t="shared" si="106"/>
        <v>0</v>
      </c>
      <c r="CG27" s="20">
        <f t="shared" si="107"/>
        <v>0</v>
      </c>
      <c r="CH27" s="20">
        <f t="shared" si="108"/>
        <v>0</v>
      </c>
      <c r="CI27" s="20">
        <f t="shared" si="109"/>
        <v>0</v>
      </c>
      <c r="CJ27" s="8">
        <f t="shared" si="61"/>
        <v>964</v>
      </c>
      <c r="CK27" s="8">
        <f t="shared" si="73"/>
        <v>0</v>
      </c>
      <c r="CL27" s="8">
        <f t="shared" si="74"/>
        <v>0</v>
      </c>
      <c r="CM27" s="8">
        <f t="shared" si="75"/>
        <v>0</v>
      </c>
      <c r="CN27" s="8">
        <f t="shared" si="76"/>
        <v>964</v>
      </c>
    </row>
    <row r="28" spans="1:92" ht="13.5">
      <c r="A28" s="11" t="str">
        <f>IF(E28&lt;MinimumSr,"",IF(E28=E27,A27,ROW()-3&amp;IF(E28=E29,"T","")))</f>
        <v>25</v>
      </c>
      <c r="B28" s="11">
        <f t="shared" si="77"/>
      </c>
      <c r="C28" s="12" t="s">
        <v>154</v>
      </c>
      <c r="D28" s="13">
        <v>1985</v>
      </c>
      <c r="E28" s="39">
        <f>ROUND(IF('Men''s Epée'!$A$3=1,AO28+BE28,BT28+CJ28),0)</f>
        <v>867</v>
      </c>
      <c r="F28" s="14">
        <v>12</v>
      </c>
      <c r="G28" s="16">
        <f>IF(OR('Men''s Epée'!$A$3=1,'Men''s Epée'!$AP$3=TRUE),IF(OR(F28&gt;=49,ISNUMBER(F28)=FALSE),0,VLOOKUP(F28,PointTable,G$3,TRUE)),0)</f>
        <v>529</v>
      </c>
      <c r="H28" s="15">
        <v>23</v>
      </c>
      <c r="I28" s="16">
        <f>IF(OR('Men''s Epée'!$A$3=1,'Men''s Epée'!$AQ$3=TRUE),IF(OR(H28&gt;=49,ISNUMBER(H28)=FALSE),0,VLOOKUP(H28,PointTable,I$3,TRUE)),0)</f>
        <v>338</v>
      </c>
      <c r="J28" s="15" t="s">
        <v>4</v>
      </c>
      <c r="K28" s="16">
        <f>IF(OR('Men''s Epée'!$A$3=1,'Men''s Epée'!$AQ$3=TRUE),IF(OR(J28&gt;=49,ISNUMBER(J28)=FALSE),0,VLOOKUP(J28,PointTable,K$3,TRUE)),0)</f>
        <v>0</v>
      </c>
      <c r="L28" s="15" t="s">
        <v>4</v>
      </c>
      <c r="M28" s="16">
        <f>IF(OR('Men''s Epée'!$A$3=1,'Men''s Epée'!$AS$3=TRUE),IF(OR(L28&gt;=49,ISNUMBER(L28)=FALSE),0,VLOOKUP(L28,PointTable,M$3,TRUE)),0)</f>
        <v>0</v>
      </c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7"/>
      <c r="Y28" s="17"/>
      <c r="Z28" s="17"/>
      <c r="AA28" s="17"/>
      <c r="AB28" s="17"/>
      <c r="AC28" s="18"/>
      <c r="AE28" s="19">
        <f t="shared" si="78"/>
        <v>0</v>
      </c>
      <c r="AF28" s="19">
        <f t="shared" si="79"/>
        <v>0</v>
      </c>
      <c r="AG28" s="19">
        <f t="shared" si="80"/>
        <v>0</v>
      </c>
      <c r="AH28" s="19">
        <f t="shared" si="81"/>
        <v>0</v>
      </c>
      <c r="AI28" s="19">
        <f t="shared" si="82"/>
        <v>0</v>
      </c>
      <c r="AJ28" s="19">
        <f t="shared" si="83"/>
        <v>0</v>
      </c>
      <c r="AK28" s="19">
        <f t="shared" si="84"/>
        <v>0</v>
      </c>
      <c r="AL28" s="19">
        <f t="shared" si="85"/>
        <v>0</v>
      </c>
      <c r="AM28" s="19">
        <f t="shared" si="86"/>
        <v>0</v>
      </c>
      <c r="AN28" s="19">
        <f t="shared" si="87"/>
        <v>0</v>
      </c>
      <c r="AO28" s="19">
        <f t="shared" si="27"/>
        <v>0</v>
      </c>
      <c r="AP28" s="19">
        <f t="shared" si="63"/>
        <v>529</v>
      </c>
      <c r="AQ28" s="19">
        <f t="shared" si="64"/>
        <v>338</v>
      </c>
      <c r="AR28" s="19">
        <f t="shared" si="65"/>
        <v>0</v>
      </c>
      <c r="AS28" s="19">
        <f t="shared" si="66"/>
        <v>0</v>
      </c>
      <c r="AT28" s="19">
        <f t="shared" si="28"/>
        <v>0</v>
      </c>
      <c r="AU28" s="19">
        <f t="shared" si="29"/>
        <v>0</v>
      </c>
      <c r="AV28" s="19">
        <f t="shared" si="30"/>
        <v>0</v>
      </c>
      <c r="AW28" s="19">
        <f t="shared" si="31"/>
        <v>0</v>
      </c>
      <c r="AX28" s="19">
        <f t="shared" si="32"/>
        <v>0</v>
      </c>
      <c r="AY28" s="19">
        <f t="shared" si="88"/>
        <v>0</v>
      </c>
      <c r="AZ28" s="19">
        <f t="shared" si="89"/>
        <v>0</v>
      </c>
      <c r="BA28" s="19">
        <f t="shared" si="90"/>
        <v>0</v>
      </c>
      <c r="BB28" s="19">
        <f t="shared" si="91"/>
        <v>0</v>
      </c>
      <c r="BC28" s="19">
        <f t="shared" si="92"/>
        <v>0</v>
      </c>
      <c r="BD28" s="19">
        <f t="shared" si="93"/>
        <v>0</v>
      </c>
      <c r="BE28" s="19">
        <f t="shared" si="39"/>
        <v>867</v>
      </c>
      <c r="BF28" s="19">
        <f t="shared" si="68"/>
        <v>0</v>
      </c>
      <c r="BG28" s="19">
        <f t="shared" si="69"/>
        <v>0</v>
      </c>
      <c r="BH28" s="19">
        <f t="shared" si="70"/>
        <v>0</v>
      </c>
      <c r="BJ28" s="20">
        <f t="shared" si="94"/>
        <v>0</v>
      </c>
      <c r="BK28" s="20">
        <f t="shared" si="95"/>
        <v>0</v>
      </c>
      <c r="BL28" s="20">
        <f t="shared" si="96"/>
        <v>0</v>
      </c>
      <c r="BM28" s="20">
        <f t="shared" si="97"/>
        <v>0</v>
      </c>
      <c r="BN28" s="20">
        <f t="shared" si="98"/>
        <v>0</v>
      </c>
      <c r="BO28" s="20">
        <f t="shared" si="99"/>
        <v>0</v>
      </c>
      <c r="BP28" s="20">
        <f t="shared" si="100"/>
        <v>0</v>
      </c>
      <c r="BQ28" s="20">
        <f t="shared" si="101"/>
        <v>0</v>
      </c>
      <c r="BR28" s="20">
        <f t="shared" si="102"/>
        <v>0</v>
      </c>
      <c r="BS28" s="20">
        <f t="shared" si="103"/>
        <v>0</v>
      </c>
      <c r="BT28" s="20">
        <f t="shared" si="49"/>
        <v>0</v>
      </c>
      <c r="BU28" s="8">
        <f>IF('Men''s Epée'!$AP$3=TRUE,G28,0)</f>
        <v>529</v>
      </c>
      <c r="BV28" s="8">
        <f>IF('Men''s Epée'!$AQ$3=TRUE,I28,0)</f>
        <v>338</v>
      </c>
      <c r="BW28" s="8">
        <f>IF('Men''s Epée'!$AR$3=TRUE,K28,0)</f>
        <v>0</v>
      </c>
      <c r="BX28" s="8">
        <f>IF('Men''s Epée'!$AS$3=TRUE,M28,0)</f>
        <v>0</v>
      </c>
      <c r="BY28" s="8">
        <f t="shared" si="50"/>
        <v>0</v>
      </c>
      <c r="BZ28" s="8">
        <f t="shared" si="51"/>
        <v>0</v>
      </c>
      <c r="CA28" s="8">
        <f t="shared" si="52"/>
        <v>0</v>
      </c>
      <c r="CB28" s="8">
        <f t="shared" si="53"/>
        <v>0</v>
      </c>
      <c r="CC28" s="8">
        <f t="shared" si="54"/>
        <v>0</v>
      </c>
      <c r="CD28" s="20">
        <f t="shared" si="104"/>
        <v>0</v>
      </c>
      <c r="CE28" s="20">
        <f t="shared" si="105"/>
        <v>0</v>
      </c>
      <c r="CF28" s="20">
        <f t="shared" si="106"/>
        <v>0</v>
      </c>
      <c r="CG28" s="20">
        <f t="shared" si="107"/>
        <v>0</v>
      </c>
      <c r="CH28" s="20">
        <f t="shared" si="108"/>
        <v>0</v>
      </c>
      <c r="CI28" s="20">
        <f t="shared" si="109"/>
        <v>0</v>
      </c>
      <c r="CJ28" s="8">
        <f t="shared" si="61"/>
        <v>867</v>
      </c>
      <c r="CK28" s="8">
        <f t="shared" si="73"/>
        <v>0</v>
      </c>
      <c r="CL28" s="8">
        <f t="shared" si="74"/>
        <v>0</v>
      </c>
      <c r="CM28" s="8">
        <f t="shared" si="75"/>
        <v>0</v>
      </c>
      <c r="CN28" s="8">
        <f t="shared" si="76"/>
        <v>867</v>
      </c>
    </row>
    <row r="29" spans="1:92" ht="13.5">
      <c r="A29" s="11" t="str">
        <f>IF(E29&lt;MinimumSr,"",IF(E29=E28,A28,ROW()-3&amp;IF(E29=E30,"T","")))</f>
        <v>26</v>
      </c>
      <c r="B29" s="11" t="str">
        <f t="shared" si="77"/>
        <v>#</v>
      </c>
      <c r="C29" s="12" t="s">
        <v>318</v>
      </c>
      <c r="D29" s="13">
        <v>1986</v>
      </c>
      <c r="E29" s="39">
        <f>ROUND(IF('Men''s Epée'!$A$3=1,AO29+BE29,BT29+CJ29),0)</f>
        <v>855</v>
      </c>
      <c r="F29" s="14" t="s">
        <v>4</v>
      </c>
      <c r="G29" s="16">
        <f>IF(OR('Men''s Epée'!$A$3=1,'Men''s Epée'!$AP$3=TRUE),IF(OR(F29&gt;=49,ISNUMBER(F29)=FALSE),0,VLOOKUP(F29,PointTable,G$3,TRUE)),0)</f>
        <v>0</v>
      </c>
      <c r="H29" s="15" t="s">
        <v>4</v>
      </c>
      <c r="I29" s="16">
        <f>IF(OR('Men''s Epée'!$A$3=1,'Men''s Epée'!$AQ$3=TRUE),IF(OR(H29&gt;=49,ISNUMBER(H29)=FALSE),0,VLOOKUP(H29,PointTable,I$3,TRUE)),0)</f>
        <v>0</v>
      </c>
      <c r="J29" s="15">
        <v>17</v>
      </c>
      <c r="K29" s="16">
        <f>IF(OR('Men''s Epée'!$A$3=1,'Men''s Epée'!$AQ$3=TRUE),IF(OR(J29&gt;=49,ISNUMBER(J29)=FALSE),0,VLOOKUP(J29,PointTable,K$3,TRUE)),0)</f>
        <v>350</v>
      </c>
      <c r="L29" s="15">
        <v>15</v>
      </c>
      <c r="M29" s="16">
        <f>IF(OR('Men''s Epée'!$A$3=1,'Men''s Epée'!$AS$3=TRUE),IF(OR(L29&gt;=49,ISNUMBER(L29)=FALSE),0,VLOOKUP(L29,PointTable,M$3,TRUE)),0)</f>
        <v>505</v>
      </c>
      <c r="N29" s="17"/>
      <c r="O29" s="17"/>
      <c r="P29" s="17"/>
      <c r="Q29" s="17"/>
      <c r="R29" s="17"/>
      <c r="S29" s="17"/>
      <c r="T29" s="17"/>
      <c r="U29" s="17"/>
      <c r="V29" s="17"/>
      <c r="W29" s="18"/>
      <c r="X29" s="17"/>
      <c r="Y29" s="17"/>
      <c r="Z29" s="17"/>
      <c r="AA29" s="17"/>
      <c r="AB29" s="17"/>
      <c r="AC29" s="18"/>
      <c r="AE29" s="19">
        <f t="shared" si="78"/>
        <v>0</v>
      </c>
      <c r="AF29" s="19">
        <f t="shared" si="79"/>
        <v>0</v>
      </c>
      <c r="AG29" s="19">
        <f t="shared" si="80"/>
        <v>0</v>
      </c>
      <c r="AH29" s="19">
        <f t="shared" si="81"/>
        <v>0</v>
      </c>
      <c r="AI29" s="19">
        <f t="shared" si="82"/>
        <v>0</v>
      </c>
      <c r="AJ29" s="19">
        <f t="shared" si="83"/>
        <v>0</v>
      </c>
      <c r="AK29" s="19">
        <f t="shared" si="84"/>
        <v>0</v>
      </c>
      <c r="AL29" s="19">
        <f t="shared" si="85"/>
        <v>0</v>
      </c>
      <c r="AM29" s="19">
        <f t="shared" si="86"/>
        <v>0</v>
      </c>
      <c r="AN29" s="19">
        <f t="shared" si="87"/>
        <v>0</v>
      </c>
      <c r="AO29" s="19">
        <f t="shared" si="27"/>
        <v>0</v>
      </c>
      <c r="AP29" s="19">
        <f t="shared" si="63"/>
        <v>0</v>
      </c>
      <c r="AQ29" s="19">
        <f t="shared" si="64"/>
        <v>0</v>
      </c>
      <c r="AR29" s="19">
        <f t="shared" si="65"/>
        <v>350</v>
      </c>
      <c r="AS29" s="19">
        <f t="shared" si="66"/>
        <v>505</v>
      </c>
      <c r="AT29" s="19">
        <f t="shared" si="28"/>
        <v>0</v>
      </c>
      <c r="AU29" s="19">
        <f t="shared" si="29"/>
        <v>0</v>
      </c>
      <c r="AV29" s="19">
        <f t="shared" si="30"/>
        <v>0</v>
      </c>
      <c r="AW29" s="19">
        <f t="shared" si="31"/>
        <v>0</v>
      </c>
      <c r="AX29" s="19">
        <f t="shared" si="32"/>
        <v>0</v>
      </c>
      <c r="AY29" s="19">
        <f t="shared" si="88"/>
        <v>0</v>
      </c>
      <c r="AZ29" s="19">
        <f t="shared" si="89"/>
        <v>0</v>
      </c>
      <c r="BA29" s="19">
        <f t="shared" si="90"/>
        <v>0</v>
      </c>
      <c r="BB29" s="19">
        <f t="shared" si="91"/>
        <v>0</v>
      </c>
      <c r="BC29" s="19">
        <f t="shared" si="92"/>
        <v>0</v>
      </c>
      <c r="BD29" s="19">
        <f t="shared" si="93"/>
        <v>0</v>
      </c>
      <c r="BE29" s="19">
        <f t="shared" si="39"/>
        <v>855</v>
      </c>
      <c r="BF29" s="19">
        <f t="shared" si="68"/>
        <v>0</v>
      </c>
      <c r="BG29" s="19">
        <f t="shared" si="69"/>
        <v>0</v>
      </c>
      <c r="BH29" s="19">
        <f t="shared" si="70"/>
        <v>0</v>
      </c>
      <c r="BJ29" s="20">
        <f t="shared" si="94"/>
        <v>0</v>
      </c>
      <c r="BK29" s="20">
        <f t="shared" si="95"/>
        <v>0</v>
      </c>
      <c r="BL29" s="20">
        <f t="shared" si="96"/>
        <v>0</v>
      </c>
      <c r="BM29" s="20">
        <f t="shared" si="97"/>
        <v>0</v>
      </c>
      <c r="BN29" s="20">
        <f t="shared" si="98"/>
        <v>0</v>
      </c>
      <c r="BO29" s="20">
        <f t="shared" si="99"/>
        <v>0</v>
      </c>
      <c r="BP29" s="20">
        <f t="shared" si="100"/>
        <v>0</v>
      </c>
      <c r="BQ29" s="20">
        <f t="shared" si="101"/>
        <v>0</v>
      </c>
      <c r="BR29" s="20">
        <f t="shared" si="102"/>
        <v>0</v>
      </c>
      <c r="BS29" s="20">
        <f t="shared" si="103"/>
        <v>0</v>
      </c>
      <c r="BT29" s="20">
        <f t="shared" si="49"/>
        <v>0</v>
      </c>
      <c r="BU29" s="8">
        <f>IF('Men''s Epée'!$AP$3=TRUE,G29,0)</f>
        <v>0</v>
      </c>
      <c r="BV29" s="8">
        <f>IF('Men''s Epée'!$AQ$3=TRUE,I29,0)</f>
        <v>0</v>
      </c>
      <c r="BW29" s="8">
        <f>IF('Men''s Epée'!$AR$3=TRUE,K29,0)</f>
        <v>350</v>
      </c>
      <c r="BX29" s="8">
        <f>IF('Men''s Epée'!$AS$3=TRUE,M29,0)</f>
        <v>505</v>
      </c>
      <c r="BY29" s="8">
        <f t="shared" si="50"/>
        <v>0</v>
      </c>
      <c r="BZ29" s="8">
        <f t="shared" si="51"/>
        <v>0</v>
      </c>
      <c r="CA29" s="8">
        <f t="shared" si="52"/>
        <v>0</v>
      </c>
      <c r="CB29" s="8">
        <f t="shared" si="53"/>
        <v>0</v>
      </c>
      <c r="CC29" s="8">
        <f t="shared" si="54"/>
        <v>0</v>
      </c>
      <c r="CD29" s="20">
        <f t="shared" si="104"/>
        <v>0</v>
      </c>
      <c r="CE29" s="20">
        <f t="shared" si="105"/>
        <v>0</v>
      </c>
      <c r="CF29" s="20">
        <f t="shared" si="106"/>
        <v>0</v>
      </c>
      <c r="CG29" s="20">
        <f t="shared" si="107"/>
        <v>0</v>
      </c>
      <c r="CH29" s="20">
        <f t="shared" si="108"/>
        <v>0</v>
      </c>
      <c r="CI29" s="20">
        <f t="shared" si="109"/>
        <v>0</v>
      </c>
      <c r="CJ29" s="8">
        <f t="shared" si="61"/>
        <v>855</v>
      </c>
      <c r="CK29" s="8">
        <f t="shared" si="73"/>
        <v>0</v>
      </c>
      <c r="CL29" s="8">
        <f t="shared" si="74"/>
        <v>0</v>
      </c>
      <c r="CM29" s="8">
        <f t="shared" si="75"/>
        <v>0</v>
      </c>
      <c r="CN29" s="8">
        <f t="shared" si="76"/>
        <v>855</v>
      </c>
    </row>
    <row r="30" spans="1:92" ht="13.5">
      <c r="A30" s="11" t="str">
        <f>IF(E30&lt;MinimumSr,"",IF(E30=E29,A29,ROW()-3&amp;IF(E30=E31,"T","")))</f>
        <v>27</v>
      </c>
      <c r="B30" s="11" t="str">
        <f t="shared" si="77"/>
        <v>#</v>
      </c>
      <c r="C30" s="12" t="s">
        <v>217</v>
      </c>
      <c r="D30" s="13">
        <v>1987</v>
      </c>
      <c r="E30" s="39">
        <f>ROUND(IF('Men''s Epée'!$A$3=1,AO30+BE30,BT30+CJ30),0)</f>
        <v>787</v>
      </c>
      <c r="F30" s="14">
        <v>31</v>
      </c>
      <c r="G30" s="16">
        <f>IF(OR('Men''s Epée'!$A$3=1,'Men''s Epée'!$AP$3=TRUE),IF(OR(F30&gt;=49,ISNUMBER(F30)=FALSE),0,VLOOKUP(F30,PointTable,G$3,TRUE)),0)</f>
        <v>277</v>
      </c>
      <c r="H30" s="15" t="s">
        <v>4</v>
      </c>
      <c r="I30" s="16">
        <f>IF(OR('Men''s Epée'!$A$3=1,'Men''s Epée'!$AQ$3=TRUE),IF(OR(H30&gt;=49,ISNUMBER(H30)=FALSE),0,VLOOKUP(H30,PointTable,I$3,TRUE)),0)</f>
        <v>0</v>
      </c>
      <c r="J30" s="15" t="s">
        <v>4</v>
      </c>
      <c r="K30" s="16">
        <f>IF(OR('Men''s Epée'!$A$3=1,'Men''s Epée'!$AQ$3=TRUE),IF(OR(J30&gt;=49,ISNUMBER(J30)=FALSE),0,VLOOKUP(J30,PointTable,K$3,TRUE)),0)</f>
        <v>0</v>
      </c>
      <c r="L30" s="15">
        <v>14</v>
      </c>
      <c r="M30" s="16">
        <f>IF(OR('Men''s Epée'!$A$3=1,'Men''s Epée'!$AS$3=TRUE),IF(OR(L30&gt;=49,ISNUMBER(L30)=FALSE),0,VLOOKUP(L30,PointTable,M$3,TRUE)),0)</f>
        <v>510</v>
      </c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17"/>
      <c r="Y30" s="17"/>
      <c r="Z30" s="17"/>
      <c r="AA30" s="17"/>
      <c r="AB30" s="17"/>
      <c r="AC30" s="18"/>
      <c r="AE30" s="19">
        <f t="shared" si="78"/>
        <v>0</v>
      </c>
      <c r="AF30" s="19">
        <f t="shared" si="79"/>
        <v>0</v>
      </c>
      <c r="AG30" s="19">
        <f t="shared" si="80"/>
        <v>0</v>
      </c>
      <c r="AH30" s="19">
        <f t="shared" si="81"/>
        <v>0</v>
      </c>
      <c r="AI30" s="19">
        <f t="shared" si="82"/>
        <v>0</v>
      </c>
      <c r="AJ30" s="19">
        <f t="shared" si="83"/>
        <v>0</v>
      </c>
      <c r="AK30" s="19">
        <f t="shared" si="84"/>
        <v>0</v>
      </c>
      <c r="AL30" s="19">
        <f t="shared" si="85"/>
        <v>0</v>
      </c>
      <c r="AM30" s="19">
        <f t="shared" si="86"/>
        <v>0</v>
      </c>
      <c r="AN30" s="19">
        <f t="shared" si="87"/>
        <v>0</v>
      </c>
      <c r="AO30" s="19">
        <f t="shared" si="27"/>
        <v>0</v>
      </c>
      <c r="AP30" s="19">
        <f t="shared" si="63"/>
        <v>277</v>
      </c>
      <c r="AQ30" s="19">
        <f t="shared" si="64"/>
        <v>0</v>
      </c>
      <c r="AR30" s="19">
        <f t="shared" si="65"/>
        <v>0</v>
      </c>
      <c r="AS30" s="19">
        <f t="shared" si="66"/>
        <v>510</v>
      </c>
      <c r="AT30" s="19">
        <f t="shared" si="28"/>
        <v>0</v>
      </c>
      <c r="AU30" s="19">
        <f t="shared" si="29"/>
        <v>0</v>
      </c>
      <c r="AV30" s="19">
        <f t="shared" si="30"/>
        <v>0</v>
      </c>
      <c r="AW30" s="19">
        <f t="shared" si="31"/>
        <v>0</v>
      </c>
      <c r="AX30" s="19">
        <f t="shared" si="32"/>
        <v>0</v>
      </c>
      <c r="AY30" s="19">
        <f t="shared" si="88"/>
        <v>0</v>
      </c>
      <c r="AZ30" s="19">
        <f t="shared" si="89"/>
        <v>0</v>
      </c>
      <c r="BA30" s="19">
        <f t="shared" si="90"/>
        <v>0</v>
      </c>
      <c r="BB30" s="19">
        <f t="shared" si="91"/>
        <v>0</v>
      </c>
      <c r="BC30" s="19">
        <f t="shared" si="92"/>
        <v>0</v>
      </c>
      <c r="BD30" s="19">
        <f t="shared" si="93"/>
        <v>0</v>
      </c>
      <c r="BE30" s="19">
        <f t="shared" si="39"/>
        <v>787</v>
      </c>
      <c r="BF30" s="19">
        <f t="shared" si="68"/>
        <v>0</v>
      </c>
      <c r="BG30" s="19">
        <f t="shared" si="69"/>
        <v>0</v>
      </c>
      <c r="BH30" s="19">
        <f t="shared" si="70"/>
        <v>0</v>
      </c>
      <c r="BJ30" s="20">
        <f t="shared" si="94"/>
        <v>0</v>
      </c>
      <c r="BK30" s="20">
        <f t="shared" si="95"/>
        <v>0</v>
      </c>
      <c r="BL30" s="20">
        <f t="shared" si="96"/>
        <v>0</v>
      </c>
      <c r="BM30" s="20">
        <f t="shared" si="97"/>
        <v>0</v>
      </c>
      <c r="BN30" s="20">
        <f t="shared" si="98"/>
        <v>0</v>
      </c>
      <c r="BO30" s="20">
        <f t="shared" si="99"/>
        <v>0</v>
      </c>
      <c r="BP30" s="20">
        <f t="shared" si="100"/>
        <v>0</v>
      </c>
      <c r="BQ30" s="20">
        <f t="shared" si="101"/>
        <v>0</v>
      </c>
      <c r="BR30" s="20">
        <f t="shared" si="102"/>
        <v>0</v>
      </c>
      <c r="BS30" s="20">
        <f t="shared" si="103"/>
        <v>0</v>
      </c>
      <c r="BT30" s="20">
        <f t="shared" si="49"/>
        <v>0</v>
      </c>
      <c r="BU30" s="8">
        <f>IF('Men''s Epée'!$AP$3=TRUE,G30,0)</f>
        <v>277</v>
      </c>
      <c r="BV30" s="8">
        <f>IF('Men''s Epée'!$AQ$3=TRUE,I30,0)</f>
        <v>0</v>
      </c>
      <c r="BW30" s="8">
        <f>IF('Men''s Epée'!$AR$3=TRUE,K30,0)</f>
        <v>0</v>
      </c>
      <c r="BX30" s="8">
        <f>IF('Men''s Epée'!$AS$3=TRUE,M30,0)</f>
        <v>510</v>
      </c>
      <c r="BY30" s="8">
        <f t="shared" si="50"/>
        <v>0</v>
      </c>
      <c r="BZ30" s="8">
        <f t="shared" si="51"/>
        <v>0</v>
      </c>
      <c r="CA30" s="8">
        <f t="shared" si="52"/>
        <v>0</v>
      </c>
      <c r="CB30" s="8">
        <f t="shared" si="53"/>
        <v>0</v>
      </c>
      <c r="CC30" s="8">
        <f t="shared" si="54"/>
        <v>0</v>
      </c>
      <c r="CD30" s="20">
        <f t="shared" si="104"/>
        <v>0</v>
      </c>
      <c r="CE30" s="20">
        <f t="shared" si="105"/>
        <v>0</v>
      </c>
      <c r="CF30" s="20">
        <f t="shared" si="106"/>
        <v>0</v>
      </c>
      <c r="CG30" s="20">
        <f t="shared" si="107"/>
        <v>0</v>
      </c>
      <c r="CH30" s="20">
        <f t="shared" si="108"/>
        <v>0</v>
      </c>
      <c r="CI30" s="20">
        <f t="shared" si="109"/>
        <v>0</v>
      </c>
      <c r="CJ30" s="8">
        <f t="shared" si="61"/>
        <v>787</v>
      </c>
      <c r="CK30" s="8">
        <f t="shared" si="73"/>
        <v>0</v>
      </c>
      <c r="CL30" s="8">
        <f t="shared" si="74"/>
        <v>0</v>
      </c>
      <c r="CM30" s="8">
        <f t="shared" si="75"/>
        <v>0</v>
      </c>
      <c r="CN30" s="8">
        <f t="shared" si="76"/>
        <v>787</v>
      </c>
    </row>
    <row r="31" spans="1:92" ht="13.5">
      <c r="A31" s="11" t="str">
        <f>IF(E31&lt;MinimumSr,"",IF(E31=E30,A30,ROW()-3&amp;IF(E31=E32,"T","")))</f>
        <v>28</v>
      </c>
      <c r="B31" s="11">
        <f t="shared" si="77"/>
      </c>
      <c r="C31" s="12" t="s">
        <v>64</v>
      </c>
      <c r="D31" s="13">
        <v>1985</v>
      </c>
      <c r="E31" s="39">
        <f>ROUND(IF('Men''s Epée'!$A$3=1,AO31+BE31,BT31+CJ31),0)</f>
        <v>783</v>
      </c>
      <c r="F31" s="14" t="s">
        <v>4</v>
      </c>
      <c r="G31" s="16">
        <f>IF(OR('Men''s Epée'!$A$3=1,'Men''s Epée'!$AP$3=TRUE),IF(OR(F31&gt;=49,ISNUMBER(F31)=FALSE),0,VLOOKUP(F31,PointTable,G$3,TRUE)),0)</f>
        <v>0</v>
      </c>
      <c r="H31" s="15">
        <v>28</v>
      </c>
      <c r="I31" s="16">
        <f>IF(OR('Men''s Epée'!$A$3=1,'Men''s Epée'!$AQ$3=TRUE),IF(OR(H31&gt;=49,ISNUMBER(H31)=FALSE),0,VLOOKUP(H31,PointTable,I$3,TRUE)),0)</f>
        <v>283</v>
      </c>
      <c r="J31" s="15">
        <v>16</v>
      </c>
      <c r="K31" s="16">
        <f>IF(OR('Men''s Epée'!$A$3=1,'Men''s Epée'!$AQ$3=TRUE),IF(OR(J31&gt;=49,ISNUMBER(J31)=FALSE),0,VLOOKUP(J31,PointTable,K$3,TRUE)),0)</f>
        <v>500</v>
      </c>
      <c r="L31" s="15" t="s">
        <v>4</v>
      </c>
      <c r="M31" s="16">
        <f>IF(OR('Men''s Epée'!$A$3=1,'Men''s Epée'!$AS$3=TRUE),IF(OR(L31&gt;=49,ISNUMBER(L31)=FALSE),0,VLOOKUP(L31,PointTable,M$3,TRUE)),0)</f>
        <v>0</v>
      </c>
      <c r="N31" s="17"/>
      <c r="O31" s="17"/>
      <c r="P31" s="17"/>
      <c r="Q31" s="17"/>
      <c r="R31" s="17"/>
      <c r="S31" s="17"/>
      <c r="T31" s="17"/>
      <c r="U31" s="17"/>
      <c r="V31" s="17"/>
      <c r="W31" s="18"/>
      <c r="X31" s="17"/>
      <c r="Y31" s="17"/>
      <c r="Z31" s="17"/>
      <c r="AA31" s="17"/>
      <c r="AB31" s="17"/>
      <c r="AC31" s="18"/>
      <c r="AE31" s="19">
        <f t="shared" si="78"/>
        <v>0</v>
      </c>
      <c r="AF31" s="19">
        <f t="shared" si="79"/>
        <v>0</v>
      </c>
      <c r="AG31" s="19">
        <f t="shared" si="80"/>
        <v>0</v>
      </c>
      <c r="AH31" s="19">
        <f t="shared" si="81"/>
        <v>0</v>
      </c>
      <c r="AI31" s="19">
        <f t="shared" si="82"/>
        <v>0</v>
      </c>
      <c r="AJ31" s="19">
        <f t="shared" si="83"/>
        <v>0</v>
      </c>
      <c r="AK31" s="19">
        <f t="shared" si="84"/>
        <v>0</v>
      </c>
      <c r="AL31" s="19">
        <f t="shared" si="85"/>
        <v>0</v>
      </c>
      <c r="AM31" s="19">
        <f t="shared" si="86"/>
        <v>0</v>
      </c>
      <c r="AN31" s="19">
        <f t="shared" si="87"/>
        <v>0</v>
      </c>
      <c r="AO31" s="19">
        <f t="shared" si="27"/>
        <v>0</v>
      </c>
      <c r="AP31" s="19">
        <f t="shared" si="63"/>
        <v>0</v>
      </c>
      <c r="AQ31" s="19">
        <f t="shared" si="64"/>
        <v>283</v>
      </c>
      <c r="AR31" s="19">
        <f t="shared" si="65"/>
        <v>500</v>
      </c>
      <c r="AS31" s="19">
        <f t="shared" si="66"/>
        <v>0</v>
      </c>
      <c r="AT31" s="19">
        <f t="shared" si="28"/>
        <v>0</v>
      </c>
      <c r="AU31" s="19">
        <f t="shared" si="29"/>
        <v>0</v>
      </c>
      <c r="AV31" s="19">
        <f t="shared" si="30"/>
        <v>0</v>
      </c>
      <c r="AW31" s="19">
        <f t="shared" si="31"/>
        <v>0</v>
      </c>
      <c r="AX31" s="19">
        <f t="shared" si="32"/>
        <v>0</v>
      </c>
      <c r="AY31" s="19">
        <f t="shared" si="88"/>
        <v>0</v>
      </c>
      <c r="AZ31" s="19">
        <f t="shared" si="89"/>
        <v>0</v>
      </c>
      <c r="BA31" s="19">
        <f t="shared" si="90"/>
        <v>0</v>
      </c>
      <c r="BB31" s="19">
        <f t="shared" si="91"/>
        <v>0</v>
      </c>
      <c r="BC31" s="19">
        <f t="shared" si="92"/>
        <v>0</v>
      </c>
      <c r="BD31" s="19">
        <f t="shared" si="93"/>
        <v>0</v>
      </c>
      <c r="BE31" s="19">
        <f t="shared" si="39"/>
        <v>783</v>
      </c>
      <c r="BF31" s="19">
        <f t="shared" si="68"/>
        <v>0</v>
      </c>
      <c r="BG31" s="19">
        <f t="shared" si="69"/>
        <v>0</v>
      </c>
      <c r="BH31" s="19">
        <f t="shared" si="70"/>
        <v>0</v>
      </c>
      <c r="BJ31" s="20">
        <f t="shared" si="94"/>
        <v>0</v>
      </c>
      <c r="BK31" s="20">
        <f t="shared" si="95"/>
        <v>0</v>
      </c>
      <c r="BL31" s="20">
        <f t="shared" si="96"/>
        <v>0</v>
      </c>
      <c r="BM31" s="20">
        <f t="shared" si="97"/>
        <v>0</v>
      </c>
      <c r="BN31" s="20">
        <f t="shared" si="98"/>
        <v>0</v>
      </c>
      <c r="BO31" s="20">
        <f t="shared" si="99"/>
        <v>0</v>
      </c>
      <c r="BP31" s="20">
        <f t="shared" si="100"/>
        <v>0</v>
      </c>
      <c r="BQ31" s="20">
        <f t="shared" si="101"/>
        <v>0</v>
      </c>
      <c r="BR31" s="20">
        <f t="shared" si="102"/>
        <v>0</v>
      </c>
      <c r="BS31" s="20">
        <f t="shared" si="103"/>
        <v>0</v>
      </c>
      <c r="BT31" s="20">
        <f t="shared" si="49"/>
        <v>0</v>
      </c>
      <c r="BU31" s="8">
        <f>IF('Men''s Epée'!$AP$3=TRUE,G31,0)</f>
        <v>0</v>
      </c>
      <c r="BV31" s="8">
        <f>IF('Men''s Epée'!$AQ$3=TRUE,I31,0)</f>
        <v>283</v>
      </c>
      <c r="BW31" s="8">
        <f>IF('Men''s Epée'!$AR$3=TRUE,K31,0)</f>
        <v>500</v>
      </c>
      <c r="BX31" s="8">
        <f>IF('Men''s Epée'!$AS$3=TRUE,M31,0)</f>
        <v>0</v>
      </c>
      <c r="BY31" s="8">
        <f t="shared" si="50"/>
        <v>0</v>
      </c>
      <c r="BZ31" s="8">
        <f t="shared" si="51"/>
        <v>0</v>
      </c>
      <c r="CA31" s="8">
        <f t="shared" si="52"/>
        <v>0</v>
      </c>
      <c r="CB31" s="8">
        <f t="shared" si="53"/>
        <v>0</v>
      </c>
      <c r="CC31" s="8">
        <f t="shared" si="54"/>
        <v>0</v>
      </c>
      <c r="CD31" s="20">
        <f t="shared" si="104"/>
        <v>0</v>
      </c>
      <c r="CE31" s="20">
        <f t="shared" si="105"/>
        <v>0</v>
      </c>
      <c r="CF31" s="20">
        <f t="shared" si="106"/>
        <v>0</v>
      </c>
      <c r="CG31" s="20">
        <f t="shared" si="107"/>
        <v>0</v>
      </c>
      <c r="CH31" s="20">
        <f t="shared" si="108"/>
        <v>0</v>
      </c>
      <c r="CI31" s="20">
        <f t="shared" si="109"/>
        <v>0</v>
      </c>
      <c r="CJ31" s="8">
        <f t="shared" si="61"/>
        <v>783</v>
      </c>
      <c r="CK31" s="8">
        <f t="shared" si="73"/>
        <v>0</v>
      </c>
      <c r="CL31" s="8">
        <f t="shared" si="74"/>
        <v>0</v>
      </c>
      <c r="CM31" s="8">
        <f t="shared" si="75"/>
        <v>0</v>
      </c>
      <c r="CN31" s="8">
        <f t="shared" si="76"/>
        <v>783</v>
      </c>
    </row>
    <row r="32" spans="1:92" ht="13.5">
      <c r="A32" s="11" t="str">
        <f>IF(E32&lt;MinimumSr,"",IF(E32=E31,A31,ROW()-3&amp;IF(E32=E33,"T","")))</f>
        <v>29</v>
      </c>
      <c r="B32" s="11">
        <f t="shared" si="77"/>
      </c>
      <c r="C32" s="12" t="s">
        <v>80</v>
      </c>
      <c r="D32" s="13">
        <v>1980</v>
      </c>
      <c r="E32" s="39">
        <f>ROUND(IF('Men''s Epée'!$A$3=1,AO32+BE32,BT32+CJ32),0)</f>
        <v>777</v>
      </c>
      <c r="F32" s="14">
        <v>15</v>
      </c>
      <c r="G32" s="16">
        <f>IF(OR('Men''s Epée'!$A$3=1,'Men''s Epée'!$AP$3=TRUE),IF(OR(F32&gt;=49,ISNUMBER(F32)=FALSE),0,VLOOKUP(F32,PointTable,G$3,TRUE)),0)</f>
        <v>502</v>
      </c>
      <c r="H32" s="15" t="s">
        <v>4</v>
      </c>
      <c r="I32" s="16">
        <f>IF(OR('Men''s Epée'!$A$3=1,'Men''s Epée'!$AQ$3=TRUE),IF(OR(H32&gt;=49,ISNUMBER(H32)=FALSE),0,VLOOKUP(H32,PointTable,I$3,TRUE)),0)</f>
        <v>0</v>
      </c>
      <c r="J32" s="15">
        <v>32</v>
      </c>
      <c r="K32" s="16">
        <f>IF(OR('Men''s Epée'!$A$3=1,'Men''s Epée'!$AQ$3=TRUE),IF(OR(J32&gt;=49,ISNUMBER(J32)=FALSE),0,VLOOKUP(J32,PointTable,K$3,TRUE)),0)</f>
        <v>275</v>
      </c>
      <c r="L32" s="15" t="s">
        <v>4</v>
      </c>
      <c r="M32" s="16">
        <f>IF(OR('Men''s Epée'!$A$3=1,'Men''s Epée'!$AS$3=TRUE),IF(OR(L32&gt;=49,ISNUMBER(L32)=FALSE),0,VLOOKUP(L32,PointTable,M$3,TRUE)),0)</f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7"/>
      <c r="AB32" s="17"/>
      <c r="AC32" s="18"/>
      <c r="AE32" s="19">
        <f t="shared" si="78"/>
        <v>0</v>
      </c>
      <c r="AF32" s="19">
        <f t="shared" si="79"/>
        <v>0</v>
      </c>
      <c r="AG32" s="19">
        <f t="shared" si="80"/>
        <v>0</v>
      </c>
      <c r="AH32" s="19">
        <f t="shared" si="81"/>
        <v>0</v>
      </c>
      <c r="AI32" s="19">
        <f t="shared" si="82"/>
        <v>0</v>
      </c>
      <c r="AJ32" s="19">
        <f t="shared" si="83"/>
        <v>0</v>
      </c>
      <c r="AK32" s="19">
        <f t="shared" si="84"/>
        <v>0</v>
      </c>
      <c r="AL32" s="19">
        <f t="shared" si="85"/>
        <v>0</v>
      </c>
      <c r="AM32" s="19">
        <f t="shared" si="86"/>
        <v>0</v>
      </c>
      <c r="AN32" s="19">
        <f t="shared" si="87"/>
        <v>0</v>
      </c>
      <c r="AO32" s="19">
        <f t="shared" si="27"/>
        <v>0</v>
      </c>
      <c r="AP32" s="19">
        <f t="shared" si="63"/>
        <v>502</v>
      </c>
      <c r="AQ32" s="19">
        <f t="shared" si="64"/>
        <v>0</v>
      </c>
      <c r="AR32" s="19">
        <f t="shared" si="65"/>
        <v>275</v>
      </c>
      <c r="AS32" s="19">
        <f t="shared" si="66"/>
        <v>0</v>
      </c>
      <c r="AT32" s="19">
        <f t="shared" si="28"/>
        <v>0</v>
      </c>
      <c r="AU32" s="19">
        <f t="shared" si="29"/>
        <v>0</v>
      </c>
      <c r="AV32" s="19">
        <f t="shared" si="30"/>
        <v>0</v>
      </c>
      <c r="AW32" s="19">
        <f t="shared" si="31"/>
        <v>0</v>
      </c>
      <c r="AX32" s="19">
        <f t="shared" si="32"/>
        <v>0</v>
      </c>
      <c r="AY32" s="19">
        <f t="shared" si="88"/>
        <v>0</v>
      </c>
      <c r="AZ32" s="19">
        <f t="shared" si="89"/>
        <v>0</v>
      </c>
      <c r="BA32" s="19">
        <f t="shared" si="90"/>
        <v>0</v>
      </c>
      <c r="BB32" s="19">
        <f t="shared" si="91"/>
        <v>0</v>
      </c>
      <c r="BC32" s="19">
        <f t="shared" si="92"/>
        <v>0</v>
      </c>
      <c r="BD32" s="19">
        <f t="shared" si="93"/>
        <v>0</v>
      </c>
      <c r="BE32" s="19">
        <f t="shared" si="39"/>
        <v>777</v>
      </c>
      <c r="BF32" s="19">
        <f t="shared" si="68"/>
        <v>0</v>
      </c>
      <c r="BG32" s="19">
        <f t="shared" si="69"/>
        <v>0</v>
      </c>
      <c r="BH32" s="19">
        <f t="shared" si="70"/>
        <v>0</v>
      </c>
      <c r="BJ32" s="20">
        <f t="shared" si="94"/>
        <v>0</v>
      </c>
      <c r="BK32" s="20">
        <f t="shared" si="95"/>
        <v>0</v>
      </c>
      <c r="BL32" s="20">
        <f t="shared" si="96"/>
        <v>0</v>
      </c>
      <c r="BM32" s="20">
        <f t="shared" si="97"/>
        <v>0</v>
      </c>
      <c r="BN32" s="20">
        <f t="shared" si="98"/>
        <v>0</v>
      </c>
      <c r="BO32" s="20">
        <f t="shared" si="99"/>
        <v>0</v>
      </c>
      <c r="BP32" s="20">
        <f t="shared" si="100"/>
        <v>0</v>
      </c>
      <c r="BQ32" s="20">
        <f t="shared" si="101"/>
        <v>0</v>
      </c>
      <c r="BR32" s="20">
        <f t="shared" si="102"/>
        <v>0</v>
      </c>
      <c r="BS32" s="20">
        <f t="shared" si="103"/>
        <v>0</v>
      </c>
      <c r="BT32" s="20">
        <f t="shared" si="49"/>
        <v>0</v>
      </c>
      <c r="BU32" s="8">
        <f>IF('Men''s Epée'!$AP$3=TRUE,G32,0)</f>
        <v>502</v>
      </c>
      <c r="BV32" s="8">
        <f>IF('Men''s Epée'!$AQ$3=TRUE,I32,0)</f>
        <v>0</v>
      </c>
      <c r="BW32" s="8">
        <f>IF('Men''s Epée'!$AR$3=TRUE,K32,0)</f>
        <v>275</v>
      </c>
      <c r="BX32" s="8">
        <f>IF('Men''s Epée'!$AS$3=TRUE,M32,0)</f>
        <v>0</v>
      </c>
      <c r="BY32" s="8">
        <f t="shared" si="50"/>
        <v>0</v>
      </c>
      <c r="BZ32" s="8">
        <f t="shared" si="51"/>
        <v>0</v>
      </c>
      <c r="CA32" s="8">
        <f t="shared" si="52"/>
        <v>0</v>
      </c>
      <c r="CB32" s="8">
        <f t="shared" si="53"/>
        <v>0</v>
      </c>
      <c r="CC32" s="8">
        <f t="shared" si="54"/>
        <v>0</v>
      </c>
      <c r="CD32" s="20">
        <f t="shared" si="104"/>
        <v>0</v>
      </c>
      <c r="CE32" s="20">
        <f t="shared" si="105"/>
        <v>0</v>
      </c>
      <c r="CF32" s="20">
        <f t="shared" si="106"/>
        <v>0</v>
      </c>
      <c r="CG32" s="20">
        <f t="shared" si="107"/>
        <v>0</v>
      </c>
      <c r="CH32" s="20">
        <f t="shared" si="108"/>
        <v>0</v>
      </c>
      <c r="CI32" s="20">
        <f t="shared" si="109"/>
        <v>0</v>
      </c>
      <c r="CJ32" s="8">
        <f t="shared" si="61"/>
        <v>777</v>
      </c>
      <c r="CK32" s="8">
        <f t="shared" si="73"/>
        <v>0</v>
      </c>
      <c r="CL32" s="8">
        <f t="shared" si="74"/>
        <v>0</v>
      </c>
      <c r="CM32" s="8">
        <f t="shared" si="75"/>
        <v>0</v>
      </c>
      <c r="CN32" s="8">
        <f t="shared" si="76"/>
        <v>777</v>
      </c>
    </row>
    <row r="33" spans="1:92" ht="13.5">
      <c r="A33" s="11" t="str">
        <f>IF(E33&lt;MinimumSr,"",IF(E33=E32,A32,ROW()-3&amp;IF(E33=E34,"T","")))</f>
        <v>30</v>
      </c>
      <c r="B33" s="11">
        <f t="shared" si="77"/>
      </c>
      <c r="C33" s="12" t="s">
        <v>216</v>
      </c>
      <c r="D33" s="13">
        <v>1985</v>
      </c>
      <c r="E33" s="39">
        <f>ROUND(IF('Men''s Epée'!$A$3=1,AO33+BE33,BT33+CJ33),0)</f>
        <v>694</v>
      </c>
      <c r="F33" s="14">
        <v>20</v>
      </c>
      <c r="G33" s="16">
        <f>IF(OR('Men''s Epée'!$A$3=1,'Men''s Epée'!$AP$3=TRUE),IF(OR(F33&gt;=49,ISNUMBER(F33)=FALSE),0,VLOOKUP(F33,PointTable,G$3,TRUE)),0)</f>
        <v>344</v>
      </c>
      <c r="H33" s="15">
        <v>17</v>
      </c>
      <c r="I33" s="16">
        <f>IF(OR('Men''s Epée'!$A$3=1,'Men''s Epée'!$AQ$3=TRUE),IF(OR(H33&gt;=49,ISNUMBER(H33)=FALSE),0,VLOOKUP(H33,PointTable,I$3,TRUE)),0)</f>
        <v>350</v>
      </c>
      <c r="J33" s="15" t="s">
        <v>4</v>
      </c>
      <c r="K33" s="16">
        <f>IF(OR('Men''s Epée'!$A$3=1,'Men''s Epée'!$AQ$3=TRUE),IF(OR(J33&gt;=49,ISNUMBER(J33)=FALSE),0,VLOOKUP(J33,PointTable,K$3,TRUE)),0)</f>
        <v>0</v>
      </c>
      <c r="L33" s="15" t="s">
        <v>4</v>
      </c>
      <c r="M33" s="16">
        <f>IF(OR('Men''s Epée'!$A$3=1,'Men''s Epée'!$AS$3=TRUE),IF(OR(L33&gt;=49,ISNUMBER(L33)=FALSE),0,VLOOKUP(L33,PointTable,M$3,TRUE)),0)</f>
        <v>0</v>
      </c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7"/>
      <c r="AB33" s="17"/>
      <c r="AC33" s="18"/>
      <c r="AE33" s="19">
        <f t="shared" si="78"/>
        <v>0</v>
      </c>
      <c r="AF33" s="19">
        <f t="shared" si="79"/>
        <v>0</v>
      </c>
      <c r="AG33" s="19">
        <f t="shared" si="80"/>
        <v>0</v>
      </c>
      <c r="AH33" s="19">
        <f t="shared" si="81"/>
        <v>0</v>
      </c>
      <c r="AI33" s="19">
        <f t="shared" si="82"/>
        <v>0</v>
      </c>
      <c r="AJ33" s="19">
        <f t="shared" si="83"/>
        <v>0</v>
      </c>
      <c r="AK33" s="19">
        <f t="shared" si="84"/>
        <v>0</v>
      </c>
      <c r="AL33" s="19">
        <f t="shared" si="85"/>
        <v>0</v>
      </c>
      <c r="AM33" s="19">
        <f t="shared" si="86"/>
        <v>0</v>
      </c>
      <c r="AN33" s="19">
        <f t="shared" si="87"/>
        <v>0</v>
      </c>
      <c r="AO33" s="19">
        <f t="shared" si="27"/>
        <v>0</v>
      </c>
      <c r="AP33" s="19">
        <f t="shared" si="63"/>
        <v>344</v>
      </c>
      <c r="AQ33" s="19">
        <f t="shared" si="64"/>
        <v>350</v>
      </c>
      <c r="AR33" s="19">
        <f t="shared" si="65"/>
        <v>0</v>
      </c>
      <c r="AS33" s="19">
        <f t="shared" si="66"/>
        <v>0</v>
      </c>
      <c r="AT33" s="19">
        <f t="shared" si="28"/>
        <v>0</v>
      </c>
      <c r="AU33" s="19">
        <f t="shared" si="29"/>
        <v>0</v>
      </c>
      <c r="AV33" s="19">
        <f t="shared" si="30"/>
        <v>0</v>
      </c>
      <c r="AW33" s="19">
        <f t="shared" si="31"/>
        <v>0</v>
      </c>
      <c r="AX33" s="19">
        <f t="shared" si="32"/>
        <v>0</v>
      </c>
      <c r="AY33" s="19">
        <f t="shared" si="88"/>
        <v>0</v>
      </c>
      <c r="AZ33" s="19">
        <f t="shared" si="89"/>
        <v>0</v>
      </c>
      <c r="BA33" s="19">
        <f t="shared" si="90"/>
        <v>0</v>
      </c>
      <c r="BB33" s="19">
        <f t="shared" si="91"/>
        <v>0</v>
      </c>
      <c r="BC33" s="19">
        <f t="shared" si="92"/>
        <v>0</v>
      </c>
      <c r="BD33" s="19">
        <f t="shared" si="93"/>
        <v>0</v>
      </c>
      <c r="BE33" s="19">
        <f t="shared" si="39"/>
        <v>694</v>
      </c>
      <c r="BF33" s="19">
        <f t="shared" si="68"/>
        <v>0</v>
      </c>
      <c r="BG33" s="19">
        <f t="shared" si="69"/>
        <v>0</v>
      </c>
      <c r="BH33" s="19">
        <f t="shared" si="70"/>
        <v>0</v>
      </c>
      <c r="BJ33" s="20">
        <f t="shared" si="94"/>
        <v>0</v>
      </c>
      <c r="BK33" s="20">
        <f t="shared" si="95"/>
        <v>0</v>
      </c>
      <c r="BL33" s="20">
        <f t="shared" si="96"/>
        <v>0</v>
      </c>
      <c r="BM33" s="20">
        <f t="shared" si="97"/>
        <v>0</v>
      </c>
      <c r="BN33" s="20">
        <f t="shared" si="98"/>
        <v>0</v>
      </c>
      <c r="BO33" s="20">
        <f t="shared" si="99"/>
        <v>0</v>
      </c>
      <c r="BP33" s="20">
        <f t="shared" si="100"/>
        <v>0</v>
      </c>
      <c r="BQ33" s="20">
        <f t="shared" si="101"/>
        <v>0</v>
      </c>
      <c r="BR33" s="20">
        <f t="shared" si="102"/>
        <v>0</v>
      </c>
      <c r="BS33" s="20">
        <f t="shared" si="103"/>
        <v>0</v>
      </c>
      <c r="BT33" s="20">
        <f t="shared" si="49"/>
        <v>0</v>
      </c>
      <c r="BU33" s="8">
        <f>IF('Men''s Epée'!$AP$3=TRUE,G33,0)</f>
        <v>344</v>
      </c>
      <c r="BV33" s="8">
        <f>IF('Men''s Epée'!$AQ$3=TRUE,I33,0)</f>
        <v>350</v>
      </c>
      <c r="BW33" s="8">
        <f>IF('Men''s Epée'!$AR$3=TRUE,K33,0)</f>
        <v>0</v>
      </c>
      <c r="BX33" s="8">
        <f>IF('Men''s Epée'!$AS$3=TRUE,M33,0)</f>
        <v>0</v>
      </c>
      <c r="BY33" s="8">
        <f t="shared" si="50"/>
        <v>0</v>
      </c>
      <c r="BZ33" s="8">
        <f t="shared" si="51"/>
        <v>0</v>
      </c>
      <c r="CA33" s="8">
        <f t="shared" si="52"/>
        <v>0</v>
      </c>
      <c r="CB33" s="8">
        <f t="shared" si="53"/>
        <v>0</v>
      </c>
      <c r="CC33" s="8">
        <f t="shared" si="54"/>
        <v>0</v>
      </c>
      <c r="CD33" s="20">
        <f t="shared" si="104"/>
        <v>0</v>
      </c>
      <c r="CE33" s="20">
        <f t="shared" si="105"/>
        <v>0</v>
      </c>
      <c r="CF33" s="20">
        <f t="shared" si="106"/>
        <v>0</v>
      </c>
      <c r="CG33" s="20">
        <f t="shared" si="107"/>
        <v>0</v>
      </c>
      <c r="CH33" s="20">
        <f t="shared" si="108"/>
        <v>0</v>
      </c>
      <c r="CI33" s="20">
        <f t="shared" si="109"/>
        <v>0</v>
      </c>
      <c r="CJ33" s="8">
        <f t="shared" si="61"/>
        <v>694</v>
      </c>
      <c r="CK33" s="8">
        <f t="shared" si="73"/>
        <v>0</v>
      </c>
      <c r="CL33" s="8">
        <f t="shared" si="74"/>
        <v>0</v>
      </c>
      <c r="CM33" s="8">
        <f t="shared" si="75"/>
        <v>0</v>
      </c>
      <c r="CN33" s="8">
        <f t="shared" si="76"/>
        <v>694</v>
      </c>
    </row>
    <row r="34" spans="1:92" ht="13.5">
      <c r="A34" s="11" t="str">
        <f>IF(E34&lt;MinimumSr,"",IF(E34=E33,A33,ROW()-3&amp;IF(E34=E35,"T","")))</f>
        <v>31T</v>
      </c>
      <c r="B34" s="11" t="str">
        <f t="shared" si="77"/>
        <v>#</v>
      </c>
      <c r="C34" s="12" t="s">
        <v>74</v>
      </c>
      <c r="D34" s="13">
        <v>1988</v>
      </c>
      <c r="E34" s="39">
        <f>ROUND(IF('Men''s Epée'!$A$3=1,AO34+BE34,BT34+CJ34),0)</f>
        <v>685</v>
      </c>
      <c r="F34" s="14" t="s">
        <v>4</v>
      </c>
      <c r="G34" s="16">
        <f>IF(OR('Men''s Epée'!$A$3=1,'Men''s Epée'!$AP$3=TRUE),IF(OR(F34&gt;=49,ISNUMBER(F34)=FALSE),0,VLOOKUP(F34,PointTable,G$3,TRUE)),0)</f>
        <v>0</v>
      </c>
      <c r="H34" s="15" t="s">
        <v>4</v>
      </c>
      <c r="I34" s="16">
        <f>IF(OR('Men''s Epée'!$A$3=1,'Men''s Epée'!$AQ$3=TRUE),IF(OR(H34&gt;=49,ISNUMBER(H34)=FALSE),0,VLOOKUP(H34,PointTable,I$3,TRUE)),0)</f>
        <v>0</v>
      </c>
      <c r="J34" s="15">
        <v>8</v>
      </c>
      <c r="K34" s="16">
        <f>IF(OR('Men''s Epée'!$A$3=1,'Men''s Epée'!$AQ$3=TRUE),IF(OR(J34&gt;=49,ISNUMBER(J34)=FALSE),0,VLOOKUP(J34,PointTable,K$3,TRUE)),0)</f>
        <v>685</v>
      </c>
      <c r="L34" s="15" t="s">
        <v>4</v>
      </c>
      <c r="M34" s="16">
        <f>IF(OR('Men''s Epée'!$A$3=1,'Men''s Epée'!$AS$3=TRUE),IF(OR(L34&gt;=49,ISNUMBER(L34)=FALSE),0,VLOOKUP(L34,PointTable,M$3,TRUE)),0)</f>
        <v>0</v>
      </c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7"/>
      <c r="AB34" s="17"/>
      <c r="AC34" s="18"/>
      <c r="AE34" s="19">
        <f t="shared" si="78"/>
        <v>0</v>
      </c>
      <c r="AF34" s="19">
        <f t="shared" si="79"/>
        <v>0</v>
      </c>
      <c r="AG34" s="19">
        <f t="shared" si="80"/>
        <v>0</v>
      </c>
      <c r="AH34" s="19">
        <f t="shared" si="81"/>
        <v>0</v>
      </c>
      <c r="AI34" s="19">
        <f t="shared" si="82"/>
        <v>0</v>
      </c>
      <c r="AJ34" s="19">
        <f t="shared" si="83"/>
        <v>0</v>
      </c>
      <c r="AK34" s="19">
        <f t="shared" si="84"/>
        <v>0</v>
      </c>
      <c r="AL34" s="19">
        <f t="shared" si="85"/>
        <v>0</v>
      </c>
      <c r="AM34" s="19">
        <f t="shared" si="86"/>
        <v>0</v>
      </c>
      <c r="AN34" s="19">
        <f t="shared" si="87"/>
        <v>0</v>
      </c>
      <c r="AO34" s="19">
        <f t="shared" si="27"/>
        <v>0</v>
      </c>
      <c r="AP34" s="19">
        <f t="shared" si="63"/>
        <v>0</v>
      </c>
      <c r="AQ34" s="19">
        <f t="shared" si="64"/>
        <v>0</v>
      </c>
      <c r="AR34" s="19">
        <f t="shared" si="65"/>
        <v>685</v>
      </c>
      <c r="AS34" s="19">
        <f t="shared" si="66"/>
        <v>0</v>
      </c>
      <c r="AT34" s="19">
        <f t="shared" si="28"/>
        <v>0</v>
      </c>
      <c r="AU34" s="19">
        <f t="shared" si="29"/>
        <v>0</v>
      </c>
      <c r="AV34" s="19">
        <f t="shared" si="30"/>
        <v>0</v>
      </c>
      <c r="AW34" s="19">
        <f t="shared" si="31"/>
        <v>0</v>
      </c>
      <c r="AX34" s="19">
        <f t="shared" si="32"/>
        <v>0</v>
      </c>
      <c r="AY34" s="19">
        <f t="shared" si="88"/>
        <v>0</v>
      </c>
      <c r="AZ34" s="19">
        <f t="shared" si="89"/>
        <v>0</v>
      </c>
      <c r="BA34" s="19">
        <f t="shared" si="90"/>
        <v>0</v>
      </c>
      <c r="BB34" s="19">
        <f t="shared" si="91"/>
        <v>0</v>
      </c>
      <c r="BC34" s="19">
        <f t="shared" si="92"/>
        <v>0</v>
      </c>
      <c r="BD34" s="19">
        <f t="shared" si="93"/>
        <v>0</v>
      </c>
      <c r="BE34" s="19">
        <f t="shared" si="39"/>
        <v>685</v>
      </c>
      <c r="BF34" s="19">
        <f t="shared" si="68"/>
        <v>0</v>
      </c>
      <c r="BG34" s="19">
        <f t="shared" si="69"/>
        <v>0</v>
      </c>
      <c r="BH34" s="19">
        <f t="shared" si="70"/>
        <v>0</v>
      </c>
      <c r="BJ34" s="20">
        <f t="shared" si="94"/>
        <v>0</v>
      </c>
      <c r="BK34" s="20">
        <f t="shared" si="95"/>
        <v>0</v>
      </c>
      <c r="BL34" s="20">
        <f t="shared" si="96"/>
        <v>0</v>
      </c>
      <c r="BM34" s="20">
        <f t="shared" si="97"/>
        <v>0</v>
      </c>
      <c r="BN34" s="20">
        <f t="shared" si="98"/>
        <v>0</v>
      </c>
      <c r="BO34" s="20">
        <f t="shared" si="99"/>
        <v>0</v>
      </c>
      <c r="BP34" s="20">
        <f t="shared" si="100"/>
        <v>0</v>
      </c>
      <c r="BQ34" s="20">
        <f t="shared" si="101"/>
        <v>0</v>
      </c>
      <c r="BR34" s="20">
        <f t="shared" si="102"/>
        <v>0</v>
      </c>
      <c r="BS34" s="20">
        <f t="shared" si="103"/>
        <v>0</v>
      </c>
      <c r="BT34" s="20">
        <f t="shared" si="49"/>
        <v>0</v>
      </c>
      <c r="BU34" s="8">
        <f>IF('Men''s Epée'!$AP$3=TRUE,G34,0)</f>
        <v>0</v>
      </c>
      <c r="BV34" s="8">
        <f>IF('Men''s Epée'!$AQ$3=TRUE,I34,0)</f>
        <v>0</v>
      </c>
      <c r="BW34" s="8">
        <f>IF('Men''s Epée'!$AR$3=TRUE,K34,0)</f>
        <v>685</v>
      </c>
      <c r="BX34" s="8">
        <f>IF('Men''s Epée'!$AS$3=TRUE,M34,0)</f>
        <v>0</v>
      </c>
      <c r="BY34" s="8">
        <f t="shared" si="50"/>
        <v>0</v>
      </c>
      <c r="BZ34" s="8">
        <f t="shared" si="51"/>
        <v>0</v>
      </c>
      <c r="CA34" s="8">
        <f t="shared" si="52"/>
        <v>0</v>
      </c>
      <c r="CB34" s="8">
        <f t="shared" si="53"/>
        <v>0</v>
      </c>
      <c r="CC34" s="8">
        <f t="shared" si="54"/>
        <v>0</v>
      </c>
      <c r="CD34" s="20">
        <f t="shared" si="104"/>
        <v>0</v>
      </c>
      <c r="CE34" s="20">
        <f t="shared" si="105"/>
        <v>0</v>
      </c>
      <c r="CF34" s="20">
        <f t="shared" si="106"/>
        <v>0</v>
      </c>
      <c r="CG34" s="20">
        <f t="shared" si="107"/>
        <v>0</v>
      </c>
      <c r="CH34" s="20">
        <f t="shared" si="108"/>
        <v>0</v>
      </c>
      <c r="CI34" s="20">
        <f t="shared" si="109"/>
        <v>0</v>
      </c>
      <c r="CJ34" s="8">
        <f t="shared" si="61"/>
        <v>685</v>
      </c>
      <c r="CK34" s="8">
        <f t="shared" si="73"/>
        <v>0</v>
      </c>
      <c r="CL34" s="8">
        <f t="shared" si="74"/>
        <v>0</v>
      </c>
      <c r="CM34" s="8">
        <f t="shared" si="75"/>
        <v>0</v>
      </c>
      <c r="CN34" s="8">
        <f t="shared" si="76"/>
        <v>685</v>
      </c>
    </row>
    <row r="35" spans="1:92" ht="13.5">
      <c r="A35" s="11" t="str">
        <f>IF(E35&lt;MinimumSr,"",IF(E35=E34,A34,ROW()-3&amp;IF(E35=E36,"T","")))</f>
        <v>31T</v>
      </c>
      <c r="B35" s="11">
        <f t="shared" si="77"/>
      </c>
      <c r="C35" s="12" t="s">
        <v>222</v>
      </c>
      <c r="D35" s="13">
        <v>1977</v>
      </c>
      <c r="E35" s="39">
        <f>ROUND(IF('Men''s Epée'!$A$3=1,AO35+BE35,BT35+CJ35),0)</f>
        <v>685</v>
      </c>
      <c r="F35" s="14">
        <v>8</v>
      </c>
      <c r="G35" s="16">
        <f>IF(OR('Men''s Epée'!$A$3=1,'Men''s Epée'!$AP$3=TRUE),IF(OR(F35&gt;=49,ISNUMBER(F35)=FALSE),0,VLOOKUP(F35,PointTable,G$3,TRUE)),0)</f>
        <v>685</v>
      </c>
      <c r="H35" s="15" t="s">
        <v>4</v>
      </c>
      <c r="I35" s="16">
        <f>IF(OR('Men''s Epée'!$A$3=1,'Men''s Epée'!$AQ$3=TRUE),IF(OR(H35&gt;=49,ISNUMBER(H35)=FALSE),0,VLOOKUP(H35,PointTable,I$3,TRUE)),0)</f>
        <v>0</v>
      </c>
      <c r="J35" s="15" t="s">
        <v>4</v>
      </c>
      <c r="K35" s="16">
        <f>IF(OR('Men''s Epée'!$A$3=1,'Men''s Epée'!$AQ$3=TRUE),IF(OR(J35&gt;=49,ISNUMBER(J35)=FALSE),0,VLOOKUP(J35,PointTable,K$3,TRUE)),0)</f>
        <v>0</v>
      </c>
      <c r="L35" s="15" t="s">
        <v>4</v>
      </c>
      <c r="M35" s="16">
        <f>IF(OR('Men''s Epée'!$A$3=1,'Men''s Epée'!$AS$3=TRUE),IF(OR(L35&gt;=49,ISNUMBER(L35)=FALSE),0,VLOOKUP(L35,PointTable,M$3,TRUE)),0)</f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7"/>
      <c r="Y35" s="17"/>
      <c r="Z35" s="17"/>
      <c r="AA35" s="17"/>
      <c r="AB35" s="17"/>
      <c r="AC35" s="18"/>
      <c r="AE35" s="19">
        <f t="shared" si="78"/>
        <v>0</v>
      </c>
      <c r="AF35" s="19">
        <f t="shared" si="79"/>
        <v>0</v>
      </c>
      <c r="AG35" s="19">
        <f t="shared" si="80"/>
        <v>0</v>
      </c>
      <c r="AH35" s="19">
        <f t="shared" si="81"/>
        <v>0</v>
      </c>
      <c r="AI35" s="19">
        <f t="shared" si="82"/>
        <v>0</v>
      </c>
      <c r="AJ35" s="19">
        <f t="shared" si="83"/>
        <v>0</v>
      </c>
      <c r="AK35" s="19">
        <f t="shared" si="84"/>
        <v>0</v>
      </c>
      <c r="AL35" s="19">
        <f t="shared" si="85"/>
        <v>0</v>
      </c>
      <c r="AM35" s="19">
        <f t="shared" si="86"/>
        <v>0</v>
      </c>
      <c r="AN35" s="19">
        <f t="shared" si="87"/>
        <v>0</v>
      </c>
      <c r="AO35" s="19">
        <f t="shared" si="27"/>
        <v>0</v>
      </c>
      <c r="AP35" s="19">
        <f t="shared" si="63"/>
        <v>685</v>
      </c>
      <c r="AQ35" s="19">
        <f t="shared" si="64"/>
        <v>0</v>
      </c>
      <c r="AR35" s="19">
        <f t="shared" si="65"/>
        <v>0</v>
      </c>
      <c r="AS35" s="19">
        <f t="shared" si="66"/>
        <v>0</v>
      </c>
      <c r="AT35" s="19">
        <f t="shared" si="28"/>
        <v>0</v>
      </c>
      <c r="AU35" s="19">
        <f t="shared" si="29"/>
        <v>0</v>
      </c>
      <c r="AV35" s="19">
        <f t="shared" si="30"/>
        <v>0</v>
      </c>
      <c r="AW35" s="19">
        <f t="shared" si="31"/>
        <v>0</v>
      </c>
      <c r="AX35" s="19">
        <f t="shared" si="32"/>
        <v>0</v>
      </c>
      <c r="AY35" s="19">
        <f t="shared" si="88"/>
        <v>0</v>
      </c>
      <c r="AZ35" s="19">
        <f t="shared" si="89"/>
        <v>0</v>
      </c>
      <c r="BA35" s="19">
        <f t="shared" si="90"/>
        <v>0</v>
      </c>
      <c r="BB35" s="19">
        <f t="shared" si="91"/>
        <v>0</v>
      </c>
      <c r="BC35" s="19">
        <f t="shared" si="92"/>
        <v>0</v>
      </c>
      <c r="BD35" s="19">
        <f t="shared" si="93"/>
        <v>0</v>
      </c>
      <c r="BE35" s="19">
        <f t="shared" si="39"/>
        <v>685</v>
      </c>
      <c r="BF35" s="19">
        <f t="shared" si="68"/>
        <v>0</v>
      </c>
      <c r="BG35" s="19">
        <f t="shared" si="69"/>
        <v>0</v>
      </c>
      <c r="BH35" s="19">
        <f t="shared" si="70"/>
        <v>0</v>
      </c>
      <c r="BJ35" s="20">
        <f t="shared" si="94"/>
        <v>0</v>
      </c>
      <c r="BK35" s="20">
        <f t="shared" si="95"/>
        <v>0</v>
      </c>
      <c r="BL35" s="20">
        <f t="shared" si="96"/>
        <v>0</v>
      </c>
      <c r="BM35" s="20">
        <f t="shared" si="97"/>
        <v>0</v>
      </c>
      <c r="BN35" s="20">
        <f t="shared" si="98"/>
        <v>0</v>
      </c>
      <c r="BO35" s="20">
        <f t="shared" si="99"/>
        <v>0</v>
      </c>
      <c r="BP35" s="20">
        <f t="shared" si="100"/>
        <v>0</v>
      </c>
      <c r="BQ35" s="20">
        <f t="shared" si="101"/>
        <v>0</v>
      </c>
      <c r="BR35" s="20">
        <f t="shared" si="102"/>
        <v>0</v>
      </c>
      <c r="BS35" s="20">
        <f t="shared" si="103"/>
        <v>0</v>
      </c>
      <c r="BT35" s="20">
        <f t="shared" si="49"/>
        <v>0</v>
      </c>
      <c r="BU35" s="8">
        <f>IF('Men''s Epée'!$AP$3=TRUE,G35,0)</f>
        <v>685</v>
      </c>
      <c r="BV35" s="8">
        <f>IF('Men''s Epée'!$AQ$3=TRUE,I35,0)</f>
        <v>0</v>
      </c>
      <c r="BW35" s="8">
        <f>IF('Men''s Epée'!$AR$3=TRUE,K35,0)</f>
        <v>0</v>
      </c>
      <c r="BX35" s="8">
        <f>IF('Men''s Epée'!$AS$3=TRUE,M35,0)</f>
        <v>0</v>
      </c>
      <c r="BY35" s="8">
        <f t="shared" si="50"/>
        <v>0</v>
      </c>
      <c r="BZ35" s="8">
        <f t="shared" si="51"/>
        <v>0</v>
      </c>
      <c r="CA35" s="8">
        <f t="shared" si="52"/>
        <v>0</v>
      </c>
      <c r="CB35" s="8">
        <f t="shared" si="53"/>
        <v>0</v>
      </c>
      <c r="CC35" s="8">
        <f t="shared" si="54"/>
        <v>0</v>
      </c>
      <c r="CD35" s="20">
        <f t="shared" si="104"/>
        <v>0</v>
      </c>
      <c r="CE35" s="20">
        <f t="shared" si="105"/>
        <v>0</v>
      </c>
      <c r="CF35" s="20">
        <f t="shared" si="106"/>
        <v>0</v>
      </c>
      <c r="CG35" s="20">
        <f t="shared" si="107"/>
        <v>0</v>
      </c>
      <c r="CH35" s="20">
        <f t="shared" si="108"/>
        <v>0</v>
      </c>
      <c r="CI35" s="20">
        <f t="shared" si="109"/>
        <v>0</v>
      </c>
      <c r="CJ35" s="8">
        <f t="shared" si="61"/>
        <v>685</v>
      </c>
      <c r="CK35" s="8">
        <f t="shared" si="73"/>
        <v>0</v>
      </c>
      <c r="CL35" s="8">
        <f t="shared" si="74"/>
        <v>0</v>
      </c>
      <c r="CM35" s="8">
        <f t="shared" si="75"/>
        <v>0</v>
      </c>
      <c r="CN35" s="8">
        <f t="shared" si="76"/>
        <v>685</v>
      </c>
    </row>
    <row r="36" spans="1:92" ht="13.5">
      <c r="A36" s="11" t="str">
        <f>IF(E36&lt;MinimumSr,"",IF(E36=E35,A35,ROW()-3&amp;IF(E36=E37,"T","")))</f>
        <v>33</v>
      </c>
      <c r="B36" s="11" t="str">
        <f t="shared" si="77"/>
        <v>#</v>
      </c>
      <c r="C36" s="12" t="s">
        <v>255</v>
      </c>
      <c r="D36" s="13">
        <v>1990</v>
      </c>
      <c r="E36" s="39">
        <f>ROUND(IF('Men''s Epée'!$A$3=1,AO36+BE36,BT36+CJ36),0)</f>
        <v>617</v>
      </c>
      <c r="F36" s="14" t="s">
        <v>4</v>
      </c>
      <c r="G36" s="16">
        <f>IF(OR('Men''s Epée'!$A$3=1,'Men''s Epée'!$AP$3=TRUE),IF(OR(F36&gt;=49,ISNUMBER(F36)=FALSE),0,VLOOKUP(F36,PointTable,G$3,TRUE)),0)</f>
        <v>0</v>
      </c>
      <c r="H36" s="15">
        <v>22</v>
      </c>
      <c r="I36" s="16">
        <f>IF(OR('Men''s Epée'!$A$3=1,'Men''s Epée'!$AQ$3=TRUE),IF(OR(H36&gt;=49,ISNUMBER(H36)=FALSE),0,VLOOKUP(H36,PointTable,I$3,TRUE)),0)</f>
        <v>340</v>
      </c>
      <c r="J36" s="15">
        <v>31</v>
      </c>
      <c r="K36" s="16">
        <f>IF(OR('Men''s Epée'!$A$3=1,'Men''s Epée'!$AQ$3=TRUE),IF(OR(J36&gt;=49,ISNUMBER(J36)=FALSE),0,VLOOKUP(J36,PointTable,K$3,TRUE)),0)</f>
        <v>277</v>
      </c>
      <c r="L36" s="15" t="s">
        <v>4</v>
      </c>
      <c r="M36" s="16">
        <f>IF(OR('Men''s Epée'!$A$3=1,'Men''s Epée'!$AS$3=TRUE),IF(OR(L36&gt;=49,ISNUMBER(L36)=FALSE),0,VLOOKUP(L36,PointTable,M$3,TRUE)),0)</f>
        <v>0</v>
      </c>
      <c r="N36" s="17"/>
      <c r="O36" s="17"/>
      <c r="P36" s="17"/>
      <c r="Q36" s="17"/>
      <c r="R36" s="17"/>
      <c r="S36" s="17"/>
      <c r="T36" s="17"/>
      <c r="U36" s="17"/>
      <c r="V36" s="17"/>
      <c r="W36" s="18"/>
      <c r="X36" s="17"/>
      <c r="Y36" s="17"/>
      <c r="Z36" s="17"/>
      <c r="AA36" s="17"/>
      <c r="AB36" s="17"/>
      <c r="AC36" s="18"/>
      <c r="AE36" s="19">
        <f t="shared" si="78"/>
        <v>0</v>
      </c>
      <c r="AF36" s="19">
        <f t="shared" si="79"/>
        <v>0</v>
      </c>
      <c r="AG36" s="19">
        <f t="shared" si="80"/>
        <v>0</v>
      </c>
      <c r="AH36" s="19">
        <f t="shared" si="81"/>
        <v>0</v>
      </c>
      <c r="AI36" s="19">
        <f t="shared" si="82"/>
        <v>0</v>
      </c>
      <c r="AJ36" s="19">
        <f t="shared" si="83"/>
        <v>0</v>
      </c>
      <c r="AK36" s="19">
        <f t="shared" si="84"/>
        <v>0</v>
      </c>
      <c r="AL36" s="19">
        <f t="shared" si="85"/>
        <v>0</v>
      </c>
      <c r="AM36" s="19">
        <f t="shared" si="86"/>
        <v>0</v>
      </c>
      <c r="AN36" s="19">
        <f t="shared" si="87"/>
        <v>0</v>
      </c>
      <c r="AO36" s="19">
        <f t="shared" si="27"/>
        <v>0</v>
      </c>
      <c r="AP36" s="19">
        <f>G36</f>
        <v>0</v>
      </c>
      <c r="AQ36" s="19">
        <f>I36</f>
        <v>340</v>
      </c>
      <c r="AR36" s="19">
        <f>K36</f>
        <v>277</v>
      </c>
      <c r="AS36" s="19">
        <f>M36</f>
        <v>0</v>
      </c>
      <c r="AT36" s="19">
        <f t="shared" si="28"/>
        <v>0</v>
      </c>
      <c r="AU36" s="19">
        <f t="shared" si="29"/>
        <v>0</v>
      </c>
      <c r="AV36" s="19">
        <f t="shared" si="30"/>
        <v>0</v>
      </c>
      <c r="AW36" s="19">
        <f t="shared" si="31"/>
        <v>0</v>
      </c>
      <c r="AX36" s="19">
        <f t="shared" si="32"/>
        <v>0</v>
      </c>
      <c r="AY36" s="19">
        <f t="shared" si="88"/>
        <v>0</v>
      </c>
      <c r="AZ36" s="19">
        <f t="shared" si="89"/>
        <v>0</v>
      </c>
      <c r="BA36" s="19">
        <f t="shared" si="90"/>
        <v>0</v>
      </c>
      <c r="BB36" s="19">
        <f t="shared" si="91"/>
        <v>0</v>
      </c>
      <c r="BC36" s="19">
        <f t="shared" si="92"/>
        <v>0</v>
      </c>
      <c r="BD36" s="19">
        <f t="shared" si="93"/>
        <v>0</v>
      </c>
      <c r="BE36" s="19">
        <f t="shared" si="39"/>
        <v>617</v>
      </c>
      <c r="BF36" s="19">
        <f>LARGE(AT36:BD36,1)</f>
        <v>0</v>
      </c>
      <c r="BG36" s="19">
        <f>LARGE(AT36:BD36,2)</f>
        <v>0</v>
      </c>
      <c r="BH36" s="19">
        <f>LARGE(AT36:BD36,3)</f>
        <v>0</v>
      </c>
      <c r="BJ36" s="20">
        <f t="shared" si="94"/>
        <v>0</v>
      </c>
      <c r="BK36" s="20">
        <f t="shared" si="95"/>
        <v>0</v>
      </c>
      <c r="BL36" s="20">
        <f t="shared" si="96"/>
        <v>0</v>
      </c>
      <c r="BM36" s="20">
        <f t="shared" si="97"/>
        <v>0</v>
      </c>
      <c r="BN36" s="20">
        <f t="shared" si="98"/>
        <v>0</v>
      </c>
      <c r="BO36" s="20">
        <f t="shared" si="99"/>
        <v>0</v>
      </c>
      <c r="BP36" s="20">
        <f t="shared" si="100"/>
        <v>0</v>
      </c>
      <c r="BQ36" s="20">
        <f t="shared" si="101"/>
        <v>0</v>
      </c>
      <c r="BR36" s="20">
        <f t="shared" si="102"/>
        <v>0</v>
      </c>
      <c r="BS36" s="20">
        <f t="shared" si="103"/>
        <v>0</v>
      </c>
      <c r="BT36" s="20">
        <f t="shared" si="49"/>
        <v>0</v>
      </c>
      <c r="BU36" s="8">
        <f>IF('Men''s Epée'!$AP$3=TRUE,G36,0)</f>
        <v>0</v>
      </c>
      <c r="BV36" s="8">
        <f>IF('Men''s Epée'!$AQ$3=TRUE,I36,0)</f>
        <v>340</v>
      </c>
      <c r="BW36" s="8">
        <f>IF('Men''s Epée'!$AR$3=TRUE,K36,0)</f>
        <v>277</v>
      </c>
      <c r="BX36" s="8">
        <f>IF('Men''s Epée'!$AS$3=TRUE,M36,0)</f>
        <v>0</v>
      </c>
      <c r="BY36" s="8">
        <f t="shared" si="50"/>
        <v>0</v>
      </c>
      <c r="BZ36" s="8">
        <f t="shared" si="51"/>
        <v>0</v>
      </c>
      <c r="CA36" s="8">
        <f t="shared" si="52"/>
        <v>0</v>
      </c>
      <c r="CB36" s="8">
        <f t="shared" si="53"/>
        <v>0</v>
      </c>
      <c r="CC36" s="8">
        <f t="shared" si="54"/>
        <v>0</v>
      </c>
      <c r="CD36" s="20">
        <f t="shared" si="104"/>
        <v>0</v>
      </c>
      <c r="CE36" s="20">
        <f t="shared" si="105"/>
        <v>0</v>
      </c>
      <c r="CF36" s="20">
        <f t="shared" si="106"/>
        <v>0</v>
      </c>
      <c r="CG36" s="20">
        <f t="shared" si="107"/>
        <v>0</v>
      </c>
      <c r="CH36" s="20">
        <f t="shared" si="108"/>
        <v>0</v>
      </c>
      <c r="CI36" s="20">
        <f t="shared" si="109"/>
        <v>0</v>
      </c>
      <c r="CJ36" s="8">
        <f t="shared" si="61"/>
        <v>617</v>
      </c>
      <c r="CK36" s="8">
        <f>LARGE(BY36:CI36,1)</f>
        <v>0</v>
      </c>
      <c r="CL36" s="8">
        <f>LARGE(BY36:CI36,2)</f>
        <v>0</v>
      </c>
      <c r="CM36" s="8">
        <f>LARGE(BY36:CI36,3)</f>
        <v>0</v>
      </c>
      <c r="CN36" s="8">
        <f>ROUND(BT36+CJ36,0)</f>
        <v>617</v>
      </c>
    </row>
    <row r="37" spans="1:92" ht="13.5">
      <c r="A37" s="11" t="str">
        <f>IF(E37&lt;MinimumSr,"",IF(E37=E36,A36,ROW()-3&amp;IF(E37=E38,"T","")))</f>
        <v>34</v>
      </c>
      <c r="B37" s="11" t="str">
        <f t="shared" si="77"/>
        <v>#</v>
      </c>
      <c r="C37" s="12" t="s">
        <v>212</v>
      </c>
      <c r="D37" s="13">
        <v>1988</v>
      </c>
      <c r="E37" s="39">
        <f>ROUND(IF('Men''s Epée'!$A$3=1,AO37+BE37,BT37+CJ37),0)</f>
        <v>566</v>
      </c>
      <c r="F37" s="14">
        <v>26</v>
      </c>
      <c r="G37" s="16">
        <f>IF(OR('Men''s Epée'!$A$3=1,'Men''s Epée'!$AP$3=TRUE),IF(OR(F37&gt;=49,ISNUMBER(F37)=FALSE),0,VLOOKUP(F37,PointTable,G$3,TRUE)),0)</f>
        <v>287</v>
      </c>
      <c r="H37" s="15">
        <v>30</v>
      </c>
      <c r="I37" s="16">
        <f>IF(OR('Men''s Epée'!$A$3=1,'Men''s Epée'!$AQ$3=TRUE),IF(OR(H37&gt;=49,ISNUMBER(H37)=FALSE),0,VLOOKUP(H37,PointTable,I$3,TRUE)),0)</f>
        <v>279</v>
      </c>
      <c r="J37" s="15" t="s">
        <v>4</v>
      </c>
      <c r="K37" s="16">
        <f>IF(OR('Men''s Epée'!$A$3=1,'Men''s Epée'!$AQ$3=TRUE),IF(OR(J37&gt;=49,ISNUMBER(J37)=FALSE),0,VLOOKUP(J37,PointTable,K$3,TRUE)),0)</f>
        <v>0</v>
      </c>
      <c r="L37" s="15" t="s">
        <v>4</v>
      </c>
      <c r="M37" s="16">
        <f>IF(OR('Men''s Epée'!$A$3=1,'Men''s Epée'!$AS$3=TRUE),IF(OR(L37&gt;=49,ISNUMBER(L37)=FALSE),0,VLOOKUP(L37,PointTable,M$3,TRUE)),0)</f>
        <v>0</v>
      </c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17"/>
      <c r="Y37" s="17"/>
      <c r="Z37" s="17"/>
      <c r="AA37" s="17"/>
      <c r="AB37" s="17"/>
      <c r="AC37" s="18"/>
      <c r="AE37" s="19">
        <f t="shared" si="78"/>
        <v>0</v>
      </c>
      <c r="AF37" s="19">
        <f t="shared" si="79"/>
        <v>0</v>
      </c>
      <c r="AG37" s="19">
        <f t="shared" si="80"/>
        <v>0</v>
      </c>
      <c r="AH37" s="19">
        <f t="shared" si="81"/>
        <v>0</v>
      </c>
      <c r="AI37" s="19">
        <f t="shared" si="82"/>
        <v>0</v>
      </c>
      <c r="AJ37" s="19">
        <f t="shared" si="83"/>
        <v>0</v>
      </c>
      <c r="AK37" s="19">
        <f t="shared" si="84"/>
        <v>0</v>
      </c>
      <c r="AL37" s="19">
        <f t="shared" si="85"/>
        <v>0</v>
      </c>
      <c r="AM37" s="19">
        <f t="shared" si="86"/>
        <v>0</v>
      </c>
      <c r="AN37" s="19">
        <f t="shared" si="87"/>
        <v>0</v>
      </c>
      <c r="AO37" s="19">
        <f t="shared" si="27"/>
        <v>0</v>
      </c>
      <c r="AP37" s="19">
        <f t="shared" si="63"/>
        <v>287</v>
      </c>
      <c r="AQ37" s="19">
        <f t="shared" si="64"/>
        <v>279</v>
      </c>
      <c r="AR37" s="19">
        <f t="shared" si="65"/>
        <v>0</v>
      </c>
      <c r="AS37" s="19">
        <f t="shared" si="66"/>
        <v>0</v>
      </c>
      <c r="AT37" s="19">
        <f t="shared" si="28"/>
        <v>0</v>
      </c>
      <c r="AU37" s="19">
        <f t="shared" si="29"/>
        <v>0</v>
      </c>
      <c r="AV37" s="19">
        <f t="shared" si="30"/>
        <v>0</v>
      </c>
      <c r="AW37" s="19">
        <f t="shared" si="31"/>
        <v>0</v>
      </c>
      <c r="AX37" s="19">
        <f t="shared" si="32"/>
        <v>0</v>
      </c>
      <c r="AY37" s="19">
        <f t="shared" si="88"/>
        <v>0</v>
      </c>
      <c r="AZ37" s="19">
        <f t="shared" si="89"/>
        <v>0</v>
      </c>
      <c r="BA37" s="19">
        <f t="shared" si="90"/>
        <v>0</v>
      </c>
      <c r="BB37" s="19">
        <f t="shared" si="91"/>
        <v>0</v>
      </c>
      <c r="BC37" s="19">
        <f t="shared" si="92"/>
        <v>0</v>
      </c>
      <c r="BD37" s="19">
        <f t="shared" si="93"/>
        <v>0</v>
      </c>
      <c r="BE37" s="19">
        <f t="shared" si="39"/>
        <v>566</v>
      </c>
      <c r="BF37" s="19">
        <f t="shared" si="68"/>
        <v>0</v>
      </c>
      <c r="BG37" s="19">
        <f t="shared" si="69"/>
        <v>0</v>
      </c>
      <c r="BH37" s="19">
        <f t="shared" si="70"/>
        <v>0</v>
      </c>
      <c r="BJ37" s="20">
        <f t="shared" si="94"/>
        <v>0</v>
      </c>
      <c r="BK37" s="20">
        <f t="shared" si="95"/>
        <v>0</v>
      </c>
      <c r="BL37" s="20">
        <f t="shared" si="96"/>
        <v>0</v>
      </c>
      <c r="BM37" s="20">
        <f t="shared" si="97"/>
        <v>0</v>
      </c>
      <c r="BN37" s="20">
        <f t="shared" si="98"/>
        <v>0</v>
      </c>
      <c r="BO37" s="20">
        <f t="shared" si="99"/>
        <v>0</v>
      </c>
      <c r="BP37" s="20">
        <f t="shared" si="100"/>
        <v>0</v>
      </c>
      <c r="BQ37" s="20">
        <f t="shared" si="101"/>
        <v>0</v>
      </c>
      <c r="BR37" s="20">
        <f t="shared" si="102"/>
        <v>0</v>
      </c>
      <c r="BS37" s="20">
        <f t="shared" si="103"/>
        <v>0</v>
      </c>
      <c r="BT37" s="20">
        <f t="shared" si="49"/>
        <v>0</v>
      </c>
      <c r="BU37" s="8">
        <f>IF('Men''s Epée'!$AP$3=TRUE,G37,0)</f>
        <v>287</v>
      </c>
      <c r="BV37" s="8">
        <f>IF('Men''s Epée'!$AQ$3=TRUE,I37,0)</f>
        <v>279</v>
      </c>
      <c r="BW37" s="8">
        <f>IF('Men''s Epée'!$AR$3=TRUE,K37,0)</f>
        <v>0</v>
      </c>
      <c r="BX37" s="8">
        <f>IF('Men''s Epée'!$AS$3=TRUE,M37,0)</f>
        <v>0</v>
      </c>
      <c r="BY37" s="8">
        <f t="shared" si="50"/>
        <v>0</v>
      </c>
      <c r="BZ37" s="8">
        <f t="shared" si="51"/>
        <v>0</v>
      </c>
      <c r="CA37" s="8">
        <f t="shared" si="52"/>
        <v>0</v>
      </c>
      <c r="CB37" s="8">
        <f t="shared" si="53"/>
        <v>0</v>
      </c>
      <c r="CC37" s="8">
        <f t="shared" si="54"/>
        <v>0</v>
      </c>
      <c r="CD37" s="20">
        <f t="shared" si="104"/>
        <v>0</v>
      </c>
      <c r="CE37" s="20">
        <f t="shared" si="105"/>
        <v>0</v>
      </c>
      <c r="CF37" s="20">
        <f t="shared" si="106"/>
        <v>0</v>
      </c>
      <c r="CG37" s="20">
        <f t="shared" si="107"/>
        <v>0</v>
      </c>
      <c r="CH37" s="20">
        <f t="shared" si="108"/>
        <v>0</v>
      </c>
      <c r="CI37" s="20">
        <f t="shared" si="109"/>
        <v>0</v>
      </c>
      <c r="CJ37" s="8">
        <f t="shared" si="61"/>
        <v>566</v>
      </c>
      <c r="CK37" s="8">
        <f t="shared" si="73"/>
        <v>0</v>
      </c>
      <c r="CL37" s="8">
        <f t="shared" si="74"/>
        <v>0</v>
      </c>
      <c r="CM37" s="8">
        <f t="shared" si="75"/>
        <v>0</v>
      </c>
      <c r="CN37" s="8">
        <f t="shared" si="76"/>
        <v>566</v>
      </c>
    </row>
    <row r="38" spans="1:92" ht="13.5">
      <c r="A38" s="11" t="str">
        <f>IF(E38&lt;MinimumSr,"",IF(E38=E37,A37,ROW()-3&amp;IF(E38=E39,"T","")))</f>
        <v>35</v>
      </c>
      <c r="B38" s="11">
        <f t="shared" si="77"/>
      </c>
      <c r="C38" s="12" t="s">
        <v>16</v>
      </c>
      <c r="D38" s="13">
        <v>1978</v>
      </c>
      <c r="E38" s="39">
        <f>ROUND(IF('Men''s Epée'!$A$3=1,AO38+BE38,BT38+CJ38),0)</f>
        <v>535</v>
      </c>
      <c r="F38" s="14" t="s">
        <v>4</v>
      </c>
      <c r="G38" s="16">
        <f>IF(OR('Men''s Epée'!$A$3=1,'Men''s Epée'!$AP$3=TRUE),IF(OR(F38&gt;=49,ISNUMBER(F38)=FALSE),0,VLOOKUP(F38,PointTable,G$3,TRUE)),0)</f>
        <v>0</v>
      </c>
      <c r="H38" s="15" t="s">
        <v>4</v>
      </c>
      <c r="I38" s="16">
        <f>IF(OR('Men''s Epée'!$A$3=1,'Men''s Epée'!$AQ$3=TRUE),IF(OR(H38&gt;=49,ISNUMBER(H38)=FALSE),0,VLOOKUP(H38,PointTable,I$3,TRUE)),0)</f>
        <v>0</v>
      </c>
      <c r="J38" s="15" t="s">
        <v>4</v>
      </c>
      <c r="K38" s="16">
        <f>IF(OR('Men''s Epée'!$A$3=1,'Men''s Epée'!$AQ$3=TRUE),IF(OR(J38&gt;=49,ISNUMBER(J38)=FALSE),0,VLOOKUP(J38,PointTable,K$3,TRUE)),0)</f>
        <v>0</v>
      </c>
      <c r="L38" s="15">
        <v>9</v>
      </c>
      <c r="M38" s="16">
        <f>IF(OR('Men''s Epée'!$A$3=1,'Men''s Epée'!$AS$3=TRUE),IF(OR(L38&gt;=49,ISNUMBER(L38)=FALSE),0,VLOOKUP(L38,PointTable,M$3,TRUE)),0)</f>
        <v>535</v>
      </c>
      <c r="N38" s="17"/>
      <c r="O38" s="17"/>
      <c r="P38" s="17"/>
      <c r="Q38" s="17"/>
      <c r="R38" s="17"/>
      <c r="S38" s="17"/>
      <c r="T38" s="17"/>
      <c r="U38" s="17"/>
      <c r="V38" s="17"/>
      <c r="W38" s="18"/>
      <c r="X38" s="17"/>
      <c r="Y38" s="17"/>
      <c r="Z38" s="17"/>
      <c r="AA38" s="17"/>
      <c r="AB38" s="17"/>
      <c r="AC38" s="18"/>
      <c r="AE38" s="19">
        <f t="shared" si="78"/>
        <v>0</v>
      </c>
      <c r="AF38" s="19">
        <f t="shared" si="79"/>
        <v>0</v>
      </c>
      <c r="AG38" s="19">
        <f t="shared" si="80"/>
        <v>0</v>
      </c>
      <c r="AH38" s="19">
        <f t="shared" si="81"/>
        <v>0</v>
      </c>
      <c r="AI38" s="19">
        <f t="shared" si="82"/>
        <v>0</v>
      </c>
      <c r="AJ38" s="19">
        <f t="shared" si="83"/>
        <v>0</v>
      </c>
      <c r="AK38" s="19">
        <f t="shared" si="84"/>
        <v>0</v>
      </c>
      <c r="AL38" s="19">
        <f t="shared" si="85"/>
        <v>0</v>
      </c>
      <c r="AM38" s="19">
        <f t="shared" si="86"/>
        <v>0</v>
      </c>
      <c r="AN38" s="19">
        <f t="shared" si="87"/>
        <v>0</v>
      </c>
      <c r="AO38" s="19">
        <f t="shared" si="27"/>
        <v>0</v>
      </c>
      <c r="AP38" s="19">
        <f t="shared" si="63"/>
        <v>0</v>
      </c>
      <c r="AQ38" s="19">
        <f t="shared" si="64"/>
        <v>0</v>
      </c>
      <c r="AR38" s="19">
        <f t="shared" si="65"/>
        <v>0</v>
      </c>
      <c r="AS38" s="19">
        <f t="shared" si="66"/>
        <v>535</v>
      </c>
      <c r="AT38" s="19">
        <f t="shared" si="28"/>
        <v>0</v>
      </c>
      <c r="AU38" s="19">
        <f t="shared" si="29"/>
        <v>0</v>
      </c>
      <c r="AV38" s="19">
        <f t="shared" si="30"/>
        <v>0</v>
      </c>
      <c r="AW38" s="19">
        <f t="shared" si="31"/>
        <v>0</v>
      </c>
      <c r="AX38" s="19">
        <f t="shared" si="32"/>
        <v>0</v>
      </c>
      <c r="AY38" s="19">
        <f t="shared" si="88"/>
        <v>0</v>
      </c>
      <c r="AZ38" s="19">
        <f t="shared" si="89"/>
        <v>0</v>
      </c>
      <c r="BA38" s="19">
        <f t="shared" si="90"/>
        <v>0</v>
      </c>
      <c r="BB38" s="19">
        <f t="shared" si="91"/>
        <v>0</v>
      </c>
      <c r="BC38" s="19">
        <f t="shared" si="92"/>
        <v>0</v>
      </c>
      <c r="BD38" s="19">
        <f t="shared" si="93"/>
        <v>0</v>
      </c>
      <c r="BE38" s="19">
        <f t="shared" si="39"/>
        <v>535</v>
      </c>
      <c r="BF38" s="19">
        <f t="shared" si="68"/>
        <v>0</v>
      </c>
      <c r="BG38" s="19">
        <f t="shared" si="69"/>
        <v>0</v>
      </c>
      <c r="BH38" s="19">
        <f t="shared" si="70"/>
        <v>0</v>
      </c>
      <c r="BJ38" s="20">
        <f t="shared" si="94"/>
        <v>0</v>
      </c>
      <c r="BK38" s="20">
        <f t="shared" si="95"/>
        <v>0</v>
      </c>
      <c r="BL38" s="20">
        <f t="shared" si="96"/>
        <v>0</v>
      </c>
      <c r="BM38" s="20">
        <f t="shared" si="97"/>
        <v>0</v>
      </c>
      <c r="BN38" s="20">
        <f t="shared" si="98"/>
        <v>0</v>
      </c>
      <c r="BO38" s="20">
        <f t="shared" si="99"/>
        <v>0</v>
      </c>
      <c r="BP38" s="20">
        <f t="shared" si="100"/>
        <v>0</v>
      </c>
      <c r="BQ38" s="20">
        <f t="shared" si="101"/>
        <v>0</v>
      </c>
      <c r="BR38" s="20">
        <f t="shared" si="102"/>
        <v>0</v>
      </c>
      <c r="BS38" s="20">
        <f t="shared" si="103"/>
        <v>0</v>
      </c>
      <c r="BT38" s="20">
        <f t="shared" si="49"/>
        <v>0</v>
      </c>
      <c r="BU38" s="8">
        <f>IF('Men''s Epée'!$AP$3=TRUE,G38,0)</f>
        <v>0</v>
      </c>
      <c r="BV38" s="8">
        <f>IF('Men''s Epée'!$AQ$3=TRUE,I38,0)</f>
        <v>0</v>
      </c>
      <c r="BW38" s="8">
        <f>IF('Men''s Epée'!$AR$3=TRUE,K38,0)</f>
        <v>0</v>
      </c>
      <c r="BX38" s="8">
        <f>IF('Men''s Epée'!$AS$3=TRUE,M38,0)</f>
        <v>535</v>
      </c>
      <c r="BY38" s="8">
        <f t="shared" si="50"/>
        <v>0</v>
      </c>
      <c r="BZ38" s="8">
        <f t="shared" si="51"/>
        <v>0</v>
      </c>
      <c r="CA38" s="8">
        <f t="shared" si="52"/>
        <v>0</v>
      </c>
      <c r="CB38" s="8">
        <f t="shared" si="53"/>
        <v>0</v>
      </c>
      <c r="CC38" s="8">
        <f t="shared" si="54"/>
        <v>0</v>
      </c>
      <c r="CD38" s="20">
        <f t="shared" si="104"/>
        <v>0</v>
      </c>
      <c r="CE38" s="20">
        <f t="shared" si="105"/>
        <v>0</v>
      </c>
      <c r="CF38" s="20">
        <f t="shared" si="106"/>
        <v>0</v>
      </c>
      <c r="CG38" s="20">
        <f t="shared" si="107"/>
        <v>0</v>
      </c>
      <c r="CH38" s="20">
        <f t="shared" si="108"/>
        <v>0</v>
      </c>
      <c r="CI38" s="20">
        <f t="shared" si="109"/>
        <v>0</v>
      </c>
      <c r="CJ38" s="8">
        <f t="shared" si="61"/>
        <v>535</v>
      </c>
      <c r="CK38" s="8">
        <f t="shared" si="73"/>
        <v>0</v>
      </c>
      <c r="CL38" s="8">
        <f t="shared" si="74"/>
        <v>0</v>
      </c>
      <c r="CM38" s="8">
        <f t="shared" si="75"/>
        <v>0</v>
      </c>
      <c r="CN38" s="8">
        <f t="shared" si="76"/>
        <v>535</v>
      </c>
    </row>
    <row r="39" spans="1:92" ht="13.5">
      <c r="A39" s="11" t="str">
        <f>IF(E39&lt;MinimumSr,"",IF(E39=E38,A38,ROW()-3&amp;IF(E39=E40,"T","")))</f>
        <v>36</v>
      </c>
      <c r="B39" s="11">
        <f t="shared" si="77"/>
      </c>
      <c r="C39" s="12" t="s">
        <v>18</v>
      </c>
      <c r="D39" s="13">
        <v>1981</v>
      </c>
      <c r="E39" s="39">
        <f>ROUND(IF('Men''s Epée'!$A$3=1,AO39+BE39,BT39+CJ39),0)</f>
        <v>504</v>
      </c>
      <c r="F39" s="14" t="s">
        <v>4</v>
      </c>
      <c r="G39" s="16">
        <f>IF(OR('Men''s Epée'!$A$3=1,'Men''s Epée'!$AP$3=TRUE),IF(OR(F39&gt;=49,ISNUMBER(F39)=FALSE),0,VLOOKUP(F39,PointTable,G$3,TRUE)),0)</f>
        <v>0</v>
      </c>
      <c r="H39" s="15">
        <v>14</v>
      </c>
      <c r="I39" s="16">
        <f>IF(OR('Men''s Epée'!$A$3=1,'Men''s Epée'!$AQ$3=TRUE),IF(OR(H39&gt;=49,ISNUMBER(H39)=FALSE),0,VLOOKUP(H39,PointTable,I$3,TRUE)),0)</f>
        <v>504</v>
      </c>
      <c r="J39" s="15" t="s">
        <v>4</v>
      </c>
      <c r="K39" s="16">
        <f>IF(OR('Men''s Epée'!$A$3=1,'Men''s Epée'!$AQ$3=TRUE),IF(OR(J39&gt;=49,ISNUMBER(J39)=FALSE),0,VLOOKUP(J39,PointTable,K$3,TRUE)),0)</f>
        <v>0</v>
      </c>
      <c r="L39" s="15" t="s">
        <v>4</v>
      </c>
      <c r="M39" s="16">
        <f>IF(OR('Men''s Epée'!$A$3=1,'Men''s Epée'!$AS$3=TRUE),IF(OR(L39&gt;=49,ISNUMBER(L39)=FALSE),0,VLOOKUP(L39,PointTable,M$3,TRUE)),0)</f>
        <v>0</v>
      </c>
      <c r="N39" s="17"/>
      <c r="O39" s="17"/>
      <c r="P39" s="17"/>
      <c r="Q39" s="17"/>
      <c r="R39" s="17"/>
      <c r="S39" s="17"/>
      <c r="T39" s="17"/>
      <c r="U39" s="17"/>
      <c r="V39" s="17"/>
      <c r="W39" s="18"/>
      <c r="X39" s="17"/>
      <c r="Y39" s="17"/>
      <c r="Z39" s="17"/>
      <c r="AA39" s="17"/>
      <c r="AB39" s="17"/>
      <c r="AC39" s="18"/>
      <c r="AE39" s="19">
        <f t="shared" si="78"/>
        <v>0</v>
      </c>
      <c r="AF39" s="19">
        <f t="shared" si="79"/>
        <v>0</v>
      </c>
      <c r="AG39" s="19">
        <f t="shared" si="80"/>
        <v>0</v>
      </c>
      <c r="AH39" s="19">
        <f t="shared" si="81"/>
        <v>0</v>
      </c>
      <c r="AI39" s="19">
        <f t="shared" si="82"/>
        <v>0</v>
      </c>
      <c r="AJ39" s="19">
        <f t="shared" si="83"/>
        <v>0</v>
      </c>
      <c r="AK39" s="19">
        <f t="shared" si="84"/>
        <v>0</v>
      </c>
      <c r="AL39" s="19">
        <f t="shared" si="85"/>
        <v>0</v>
      </c>
      <c r="AM39" s="19">
        <f t="shared" si="86"/>
        <v>0</v>
      </c>
      <c r="AN39" s="19">
        <f t="shared" si="87"/>
        <v>0</v>
      </c>
      <c r="AO39" s="19">
        <f t="shared" si="27"/>
        <v>0</v>
      </c>
      <c r="AP39" s="19">
        <f t="shared" si="63"/>
        <v>0</v>
      </c>
      <c r="AQ39" s="19">
        <f t="shared" si="64"/>
        <v>504</v>
      </c>
      <c r="AR39" s="19">
        <f t="shared" si="65"/>
        <v>0</v>
      </c>
      <c r="AS39" s="19">
        <f t="shared" si="66"/>
        <v>0</v>
      </c>
      <c r="AT39" s="19">
        <f t="shared" si="28"/>
        <v>0</v>
      </c>
      <c r="AU39" s="19">
        <f t="shared" si="29"/>
        <v>0</v>
      </c>
      <c r="AV39" s="19">
        <f t="shared" si="30"/>
        <v>0</v>
      </c>
      <c r="AW39" s="19">
        <f t="shared" si="31"/>
        <v>0</v>
      </c>
      <c r="AX39" s="19">
        <f t="shared" si="32"/>
        <v>0</v>
      </c>
      <c r="AY39" s="19">
        <f t="shared" si="88"/>
        <v>0</v>
      </c>
      <c r="AZ39" s="19">
        <f t="shared" si="89"/>
        <v>0</v>
      </c>
      <c r="BA39" s="19">
        <f t="shared" si="90"/>
        <v>0</v>
      </c>
      <c r="BB39" s="19">
        <f t="shared" si="91"/>
        <v>0</v>
      </c>
      <c r="BC39" s="19">
        <f t="shared" si="92"/>
        <v>0</v>
      </c>
      <c r="BD39" s="19">
        <f t="shared" si="93"/>
        <v>0</v>
      </c>
      <c r="BE39" s="19">
        <f t="shared" si="39"/>
        <v>504</v>
      </c>
      <c r="BF39" s="19">
        <f t="shared" si="68"/>
        <v>0</v>
      </c>
      <c r="BG39" s="19">
        <f t="shared" si="69"/>
        <v>0</v>
      </c>
      <c r="BH39" s="19">
        <f t="shared" si="70"/>
        <v>0</v>
      </c>
      <c r="BJ39" s="20">
        <f t="shared" si="94"/>
        <v>0</v>
      </c>
      <c r="BK39" s="20">
        <f t="shared" si="95"/>
        <v>0</v>
      </c>
      <c r="BL39" s="20">
        <f t="shared" si="96"/>
        <v>0</v>
      </c>
      <c r="BM39" s="20">
        <f t="shared" si="97"/>
        <v>0</v>
      </c>
      <c r="BN39" s="20">
        <f t="shared" si="98"/>
        <v>0</v>
      </c>
      <c r="BO39" s="20">
        <f t="shared" si="99"/>
        <v>0</v>
      </c>
      <c r="BP39" s="20">
        <f t="shared" si="100"/>
        <v>0</v>
      </c>
      <c r="BQ39" s="20">
        <f t="shared" si="101"/>
        <v>0</v>
      </c>
      <c r="BR39" s="20">
        <f t="shared" si="102"/>
        <v>0</v>
      </c>
      <c r="BS39" s="20">
        <f t="shared" si="103"/>
        <v>0</v>
      </c>
      <c r="BT39" s="20">
        <f t="shared" si="49"/>
        <v>0</v>
      </c>
      <c r="BU39" s="8">
        <f>IF('Men''s Epée'!$AP$3=TRUE,G39,0)</f>
        <v>0</v>
      </c>
      <c r="BV39" s="8">
        <f>IF('Men''s Epée'!$AQ$3=TRUE,I39,0)</f>
        <v>504</v>
      </c>
      <c r="BW39" s="8">
        <f>IF('Men''s Epée'!$AR$3=TRUE,K39,0)</f>
        <v>0</v>
      </c>
      <c r="BX39" s="8">
        <f>IF('Men''s Epée'!$AS$3=TRUE,M39,0)</f>
        <v>0</v>
      </c>
      <c r="BY39" s="8">
        <f t="shared" si="50"/>
        <v>0</v>
      </c>
      <c r="BZ39" s="8">
        <f t="shared" si="51"/>
        <v>0</v>
      </c>
      <c r="CA39" s="8">
        <f t="shared" si="52"/>
        <v>0</v>
      </c>
      <c r="CB39" s="8">
        <f t="shared" si="53"/>
        <v>0</v>
      </c>
      <c r="CC39" s="8">
        <f t="shared" si="54"/>
        <v>0</v>
      </c>
      <c r="CD39" s="20">
        <f t="shared" si="104"/>
        <v>0</v>
      </c>
      <c r="CE39" s="20">
        <f t="shared" si="105"/>
        <v>0</v>
      </c>
      <c r="CF39" s="20">
        <f t="shared" si="106"/>
        <v>0</v>
      </c>
      <c r="CG39" s="20">
        <f t="shared" si="107"/>
        <v>0</v>
      </c>
      <c r="CH39" s="20">
        <f t="shared" si="108"/>
        <v>0</v>
      </c>
      <c r="CI39" s="20">
        <f t="shared" si="109"/>
        <v>0</v>
      </c>
      <c r="CJ39" s="8">
        <f t="shared" si="61"/>
        <v>504</v>
      </c>
      <c r="CK39" s="8">
        <f t="shared" si="73"/>
        <v>0</v>
      </c>
      <c r="CL39" s="8">
        <f t="shared" si="74"/>
        <v>0</v>
      </c>
      <c r="CM39" s="8">
        <f t="shared" si="75"/>
        <v>0</v>
      </c>
      <c r="CN39" s="8">
        <f t="shared" si="76"/>
        <v>504</v>
      </c>
    </row>
    <row r="40" spans="1:92" ht="13.5">
      <c r="A40" s="11" t="str">
        <f>IF(E40&lt;MinimumSr,"",IF(E40=E39,A39,ROW()-3&amp;IF(E40=E41,"T","")))</f>
        <v>37</v>
      </c>
      <c r="B40" s="11" t="str">
        <f t="shared" si="77"/>
        <v>#</v>
      </c>
      <c r="C40" s="12" t="s">
        <v>253</v>
      </c>
      <c r="D40" s="13">
        <v>1986</v>
      </c>
      <c r="E40" s="39">
        <f>ROUND(IF('Men''s Epée'!$A$3=1,AO40+BE40,BT40+CJ40),0)</f>
        <v>502</v>
      </c>
      <c r="F40" s="14" t="s">
        <v>4</v>
      </c>
      <c r="G40" s="16">
        <f>IF(OR('Men''s Epée'!$A$3=1,'Men''s Epée'!$AP$3=TRUE),IF(OR(F40&gt;=49,ISNUMBER(F40)=FALSE),0,VLOOKUP(F40,PointTable,G$3,TRUE)),0)</f>
        <v>0</v>
      </c>
      <c r="H40" s="15">
        <v>15</v>
      </c>
      <c r="I40" s="16">
        <f>IF(OR('Men''s Epée'!$A$3=1,'Men''s Epée'!$AQ$3=TRUE),IF(OR(H40&gt;=49,ISNUMBER(H40)=FALSE),0,VLOOKUP(H40,PointTable,I$3,TRUE)),0)</f>
        <v>502</v>
      </c>
      <c r="J40" s="15" t="s">
        <v>4</v>
      </c>
      <c r="K40" s="16">
        <f>IF(OR('Men''s Epée'!$A$3=1,'Men''s Epée'!$AQ$3=TRUE),IF(OR(J40&gt;=49,ISNUMBER(J40)=FALSE),0,VLOOKUP(J40,PointTable,K$3,TRUE)),0)</f>
        <v>0</v>
      </c>
      <c r="L40" s="15" t="s">
        <v>4</v>
      </c>
      <c r="M40" s="16">
        <f>IF(OR('Men''s Epée'!$A$3=1,'Men''s Epée'!$AS$3=TRUE),IF(OR(L40&gt;=49,ISNUMBER(L40)=FALSE),0,VLOOKUP(L40,PointTable,M$3,TRUE)),0)</f>
        <v>0</v>
      </c>
      <c r="N40" s="17"/>
      <c r="O40" s="17"/>
      <c r="P40" s="17"/>
      <c r="Q40" s="17"/>
      <c r="R40" s="17"/>
      <c r="S40" s="17"/>
      <c r="T40" s="17"/>
      <c r="U40" s="17"/>
      <c r="V40" s="17"/>
      <c r="W40" s="18"/>
      <c r="X40" s="17"/>
      <c r="Y40" s="17"/>
      <c r="Z40" s="17"/>
      <c r="AA40" s="17"/>
      <c r="AB40" s="17"/>
      <c r="AC40" s="18"/>
      <c r="AE40" s="19">
        <f t="shared" si="78"/>
        <v>0</v>
      </c>
      <c r="AF40" s="19">
        <f t="shared" si="79"/>
        <v>0</v>
      </c>
      <c r="AG40" s="19">
        <f t="shared" si="80"/>
        <v>0</v>
      </c>
      <c r="AH40" s="19">
        <f t="shared" si="81"/>
        <v>0</v>
      </c>
      <c r="AI40" s="19">
        <f t="shared" si="82"/>
        <v>0</v>
      </c>
      <c r="AJ40" s="19">
        <f t="shared" si="83"/>
        <v>0</v>
      </c>
      <c r="AK40" s="19">
        <f t="shared" si="84"/>
        <v>0</v>
      </c>
      <c r="AL40" s="19">
        <f t="shared" si="85"/>
        <v>0</v>
      </c>
      <c r="AM40" s="19">
        <f t="shared" si="86"/>
        <v>0</v>
      </c>
      <c r="AN40" s="19">
        <f t="shared" si="87"/>
        <v>0</v>
      </c>
      <c r="AO40" s="19">
        <f t="shared" si="27"/>
        <v>0</v>
      </c>
      <c r="AP40" s="19">
        <f t="shared" si="63"/>
        <v>0</v>
      </c>
      <c r="AQ40" s="19">
        <f t="shared" si="64"/>
        <v>502</v>
      </c>
      <c r="AR40" s="19">
        <f t="shared" si="65"/>
        <v>0</v>
      </c>
      <c r="AS40" s="19">
        <f t="shared" si="66"/>
        <v>0</v>
      </c>
      <c r="AT40" s="19">
        <f t="shared" si="28"/>
        <v>0</v>
      </c>
      <c r="AU40" s="19">
        <f t="shared" si="29"/>
        <v>0</v>
      </c>
      <c r="AV40" s="19">
        <f t="shared" si="30"/>
        <v>0</v>
      </c>
      <c r="AW40" s="19">
        <f t="shared" si="31"/>
        <v>0</v>
      </c>
      <c r="AX40" s="19">
        <f t="shared" si="32"/>
        <v>0</v>
      </c>
      <c r="AY40" s="19">
        <f t="shared" si="88"/>
        <v>0</v>
      </c>
      <c r="AZ40" s="19">
        <f t="shared" si="89"/>
        <v>0</v>
      </c>
      <c r="BA40" s="19">
        <f t="shared" si="90"/>
        <v>0</v>
      </c>
      <c r="BB40" s="19">
        <f t="shared" si="91"/>
        <v>0</v>
      </c>
      <c r="BC40" s="19">
        <f t="shared" si="92"/>
        <v>0</v>
      </c>
      <c r="BD40" s="19">
        <f t="shared" si="93"/>
        <v>0</v>
      </c>
      <c r="BE40" s="19">
        <f t="shared" si="39"/>
        <v>502</v>
      </c>
      <c r="BF40" s="19">
        <f t="shared" si="68"/>
        <v>0</v>
      </c>
      <c r="BG40" s="19">
        <f t="shared" si="69"/>
        <v>0</v>
      </c>
      <c r="BH40" s="19">
        <f t="shared" si="70"/>
        <v>0</v>
      </c>
      <c r="BJ40" s="20">
        <f t="shared" si="94"/>
        <v>0</v>
      </c>
      <c r="BK40" s="20">
        <f t="shared" si="95"/>
        <v>0</v>
      </c>
      <c r="BL40" s="20">
        <f t="shared" si="96"/>
        <v>0</v>
      </c>
      <c r="BM40" s="20">
        <f t="shared" si="97"/>
        <v>0</v>
      </c>
      <c r="BN40" s="20">
        <f t="shared" si="98"/>
        <v>0</v>
      </c>
      <c r="BO40" s="20">
        <f t="shared" si="99"/>
        <v>0</v>
      </c>
      <c r="BP40" s="20">
        <f t="shared" si="100"/>
        <v>0</v>
      </c>
      <c r="BQ40" s="20">
        <f t="shared" si="101"/>
        <v>0</v>
      </c>
      <c r="BR40" s="20">
        <f t="shared" si="102"/>
        <v>0</v>
      </c>
      <c r="BS40" s="20">
        <f t="shared" si="103"/>
        <v>0</v>
      </c>
      <c r="BT40" s="20">
        <f t="shared" si="49"/>
        <v>0</v>
      </c>
      <c r="BU40" s="8">
        <f>IF('Men''s Epée'!$AP$3=TRUE,G40,0)</f>
        <v>0</v>
      </c>
      <c r="BV40" s="8">
        <f>IF('Men''s Epée'!$AQ$3=TRUE,I40,0)</f>
        <v>502</v>
      </c>
      <c r="BW40" s="8">
        <f>IF('Men''s Epée'!$AR$3=TRUE,K40,0)</f>
        <v>0</v>
      </c>
      <c r="BX40" s="8">
        <f>IF('Men''s Epée'!$AS$3=TRUE,M40,0)</f>
        <v>0</v>
      </c>
      <c r="BY40" s="8">
        <f t="shared" si="50"/>
        <v>0</v>
      </c>
      <c r="BZ40" s="8">
        <f t="shared" si="51"/>
        <v>0</v>
      </c>
      <c r="CA40" s="8">
        <f t="shared" si="52"/>
        <v>0</v>
      </c>
      <c r="CB40" s="8">
        <f t="shared" si="53"/>
        <v>0</v>
      </c>
      <c r="CC40" s="8">
        <f t="shared" si="54"/>
        <v>0</v>
      </c>
      <c r="CD40" s="20">
        <f t="shared" si="104"/>
        <v>0</v>
      </c>
      <c r="CE40" s="20">
        <f t="shared" si="105"/>
        <v>0</v>
      </c>
      <c r="CF40" s="20">
        <f t="shared" si="106"/>
        <v>0</v>
      </c>
      <c r="CG40" s="20">
        <f t="shared" si="107"/>
        <v>0</v>
      </c>
      <c r="CH40" s="20">
        <f t="shared" si="108"/>
        <v>0</v>
      </c>
      <c r="CI40" s="20">
        <f t="shared" si="109"/>
        <v>0</v>
      </c>
      <c r="CJ40" s="8">
        <f t="shared" si="61"/>
        <v>502</v>
      </c>
      <c r="CK40" s="8">
        <f t="shared" si="73"/>
        <v>0</v>
      </c>
      <c r="CL40" s="8">
        <f t="shared" si="74"/>
        <v>0</v>
      </c>
      <c r="CM40" s="8">
        <f t="shared" si="75"/>
        <v>0</v>
      </c>
      <c r="CN40" s="8">
        <f t="shared" si="76"/>
        <v>502</v>
      </c>
    </row>
    <row r="41" spans="1:92" ht="13.5">
      <c r="A41" s="11" t="str">
        <f>IF(E41&lt;MinimumSr,"",IF(E41=E40,A40,ROW()-3&amp;IF(E41=E42,"T","")))</f>
        <v>38</v>
      </c>
      <c r="B41" s="11" t="str">
        <f t="shared" si="77"/>
        <v>#</v>
      </c>
      <c r="C41" s="43" t="s">
        <v>390</v>
      </c>
      <c r="D41" s="13">
        <v>1990</v>
      </c>
      <c r="E41" s="39">
        <f>ROUND(IF('Men''s Epée'!$A$3=1,AO41+BE41,BT41+CJ41),0)</f>
        <v>500</v>
      </c>
      <c r="F41" s="14" t="s">
        <v>4</v>
      </c>
      <c r="G41" s="16">
        <f>IF(OR('Men''s Epée'!$A$3=1,'Men''s Epée'!$AP$3=TRUE),IF(OR(F41&gt;=49,ISNUMBER(F41)=FALSE),0,VLOOKUP(F41,PointTable,G$3,TRUE)),0)</f>
        <v>0</v>
      </c>
      <c r="H41" s="15" t="s">
        <v>4</v>
      </c>
      <c r="I41" s="16">
        <f>IF(OR('Men''s Epée'!$A$3=1,'Men''s Epée'!$AQ$3=TRUE),IF(OR(H41&gt;=49,ISNUMBER(H41)=FALSE),0,VLOOKUP(H41,PointTable,I$3,TRUE)),0)</f>
        <v>0</v>
      </c>
      <c r="J41" s="15" t="s">
        <v>4</v>
      </c>
      <c r="K41" s="16">
        <f>IF(OR('Men''s Epée'!$A$3=1,'Men''s Epée'!$AQ$3=TRUE),IF(OR(J41&gt;=49,ISNUMBER(J41)=FALSE),0,VLOOKUP(J41,PointTable,K$3,TRUE)),0)</f>
        <v>0</v>
      </c>
      <c r="L41" s="15">
        <v>16</v>
      </c>
      <c r="M41" s="16">
        <f>IF(OR('Men''s Epée'!$A$3=1,'Men''s Epée'!$AS$3=TRUE),IF(OR(L41&gt;=49,ISNUMBER(L41)=FALSE),0,VLOOKUP(L41,PointTable,M$3,TRUE)),0)</f>
        <v>500</v>
      </c>
      <c r="N41" s="17"/>
      <c r="O41" s="17"/>
      <c r="P41" s="17"/>
      <c r="Q41" s="17"/>
      <c r="R41" s="17"/>
      <c r="S41" s="17"/>
      <c r="T41" s="17"/>
      <c r="U41" s="17"/>
      <c r="V41" s="17"/>
      <c r="W41" s="18"/>
      <c r="X41" s="17"/>
      <c r="Y41" s="17"/>
      <c r="Z41" s="17"/>
      <c r="AA41" s="17"/>
      <c r="AB41" s="17"/>
      <c r="AC41" s="18"/>
      <c r="AE41" s="19">
        <f t="shared" si="78"/>
        <v>0</v>
      </c>
      <c r="AF41" s="19">
        <f t="shared" si="79"/>
        <v>0</v>
      </c>
      <c r="AG41" s="19">
        <f t="shared" si="80"/>
        <v>0</v>
      </c>
      <c r="AH41" s="19">
        <f t="shared" si="81"/>
        <v>0</v>
      </c>
      <c r="AI41" s="19">
        <f t="shared" si="82"/>
        <v>0</v>
      </c>
      <c r="AJ41" s="19">
        <f t="shared" si="83"/>
        <v>0</v>
      </c>
      <c r="AK41" s="19">
        <f t="shared" si="84"/>
        <v>0</v>
      </c>
      <c r="AL41" s="19">
        <f t="shared" si="85"/>
        <v>0</v>
      </c>
      <c r="AM41" s="19">
        <f t="shared" si="86"/>
        <v>0</v>
      </c>
      <c r="AN41" s="19">
        <f t="shared" si="87"/>
        <v>0</v>
      </c>
      <c r="AO41" s="19">
        <f t="shared" si="27"/>
        <v>0</v>
      </c>
      <c r="AP41" s="19">
        <f>G41</f>
        <v>0</v>
      </c>
      <c r="AQ41" s="19">
        <f>I41</f>
        <v>0</v>
      </c>
      <c r="AR41" s="19">
        <f>K41</f>
        <v>0</v>
      </c>
      <c r="AS41" s="19">
        <f>M41</f>
        <v>500</v>
      </c>
      <c r="AT41" s="19">
        <f t="shared" si="28"/>
        <v>0</v>
      </c>
      <c r="AU41" s="19">
        <f t="shared" si="29"/>
        <v>0</v>
      </c>
      <c r="AV41" s="19">
        <f t="shared" si="30"/>
        <v>0</v>
      </c>
      <c r="AW41" s="19">
        <f t="shared" si="31"/>
        <v>0</v>
      </c>
      <c r="AX41" s="19">
        <f t="shared" si="32"/>
        <v>0</v>
      </c>
      <c r="AY41" s="19">
        <f t="shared" si="88"/>
        <v>0</v>
      </c>
      <c r="AZ41" s="19">
        <f t="shared" si="89"/>
        <v>0</v>
      </c>
      <c r="BA41" s="19">
        <f t="shared" si="90"/>
        <v>0</v>
      </c>
      <c r="BB41" s="19">
        <f t="shared" si="91"/>
        <v>0</v>
      </c>
      <c r="BC41" s="19">
        <f t="shared" si="92"/>
        <v>0</v>
      </c>
      <c r="BD41" s="19">
        <f t="shared" si="93"/>
        <v>0</v>
      </c>
      <c r="BE41" s="19">
        <f t="shared" si="39"/>
        <v>500</v>
      </c>
      <c r="BF41" s="19">
        <f>LARGE(AT41:BD41,1)</f>
        <v>0</v>
      </c>
      <c r="BG41" s="19">
        <f>LARGE(AT41:BD41,2)</f>
        <v>0</v>
      </c>
      <c r="BH41" s="19">
        <f>LARGE(AT41:BD41,3)</f>
        <v>0</v>
      </c>
      <c r="BJ41" s="20">
        <f t="shared" si="94"/>
        <v>0</v>
      </c>
      <c r="BK41" s="20">
        <f t="shared" si="95"/>
        <v>0</v>
      </c>
      <c r="BL41" s="20">
        <f t="shared" si="96"/>
        <v>0</v>
      </c>
      <c r="BM41" s="20">
        <f t="shared" si="97"/>
        <v>0</v>
      </c>
      <c r="BN41" s="20">
        <f t="shared" si="98"/>
        <v>0</v>
      </c>
      <c r="BO41" s="20">
        <f t="shared" si="99"/>
        <v>0</v>
      </c>
      <c r="BP41" s="20">
        <f t="shared" si="100"/>
        <v>0</v>
      </c>
      <c r="BQ41" s="20">
        <f t="shared" si="101"/>
        <v>0</v>
      </c>
      <c r="BR41" s="20">
        <f t="shared" si="102"/>
        <v>0</v>
      </c>
      <c r="BS41" s="20">
        <f t="shared" si="103"/>
        <v>0</v>
      </c>
      <c r="BT41" s="20">
        <f t="shared" si="49"/>
        <v>0</v>
      </c>
      <c r="BU41" s="8">
        <f>IF('Men''s Epée'!$AP$3=TRUE,G41,0)</f>
        <v>0</v>
      </c>
      <c r="BV41" s="8">
        <f>IF('Men''s Epée'!$AQ$3=TRUE,I41,0)</f>
        <v>0</v>
      </c>
      <c r="BW41" s="8">
        <f>IF('Men''s Epée'!$AR$3=TRUE,K41,0)</f>
        <v>0</v>
      </c>
      <c r="BX41" s="8">
        <f>IF('Men''s Epée'!$AS$3=TRUE,M41,0)</f>
        <v>500</v>
      </c>
      <c r="BY41" s="8">
        <f t="shared" si="50"/>
        <v>0</v>
      </c>
      <c r="BZ41" s="8">
        <f t="shared" si="51"/>
        <v>0</v>
      </c>
      <c r="CA41" s="8">
        <f t="shared" si="52"/>
        <v>0</v>
      </c>
      <c r="CB41" s="8">
        <f t="shared" si="53"/>
        <v>0</v>
      </c>
      <c r="CC41" s="8">
        <f t="shared" si="54"/>
        <v>0</v>
      </c>
      <c r="CD41" s="20">
        <f t="shared" si="104"/>
        <v>0</v>
      </c>
      <c r="CE41" s="20">
        <f t="shared" si="105"/>
        <v>0</v>
      </c>
      <c r="CF41" s="20">
        <f t="shared" si="106"/>
        <v>0</v>
      </c>
      <c r="CG41" s="20">
        <f t="shared" si="107"/>
        <v>0</v>
      </c>
      <c r="CH41" s="20">
        <f t="shared" si="108"/>
        <v>0</v>
      </c>
      <c r="CI41" s="20">
        <f t="shared" si="109"/>
        <v>0</v>
      </c>
      <c r="CJ41" s="8">
        <f t="shared" si="61"/>
        <v>500</v>
      </c>
      <c r="CK41" s="8">
        <f>LARGE(BY41:CI41,1)</f>
        <v>0</v>
      </c>
      <c r="CL41" s="8">
        <f>LARGE(BY41:CI41,2)</f>
        <v>0</v>
      </c>
      <c r="CM41" s="8">
        <f>LARGE(BY41:CI41,3)</f>
        <v>0</v>
      </c>
      <c r="CN41" s="8">
        <f>ROUND(BT41+CJ41,0)</f>
        <v>500</v>
      </c>
    </row>
    <row r="42" spans="1:92" ht="13.5">
      <c r="A42" s="11" t="str">
        <f>IF(E42&lt;MinimumSr,"",IF(E42=E41,A41,ROW()-3&amp;IF(E42=E43,"T","")))</f>
        <v>39</v>
      </c>
      <c r="B42" s="11">
        <f t="shared" si="77"/>
      </c>
      <c r="C42" s="12" t="s">
        <v>349</v>
      </c>
      <c r="D42" s="13">
        <v>1969</v>
      </c>
      <c r="E42" s="39">
        <f>ROUND(IF('Men''s Epée'!$A$3=1,AO42+BE42,BT42+CJ42),0)</f>
        <v>348</v>
      </c>
      <c r="F42" s="14" t="s">
        <v>4</v>
      </c>
      <c r="G42" s="16">
        <f>IF(OR('Men''s Epée'!$A$3=1,'Men''s Epée'!$AP$3=TRUE),IF(OR(F42&gt;=49,ISNUMBER(F42)=FALSE),0,VLOOKUP(F42,PointTable,G$3,TRUE)),0)</f>
        <v>0</v>
      </c>
      <c r="H42" s="15" t="s">
        <v>4</v>
      </c>
      <c r="I42" s="16">
        <f>IF(OR('Men''s Epée'!$A$3=1,'Men''s Epée'!$AQ$3=TRUE),IF(OR(H42&gt;=49,ISNUMBER(H42)=FALSE),0,VLOOKUP(H42,PointTable,I$3,TRUE)),0)</f>
        <v>0</v>
      </c>
      <c r="J42" s="15">
        <v>18</v>
      </c>
      <c r="K42" s="16">
        <f>IF(OR('Men''s Epée'!$A$3=1,'Men''s Epée'!$AQ$3=TRUE),IF(OR(J42&gt;=49,ISNUMBER(J42)=FALSE),0,VLOOKUP(J42,PointTable,K$3,TRUE)),0)</f>
        <v>348</v>
      </c>
      <c r="L42" s="15" t="s">
        <v>4</v>
      </c>
      <c r="M42" s="16">
        <f>IF(OR('Men''s Epée'!$A$3=1,'Men''s Epée'!$AS$3=TRUE),IF(OR(L42&gt;=49,ISNUMBER(L42)=FALSE),0,VLOOKUP(L42,PointTable,M$3,TRUE)),0)</f>
        <v>0</v>
      </c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7"/>
      <c r="Y42" s="17"/>
      <c r="Z42" s="17"/>
      <c r="AA42" s="17"/>
      <c r="AB42" s="17"/>
      <c r="AC42" s="18"/>
      <c r="AE42" s="19">
        <f t="shared" si="78"/>
        <v>0</v>
      </c>
      <c r="AF42" s="19">
        <f t="shared" si="79"/>
        <v>0</v>
      </c>
      <c r="AG42" s="19">
        <f t="shared" si="80"/>
        <v>0</v>
      </c>
      <c r="AH42" s="19">
        <f t="shared" si="81"/>
        <v>0</v>
      </c>
      <c r="AI42" s="19">
        <f t="shared" si="82"/>
        <v>0</v>
      </c>
      <c r="AJ42" s="19">
        <f t="shared" si="83"/>
        <v>0</v>
      </c>
      <c r="AK42" s="19">
        <f t="shared" si="84"/>
        <v>0</v>
      </c>
      <c r="AL42" s="19">
        <f t="shared" si="85"/>
        <v>0</v>
      </c>
      <c r="AM42" s="19">
        <f t="shared" si="86"/>
        <v>0</v>
      </c>
      <c r="AN42" s="19">
        <f t="shared" si="87"/>
        <v>0</v>
      </c>
      <c r="AO42" s="19">
        <f t="shared" si="27"/>
        <v>0</v>
      </c>
      <c r="AP42" s="19">
        <f t="shared" si="63"/>
        <v>0</v>
      </c>
      <c r="AQ42" s="19">
        <f t="shared" si="64"/>
        <v>0</v>
      </c>
      <c r="AR42" s="19">
        <f t="shared" si="65"/>
        <v>348</v>
      </c>
      <c r="AS42" s="19">
        <f t="shared" si="66"/>
        <v>0</v>
      </c>
      <c r="AT42" s="19">
        <f t="shared" si="28"/>
        <v>0</v>
      </c>
      <c r="AU42" s="19">
        <f t="shared" si="29"/>
        <v>0</v>
      </c>
      <c r="AV42" s="19">
        <f t="shared" si="30"/>
        <v>0</v>
      </c>
      <c r="AW42" s="19">
        <f t="shared" si="31"/>
        <v>0</v>
      </c>
      <c r="AX42" s="19">
        <f t="shared" si="32"/>
        <v>0</v>
      </c>
      <c r="AY42" s="19">
        <f t="shared" si="88"/>
        <v>0</v>
      </c>
      <c r="AZ42" s="19">
        <f t="shared" si="89"/>
        <v>0</v>
      </c>
      <c r="BA42" s="19">
        <f t="shared" si="90"/>
        <v>0</v>
      </c>
      <c r="BB42" s="19">
        <f t="shared" si="91"/>
        <v>0</v>
      </c>
      <c r="BC42" s="19">
        <f t="shared" si="92"/>
        <v>0</v>
      </c>
      <c r="BD42" s="19">
        <f t="shared" si="93"/>
        <v>0</v>
      </c>
      <c r="BE42" s="19">
        <f t="shared" si="39"/>
        <v>348</v>
      </c>
      <c r="BF42" s="19">
        <f t="shared" si="68"/>
        <v>0</v>
      </c>
      <c r="BG42" s="19">
        <f t="shared" si="69"/>
        <v>0</v>
      </c>
      <c r="BH42" s="19">
        <f t="shared" si="70"/>
        <v>0</v>
      </c>
      <c r="BJ42" s="20">
        <f t="shared" si="94"/>
        <v>0</v>
      </c>
      <c r="BK42" s="20">
        <f t="shared" si="95"/>
        <v>0</v>
      </c>
      <c r="BL42" s="20">
        <f t="shared" si="96"/>
        <v>0</v>
      </c>
      <c r="BM42" s="20">
        <f t="shared" si="97"/>
        <v>0</v>
      </c>
      <c r="BN42" s="20">
        <f t="shared" si="98"/>
        <v>0</v>
      </c>
      <c r="BO42" s="20">
        <f t="shared" si="99"/>
        <v>0</v>
      </c>
      <c r="BP42" s="20">
        <f t="shared" si="100"/>
        <v>0</v>
      </c>
      <c r="BQ42" s="20">
        <f t="shared" si="101"/>
        <v>0</v>
      </c>
      <c r="BR42" s="20">
        <f t="shared" si="102"/>
        <v>0</v>
      </c>
      <c r="BS42" s="20">
        <f t="shared" si="103"/>
        <v>0</v>
      </c>
      <c r="BT42" s="20">
        <f t="shared" si="49"/>
        <v>0</v>
      </c>
      <c r="BU42" s="8">
        <f>IF('Men''s Epée'!$AP$3=TRUE,G42,0)</f>
        <v>0</v>
      </c>
      <c r="BV42" s="8">
        <f>IF('Men''s Epée'!$AQ$3=TRUE,I42,0)</f>
        <v>0</v>
      </c>
      <c r="BW42" s="8">
        <f>IF('Men''s Epée'!$AR$3=TRUE,K42,0)</f>
        <v>348</v>
      </c>
      <c r="BX42" s="8">
        <f>IF('Men''s Epée'!$AS$3=TRUE,M42,0)</f>
        <v>0</v>
      </c>
      <c r="BY42" s="8">
        <f t="shared" si="50"/>
        <v>0</v>
      </c>
      <c r="BZ42" s="8">
        <f t="shared" si="51"/>
        <v>0</v>
      </c>
      <c r="CA42" s="8">
        <f t="shared" si="52"/>
        <v>0</v>
      </c>
      <c r="CB42" s="8">
        <f t="shared" si="53"/>
        <v>0</v>
      </c>
      <c r="CC42" s="8">
        <f t="shared" si="54"/>
        <v>0</v>
      </c>
      <c r="CD42" s="20">
        <f t="shared" si="104"/>
        <v>0</v>
      </c>
      <c r="CE42" s="20">
        <f t="shared" si="105"/>
        <v>0</v>
      </c>
      <c r="CF42" s="20">
        <f t="shared" si="106"/>
        <v>0</v>
      </c>
      <c r="CG42" s="20">
        <f t="shared" si="107"/>
        <v>0</v>
      </c>
      <c r="CH42" s="20">
        <f t="shared" si="108"/>
        <v>0</v>
      </c>
      <c r="CI42" s="20">
        <f t="shared" si="109"/>
        <v>0</v>
      </c>
      <c r="CJ42" s="8">
        <f t="shared" si="61"/>
        <v>348</v>
      </c>
      <c r="CK42" s="8">
        <f t="shared" si="73"/>
        <v>0</v>
      </c>
      <c r="CL42" s="8">
        <f t="shared" si="74"/>
        <v>0</v>
      </c>
      <c r="CM42" s="8">
        <f t="shared" si="75"/>
        <v>0</v>
      </c>
      <c r="CN42" s="8">
        <f t="shared" si="76"/>
        <v>348</v>
      </c>
    </row>
    <row r="43" spans="1:92" ht="13.5">
      <c r="A43" s="11" t="str">
        <f>IF(E43&lt;MinimumSr,"",IF(E43=E42,A42,ROW()-3&amp;IF(E43=E44,"T","")))</f>
        <v>40T</v>
      </c>
      <c r="B43" s="11">
        <f t="shared" si="77"/>
      </c>
      <c r="C43" s="12" t="s">
        <v>145</v>
      </c>
      <c r="D43" s="13">
        <v>1975</v>
      </c>
      <c r="E43" s="39">
        <f>ROUND(IF('Men''s Epée'!$A$3=1,AO43+BE43,BT43+CJ43),0)</f>
        <v>347</v>
      </c>
      <c r="F43" s="14">
        <v>18.5</v>
      </c>
      <c r="G43" s="16">
        <f>IF(OR('Men''s Epée'!$A$3=1,'Men''s Epée'!$AP$3=TRUE),IF(OR(F43&gt;=49,ISNUMBER(F43)=FALSE),0,VLOOKUP(F43,PointTable,G$3,TRUE)),0)</f>
        <v>347</v>
      </c>
      <c r="H43" s="15" t="s">
        <v>4</v>
      </c>
      <c r="I43" s="16">
        <f>IF(OR('Men''s Epée'!$A$3=1,'Men''s Epée'!$AQ$3=TRUE),IF(OR(H43&gt;=49,ISNUMBER(H43)=FALSE),0,VLOOKUP(H43,PointTable,I$3,TRUE)),0)</f>
        <v>0</v>
      </c>
      <c r="J43" s="15" t="s">
        <v>4</v>
      </c>
      <c r="K43" s="16">
        <f>IF(OR('Men''s Epée'!$A$3=1,'Men''s Epée'!$AQ$3=TRUE),IF(OR(J43&gt;=49,ISNUMBER(J43)=FALSE),0,VLOOKUP(J43,PointTable,K$3,TRUE)),0)</f>
        <v>0</v>
      </c>
      <c r="L43" s="15" t="s">
        <v>4</v>
      </c>
      <c r="M43" s="16">
        <f>IF(OR('Men''s Epée'!$A$3=1,'Men''s Epée'!$AS$3=TRUE),IF(OR(L43&gt;=49,ISNUMBER(L43)=FALSE),0,VLOOKUP(L43,PointTable,M$3,TRUE)),0)</f>
        <v>0</v>
      </c>
      <c r="N43" s="17"/>
      <c r="O43" s="17"/>
      <c r="P43" s="17"/>
      <c r="Q43" s="17"/>
      <c r="R43" s="17"/>
      <c r="S43" s="17"/>
      <c r="T43" s="17"/>
      <c r="U43" s="17"/>
      <c r="V43" s="17"/>
      <c r="W43" s="18"/>
      <c r="X43" s="17"/>
      <c r="Y43" s="17"/>
      <c r="Z43" s="17"/>
      <c r="AA43" s="17"/>
      <c r="AB43" s="17"/>
      <c r="AC43" s="18"/>
      <c r="AE43" s="19">
        <f t="shared" si="78"/>
        <v>0</v>
      </c>
      <c r="AF43" s="19">
        <f t="shared" si="79"/>
        <v>0</v>
      </c>
      <c r="AG43" s="19">
        <f t="shared" si="80"/>
        <v>0</v>
      </c>
      <c r="AH43" s="19">
        <f t="shared" si="81"/>
        <v>0</v>
      </c>
      <c r="AI43" s="19">
        <f t="shared" si="82"/>
        <v>0</v>
      </c>
      <c r="AJ43" s="19">
        <f t="shared" si="83"/>
        <v>0</v>
      </c>
      <c r="AK43" s="19">
        <f t="shared" si="84"/>
        <v>0</v>
      </c>
      <c r="AL43" s="19">
        <f t="shared" si="85"/>
        <v>0</v>
      </c>
      <c r="AM43" s="19">
        <f t="shared" si="86"/>
        <v>0</v>
      </c>
      <c r="AN43" s="19">
        <f t="shared" si="87"/>
        <v>0</v>
      </c>
      <c r="AO43" s="19">
        <f t="shared" si="27"/>
        <v>0</v>
      </c>
      <c r="AP43" s="19">
        <f t="shared" si="63"/>
        <v>347</v>
      </c>
      <c r="AQ43" s="19">
        <f t="shared" si="64"/>
        <v>0</v>
      </c>
      <c r="AR43" s="19">
        <f t="shared" si="65"/>
        <v>0</v>
      </c>
      <c r="AS43" s="19">
        <f t="shared" si="66"/>
        <v>0</v>
      </c>
      <c r="AT43" s="19">
        <f t="shared" si="28"/>
        <v>0</v>
      </c>
      <c r="AU43" s="19">
        <f t="shared" si="29"/>
        <v>0</v>
      </c>
      <c r="AV43" s="19">
        <f t="shared" si="30"/>
        <v>0</v>
      </c>
      <c r="AW43" s="19">
        <f t="shared" si="31"/>
        <v>0</v>
      </c>
      <c r="AX43" s="19">
        <f t="shared" si="32"/>
        <v>0</v>
      </c>
      <c r="AY43" s="19">
        <f t="shared" si="88"/>
        <v>0</v>
      </c>
      <c r="AZ43" s="19">
        <f t="shared" si="89"/>
        <v>0</v>
      </c>
      <c r="BA43" s="19">
        <f t="shared" si="90"/>
        <v>0</v>
      </c>
      <c r="BB43" s="19">
        <f t="shared" si="91"/>
        <v>0</v>
      </c>
      <c r="BC43" s="19">
        <f t="shared" si="92"/>
        <v>0</v>
      </c>
      <c r="BD43" s="19">
        <f t="shared" si="93"/>
        <v>0</v>
      </c>
      <c r="BE43" s="19">
        <f t="shared" si="39"/>
        <v>347</v>
      </c>
      <c r="BF43" s="19">
        <f t="shared" si="68"/>
        <v>0</v>
      </c>
      <c r="BG43" s="19">
        <f t="shared" si="69"/>
        <v>0</v>
      </c>
      <c r="BH43" s="19">
        <f t="shared" si="70"/>
        <v>0</v>
      </c>
      <c r="BJ43" s="20">
        <f t="shared" si="94"/>
        <v>0</v>
      </c>
      <c r="BK43" s="20">
        <f t="shared" si="95"/>
        <v>0</v>
      </c>
      <c r="BL43" s="20">
        <f t="shared" si="96"/>
        <v>0</v>
      </c>
      <c r="BM43" s="20">
        <f t="shared" si="97"/>
        <v>0</v>
      </c>
      <c r="BN43" s="20">
        <f t="shared" si="98"/>
        <v>0</v>
      </c>
      <c r="BO43" s="20">
        <f t="shared" si="99"/>
        <v>0</v>
      </c>
      <c r="BP43" s="20">
        <f t="shared" si="100"/>
        <v>0</v>
      </c>
      <c r="BQ43" s="20">
        <f t="shared" si="101"/>
        <v>0</v>
      </c>
      <c r="BR43" s="20">
        <f t="shared" si="102"/>
        <v>0</v>
      </c>
      <c r="BS43" s="20">
        <f t="shared" si="103"/>
        <v>0</v>
      </c>
      <c r="BT43" s="20">
        <f t="shared" si="49"/>
        <v>0</v>
      </c>
      <c r="BU43" s="8">
        <f>IF('Men''s Epée'!$AP$3=TRUE,G43,0)</f>
        <v>347</v>
      </c>
      <c r="BV43" s="8">
        <f>IF('Men''s Epée'!$AQ$3=TRUE,I43,0)</f>
        <v>0</v>
      </c>
      <c r="BW43" s="8">
        <f>IF('Men''s Epée'!$AR$3=TRUE,K43,0)</f>
        <v>0</v>
      </c>
      <c r="BX43" s="8">
        <f>IF('Men''s Epée'!$AS$3=TRUE,M43,0)</f>
        <v>0</v>
      </c>
      <c r="BY43" s="8">
        <f t="shared" si="50"/>
        <v>0</v>
      </c>
      <c r="BZ43" s="8">
        <f t="shared" si="51"/>
        <v>0</v>
      </c>
      <c r="CA43" s="8">
        <f t="shared" si="52"/>
        <v>0</v>
      </c>
      <c r="CB43" s="8">
        <f t="shared" si="53"/>
        <v>0</v>
      </c>
      <c r="CC43" s="8">
        <f t="shared" si="54"/>
        <v>0</v>
      </c>
      <c r="CD43" s="20">
        <f t="shared" si="104"/>
        <v>0</v>
      </c>
      <c r="CE43" s="20">
        <f t="shared" si="105"/>
        <v>0</v>
      </c>
      <c r="CF43" s="20">
        <f t="shared" si="106"/>
        <v>0</v>
      </c>
      <c r="CG43" s="20">
        <f t="shared" si="107"/>
        <v>0</v>
      </c>
      <c r="CH43" s="20">
        <f t="shared" si="108"/>
        <v>0</v>
      </c>
      <c r="CI43" s="20">
        <f t="shared" si="109"/>
        <v>0</v>
      </c>
      <c r="CJ43" s="8">
        <f t="shared" si="61"/>
        <v>347</v>
      </c>
      <c r="CK43" s="8">
        <f t="shared" si="73"/>
        <v>0</v>
      </c>
      <c r="CL43" s="8">
        <f t="shared" si="74"/>
        <v>0</v>
      </c>
      <c r="CM43" s="8">
        <f t="shared" si="75"/>
        <v>0</v>
      </c>
      <c r="CN43" s="8">
        <f t="shared" si="76"/>
        <v>347</v>
      </c>
    </row>
    <row r="44" spans="1:92" ht="13.5">
      <c r="A44" s="11" t="str">
        <f>IF(E44&lt;MinimumSr,"",IF(E44=E43,A43,ROW()-3&amp;IF(E44=E45,"T","")))</f>
        <v>40T</v>
      </c>
      <c r="B44" s="11" t="str">
        <f t="shared" si="77"/>
        <v>#</v>
      </c>
      <c r="C44" s="12" t="s">
        <v>209</v>
      </c>
      <c r="D44" s="13">
        <v>1988</v>
      </c>
      <c r="E44" s="39">
        <f>ROUND(IF('Men''s Epée'!$A$3=1,AO44+BE44,BT44+CJ44),0)</f>
        <v>347</v>
      </c>
      <c r="F44" s="14">
        <v>18.5</v>
      </c>
      <c r="G44" s="16">
        <f>IF(OR('Men''s Epée'!$A$3=1,'Men''s Epée'!$AP$3=TRUE),IF(OR(F44&gt;=49,ISNUMBER(F44)=FALSE),0,VLOOKUP(F44,PointTable,G$3,TRUE)),0)</f>
        <v>347</v>
      </c>
      <c r="H44" s="15" t="s">
        <v>4</v>
      </c>
      <c r="I44" s="16">
        <f>IF(OR('Men''s Epée'!$A$3=1,'Men''s Epée'!$AQ$3=TRUE),IF(OR(H44&gt;=49,ISNUMBER(H44)=FALSE),0,VLOOKUP(H44,PointTable,I$3,TRUE)),0)</f>
        <v>0</v>
      </c>
      <c r="J44" s="15" t="s">
        <v>4</v>
      </c>
      <c r="K44" s="16">
        <f>IF(OR('Men''s Epée'!$A$3=1,'Men''s Epée'!$AQ$3=TRUE),IF(OR(J44&gt;=49,ISNUMBER(J44)=FALSE),0,VLOOKUP(J44,PointTable,K$3,TRUE)),0)</f>
        <v>0</v>
      </c>
      <c r="L44" s="15" t="s">
        <v>4</v>
      </c>
      <c r="M44" s="16">
        <f>IF(OR('Men''s Epée'!$A$3=1,'Men''s Epée'!$AS$3=TRUE),IF(OR(L44&gt;=49,ISNUMBER(L44)=FALSE),0,VLOOKUP(L44,PointTable,M$3,TRUE)),0)</f>
        <v>0</v>
      </c>
      <c r="N44" s="17"/>
      <c r="O44" s="17"/>
      <c r="P44" s="17"/>
      <c r="Q44" s="17"/>
      <c r="R44" s="17"/>
      <c r="S44" s="17"/>
      <c r="T44" s="17"/>
      <c r="U44" s="17"/>
      <c r="V44" s="17"/>
      <c r="W44" s="18"/>
      <c r="X44" s="17"/>
      <c r="Y44" s="17"/>
      <c r="Z44" s="17"/>
      <c r="AA44" s="17"/>
      <c r="AB44" s="17"/>
      <c r="AC44" s="18"/>
      <c r="AE44" s="19">
        <f t="shared" si="78"/>
        <v>0</v>
      </c>
      <c r="AF44" s="19">
        <f t="shared" si="79"/>
        <v>0</v>
      </c>
      <c r="AG44" s="19">
        <f t="shared" si="80"/>
        <v>0</v>
      </c>
      <c r="AH44" s="19">
        <f t="shared" si="81"/>
        <v>0</v>
      </c>
      <c r="AI44" s="19">
        <f t="shared" si="82"/>
        <v>0</v>
      </c>
      <c r="AJ44" s="19">
        <f t="shared" si="83"/>
        <v>0</v>
      </c>
      <c r="AK44" s="19">
        <f t="shared" si="84"/>
        <v>0</v>
      </c>
      <c r="AL44" s="19">
        <f t="shared" si="85"/>
        <v>0</v>
      </c>
      <c r="AM44" s="19">
        <f t="shared" si="86"/>
        <v>0</v>
      </c>
      <c r="AN44" s="19">
        <f t="shared" si="87"/>
        <v>0</v>
      </c>
      <c r="AO44" s="19">
        <f t="shared" si="27"/>
        <v>0</v>
      </c>
      <c r="AP44" s="19">
        <f t="shared" si="63"/>
        <v>347</v>
      </c>
      <c r="AQ44" s="19">
        <f t="shared" si="64"/>
        <v>0</v>
      </c>
      <c r="AR44" s="19">
        <f t="shared" si="65"/>
        <v>0</v>
      </c>
      <c r="AS44" s="19">
        <f t="shared" si="66"/>
        <v>0</v>
      </c>
      <c r="AT44" s="19">
        <f t="shared" si="28"/>
        <v>0</v>
      </c>
      <c r="AU44" s="19">
        <f t="shared" si="29"/>
        <v>0</v>
      </c>
      <c r="AV44" s="19">
        <f t="shared" si="30"/>
        <v>0</v>
      </c>
      <c r="AW44" s="19">
        <f t="shared" si="31"/>
        <v>0</v>
      </c>
      <c r="AX44" s="19">
        <f t="shared" si="32"/>
        <v>0</v>
      </c>
      <c r="AY44" s="19">
        <f t="shared" si="88"/>
        <v>0</v>
      </c>
      <c r="AZ44" s="19">
        <f t="shared" si="89"/>
        <v>0</v>
      </c>
      <c r="BA44" s="19">
        <f t="shared" si="90"/>
        <v>0</v>
      </c>
      <c r="BB44" s="19">
        <f t="shared" si="91"/>
        <v>0</v>
      </c>
      <c r="BC44" s="19">
        <f t="shared" si="92"/>
        <v>0</v>
      </c>
      <c r="BD44" s="19">
        <f t="shared" si="93"/>
        <v>0</v>
      </c>
      <c r="BE44" s="19">
        <f t="shared" si="39"/>
        <v>347</v>
      </c>
      <c r="BF44" s="19">
        <f t="shared" si="68"/>
        <v>0</v>
      </c>
      <c r="BG44" s="19">
        <f t="shared" si="69"/>
        <v>0</v>
      </c>
      <c r="BH44" s="19">
        <f t="shared" si="70"/>
        <v>0</v>
      </c>
      <c r="BJ44" s="20">
        <f t="shared" si="94"/>
        <v>0</v>
      </c>
      <c r="BK44" s="20">
        <f t="shared" si="95"/>
        <v>0</v>
      </c>
      <c r="BL44" s="20">
        <f t="shared" si="96"/>
        <v>0</v>
      </c>
      <c r="BM44" s="20">
        <f t="shared" si="97"/>
        <v>0</v>
      </c>
      <c r="BN44" s="20">
        <f t="shared" si="98"/>
        <v>0</v>
      </c>
      <c r="BO44" s="20">
        <f t="shared" si="99"/>
        <v>0</v>
      </c>
      <c r="BP44" s="20">
        <f t="shared" si="100"/>
        <v>0</v>
      </c>
      <c r="BQ44" s="20">
        <f t="shared" si="101"/>
        <v>0</v>
      </c>
      <c r="BR44" s="20">
        <f t="shared" si="102"/>
        <v>0</v>
      </c>
      <c r="BS44" s="20">
        <f t="shared" si="103"/>
        <v>0</v>
      </c>
      <c r="BT44" s="20">
        <f t="shared" si="49"/>
        <v>0</v>
      </c>
      <c r="BU44" s="8">
        <f>IF('Men''s Epée'!$AP$3=TRUE,G44,0)</f>
        <v>347</v>
      </c>
      <c r="BV44" s="8">
        <f>IF('Men''s Epée'!$AQ$3=TRUE,I44,0)</f>
        <v>0</v>
      </c>
      <c r="BW44" s="8">
        <f>IF('Men''s Epée'!$AR$3=TRUE,K44,0)</f>
        <v>0</v>
      </c>
      <c r="BX44" s="8">
        <f>IF('Men''s Epée'!$AS$3=TRUE,M44,0)</f>
        <v>0</v>
      </c>
      <c r="BY44" s="8">
        <f t="shared" si="50"/>
        <v>0</v>
      </c>
      <c r="BZ44" s="8">
        <f t="shared" si="51"/>
        <v>0</v>
      </c>
      <c r="CA44" s="8">
        <f t="shared" si="52"/>
        <v>0</v>
      </c>
      <c r="CB44" s="8">
        <f t="shared" si="53"/>
        <v>0</v>
      </c>
      <c r="CC44" s="8">
        <f t="shared" si="54"/>
        <v>0</v>
      </c>
      <c r="CD44" s="20">
        <f t="shared" si="104"/>
        <v>0</v>
      </c>
      <c r="CE44" s="20">
        <f t="shared" si="105"/>
        <v>0</v>
      </c>
      <c r="CF44" s="20">
        <f t="shared" si="106"/>
        <v>0</v>
      </c>
      <c r="CG44" s="20">
        <f t="shared" si="107"/>
        <v>0</v>
      </c>
      <c r="CH44" s="20">
        <f t="shared" si="108"/>
        <v>0</v>
      </c>
      <c r="CI44" s="20">
        <f t="shared" si="109"/>
        <v>0</v>
      </c>
      <c r="CJ44" s="8">
        <f t="shared" si="61"/>
        <v>347</v>
      </c>
      <c r="CK44" s="8">
        <f t="shared" si="73"/>
        <v>0</v>
      </c>
      <c r="CL44" s="8">
        <f t="shared" si="74"/>
        <v>0</v>
      </c>
      <c r="CM44" s="8">
        <f t="shared" si="75"/>
        <v>0</v>
      </c>
      <c r="CN44" s="8">
        <f t="shared" si="76"/>
        <v>347</v>
      </c>
    </row>
    <row r="45" spans="1:92" ht="13.5">
      <c r="A45" s="11" t="str">
        <f>IF(E45&lt;MinimumSr,"",IF(E45=E44,A44,ROW()-3&amp;IF(E45=E46,"T","")))</f>
        <v>42</v>
      </c>
      <c r="B45" s="11" t="str">
        <f t="shared" si="77"/>
        <v>#</v>
      </c>
      <c r="C45" s="12" t="s">
        <v>347</v>
      </c>
      <c r="D45" s="13">
        <v>1989</v>
      </c>
      <c r="E45" s="39">
        <f>ROUND(IF('Men''s Epée'!$A$3=1,AO45+BE45,BT45+CJ45),0)</f>
        <v>344</v>
      </c>
      <c r="F45" s="14" t="s">
        <v>4</v>
      </c>
      <c r="G45" s="16">
        <f>IF(OR('Men''s Epée'!$A$3=1,'Men''s Epée'!$AP$3=TRUE),IF(OR(F45&gt;=49,ISNUMBER(F45)=FALSE),0,VLOOKUP(F45,PointTable,G$3,TRUE)),0)</f>
        <v>0</v>
      </c>
      <c r="H45" s="15" t="s">
        <v>4</v>
      </c>
      <c r="I45" s="16">
        <f>IF(OR('Men''s Epée'!$A$3=1,'Men''s Epée'!$AQ$3=TRUE),IF(OR(H45&gt;=49,ISNUMBER(H45)=FALSE),0,VLOOKUP(H45,PointTable,I$3,TRUE)),0)</f>
        <v>0</v>
      </c>
      <c r="J45" s="15">
        <v>20</v>
      </c>
      <c r="K45" s="16">
        <f>IF(OR('Men''s Epée'!$A$3=1,'Men''s Epée'!$AQ$3=TRUE),IF(OR(J45&gt;=49,ISNUMBER(J45)=FALSE),0,VLOOKUP(J45,PointTable,K$3,TRUE)),0)</f>
        <v>344</v>
      </c>
      <c r="L45" s="15" t="s">
        <v>4</v>
      </c>
      <c r="M45" s="16">
        <f>IF(OR('Men''s Epée'!$A$3=1,'Men''s Epée'!$AS$3=TRUE),IF(OR(L45&gt;=49,ISNUMBER(L45)=FALSE),0,VLOOKUP(L45,PointTable,M$3,TRUE)),0)</f>
        <v>0</v>
      </c>
      <c r="N45" s="17"/>
      <c r="O45" s="17"/>
      <c r="P45" s="17"/>
      <c r="Q45" s="17"/>
      <c r="R45" s="17"/>
      <c r="S45" s="17"/>
      <c r="T45" s="17"/>
      <c r="U45" s="17"/>
      <c r="V45" s="17"/>
      <c r="W45" s="18"/>
      <c r="X45" s="17"/>
      <c r="Y45" s="17"/>
      <c r="Z45" s="17"/>
      <c r="AA45" s="17"/>
      <c r="AB45" s="17"/>
      <c r="AC45" s="18"/>
      <c r="AE45" s="19">
        <f t="shared" si="78"/>
        <v>0</v>
      </c>
      <c r="AF45" s="19">
        <f t="shared" si="79"/>
        <v>0</v>
      </c>
      <c r="AG45" s="19">
        <f t="shared" si="80"/>
        <v>0</v>
      </c>
      <c r="AH45" s="19">
        <f t="shared" si="81"/>
        <v>0</v>
      </c>
      <c r="AI45" s="19">
        <f t="shared" si="82"/>
        <v>0</v>
      </c>
      <c r="AJ45" s="19">
        <f t="shared" si="83"/>
        <v>0</v>
      </c>
      <c r="AK45" s="19">
        <f t="shared" si="84"/>
        <v>0</v>
      </c>
      <c r="AL45" s="19">
        <f t="shared" si="85"/>
        <v>0</v>
      </c>
      <c r="AM45" s="19">
        <f t="shared" si="86"/>
        <v>0</v>
      </c>
      <c r="AN45" s="19">
        <f t="shared" si="87"/>
        <v>0</v>
      </c>
      <c r="AO45" s="19">
        <f t="shared" si="27"/>
        <v>0</v>
      </c>
      <c r="AP45" s="19">
        <f t="shared" si="63"/>
        <v>0</v>
      </c>
      <c r="AQ45" s="19">
        <f t="shared" si="64"/>
        <v>0</v>
      </c>
      <c r="AR45" s="19">
        <f t="shared" si="65"/>
        <v>344</v>
      </c>
      <c r="AS45" s="19">
        <f t="shared" si="66"/>
        <v>0</v>
      </c>
      <c r="AT45" s="19">
        <f t="shared" si="28"/>
        <v>0</v>
      </c>
      <c r="AU45" s="19">
        <f t="shared" si="29"/>
        <v>0</v>
      </c>
      <c r="AV45" s="19">
        <f t="shared" si="30"/>
        <v>0</v>
      </c>
      <c r="AW45" s="19">
        <f t="shared" si="31"/>
        <v>0</v>
      </c>
      <c r="AX45" s="19">
        <f t="shared" si="32"/>
        <v>0</v>
      </c>
      <c r="AY45" s="19">
        <f t="shared" si="88"/>
        <v>0</v>
      </c>
      <c r="AZ45" s="19">
        <f t="shared" si="89"/>
        <v>0</v>
      </c>
      <c r="BA45" s="19">
        <f t="shared" si="90"/>
        <v>0</v>
      </c>
      <c r="BB45" s="19">
        <f t="shared" si="91"/>
        <v>0</v>
      </c>
      <c r="BC45" s="19">
        <f t="shared" si="92"/>
        <v>0</v>
      </c>
      <c r="BD45" s="19">
        <f t="shared" si="93"/>
        <v>0</v>
      </c>
      <c r="BE45" s="19">
        <f t="shared" si="39"/>
        <v>344</v>
      </c>
      <c r="BF45" s="19">
        <f t="shared" si="68"/>
        <v>0</v>
      </c>
      <c r="BG45" s="19">
        <f t="shared" si="69"/>
        <v>0</v>
      </c>
      <c r="BH45" s="19">
        <f t="shared" si="70"/>
        <v>0</v>
      </c>
      <c r="BJ45" s="20">
        <f t="shared" si="94"/>
        <v>0</v>
      </c>
      <c r="BK45" s="20">
        <f t="shared" si="95"/>
        <v>0</v>
      </c>
      <c r="BL45" s="20">
        <f t="shared" si="96"/>
        <v>0</v>
      </c>
      <c r="BM45" s="20">
        <f t="shared" si="97"/>
        <v>0</v>
      </c>
      <c r="BN45" s="20">
        <f t="shared" si="98"/>
        <v>0</v>
      </c>
      <c r="BO45" s="20">
        <f t="shared" si="99"/>
        <v>0</v>
      </c>
      <c r="BP45" s="20">
        <f t="shared" si="100"/>
        <v>0</v>
      </c>
      <c r="BQ45" s="20">
        <f t="shared" si="101"/>
        <v>0</v>
      </c>
      <c r="BR45" s="20">
        <f t="shared" si="102"/>
        <v>0</v>
      </c>
      <c r="BS45" s="20">
        <f t="shared" si="103"/>
        <v>0</v>
      </c>
      <c r="BT45" s="20">
        <f t="shared" si="49"/>
        <v>0</v>
      </c>
      <c r="BU45" s="8">
        <f>IF('Men''s Epée'!$AP$3=TRUE,G45,0)</f>
        <v>0</v>
      </c>
      <c r="BV45" s="8">
        <f>IF('Men''s Epée'!$AQ$3=TRUE,I45,0)</f>
        <v>0</v>
      </c>
      <c r="BW45" s="8">
        <f>IF('Men''s Epée'!$AR$3=TRUE,K45,0)</f>
        <v>344</v>
      </c>
      <c r="BX45" s="8">
        <f>IF('Men''s Epée'!$AS$3=TRUE,M45,0)</f>
        <v>0</v>
      </c>
      <c r="BY45" s="8">
        <f t="shared" si="50"/>
        <v>0</v>
      </c>
      <c r="BZ45" s="8">
        <f t="shared" si="51"/>
        <v>0</v>
      </c>
      <c r="CA45" s="8">
        <f t="shared" si="52"/>
        <v>0</v>
      </c>
      <c r="CB45" s="8">
        <f t="shared" si="53"/>
        <v>0</v>
      </c>
      <c r="CC45" s="8">
        <f t="shared" si="54"/>
        <v>0</v>
      </c>
      <c r="CD45" s="20">
        <f t="shared" si="104"/>
        <v>0</v>
      </c>
      <c r="CE45" s="20">
        <f t="shared" si="105"/>
        <v>0</v>
      </c>
      <c r="CF45" s="20">
        <f t="shared" si="106"/>
        <v>0</v>
      </c>
      <c r="CG45" s="20">
        <f t="shared" si="107"/>
        <v>0</v>
      </c>
      <c r="CH45" s="20">
        <f t="shared" si="108"/>
        <v>0</v>
      </c>
      <c r="CI45" s="20">
        <f t="shared" si="109"/>
        <v>0</v>
      </c>
      <c r="CJ45" s="8">
        <f t="shared" si="61"/>
        <v>344</v>
      </c>
      <c r="CK45" s="8">
        <f t="shared" si="73"/>
        <v>0</v>
      </c>
      <c r="CL45" s="8">
        <f t="shared" si="74"/>
        <v>0</v>
      </c>
      <c r="CM45" s="8">
        <f t="shared" si="75"/>
        <v>0</v>
      </c>
      <c r="CN45" s="8">
        <f t="shared" si="76"/>
        <v>344</v>
      </c>
    </row>
    <row r="46" spans="1:92" ht="13.5">
      <c r="A46" s="11" t="str">
        <f>IF(E46&lt;MinimumSr,"",IF(E46=E45,A45,ROW()-3&amp;IF(E46=E47,"T","")))</f>
        <v>43</v>
      </c>
      <c r="B46" s="11" t="str">
        <f t="shared" si="77"/>
        <v>#</v>
      </c>
      <c r="C46" s="12" t="s">
        <v>319</v>
      </c>
      <c r="D46" s="13">
        <v>1987</v>
      </c>
      <c r="E46" s="39">
        <f>ROUND(IF('Men''s Epée'!$A$3=1,AO46+BE46,BT46+CJ46),0)</f>
        <v>340</v>
      </c>
      <c r="F46" s="14" t="s">
        <v>4</v>
      </c>
      <c r="G46" s="16">
        <f>IF(OR('Men''s Epée'!$A$3=1,'Men''s Epée'!$AP$3=TRUE),IF(OR(F46&gt;=49,ISNUMBER(F46)=FALSE),0,VLOOKUP(F46,PointTable,G$3,TRUE)),0)</f>
        <v>0</v>
      </c>
      <c r="H46" s="15" t="s">
        <v>4</v>
      </c>
      <c r="I46" s="16">
        <f>IF(OR('Men''s Epée'!$A$3=1,'Men''s Epée'!$AQ$3=TRUE),IF(OR(H46&gt;=49,ISNUMBER(H46)=FALSE),0,VLOOKUP(H46,PointTable,I$3,TRUE)),0)</f>
        <v>0</v>
      </c>
      <c r="J46" s="15">
        <v>22</v>
      </c>
      <c r="K46" s="16">
        <f>IF(OR('Men''s Epée'!$A$3=1,'Men''s Epée'!$AQ$3=TRUE),IF(OR(J46&gt;=49,ISNUMBER(J46)=FALSE),0,VLOOKUP(J46,PointTable,K$3,TRUE)),0)</f>
        <v>340</v>
      </c>
      <c r="L46" s="15" t="s">
        <v>4</v>
      </c>
      <c r="M46" s="16">
        <f>IF(OR('Men''s Epée'!$A$3=1,'Men''s Epée'!$AS$3=TRUE),IF(OR(L46&gt;=49,ISNUMBER(L46)=FALSE),0,VLOOKUP(L46,PointTable,M$3,TRUE)),0)</f>
        <v>0</v>
      </c>
      <c r="N46" s="17"/>
      <c r="O46" s="17"/>
      <c r="P46" s="17"/>
      <c r="Q46" s="17"/>
      <c r="R46" s="17"/>
      <c r="S46" s="17"/>
      <c r="T46" s="17"/>
      <c r="U46" s="17"/>
      <c r="V46" s="17"/>
      <c r="W46" s="18"/>
      <c r="X46" s="17"/>
      <c r="Y46" s="17"/>
      <c r="Z46" s="17"/>
      <c r="AA46" s="17"/>
      <c r="AB46" s="17"/>
      <c r="AC46" s="18"/>
      <c r="AE46" s="19">
        <f t="shared" si="78"/>
        <v>0</v>
      </c>
      <c r="AF46" s="19">
        <f t="shared" si="79"/>
        <v>0</v>
      </c>
      <c r="AG46" s="19">
        <f t="shared" si="80"/>
        <v>0</v>
      </c>
      <c r="AH46" s="19">
        <f t="shared" si="81"/>
        <v>0</v>
      </c>
      <c r="AI46" s="19">
        <f t="shared" si="82"/>
        <v>0</v>
      </c>
      <c r="AJ46" s="19">
        <f t="shared" si="83"/>
        <v>0</v>
      </c>
      <c r="AK46" s="19">
        <f t="shared" si="84"/>
        <v>0</v>
      </c>
      <c r="AL46" s="19">
        <f t="shared" si="85"/>
        <v>0</v>
      </c>
      <c r="AM46" s="19">
        <f t="shared" si="86"/>
        <v>0</v>
      </c>
      <c r="AN46" s="19">
        <f t="shared" si="87"/>
        <v>0</v>
      </c>
      <c r="AO46" s="19">
        <f t="shared" si="27"/>
        <v>0</v>
      </c>
      <c r="AP46" s="19">
        <f t="shared" si="63"/>
        <v>0</v>
      </c>
      <c r="AQ46" s="19">
        <f t="shared" si="64"/>
        <v>0</v>
      </c>
      <c r="AR46" s="19">
        <f t="shared" si="65"/>
        <v>340</v>
      </c>
      <c r="AS46" s="19">
        <f t="shared" si="66"/>
        <v>0</v>
      </c>
      <c r="AT46" s="19">
        <f t="shared" si="28"/>
        <v>0</v>
      </c>
      <c r="AU46" s="19">
        <f t="shared" si="29"/>
        <v>0</v>
      </c>
      <c r="AV46" s="19">
        <f t="shared" si="30"/>
        <v>0</v>
      </c>
      <c r="AW46" s="19">
        <f t="shared" si="31"/>
        <v>0</v>
      </c>
      <c r="AX46" s="19">
        <f t="shared" si="32"/>
        <v>0</v>
      </c>
      <c r="AY46" s="19">
        <f t="shared" si="88"/>
        <v>0</v>
      </c>
      <c r="AZ46" s="19">
        <f t="shared" si="89"/>
        <v>0</v>
      </c>
      <c r="BA46" s="19">
        <f t="shared" si="90"/>
        <v>0</v>
      </c>
      <c r="BB46" s="19">
        <f t="shared" si="91"/>
        <v>0</v>
      </c>
      <c r="BC46" s="19">
        <f t="shared" si="92"/>
        <v>0</v>
      </c>
      <c r="BD46" s="19">
        <f t="shared" si="93"/>
        <v>0</v>
      </c>
      <c r="BE46" s="19">
        <f t="shared" si="39"/>
        <v>340</v>
      </c>
      <c r="BF46" s="19">
        <f t="shared" si="68"/>
        <v>0</v>
      </c>
      <c r="BG46" s="19">
        <f t="shared" si="69"/>
        <v>0</v>
      </c>
      <c r="BH46" s="19">
        <f t="shared" si="70"/>
        <v>0</v>
      </c>
      <c r="BJ46" s="20">
        <f t="shared" si="94"/>
        <v>0</v>
      </c>
      <c r="BK46" s="20">
        <f t="shared" si="95"/>
        <v>0</v>
      </c>
      <c r="BL46" s="20">
        <f t="shared" si="96"/>
        <v>0</v>
      </c>
      <c r="BM46" s="20">
        <f t="shared" si="97"/>
        <v>0</v>
      </c>
      <c r="BN46" s="20">
        <f t="shared" si="98"/>
        <v>0</v>
      </c>
      <c r="BO46" s="20">
        <f t="shared" si="99"/>
        <v>0</v>
      </c>
      <c r="BP46" s="20">
        <f t="shared" si="100"/>
        <v>0</v>
      </c>
      <c r="BQ46" s="20">
        <f t="shared" si="101"/>
        <v>0</v>
      </c>
      <c r="BR46" s="20">
        <f t="shared" si="102"/>
        <v>0</v>
      </c>
      <c r="BS46" s="20">
        <f t="shared" si="103"/>
        <v>0</v>
      </c>
      <c r="BT46" s="20">
        <f t="shared" si="49"/>
        <v>0</v>
      </c>
      <c r="BU46" s="8">
        <f>IF('Men''s Epée'!$AP$3=TRUE,G46,0)</f>
        <v>0</v>
      </c>
      <c r="BV46" s="8">
        <f>IF('Men''s Epée'!$AQ$3=TRUE,I46,0)</f>
        <v>0</v>
      </c>
      <c r="BW46" s="8">
        <f>IF('Men''s Epée'!$AR$3=TRUE,K46,0)</f>
        <v>340</v>
      </c>
      <c r="BX46" s="8">
        <f>IF('Men''s Epée'!$AS$3=TRUE,M46,0)</f>
        <v>0</v>
      </c>
      <c r="BY46" s="8">
        <f t="shared" si="50"/>
        <v>0</v>
      </c>
      <c r="BZ46" s="8">
        <f t="shared" si="51"/>
        <v>0</v>
      </c>
      <c r="CA46" s="8">
        <f t="shared" si="52"/>
        <v>0</v>
      </c>
      <c r="CB46" s="8">
        <f t="shared" si="53"/>
        <v>0</v>
      </c>
      <c r="CC46" s="8">
        <f t="shared" si="54"/>
        <v>0</v>
      </c>
      <c r="CD46" s="20">
        <f t="shared" si="104"/>
        <v>0</v>
      </c>
      <c r="CE46" s="20">
        <f t="shared" si="105"/>
        <v>0</v>
      </c>
      <c r="CF46" s="20">
        <f t="shared" si="106"/>
        <v>0</v>
      </c>
      <c r="CG46" s="20">
        <f t="shared" si="107"/>
        <v>0</v>
      </c>
      <c r="CH46" s="20">
        <f t="shared" si="108"/>
        <v>0</v>
      </c>
      <c r="CI46" s="20">
        <f t="shared" si="109"/>
        <v>0</v>
      </c>
      <c r="CJ46" s="8">
        <f t="shared" si="61"/>
        <v>340</v>
      </c>
      <c r="CK46" s="8">
        <f t="shared" si="73"/>
        <v>0</v>
      </c>
      <c r="CL46" s="8">
        <f t="shared" si="74"/>
        <v>0</v>
      </c>
      <c r="CM46" s="8">
        <f t="shared" si="75"/>
        <v>0</v>
      </c>
      <c r="CN46" s="8">
        <f t="shared" si="76"/>
        <v>340</v>
      </c>
    </row>
    <row r="47" spans="1:92" ht="13.5">
      <c r="A47" s="11" t="str">
        <f>IF(E47&lt;MinimumSr,"",IF(E47=E46,A46,ROW()-3&amp;IF(E47=E48,"T","")))</f>
        <v>44</v>
      </c>
      <c r="B47" s="11">
        <f t="shared" si="77"/>
      </c>
      <c r="C47" s="12" t="s">
        <v>128</v>
      </c>
      <c r="D47" s="13">
        <v>1971</v>
      </c>
      <c r="E47" s="39">
        <f>ROUND(IF('Men''s Epée'!$A$3=1,AO47+BE47,BT47+CJ47),0)</f>
        <v>338</v>
      </c>
      <c r="F47" s="14">
        <v>23</v>
      </c>
      <c r="G47" s="16">
        <f>IF(OR('Men''s Epée'!$A$3=1,'Men''s Epée'!$AP$3=TRUE),IF(OR(F47&gt;=49,ISNUMBER(F47)=FALSE),0,VLOOKUP(F47,PointTable,G$3,TRUE)),0)</f>
        <v>338</v>
      </c>
      <c r="H47" s="15" t="s">
        <v>4</v>
      </c>
      <c r="I47" s="16">
        <f>IF(OR('Men''s Epée'!$A$3=1,'Men''s Epée'!$AQ$3=TRUE),IF(OR(H47&gt;=49,ISNUMBER(H47)=FALSE),0,VLOOKUP(H47,PointTable,I$3,TRUE)),0)</f>
        <v>0</v>
      </c>
      <c r="J47" s="15" t="s">
        <v>4</v>
      </c>
      <c r="K47" s="16">
        <f>IF(OR('Men''s Epée'!$A$3=1,'Men''s Epée'!$AQ$3=TRUE),IF(OR(J47&gt;=49,ISNUMBER(J47)=FALSE),0,VLOOKUP(J47,PointTable,K$3,TRUE)),0)</f>
        <v>0</v>
      </c>
      <c r="L47" s="15" t="s">
        <v>4</v>
      </c>
      <c r="M47" s="16">
        <f>IF(OR('Men''s Epée'!$A$3=1,'Men''s Epée'!$AS$3=TRUE),IF(OR(L47&gt;=49,ISNUMBER(L47)=FALSE),0,VLOOKUP(L47,PointTable,M$3,TRUE)),0)</f>
        <v>0</v>
      </c>
      <c r="N47" s="17"/>
      <c r="O47" s="17"/>
      <c r="P47" s="17"/>
      <c r="Q47" s="17"/>
      <c r="R47" s="17"/>
      <c r="S47" s="17"/>
      <c r="T47" s="17"/>
      <c r="U47" s="17"/>
      <c r="V47" s="17"/>
      <c r="W47" s="18"/>
      <c r="X47" s="17"/>
      <c r="Y47" s="17"/>
      <c r="Z47" s="17"/>
      <c r="AA47" s="17"/>
      <c r="AB47" s="17"/>
      <c r="AC47" s="18"/>
      <c r="AE47" s="19">
        <f t="shared" si="78"/>
        <v>0</v>
      </c>
      <c r="AF47" s="19">
        <f t="shared" si="79"/>
        <v>0</v>
      </c>
      <c r="AG47" s="19">
        <f t="shared" si="80"/>
        <v>0</v>
      </c>
      <c r="AH47" s="19">
        <f t="shared" si="81"/>
        <v>0</v>
      </c>
      <c r="AI47" s="19">
        <f t="shared" si="82"/>
        <v>0</v>
      </c>
      <c r="AJ47" s="19">
        <f t="shared" si="83"/>
        <v>0</v>
      </c>
      <c r="AK47" s="19">
        <f t="shared" si="84"/>
        <v>0</v>
      </c>
      <c r="AL47" s="19">
        <f t="shared" si="85"/>
        <v>0</v>
      </c>
      <c r="AM47" s="19">
        <f t="shared" si="86"/>
        <v>0</v>
      </c>
      <c r="AN47" s="19">
        <f t="shared" si="87"/>
        <v>0</v>
      </c>
      <c r="AO47" s="19">
        <f t="shared" si="27"/>
        <v>0</v>
      </c>
      <c r="AP47" s="19">
        <f t="shared" si="63"/>
        <v>338</v>
      </c>
      <c r="AQ47" s="19">
        <f t="shared" si="64"/>
        <v>0</v>
      </c>
      <c r="AR47" s="19">
        <f t="shared" si="65"/>
        <v>0</v>
      </c>
      <c r="AS47" s="19">
        <f t="shared" si="66"/>
        <v>0</v>
      </c>
      <c r="AT47" s="19">
        <f t="shared" si="28"/>
        <v>0</v>
      </c>
      <c r="AU47" s="19">
        <f t="shared" si="29"/>
        <v>0</v>
      </c>
      <c r="AV47" s="19">
        <f t="shared" si="30"/>
        <v>0</v>
      </c>
      <c r="AW47" s="19">
        <f t="shared" si="31"/>
        <v>0</v>
      </c>
      <c r="AX47" s="19">
        <f t="shared" si="32"/>
        <v>0</v>
      </c>
      <c r="AY47" s="19">
        <f t="shared" si="88"/>
        <v>0</v>
      </c>
      <c r="AZ47" s="19">
        <f t="shared" si="89"/>
        <v>0</v>
      </c>
      <c r="BA47" s="19">
        <f t="shared" si="90"/>
        <v>0</v>
      </c>
      <c r="BB47" s="19">
        <f t="shared" si="91"/>
        <v>0</v>
      </c>
      <c r="BC47" s="19">
        <f t="shared" si="92"/>
        <v>0</v>
      </c>
      <c r="BD47" s="19">
        <f t="shared" si="93"/>
        <v>0</v>
      </c>
      <c r="BE47" s="19">
        <f t="shared" si="39"/>
        <v>338</v>
      </c>
      <c r="BF47" s="19">
        <f t="shared" si="68"/>
        <v>0</v>
      </c>
      <c r="BG47" s="19">
        <f t="shared" si="69"/>
        <v>0</v>
      </c>
      <c r="BH47" s="19">
        <f t="shared" si="70"/>
        <v>0</v>
      </c>
      <c r="BJ47" s="20">
        <f t="shared" si="94"/>
        <v>0</v>
      </c>
      <c r="BK47" s="20">
        <f t="shared" si="95"/>
        <v>0</v>
      </c>
      <c r="BL47" s="20">
        <f t="shared" si="96"/>
        <v>0</v>
      </c>
      <c r="BM47" s="20">
        <f t="shared" si="97"/>
        <v>0</v>
      </c>
      <c r="BN47" s="20">
        <f t="shared" si="98"/>
        <v>0</v>
      </c>
      <c r="BO47" s="20">
        <f t="shared" si="99"/>
        <v>0</v>
      </c>
      <c r="BP47" s="20">
        <f t="shared" si="100"/>
        <v>0</v>
      </c>
      <c r="BQ47" s="20">
        <f t="shared" si="101"/>
        <v>0</v>
      </c>
      <c r="BR47" s="20">
        <f t="shared" si="102"/>
        <v>0</v>
      </c>
      <c r="BS47" s="20">
        <f t="shared" si="103"/>
        <v>0</v>
      </c>
      <c r="BT47" s="20">
        <f t="shared" si="49"/>
        <v>0</v>
      </c>
      <c r="BU47" s="8">
        <f>IF('Men''s Epée'!$AP$3=TRUE,G47,0)</f>
        <v>338</v>
      </c>
      <c r="BV47" s="8">
        <f>IF('Men''s Epée'!$AQ$3=TRUE,I47,0)</f>
        <v>0</v>
      </c>
      <c r="BW47" s="8">
        <f>IF('Men''s Epée'!$AR$3=TRUE,K47,0)</f>
        <v>0</v>
      </c>
      <c r="BX47" s="8">
        <f>IF('Men''s Epée'!$AS$3=TRUE,M47,0)</f>
        <v>0</v>
      </c>
      <c r="BY47" s="8">
        <f t="shared" si="50"/>
        <v>0</v>
      </c>
      <c r="BZ47" s="8">
        <f t="shared" si="51"/>
        <v>0</v>
      </c>
      <c r="CA47" s="8">
        <f t="shared" si="52"/>
        <v>0</v>
      </c>
      <c r="CB47" s="8">
        <f t="shared" si="53"/>
        <v>0</v>
      </c>
      <c r="CC47" s="8">
        <f t="shared" si="54"/>
        <v>0</v>
      </c>
      <c r="CD47" s="20">
        <f t="shared" si="104"/>
        <v>0</v>
      </c>
      <c r="CE47" s="20">
        <f t="shared" si="105"/>
        <v>0</v>
      </c>
      <c r="CF47" s="20">
        <f t="shared" si="106"/>
        <v>0</v>
      </c>
      <c r="CG47" s="20">
        <f t="shared" si="107"/>
        <v>0</v>
      </c>
      <c r="CH47" s="20">
        <f t="shared" si="108"/>
        <v>0</v>
      </c>
      <c r="CI47" s="20">
        <f t="shared" si="109"/>
        <v>0</v>
      </c>
      <c r="CJ47" s="8">
        <f t="shared" si="61"/>
        <v>338</v>
      </c>
      <c r="CK47" s="8">
        <f t="shared" si="73"/>
        <v>0</v>
      </c>
      <c r="CL47" s="8">
        <f t="shared" si="74"/>
        <v>0</v>
      </c>
      <c r="CM47" s="8">
        <f t="shared" si="75"/>
        <v>0</v>
      </c>
      <c r="CN47" s="8">
        <f t="shared" si="76"/>
        <v>338</v>
      </c>
    </row>
    <row r="48" spans="1:92" ht="13.5">
      <c r="A48" s="11" t="str">
        <f>IF(E48&lt;MinimumSr,"",IF(E48=E47,A47,ROW()-3&amp;IF(E48=E49,"T","")))</f>
        <v>45</v>
      </c>
      <c r="B48" s="11" t="str">
        <f t="shared" si="77"/>
        <v>#</v>
      </c>
      <c r="C48" s="12" t="s">
        <v>211</v>
      </c>
      <c r="D48" s="13">
        <v>1990</v>
      </c>
      <c r="E48" s="39">
        <f>ROUND(IF('Men''s Epée'!$A$3=1,AO48+BE48,BT48+CJ48),0)</f>
        <v>289</v>
      </c>
      <c r="F48" s="14">
        <v>25</v>
      </c>
      <c r="G48" s="16">
        <f>IF(OR('Men''s Epée'!$A$3=1,'Men''s Epée'!$AP$3=TRUE),IF(OR(F48&gt;=49,ISNUMBER(F48)=FALSE),0,VLOOKUP(F48,PointTable,G$3,TRUE)),0)</f>
        <v>289</v>
      </c>
      <c r="H48" s="15" t="s">
        <v>4</v>
      </c>
      <c r="I48" s="16">
        <f>IF(OR('Men''s Epée'!$A$3=1,'Men''s Epée'!$AQ$3=TRUE),IF(OR(H48&gt;=49,ISNUMBER(H48)=FALSE),0,VLOOKUP(H48,PointTable,I$3,TRUE)),0)</f>
        <v>0</v>
      </c>
      <c r="J48" s="15" t="s">
        <v>4</v>
      </c>
      <c r="K48" s="16">
        <f>IF(OR('Men''s Epée'!$A$3=1,'Men''s Epée'!$AQ$3=TRUE),IF(OR(J48&gt;=49,ISNUMBER(J48)=FALSE),0,VLOOKUP(J48,PointTable,K$3,TRUE)),0)</f>
        <v>0</v>
      </c>
      <c r="L48" s="15" t="s">
        <v>4</v>
      </c>
      <c r="M48" s="16">
        <f>IF(OR('Men''s Epée'!$A$3=1,'Men''s Epée'!$AS$3=TRUE),IF(OR(L48&gt;=49,ISNUMBER(L48)=FALSE),0,VLOOKUP(L48,PointTable,M$3,TRUE)),0)</f>
        <v>0</v>
      </c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7"/>
      <c r="Y48" s="17"/>
      <c r="Z48" s="17"/>
      <c r="AA48" s="17"/>
      <c r="AB48" s="17"/>
      <c r="AC48" s="18"/>
      <c r="AE48" s="19">
        <f t="shared" si="78"/>
        <v>0</v>
      </c>
      <c r="AF48" s="19">
        <f t="shared" si="79"/>
        <v>0</v>
      </c>
      <c r="AG48" s="19">
        <f t="shared" si="80"/>
        <v>0</v>
      </c>
      <c r="AH48" s="19">
        <f t="shared" si="81"/>
        <v>0</v>
      </c>
      <c r="AI48" s="19">
        <f t="shared" si="82"/>
        <v>0</v>
      </c>
      <c r="AJ48" s="19">
        <f t="shared" si="83"/>
        <v>0</v>
      </c>
      <c r="AK48" s="19">
        <f t="shared" si="84"/>
        <v>0</v>
      </c>
      <c r="AL48" s="19">
        <f t="shared" si="85"/>
        <v>0</v>
      </c>
      <c r="AM48" s="19">
        <f t="shared" si="86"/>
        <v>0</v>
      </c>
      <c r="AN48" s="19">
        <f t="shared" si="87"/>
        <v>0</v>
      </c>
      <c r="AO48" s="19">
        <f t="shared" si="27"/>
        <v>0</v>
      </c>
      <c r="AP48" s="19">
        <f t="shared" si="63"/>
        <v>289</v>
      </c>
      <c r="AQ48" s="19">
        <f t="shared" si="64"/>
        <v>0</v>
      </c>
      <c r="AR48" s="19">
        <f t="shared" si="65"/>
        <v>0</v>
      </c>
      <c r="AS48" s="19">
        <f t="shared" si="66"/>
        <v>0</v>
      </c>
      <c r="AT48" s="19">
        <f t="shared" si="28"/>
        <v>0</v>
      </c>
      <c r="AU48" s="19">
        <f t="shared" si="29"/>
        <v>0</v>
      </c>
      <c r="AV48" s="19">
        <f t="shared" si="30"/>
        <v>0</v>
      </c>
      <c r="AW48" s="19">
        <f t="shared" si="31"/>
        <v>0</v>
      </c>
      <c r="AX48" s="19">
        <f t="shared" si="32"/>
        <v>0</v>
      </c>
      <c r="AY48" s="19">
        <f t="shared" si="88"/>
        <v>0</v>
      </c>
      <c r="AZ48" s="19">
        <f t="shared" si="89"/>
        <v>0</v>
      </c>
      <c r="BA48" s="19">
        <f t="shared" si="90"/>
        <v>0</v>
      </c>
      <c r="BB48" s="19">
        <f t="shared" si="91"/>
        <v>0</v>
      </c>
      <c r="BC48" s="19">
        <f t="shared" si="92"/>
        <v>0</v>
      </c>
      <c r="BD48" s="19">
        <f t="shared" si="93"/>
        <v>0</v>
      </c>
      <c r="BE48" s="19">
        <f t="shared" si="39"/>
        <v>289</v>
      </c>
      <c r="BF48" s="19">
        <f t="shared" si="68"/>
        <v>0</v>
      </c>
      <c r="BG48" s="19">
        <f t="shared" si="69"/>
        <v>0</v>
      </c>
      <c r="BH48" s="19">
        <f t="shared" si="70"/>
        <v>0</v>
      </c>
      <c r="BJ48" s="20">
        <f t="shared" si="94"/>
        <v>0</v>
      </c>
      <c r="BK48" s="20">
        <f t="shared" si="95"/>
        <v>0</v>
      </c>
      <c r="BL48" s="20">
        <f t="shared" si="96"/>
        <v>0</v>
      </c>
      <c r="BM48" s="20">
        <f t="shared" si="97"/>
        <v>0</v>
      </c>
      <c r="BN48" s="20">
        <f t="shared" si="98"/>
        <v>0</v>
      </c>
      <c r="BO48" s="20">
        <f t="shared" si="99"/>
        <v>0</v>
      </c>
      <c r="BP48" s="20">
        <f t="shared" si="100"/>
        <v>0</v>
      </c>
      <c r="BQ48" s="20">
        <f t="shared" si="101"/>
        <v>0</v>
      </c>
      <c r="BR48" s="20">
        <f t="shared" si="102"/>
        <v>0</v>
      </c>
      <c r="BS48" s="20">
        <f t="shared" si="103"/>
        <v>0</v>
      </c>
      <c r="BT48" s="20">
        <f t="shared" si="49"/>
        <v>0</v>
      </c>
      <c r="BU48" s="8">
        <f>IF('Men''s Epée'!$AP$3=TRUE,G48,0)</f>
        <v>289</v>
      </c>
      <c r="BV48" s="8">
        <f>IF('Men''s Epée'!$AQ$3=TRUE,I48,0)</f>
        <v>0</v>
      </c>
      <c r="BW48" s="8">
        <f>IF('Men''s Epée'!$AR$3=TRUE,K48,0)</f>
        <v>0</v>
      </c>
      <c r="BX48" s="8">
        <f>IF('Men''s Epée'!$AS$3=TRUE,M48,0)</f>
        <v>0</v>
      </c>
      <c r="BY48" s="8">
        <f t="shared" si="50"/>
        <v>0</v>
      </c>
      <c r="BZ48" s="8">
        <f t="shared" si="51"/>
        <v>0</v>
      </c>
      <c r="CA48" s="8">
        <f t="shared" si="52"/>
        <v>0</v>
      </c>
      <c r="CB48" s="8">
        <f t="shared" si="53"/>
        <v>0</v>
      </c>
      <c r="CC48" s="8">
        <f t="shared" si="54"/>
        <v>0</v>
      </c>
      <c r="CD48" s="20">
        <f t="shared" si="104"/>
        <v>0</v>
      </c>
      <c r="CE48" s="20">
        <f t="shared" si="105"/>
        <v>0</v>
      </c>
      <c r="CF48" s="20">
        <f t="shared" si="106"/>
        <v>0</v>
      </c>
      <c r="CG48" s="20">
        <f t="shared" si="107"/>
        <v>0</v>
      </c>
      <c r="CH48" s="20">
        <f t="shared" si="108"/>
        <v>0</v>
      </c>
      <c r="CI48" s="20">
        <f t="shared" si="109"/>
        <v>0</v>
      </c>
      <c r="CJ48" s="8">
        <f t="shared" si="61"/>
        <v>289</v>
      </c>
      <c r="CK48" s="8">
        <f t="shared" si="73"/>
        <v>0</v>
      </c>
      <c r="CL48" s="8">
        <f t="shared" si="74"/>
        <v>0</v>
      </c>
      <c r="CM48" s="8">
        <f t="shared" si="75"/>
        <v>0</v>
      </c>
      <c r="CN48" s="8">
        <f t="shared" si="76"/>
        <v>289</v>
      </c>
    </row>
    <row r="49" spans="1:92" ht="13.5">
      <c r="A49" s="11" t="str">
        <f>IF(E49&lt;MinimumSr,"",IF(E49=E48,A48,ROW()-3&amp;IF(E49=E50,"T","")))</f>
        <v>46</v>
      </c>
      <c r="B49" s="11">
        <f>IF(D49&gt;=JuniorCutoff,"#","")</f>
      </c>
      <c r="C49" s="12" t="s">
        <v>322</v>
      </c>
      <c r="D49" s="13">
        <v>1975</v>
      </c>
      <c r="E49" s="39">
        <f>ROUND(IF('Men''s Epée'!$A$3=1,AO49+BE49,BT49+CJ49),0)</f>
        <v>281</v>
      </c>
      <c r="F49" s="14" t="s">
        <v>4</v>
      </c>
      <c r="G49" s="16">
        <f>IF(OR('Men''s Epée'!$A$3=1,'Men''s Epée'!$AP$3=TRUE),IF(OR(F49&gt;=49,ISNUMBER(F49)=FALSE),0,VLOOKUP(F49,PointTable,G$3,TRUE)),0)</f>
        <v>0</v>
      </c>
      <c r="H49" s="15" t="s">
        <v>4</v>
      </c>
      <c r="I49" s="16">
        <f>IF(OR('Men''s Epée'!$A$3=1,'Men''s Epée'!$AQ$3=TRUE),IF(OR(H49&gt;=49,ISNUMBER(H49)=FALSE),0,VLOOKUP(H49,PointTable,I$3,TRUE)),0)</f>
        <v>0</v>
      </c>
      <c r="J49" s="15">
        <v>29</v>
      </c>
      <c r="K49" s="16">
        <f>IF(OR('Men''s Epée'!$A$3=1,'Men''s Epée'!$AQ$3=TRUE),IF(OR(J49&gt;=49,ISNUMBER(J49)=FALSE),0,VLOOKUP(J49,PointTable,K$3,TRUE)),0)</f>
        <v>281</v>
      </c>
      <c r="L49" s="15" t="s">
        <v>4</v>
      </c>
      <c r="M49" s="16">
        <f>IF(OR('Men''s Epée'!$A$3=1,'Men''s Epée'!$AS$3=TRUE),IF(OR(L49&gt;=49,ISNUMBER(L49)=FALSE),0,VLOOKUP(L49,PointTable,M$3,TRUE)),0)</f>
        <v>0</v>
      </c>
      <c r="N49" s="17"/>
      <c r="O49" s="17"/>
      <c r="P49" s="17"/>
      <c r="Q49" s="17"/>
      <c r="R49" s="17"/>
      <c r="S49" s="17"/>
      <c r="T49" s="17"/>
      <c r="U49" s="17"/>
      <c r="V49" s="17"/>
      <c r="W49" s="18"/>
      <c r="X49" s="17"/>
      <c r="Y49" s="17"/>
      <c r="Z49" s="17"/>
      <c r="AA49" s="17"/>
      <c r="AB49" s="17"/>
      <c r="AC49" s="18"/>
      <c r="AE49" s="19">
        <f t="shared" si="78"/>
        <v>0</v>
      </c>
      <c r="AF49" s="19">
        <f aca="true" t="shared" si="110" ref="AF49:AN49">ABS(O49)</f>
        <v>0</v>
      </c>
      <c r="AG49" s="19">
        <f t="shared" si="110"/>
        <v>0</v>
      </c>
      <c r="AH49" s="19">
        <f t="shared" si="110"/>
        <v>0</v>
      </c>
      <c r="AI49" s="19">
        <f t="shared" si="110"/>
        <v>0</v>
      </c>
      <c r="AJ49" s="19">
        <f t="shared" si="110"/>
        <v>0</v>
      </c>
      <c r="AK49" s="19">
        <f t="shared" si="110"/>
        <v>0</v>
      </c>
      <c r="AL49" s="19">
        <f t="shared" si="110"/>
        <v>0</v>
      </c>
      <c r="AM49" s="19">
        <f t="shared" si="110"/>
        <v>0</v>
      </c>
      <c r="AN49" s="19">
        <f t="shared" si="110"/>
        <v>0</v>
      </c>
      <c r="AO49" s="19">
        <f t="shared" si="27"/>
        <v>0</v>
      </c>
      <c r="AP49" s="19">
        <f aca="true" t="shared" si="111" ref="AP49:AP60">G49</f>
        <v>0</v>
      </c>
      <c r="AQ49" s="19">
        <f aca="true" t="shared" si="112" ref="AQ49:AQ60">I49</f>
        <v>0</v>
      </c>
      <c r="AR49" s="19">
        <f aca="true" t="shared" si="113" ref="AR49:AR60">K49</f>
        <v>281</v>
      </c>
      <c r="AS49" s="19">
        <f aca="true" t="shared" si="114" ref="AS49:AS60">M49</f>
        <v>0</v>
      </c>
      <c r="AT49" s="19">
        <f t="shared" si="28"/>
        <v>0</v>
      </c>
      <c r="AU49" s="19">
        <f t="shared" si="29"/>
        <v>0</v>
      </c>
      <c r="AV49" s="19">
        <f t="shared" si="30"/>
        <v>0</v>
      </c>
      <c r="AW49" s="19">
        <f t="shared" si="31"/>
        <v>0</v>
      </c>
      <c r="AX49" s="19">
        <f t="shared" si="32"/>
        <v>0</v>
      </c>
      <c r="AY49" s="19">
        <f aca="true" t="shared" si="115" ref="AY49:BD49">ABS(X49)</f>
        <v>0</v>
      </c>
      <c r="AZ49" s="19">
        <f t="shared" si="115"/>
        <v>0</v>
      </c>
      <c r="BA49" s="19">
        <f t="shared" si="115"/>
        <v>0</v>
      </c>
      <c r="BB49" s="19">
        <f t="shared" si="115"/>
        <v>0</v>
      </c>
      <c r="BC49" s="19">
        <f t="shared" si="115"/>
        <v>0</v>
      </c>
      <c r="BD49" s="19">
        <f t="shared" si="115"/>
        <v>0</v>
      </c>
      <c r="BE49" s="19">
        <f t="shared" si="39"/>
        <v>281</v>
      </c>
      <c r="BF49" s="19">
        <f aca="true" t="shared" si="116" ref="BF49:BF60">LARGE(AT49:BD49,1)</f>
        <v>0</v>
      </c>
      <c r="BG49" s="19">
        <f aca="true" t="shared" si="117" ref="BG49:BG60">LARGE(AT49:BD49,2)</f>
        <v>0</v>
      </c>
      <c r="BH49" s="19">
        <f aca="true" t="shared" si="118" ref="BH49:BH60">LARGE(AT49:BD49,3)</f>
        <v>0</v>
      </c>
      <c r="BJ49" s="20">
        <f t="shared" si="94"/>
        <v>0</v>
      </c>
      <c r="BK49" s="20">
        <f aca="true" t="shared" si="119" ref="BK49:BS49">MAX(O49,0)</f>
        <v>0</v>
      </c>
      <c r="BL49" s="20">
        <f t="shared" si="119"/>
        <v>0</v>
      </c>
      <c r="BM49" s="20">
        <f t="shared" si="119"/>
        <v>0</v>
      </c>
      <c r="BN49" s="20">
        <f t="shared" si="119"/>
        <v>0</v>
      </c>
      <c r="BO49" s="20">
        <f t="shared" si="119"/>
        <v>0</v>
      </c>
      <c r="BP49" s="20">
        <f t="shared" si="119"/>
        <v>0</v>
      </c>
      <c r="BQ49" s="20">
        <f t="shared" si="119"/>
        <v>0</v>
      </c>
      <c r="BR49" s="20">
        <f t="shared" si="119"/>
        <v>0</v>
      </c>
      <c r="BS49" s="20">
        <f t="shared" si="119"/>
        <v>0</v>
      </c>
      <c r="BT49" s="20">
        <f t="shared" si="49"/>
        <v>0</v>
      </c>
      <c r="BU49" s="8">
        <f>IF('Men''s Epée'!$AP$3=TRUE,G49,0)</f>
        <v>0</v>
      </c>
      <c r="BV49" s="8">
        <f>IF('Men''s Epée'!$AQ$3=TRUE,I49,0)</f>
        <v>0</v>
      </c>
      <c r="BW49" s="8">
        <f>IF('Men''s Epée'!$AR$3=TRUE,K49,0)</f>
        <v>281</v>
      </c>
      <c r="BX49" s="8">
        <f>IF('Men''s Epée'!$AS$3=TRUE,M49,0)</f>
        <v>0</v>
      </c>
      <c r="BY49" s="8">
        <f t="shared" si="50"/>
        <v>0</v>
      </c>
      <c r="BZ49" s="8">
        <f t="shared" si="51"/>
        <v>0</v>
      </c>
      <c r="CA49" s="8">
        <f t="shared" si="52"/>
        <v>0</v>
      </c>
      <c r="CB49" s="8">
        <f t="shared" si="53"/>
        <v>0</v>
      </c>
      <c r="CC49" s="8">
        <f t="shared" si="54"/>
        <v>0</v>
      </c>
      <c r="CD49" s="20">
        <f aca="true" t="shared" si="120" ref="CD49:CI49">MAX(X49,0)</f>
        <v>0</v>
      </c>
      <c r="CE49" s="20">
        <f t="shared" si="120"/>
        <v>0</v>
      </c>
      <c r="CF49" s="20">
        <f t="shared" si="120"/>
        <v>0</v>
      </c>
      <c r="CG49" s="20">
        <f t="shared" si="120"/>
        <v>0</v>
      </c>
      <c r="CH49" s="20">
        <f t="shared" si="120"/>
        <v>0</v>
      </c>
      <c r="CI49" s="20">
        <f t="shared" si="120"/>
        <v>0</v>
      </c>
      <c r="CJ49" s="8">
        <f t="shared" si="61"/>
        <v>281</v>
      </c>
      <c r="CK49" s="8">
        <f aca="true" t="shared" si="121" ref="CK49:CK60">LARGE(BY49:CI49,1)</f>
        <v>0</v>
      </c>
      <c r="CL49" s="8">
        <f aca="true" t="shared" si="122" ref="CL49:CL60">LARGE(BY49:CI49,2)</f>
        <v>0</v>
      </c>
      <c r="CM49" s="8">
        <f aca="true" t="shared" si="123" ref="CM49:CM60">LARGE(BY49:CI49,3)</f>
        <v>0</v>
      </c>
      <c r="CN49" s="8">
        <f aca="true" t="shared" si="124" ref="CN49:CN60">ROUND(BT49+CJ49,0)</f>
        <v>281</v>
      </c>
    </row>
    <row r="50" spans="1:92" ht="13.5">
      <c r="A50" s="11" t="str">
        <f>IF(E50&lt;MinimumSr,"",IF(E50=E49,A49,ROW()-3&amp;IF(E50=E51,"T","")))</f>
        <v>47T</v>
      </c>
      <c r="B50" s="11">
        <f aca="true" t="shared" si="125" ref="B50:B60">IF(D50&gt;=JuniorCutoff,"#","")</f>
      </c>
      <c r="C50" s="12" t="s">
        <v>214</v>
      </c>
      <c r="D50" s="13">
        <v>1973</v>
      </c>
      <c r="E50" s="39">
        <f>ROUND(IF('Men''s Epée'!$A$3=1,AO50+BE50,BT50+CJ50),0)</f>
        <v>279</v>
      </c>
      <c r="F50" s="14">
        <v>30</v>
      </c>
      <c r="G50" s="16">
        <f>IF(OR('Men''s Epée'!$A$3=1,'Men''s Epée'!$AP$3=TRUE),IF(OR(F50&gt;=49,ISNUMBER(F50)=FALSE),0,VLOOKUP(F50,PointTable,G$3,TRUE)),0)</f>
        <v>279</v>
      </c>
      <c r="H50" s="15" t="s">
        <v>4</v>
      </c>
      <c r="I50" s="16">
        <f>IF(OR('Men''s Epée'!$A$3=1,'Men''s Epée'!$AQ$3=TRUE),IF(OR(H50&gt;=49,ISNUMBER(H50)=FALSE),0,VLOOKUP(H50,PointTable,I$3,TRUE)),0)</f>
        <v>0</v>
      </c>
      <c r="J50" s="15" t="s">
        <v>4</v>
      </c>
      <c r="K50" s="16">
        <f>IF(OR('Men''s Epée'!$A$3=1,'Men''s Epée'!$AQ$3=TRUE),IF(OR(J50&gt;=49,ISNUMBER(J50)=FALSE),0,VLOOKUP(J50,PointTable,K$3,TRUE)),0)</f>
        <v>0</v>
      </c>
      <c r="L50" s="15" t="s">
        <v>4</v>
      </c>
      <c r="M50" s="16">
        <f>IF(OR('Men''s Epée'!$A$3=1,'Men''s Epée'!$AS$3=TRUE),IF(OR(L50&gt;=49,ISNUMBER(L50)=FALSE),0,VLOOKUP(L50,PointTable,M$3,TRUE)),0)</f>
        <v>0</v>
      </c>
      <c r="N50" s="17"/>
      <c r="O50" s="17"/>
      <c r="P50" s="17"/>
      <c r="Q50" s="17"/>
      <c r="R50" s="17"/>
      <c r="S50" s="17"/>
      <c r="T50" s="17"/>
      <c r="U50" s="17"/>
      <c r="V50" s="17"/>
      <c r="W50" s="18"/>
      <c r="X50" s="17"/>
      <c r="Y50" s="17"/>
      <c r="Z50" s="17"/>
      <c r="AA50" s="17"/>
      <c r="AB50" s="17"/>
      <c r="AC50" s="18"/>
      <c r="AE50" s="19">
        <f aca="true" t="shared" si="126" ref="AE50:AE57">ABS(N50)</f>
        <v>0</v>
      </c>
      <c r="AF50" s="19">
        <f aca="true" t="shared" si="127" ref="AF50:AF57">ABS(O50)</f>
        <v>0</v>
      </c>
      <c r="AG50" s="19">
        <f aca="true" t="shared" si="128" ref="AG50:AG57">ABS(P50)</f>
        <v>0</v>
      </c>
      <c r="AH50" s="19">
        <f aca="true" t="shared" si="129" ref="AH50:AH57">ABS(Q50)</f>
        <v>0</v>
      </c>
      <c r="AI50" s="19">
        <f aca="true" t="shared" si="130" ref="AI50:AI57">ABS(R50)</f>
        <v>0</v>
      </c>
      <c r="AJ50" s="19">
        <f aca="true" t="shared" si="131" ref="AJ50:AJ57">ABS(S50)</f>
        <v>0</v>
      </c>
      <c r="AK50" s="19">
        <f aca="true" t="shared" si="132" ref="AK50:AK57">ABS(T50)</f>
        <v>0</v>
      </c>
      <c r="AL50" s="19">
        <f aca="true" t="shared" si="133" ref="AL50:AL57">ABS(U50)</f>
        <v>0</v>
      </c>
      <c r="AM50" s="19">
        <f aca="true" t="shared" si="134" ref="AM50:AM57">ABS(V50)</f>
        <v>0</v>
      </c>
      <c r="AN50" s="19">
        <f aca="true" t="shared" si="135" ref="AN50:AN57">ABS(W50)</f>
        <v>0</v>
      </c>
      <c r="AO50" s="19">
        <f t="shared" si="27"/>
        <v>0</v>
      </c>
      <c r="AP50" s="19">
        <f t="shared" si="111"/>
        <v>279</v>
      </c>
      <c r="AQ50" s="19">
        <f t="shared" si="112"/>
        <v>0</v>
      </c>
      <c r="AR50" s="19">
        <f t="shared" si="113"/>
        <v>0</v>
      </c>
      <c r="AS50" s="19">
        <f t="shared" si="114"/>
        <v>0</v>
      </c>
      <c r="AT50" s="19">
        <f t="shared" si="28"/>
        <v>0</v>
      </c>
      <c r="AU50" s="19">
        <f t="shared" si="29"/>
        <v>0</v>
      </c>
      <c r="AV50" s="19">
        <f t="shared" si="30"/>
        <v>0</v>
      </c>
      <c r="AW50" s="19">
        <f t="shared" si="31"/>
        <v>0</v>
      </c>
      <c r="AX50" s="19">
        <f t="shared" si="32"/>
        <v>0</v>
      </c>
      <c r="AY50" s="19">
        <f aca="true" t="shared" si="136" ref="AY50:AY57">ABS(X50)</f>
        <v>0</v>
      </c>
      <c r="AZ50" s="19">
        <f aca="true" t="shared" si="137" ref="AZ50:AZ57">ABS(Y50)</f>
        <v>0</v>
      </c>
      <c r="BA50" s="19">
        <f aca="true" t="shared" si="138" ref="BA50:BA57">ABS(Z50)</f>
        <v>0</v>
      </c>
      <c r="BB50" s="19">
        <f aca="true" t="shared" si="139" ref="BB50:BB57">ABS(AA50)</f>
        <v>0</v>
      </c>
      <c r="BC50" s="19">
        <f aca="true" t="shared" si="140" ref="BC50:BC57">ABS(AB50)</f>
        <v>0</v>
      </c>
      <c r="BD50" s="19">
        <f aca="true" t="shared" si="141" ref="BD50:BD57">ABS(AC50)</f>
        <v>0</v>
      </c>
      <c r="BE50" s="19">
        <f t="shared" si="39"/>
        <v>279</v>
      </c>
      <c r="BF50" s="19">
        <f t="shared" si="116"/>
        <v>0</v>
      </c>
      <c r="BG50" s="19">
        <f t="shared" si="117"/>
        <v>0</v>
      </c>
      <c r="BH50" s="19">
        <f t="shared" si="118"/>
        <v>0</v>
      </c>
      <c r="BJ50" s="20">
        <f aca="true" t="shared" si="142" ref="BJ50:BJ57">MAX(N50,0)</f>
        <v>0</v>
      </c>
      <c r="BK50" s="20">
        <f aca="true" t="shared" si="143" ref="BK50:BK57">MAX(O50,0)</f>
        <v>0</v>
      </c>
      <c r="BL50" s="20">
        <f aca="true" t="shared" si="144" ref="BL50:BL57">MAX(P50,0)</f>
        <v>0</v>
      </c>
      <c r="BM50" s="20">
        <f aca="true" t="shared" si="145" ref="BM50:BM57">MAX(Q50,0)</f>
        <v>0</v>
      </c>
      <c r="BN50" s="20">
        <f aca="true" t="shared" si="146" ref="BN50:BN57">MAX(R50,0)</f>
        <v>0</v>
      </c>
      <c r="BO50" s="20">
        <f aca="true" t="shared" si="147" ref="BO50:BO57">MAX(S50,0)</f>
        <v>0</v>
      </c>
      <c r="BP50" s="20">
        <f aca="true" t="shared" si="148" ref="BP50:BP57">MAX(T50,0)</f>
        <v>0</v>
      </c>
      <c r="BQ50" s="20">
        <f aca="true" t="shared" si="149" ref="BQ50:BQ57">MAX(U50,0)</f>
        <v>0</v>
      </c>
      <c r="BR50" s="20">
        <f aca="true" t="shared" si="150" ref="BR50:BR57">MAX(V50,0)</f>
        <v>0</v>
      </c>
      <c r="BS50" s="20">
        <f aca="true" t="shared" si="151" ref="BS50:BS57">MAX(W50,0)</f>
        <v>0</v>
      </c>
      <c r="BT50" s="20">
        <f t="shared" si="49"/>
        <v>0</v>
      </c>
      <c r="BU50" s="8">
        <f>IF('Men''s Epée'!$AP$3=TRUE,G50,0)</f>
        <v>279</v>
      </c>
      <c r="BV50" s="8">
        <f>IF('Men''s Epée'!$AQ$3=TRUE,I50,0)</f>
        <v>0</v>
      </c>
      <c r="BW50" s="8">
        <f>IF('Men''s Epée'!$AR$3=TRUE,K50,0)</f>
        <v>0</v>
      </c>
      <c r="BX50" s="8">
        <f>IF('Men''s Epée'!$AS$3=TRUE,M50,0)</f>
        <v>0</v>
      </c>
      <c r="BY50" s="8">
        <f t="shared" si="50"/>
        <v>0</v>
      </c>
      <c r="BZ50" s="8">
        <f t="shared" si="51"/>
        <v>0</v>
      </c>
      <c r="CA50" s="8">
        <f t="shared" si="52"/>
        <v>0</v>
      </c>
      <c r="CB50" s="8">
        <f t="shared" si="53"/>
        <v>0</v>
      </c>
      <c r="CC50" s="8">
        <f t="shared" si="54"/>
        <v>0</v>
      </c>
      <c r="CD50" s="20">
        <f aca="true" t="shared" si="152" ref="CD50:CD57">MAX(X50,0)</f>
        <v>0</v>
      </c>
      <c r="CE50" s="20">
        <f aca="true" t="shared" si="153" ref="CE50:CE57">MAX(Y50,0)</f>
        <v>0</v>
      </c>
      <c r="CF50" s="20">
        <f aca="true" t="shared" si="154" ref="CF50:CF57">MAX(Z50,0)</f>
        <v>0</v>
      </c>
      <c r="CG50" s="20">
        <f aca="true" t="shared" si="155" ref="CG50:CG57">MAX(AA50,0)</f>
        <v>0</v>
      </c>
      <c r="CH50" s="20">
        <f aca="true" t="shared" si="156" ref="CH50:CH57">MAX(AB50,0)</f>
        <v>0</v>
      </c>
      <c r="CI50" s="20">
        <f aca="true" t="shared" si="157" ref="CI50:CI57">MAX(AC50,0)</f>
        <v>0</v>
      </c>
      <c r="CJ50" s="8">
        <f t="shared" si="61"/>
        <v>279</v>
      </c>
      <c r="CK50" s="8">
        <f t="shared" si="121"/>
        <v>0</v>
      </c>
      <c r="CL50" s="8">
        <f t="shared" si="122"/>
        <v>0</v>
      </c>
      <c r="CM50" s="8">
        <f t="shared" si="123"/>
        <v>0</v>
      </c>
      <c r="CN50" s="8">
        <f t="shared" si="124"/>
        <v>279</v>
      </c>
    </row>
    <row r="51" spans="1:92" ht="13.5">
      <c r="A51" s="11" t="str">
        <f>IF(E51&lt;MinimumSr,"",IF(E51=E50,A50,ROW()-3&amp;IF(E51=E52,"T","")))</f>
        <v>47T</v>
      </c>
      <c r="B51" s="11" t="str">
        <f t="shared" si="125"/>
        <v>#</v>
      </c>
      <c r="C51" s="12" t="s">
        <v>323</v>
      </c>
      <c r="D51" s="13">
        <v>1988</v>
      </c>
      <c r="E51" s="39">
        <f>ROUND(IF('Men''s Epée'!$A$3=1,AO51+BE51,BT51+CJ51),0)</f>
        <v>279</v>
      </c>
      <c r="F51" s="14" t="s">
        <v>4</v>
      </c>
      <c r="G51" s="16">
        <f>IF(OR('Men''s Epée'!$A$3=1,'Men''s Epée'!$AP$3=TRUE),IF(OR(F51&gt;=49,ISNUMBER(F51)=FALSE),0,VLOOKUP(F51,PointTable,G$3,TRUE)),0)</f>
        <v>0</v>
      </c>
      <c r="H51" s="15" t="s">
        <v>4</v>
      </c>
      <c r="I51" s="16">
        <f>IF(OR('Men''s Epée'!$A$3=1,'Men''s Epée'!$AQ$3=TRUE),IF(OR(H51&gt;=49,ISNUMBER(H51)=FALSE),0,VLOOKUP(H51,PointTable,I$3,TRUE)),0)</f>
        <v>0</v>
      </c>
      <c r="J51" s="15">
        <v>30</v>
      </c>
      <c r="K51" s="16">
        <f>IF(OR('Men''s Epée'!$A$3=1,'Men''s Epée'!$AQ$3=TRUE),IF(OR(J51&gt;=49,ISNUMBER(J51)=FALSE),0,VLOOKUP(J51,PointTable,K$3,TRUE)),0)</f>
        <v>279</v>
      </c>
      <c r="L51" s="15" t="s">
        <v>4</v>
      </c>
      <c r="M51" s="16">
        <f>IF(OR('Men''s Epée'!$A$3=1,'Men''s Epée'!$AS$3=TRUE),IF(OR(L51&gt;=49,ISNUMBER(L51)=FALSE),0,VLOOKUP(L51,PointTable,M$3,TRUE)),0)</f>
        <v>0</v>
      </c>
      <c r="N51" s="17"/>
      <c r="O51" s="17"/>
      <c r="P51" s="17"/>
      <c r="Q51" s="17"/>
      <c r="R51" s="17"/>
      <c r="S51" s="17"/>
      <c r="T51" s="17"/>
      <c r="U51" s="17"/>
      <c r="V51" s="17"/>
      <c r="W51" s="18"/>
      <c r="X51" s="17"/>
      <c r="Y51" s="17"/>
      <c r="Z51" s="17"/>
      <c r="AA51" s="17"/>
      <c r="AB51" s="17"/>
      <c r="AC51" s="18"/>
      <c r="AE51" s="19">
        <f t="shared" si="126"/>
        <v>0</v>
      </c>
      <c r="AF51" s="19">
        <f t="shared" si="127"/>
        <v>0</v>
      </c>
      <c r="AG51" s="19">
        <f t="shared" si="128"/>
        <v>0</v>
      </c>
      <c r="AH51" s="19">
        <f t="shared" si="129"/>
        <v>0</v>
      </c>
      <c r="AI51" s="19">
        <f t="shared" si="130"/>
        <v>0</v>
      </c>
      <c r="AJ51" s="19">
        <f t="shared" si="131"/>
        <v>0</v>
      </c>
      <c r="AK51" s="19">
        <f t="shared" si="132"/>
        <v>0</v>
      </c>
      <c r="AL51" s="19">
        <f t="shared" si="133"/>
        <v>0</v>
      </c>
      <c r="AM51" s="19">
        <f t="shared" si="134"/>
        <v>0</v>
      </c>
      <c r="AN51" s="19">
        <f t="shared" si="135"/>
        <v>0</v>
      </c>
      <c r="AO51" s="19">
        <f t="shared" si="27"/>
        <v>0</v>
      </c>
      <c r="AP51" s="19">
        <f t="shared" si="111"/>
        <v>0</v>
      </c>
      <c r="AQ51" s="19">
        <f t="shared" si="112"/>
        <v>0</v>
      </c>
      <c r="AR51" s="19">
        <f t="shared" si="113"/>
        <v>279</v>
      </c>
      <c r="AS51" s="19">
        <f t="shared" si="114"/>
        <v>0</v>
      </c>
      <c r="AT51" s="19">
        <f t="shared" si="28"/>
        <v>0</v>
      </c>
      <c r="AU51" s="19">
        <f t="shared" si="29"/>
        <v>0</v>
      </c>
      <c r="AV51" s="19">
        <f t="shared" si="30"/>
        <v>0</v>
      </c>
      <c r="AW51" s="19">
        <f t="shared" si="31"/>
        <v>0</v>
      </c>
      <c r="AX51" s="19">
        <f t="shared" si="32"/>
        <v>0</v>
      </c>
      <c r="AY51" s="19">
        <f t="shared" si="136"/>
        <v>0</v>
      </c>
      <c r="AZ51" s="19">
        <f t="shared" si="137"/>
        <v>0</v>
      </c>
      <c r="BA51" s="19">
        <f t="shared" si="138"/>
        <v>0</v>
      </c>
      <c r="BB51" s="19">
        <f t="shared" si="139"/>
        <v>0</v>
      </c>
      <c r="BC51" s="19">
        <f t="shared" si="140"/>
        <v>0</v>
      </c>
      <c r="BD51" s="19">
        <f t="shared" si="141"/>
        <v>0</v>
      </c>
      <c r="BE51" s="19">
        <f t="shared" si="39"/>
        <v>279</v>
      </c>
      <c r="BF51" s="19">
        <f t="shared" si="116"/>
        <v>0</v>
      </c>
      <c r="BG51" s="19">
        <f t="shared" si="117"/>
        <v>0</v>
      </c>
      <c r="BH51" s="19">
        <f t="shared" si="118"/>
        <v>0</v>
      </c>
      <c r="BJ51" s="20">
        <f t="shared" si="142"/>
        <v>0</v>
      </c>
      <c r="BK51" s="20">
        <f t="shared" si="143"/>
        <v>0</v>
      </c>
      <c r="BL51" s="20">
        <f t="shared" si="144"/>
        <v>0</v>
      </c>
      <c r="BM51" s="20">
        <f t="shared" si="145"/>
        <v>0</v>
      </c>
      <c r="BN51" s="20">
        <f t="shared" si="146"/>
        <v>0</v>
      </c>
      <c r="BO51" s="20">
        <f t="shared" si="147"/>
        <v>0</v>
      </c>
      <c r="BP51" s="20">
        <f t="shared" si="148"/>
        <v>0</v>
      </c>
      <c r="BQ51" s="20">
        <f t="shared" si="149"/>
        <v>0</v>
      </c>
      <c r="BR51" s="20">
        <f t="shared" si="150"/>
        <v>0</v>
      </c>
      <c r="BS51" s="20">
        <f t="shared" si="151"/>
        <v>0</v>
      </c>
      <c r="BT51" s="20">
        <f t="shared" si="49"/>
        <v>0</v>
      </c>
      <c r="BU51" s="8">
        <f>IF('Men''s Epée'!$AP$3=TRUE,G51,0)</f>
        <v>0</v>
      </c>
      <c r="BV51" s="8">
        <f>IF('Men''s Epée'!$AQ$3=TRUE,I51,0)</f>
        <v>0</v>
      </c>
      <c r="BW51" s="8">
        <f>IF('Men''s Epée'!$AR$3=TRUE,K51,0)</f>
        <v>279</v>
      </c>
      <c r="BX51" s="8">
        <f>IF('Men''s Epée'!$AS$3=TRUE,M51,0)</f>
        <v>0</v>
      </c>
      <c r="BY51" s="8">
        <f t="shared" si="50"/>
        <v>0</v>
      </c>
      <c r="BZ51" s="8">
        <f t="shared" si="51"/>
        <v>0</v>
      </c>
      <c r="CA51" s="8">
        <f t="shared" si="52"/>
        <v>0</v>
      </c>
      <c r="CB51" s="8">
        <f t="shared" si="53"/>
        <v>0</v>
      </c>
      <c r="CC51" s="8">
        <f t="shared" si="54"/>
        <v>0</v>
      </c>
      <c r="CD51" s="20">
        <f t="shared" si="152"/>
        <v>0</v>
      </c>
      <c r="CE51" s="20">
        <f t="shared" si="153"/>
        <v>0</v>
      </c>
      <c r="CF51" s="20">
        <f t="shared" si="154"/>
        <v>0</v>
      </c>
      <c r="CG51" s="20">
        <f t="shared" si="155"/>
        <v>0</v>
      </c>
      <c r="CH51" s="20">
        <f t="shared" si="156"/>
        <v>0</v>
      </c>
      <c r="CI51" s="20">
        <f t="shared" si="157"/>
        <v>0</v>
      </c>
      <c r="CJ51" s="8">
        <f t="shared" si="61"/>
        <v>279</v>
      </c>
      <c r="CK51" s="8">
        <f t="shared" si="121"/>
        <v>0</v>
      </c>
      <c r="CL51" s="8">
        <f t="shared" si="122"/>
        <v>0</v>
      </c>
      <c r="CM51" s="8">
        <f t="shared" si="123"/>
        <v>0</v>
      </c>
      <c r="CN51" s="8">
        <f t="shared" si="124"/>
        <v>279</v>
      </c>
    </row>
    <row r="52" spans="1:92" ht="13.5">
      <c r="A52" s="11" t="str">
        <f>IF(E52&lt;MinimumSr,"",IF(E52=E51,A51,ROW()-3&amp;IF(E52=E53,"T","")))</f>
        <v>49</v>
      </c>
      <c r="B52" s="11" t="str">
        <f t="shared" si="125"/>
        <v>#</v>
      </c>
      <c r="C52" s="12" t="s">
        <v>257</v>
      </c>
      <c r="D52" s="13">
        <v>1988</v>
      </c>
      <c r="E52" s="39">
        <f>ROUND(IF('Men''s Epée'!$A$3=1,AO52+BE52,BT52+CJ52),0)</f>
        <v>277</v>
      </c>
      <c r="F52" s="14" t="s">
        <v>4</v>
      </c>
      <c r="G52" s="16">
        <f>IF(OR('Men''s Epée'!$A$3=1,'Men''s Epée'!$AP$3=TRUE),IF(OR(F52&gt;=49,ISNUMBER(F52)=FALSE),0,VLOOKUP(F52,PointTable,G$3,TRUE)),0)</f>
        <v>0</v>
      </c>
      <c r="H52" s="15">
        <v>31</v>
      </c>
      <c r="I52" s="16">
        <f>IF(OR('Men''s Epée'!$A$3=1,'Men''s Epée'!$AQ$3=TRUE),IF(OR(H52&gt;=49,ISNUMBER(H52)=FALSE),0,VLOOKUP(H52,PointTable,I$3,TRUE)),0)</f>
        <v>277</v>
      </c>
      <c r="J52" s="15" t="s">
        <v>4</v>
      </c>
      <c r="K52" s="16">
        <f>IF(OR('Men''s Epée'!$A$3=1,'Men''s Epée'!$AQ$3=TRUE),IF(OR(J52&gt;=49,ISNUMBER(J52)=FALSE),0,VLOOKUP(J52,PointTable,K$3,TRUE)),0)</f>
        <v>0</v>
      </c>
      <c r="L52" s="15" t="s">
        <v>4</v>
      </c>
      <c r="M52" s="16">
        <f>IF(OR('Men''s Epée'!$A$3=1,'Men''s Epée'!$AS$3=TRUE),IF(OR(L52&gt;=49,ISNUMBER(L52)=FALSE),0,VLOOKUP(L52,PointTable,M$3,TRUE)),0)</f>
        <v>0</v>
      </c>
      <c r="N52" s="17"/>
      <c r="O52" s="17"/>
      <c r="P52" s="17"/>
      <c r="Q52" s="17"/>
      <c r="R52" s="17"/>
      <c r="S52" s="17"/>
      <c r="T52" s="17"/>
      <c r="U52" s="17"/>
      <c r="V52" s="17"/>
      <c r="W52" s="18"/>
      <c r="X52" s="17"/>
      <c r="Y52" s="17"/>
      <c r="Z52" s="17"/>
      <c r="AA52" s="17"/>
      <c r="AB52" s="17"/>
      <c r="AC52" s="18"/>
      <c r="AE52" s="19">
        <f t="shared" si="126"/>
        <v>0</v>
      </c>
      <c r="AF52" s="19">
        <f t="shared" si="127"/>
        <v>0</v>
      </c>
      <c r="AG52" s="19">
        <f t="shared" si="128"/>
        <v>0</v>
      </c>
      <c r="AH52" s="19">
        <f t="shared" si="129"/>
        <v>0</v>
      </c>
      <c r="AI52" s="19">
        <f t="shared" si="130"/>
        <v>0</v>
      </c>
      <c r="AJ52" s="19">
        <f t="shared" si="131"/>
        <v>0</v>
      </c>
      <c r="AK52" s="19">
        <f t="shared" si="132"/>
        <v>0</v>
      </c>
      <c r="AL52" s="19">
        <f t="shared" si="133"/>
        <v>0</v>
      </c>
      <c r="AM52" s="19">
        <f t="shared" si="134"/>
        <v>0</v>
      </c>
      <c r="AN52" s="19">
        <f t="shared" si="135"/>
        <v>0</v>
      </c>
      <c r="AO52" s="19">
        <f t="shared" si="27"/>
        <v>0</v>
      </c>
      <c r="AP52" s="19">
        <f t="shared" si="111"/>
        <v>0</v>
      </c>
      <c r="AQ52" s="19">
        <f t="shared" si="112"/>
        <v>277</v>
      </c>
      <c r="AR52" s="19">
        <f t="shared" si="113"/>
        <v>0</v>
      </c>
      <c r="AS52" s="19">
        <f t="shared" si="114"/>
        <v>0</v>
      </c>
      <c r="AT52" s="19">
        <f t="shared" si="28"/>
        <v>0</v>
      </c>
      <c r="AU52" s="19">
        <f t="shared" si="29"/>
        <v>0</v>
      </c>
      <c r="AV52" s="19">
        <f t="shared" si="30"/>
        <v>0</v>
      </c>
      <c r="AW52" s="19">
        <f t="shared" si="31"/>
        <v>0</v>
      </c>
      <c r="AX52" s="19">
        <f t="shared" si="32"/>
        <v>0</v>
      </c>
      <c r="AY52" s="19">
        <f t="shared" si="136"/>
        <v>0</v>
      </c>
      <c r="AZ52" s="19">
        <f t="shared" si="137"/>
        <v>0</v>
      </c>
      <c r="BA52" s="19">
        <f t="shared" si="138"/>
        <v>0</v>
      </c>
      <c r="BB52" s="19">
        <f t="shared" si="139"/>
        <v>0</v>
      </c>
      <c r="BC52" s="19">
        <f t="shared" si="140"/>
        <v>0</v>
      </c>
      <c r="BD52" s="19">
        <f t="shared" si="141"/>
        <v>0</v>
      </c>
      <c r="BE52" s="19">
        <f t="shared" si="39"/>
        <v>277</v>
      </c>
      <c r="BF52" s="19">
        <f t="shared" si="116"/>
        <v>0</v>
      </c>
      <c r="BG52" s="19">
        <f t="shared" si="117"/>
        <v>0</v>
      </c>
      <c r="BH52" s="19">
        <f t="shared" si="118"/>
        <v>0</v>
      </c>
      <c r="BJ52" s="20">
        <f t="shared" si="142"/>
        <v>0</v>
      </c>
      <c r="BK52" s="20">
        <f t="shared" si="143"/>
        <v>0</v>
      </c>
      <c r="BL52" s="20">
        <f t="shared" si="144"/>
        <v>0</v>
      </c>
      <c r="BM52" s="20">
        <f t="shared" si="145"/>
        <v>0</v>
      </c>
      <c r="BN52" s="20">
        <f t="shared" si="146"/>
        <v>0</v>
      </c>
      <c r="BO52" s="20">
        <f t="shared" si="147"/>
        <v>0</v>
      </c>
      <c r="BP52" s="20">
        <f t="shared" si="148"/>
        <v>0</v>
      </c>
      <c r="BQ52" s="20">
        <f t="shared" si="149"/>
        <v>0</v>
      </c>
      <c r="BR52" s="20">
        <f t="shared" si="150"/>
        <v>0</v>
      </c>
      <c r="BS52" s="20">
        <f t="shared" si="151"/>
        <v>0</v>
      </c>
      <c r="BT52" s="20">
        <f t="shared" si="49"/>
        <v>0</v>
      </c>
      <c r="BU52" s="8">
        <f>IF('Men''s Epée'!$AP$3=TRUE,G52,0)</f>
        <v>0</v>
      </c>
      <c r="BV52" s="8">
        <f>IF('Men''s Epée'!$AQ$3=TRUE,I52,0)</f>
        <v>277</v>
      </c>
      <c r="BW52" s="8">
        <f>IF('Men''s Epée'!$AR$3=TRUE,K52,0)</f>
        <v>0</v>
      </c>
      <c r="BX52" s="8">
        <f>IF('Men''s Epée'!$AS$3=TRUE,M52,0)</f>
        <v>0</v>
      </c>
      <c r="BY52" s="8">
        <f t="shared" si="50"/>
        <v>0</v>
      </c>
      <c r="BZ52" s="8">
        <f t="shared" si="51"/>
        <v>0</v>
      </c>
      <c r="CA52" s="8">
        <f t="shared" si="52"/>
        <v>0</v>
      </c>
      <c r="CB52" s="8">
        <f t="shared" si="53"/>
        <v>0</v>
      </c>
      <c r="CC52" s="8">
        <f t="shared" si="54"/>
        <v>0</v>
      </c>
      <c r="CD52" s="20">
        <f t="shared" si="152"/>
        <v>0</v>
      </c>
      <c r="CE52" s="20">
        <f t="shared" si="153"/>
        <v>0</v>
      </c>
      <c r="CF52" s="20">
        <f t="shared" si="154"/>
        <v>0</v>
      </c>
      <c r="CG52" s="20">
        <f t="shared" si="155"/>
        <v>0</v>
      </c>
      <c r="CH52" s="20">
        <f t="shared" si="156"/>
        <v>0</v>
      </c>
      <c r="CI52" s="20">
        <f t="shared" si="157"/>
        <v>0</v>
      </c>
      <c r="CJ52" s="8">
        <f t="shared" si="61"/>
        <v>277</v>
      </c>
      <c r="CK52" s="8">
        <f t="shared" si="121"/>
        <v>0</v>
      </c>
      <c r="CL52" s="8">
        <f t="shared" si="122"/>
        <v>0</v>
      </c>
      <c r="CM52" s="8">
        <f t="shared" si="123"/>
        <v>0</v>
      </c>
      <c r="CN52" s="8">
        <f t="shared" si="124"/>
        <v>277</v>
      </c>
    </row>
    <row r="53" spans="1:92" ht="13.5">
      <c r="A53" s="11" t="str">
        <f>IF(E53&lt;MinimumSr,"",IF(E53=E52,A52,ROW()-3&amp;IF(E53=E54,"T","")))</f>
        <v>50</v>
      </c>
      <c r="B53" s="11" t="str">
        <f t="shared" si="125"/>
        <v>#</v>
      </c>
      <c r="C53" s="12" t="s">
        <v>215</v>
      </c>
      <c r="D53" s="13">
        <v>1988</v>
      </c>
      <c r="E53" s="39">
        <f>ROUND(IF('Men''s Epée'!$A$3=1,AO53+BE53,BT53+CJ53),0)</f>
        <v>275</v>
      </c>
      <c r="F53" s="14">
        <v>32</v>
      </c>
      <c r="G53" s="16">
        <f>IF(OR('Men''s Epée'!$A$3=1,'Men''s Epée'!$AP$3=TRUE),IF(OR(F53&gt;=49,ISNUMBER(F53)=FALSE),0,VLOOKUP(F53,PointTable,G$3,TRUE)),0)</f>
        <v>275</v>
      </c>
      <c r="H53" s="15" t="s">
        <v>4</v>
      </c>
      <c r="I53" s="16">
        <f>IF(OR('Men''s Epée'!$A$3=1,'Men''s Epée'!$AQ$3=TRUE),IF(OR(H53&gt;=49,ISNUMBER(H53)=FALSE),0,VLOOKUP(H53,PointTable,I$3,TRUE)),0)</f>
        <v>0</v>
      </c>
      <c r="J53" s="15" t="s">
        <v>4</v>
      </c>
      <c r="K53" s="16">
        <f>IF(OR('Men''s Epée'!$A$3=1,'Men''s Epée'!$AQ$3=TRUE),IF(OR(J53&gt;=49,ISNUMBER(J53)=FALSE),0,VLOOKUP(J53,PointTable,K$3,TRUE)),0)</f>
        <v>0</v>
      </c>
      <c r="L53" s="15" t="s">
        <v>4</v>
      </c>
      <c r="M53" s="16">
        <f>IF(OR('Men''s Epée'!$A$3=1,'Men''s Epée'!$AS$3=TRUE),IF(OR(L53&gt;=49,ISNUMBER(L53)=FALSE),0,VLOOKUP(L53,PointTable,M$3,TRUE)),0)</f>
        <v>0</v>
      </c>
      <c r="N53" s="17"/>
      <c r="O53" s="17"/>
      <c r="P53" s="17"/>
      <c r="Q53" s="17"/>
      <c r="R53" s="17"/>
      <c r="S53" s="17"/>
      <c r="T53" s="17"/>
      <c r="U53" s="17"/>
      <c r="V53" s="17"/>
      <c r="W53" s="18"/>
      <c r="X53" s="17"/>
      <c r="Y53" s="17"/>
      <c r="Z53" s="17"/>
      <c r="AA53" s="17"/>
      <c r="AB53" s="17"/>
      <c r="AC53" s="18"/>
      <c r="AE53" s="19">
        <f t="shared" si="126"/>
        <v>0</v>
      </c>
      <c r="AF53" s="19">
        <f t="shared" si="127"/>
        <v>0</v>
      </c>
      <c r="AG53" s="19">
        <f t="shared" si="128"/>
        <v>0</v>
      </c>
      <c r="AH53" s="19">
        <f t="shared" si="129"/>
        <v>0</v>
      </c>
      <c r="AI53" s="19">
        <f t="shared" si="130"/>
        <v>0</v>
      </c>
      <c r="AJ53" s="19">
        <f t="shared" si="131"/>
        <v>0</v>
      </c>
      <c r="AK53" s="19">
        <f t="shared" si="132"/>
        <v>0</v>
      </c>
      <c r="AL53" s="19">
        <f t="shared" si="133"/>
        <v>0</v>
      </c>
      <c r="AM53" s="19">
        <f t="shared" si="134"/>
        <v>0</v>
      </c>
      <c r="AN53" s="19">
        <f t="shared" si="135"/>
        <v>0</v>
      </c>
      <c r="AO53" s="19">
        <f t="shared" si="27"/>
        <v>0</v>
      </c>
      <c r="AP53" s="19">
        <f t="shared" si="111"/>
        <v>275</v>
      </c>
      <c r="AQ53" s="19">
        <f t="shared" si="112"/>
        <v>0</v>
      </c>
      <c r="AR53" s="19">
        <f t="shared" si="113"/>
        <v>0</v>
      </c>
      <c r="AS53" s="19">
        <f t="shared" si="114"/>
        <v>0</v>
      </c>
      <c r="AT53" s="19">
        <f t="shared" si="28"/>
        <v>0</v>
      </c>
      <c r="AU53" s="19">
        <f t="shared" si="29"/>
        <v>0</v>
      </c>
      <c r="AV53" s="19">
        <f t="shared" si="30"/>
        <v>0</v>
      </c>
      <c r="AW53" s="19">
        <f t="shared" si="31"/>
        <v>0</v>
      </c>
      <c r="AX53" s="19">
        <f t="shared" si="32"/>
        <v>0</v>
      </c>
      <c r="AY53" s="19">
        <f t="shared" si="136"/>
        <v>0</v>
      </c>
      <c r="AZ53" s="19">
        <f t="shared" si="137"/>
        <v>0</v>
      </c>
      <c r="BA53" s="19">
        <f t="shared" si="138"/>
        <v>0</v>
      </c>
      <c r="BB53" s="19">
        <f t="shared" si="139"/>
        <v>0</v>
      </c>
      <c r="BC53" s="19">
        <f t="shared" si="140"/>
        <v>0</v>
      </c>
      <c r="BD53" s="19">
        <f t="shared" si="141"/>
        <v>0</v>
      </c>
      <c r="BE53" s="19">
        <f t="shared" si="39"/>
        <v>275</v>
      </c>
      <c r="BF53" s="19">
        <f t="shared" si="116"/>
        <v>0</v>
      </c>
      <c r="BG53" s="19">
        <f t="shared" si="117"/>
        <v>0</v>
      </c>
      <c r="BH53" s="19">
        <f t="shared" si="118"/>
        <v>0</v>
      </c>
      <c r="BJ53" s="20">
        <f t="shared" si="142"/>
        <v>0</v>
      </c>
      <c r="BK53" s="20">
        <f t="shared" si="143"/>
        <v>0</v>
      </c>
      <c r="BL53" s="20">
        <f t="shared" si="144"/>
        <v>0</v>
      </c>
      <c r="BM53" s="20">
        <f t="shared" si="145"/>
        <v>0</v>
      </c>
      <c r="BN53" s="20">
        <f t="shared" si="146"/>
        <v>0</v>
      </c>
      <c r="BO53" s="20">
        <f t="shared" si="147"/>
        <v>0</v>
      </c>
      <c r="BP53" s="20">
        <f t="shared" si="148"/>
        <v>0</v>
      </c>
      <c r="BQ53" s="20">
        <f t="shared" si="149"/>
        <v>0</v>
      </c>
      <c r="BR53" s="20">
        <f t="shared" si="150"/>
        <v>0</v>
      </c>
      <c r="BS53" s="20">
        <f t="shared" si="151"/>
        <v>0</v>
      </c>
      <c r="BT53" s="20">
        <f t="shared" si="49"/>
        <v>0</v>
      </c>
      <c r="BU53" s="8">
        <f>IF('Men''s Epée'!$AP$3=TRUE,G53,0)</f>
        <v>275</v>
      </c>
      <c r="BV53" s="8">
        <f>IF('Men''s Epée'!$AQ$3=TRUE,I53,0)</f>
        <v>0</v>
      </c>
      <c r="BW53" s="8">
        <f>IF('Men''s Epée'!$AR$3=TRUE,K53,0)</f>
        <v>0</v>
      </c>
      <c r="BX53" s="8">
        <f>IF('Men''s Epée'!$AS$3=TRUE,M53,0)</f>
        <v>0</v>
      </c>
      <c r="BY53" s="8">
        <f t="shared" si="50"/>
        <v>0</v>
      </c>
      <c r="BZ53" s="8">
        <f t="shared" si="51"/>
        <v>0</v>
      </c>
      <c r="CA53" s="8">
        <f t="shared" si="52"/>
        <v>0</v>
      </c>
      <c r="CB53" s="8">
        <f t="shared" si="53"/>
        <v>0</v>
      </c>
      <c r="CC53" s="8">
        <f t="shared" si="54"/>
        <v>0</v>
      </c>
      <c r="CD53" s="20">
        <f t="shared" si="152"/>
        <v>0</v>
      </c>
      <c r="CE53" s="20">
        <f t="shared" si="153"/>
        <v>0</v>
      </c>
      <c r="CF53" s="20">
        <f t="shared" si="154"/>
        <v>0</v>
      </c>
      <c r="CG53" s="20">
        <f t="shared" si="155"/>
        <v>0</v>
      </c>
      <c r="CH53" s="20">
        <f t="shared" si="156"/>
        <v>0</v>
      </c>
      <c r="CI53" s="20">
        <f t="shared" si="157"/>
        <v>0</v>
      </c>
      <c r="CJ53" s="8">
        <f t="shared" si="61"/>
        <v>275</v>
      </c>
      <c r="CK53" s="8">
        <f t="shared" si="121"/>
        <v>0</v>
      </c>
      <c r="CL53" s="8">
        <f t="shared" si="122"/>
        <v>0</v>
      </c>
      <c r="CM53" s="8">
        <f t="shared" si="123"/>
        <v>0</v>
      </c>
      <c r="CN53" s="8">
        <f t="shared" si="124"/>
        <v>275</v>
      </c>
    </row>
    <row r="54" spans="1:92" ht="13.5">
      <c r="A54" s="11">
        <f>IF(E54&lt;MinimumSr,"",IF(E54=E53,A53,ROW()-3&amp;IF(E54=E55,"T","")))</f>
      </c>
      <c r="B54" s="11">
        <f>IF(D54&gt;=JuniorCutoff,"#","")</f>
      </c>
      <c r="C54" s="43" t="s">
        <v>408</v>
      </c>
      <c r="D54" s="13">
        <v>1978</v>
      </c>
      <c r="E54" s="39">
        <f>ROUND(IF('Men''s Epée'!$A$3=1,AO54+BE54,BT54+CJ54),0)</f>
        <v>267</v>
      </c>
      <c r="F54" s="14" t="s">
        <v>4</v>
      </c>
      <c r="G54" s="16">
        <f>IF(OR('Men''s Epée'!$A$3=1,'Men''s Epée'!$AP$3=TRUE),IF(OR(F54&gt;=49,ISNUMBER(F54)=FALSE),0,VLOOKUP(F54,PointTable,G$3,TRUE)),0)</f>
        <v>0</v>
      </c>
      <c r="H54" s="15" t="s">
        <v>4</v>
      </c>
      <c r="I54" s="16">
        <f>IF(OR('Men''s Epée'!$A$3=1,'Men''s Epée'!$AQ$3=TRUE),IF(OR(H54&gt;=49,ISNUMBER(H54)=FALSE),0,VLOOKUP(H54,PointTable,I$3,TRUE)),0)</f>
        <v>0</v>
      </c>
      <c r="J54" s="15" t="s">
        <v>4</v>
      </c>
      <c r="K54" s="16">
        <f>IF(OR('Men''s Epée'!$A$3=1,'Men''s Epée'!$AQ$3=TRUE),IF(OR(J54&gt;=49,ISNUMBER(J54)=FALSE),0,VLOOKUP(J54,PointTable,K$3,TRUE)),0)</f>
        <v>0</v>
      </c>
      <c r="L54" s="15" t="s">
        <v>4</v>
      </c>
      <c r="M54" s="16">
        <f>IF(OR('Men''s Epée'!$A$3=1,'Men''s Epée'!$AS$3=TRUE),IF(OR(L54&gt;=49,ISNUMBER(L54)=FALSE),0,VLOOKUP(L54,PointTable,M$3,TRUE)),0)</f>
        <v>0</v>
      </c>
      <c r="N54" s="17"/>
      <c r="O54" s="17"/>
      <c r="P54" s="17"/>
      <c r="Q54" s="17"/>
      <c r="R54" s="17"/>
      <c r="S54" s="17"/>
      <c r="T54" s="17"/>
      <c r="U54" s="17"/>
      <c r="V54" s="17"/>
      <c r="W54" s="18"/>
      <c r="X54" s="17">
        <v>266.868</v>
      </c>
      <c r="Y54" s="17"/>
      <c r="Z54" s="17"/>
      <c r="AA54" s="17"/>
      <c r="AB54" s="17"/>
      <c r="AC54" s="18"/>
      <c r="AE54" s="19">
        <f t="shared" si="126"/>
        <v>0</v>
      </c>
      <c r="AF54" s="19">
        <f t="shared" si="127"/>
        <v>0</v>
      </c>
      <c r="AG54" s="19">
        <f t="shared" si="128"/>
        <v>0</v>
      </c>
      <c r="AH54" s="19">
        <f t="shared" si="129"/>
        <v>0</v>
      </c>
      <c r="AI54" s="19">
        <f t="shared" si="130"/>
        <v>0</v>
      </c>
      <c r="AJ54" s="19">
        <f t="shared" si="131"/>
        <v>0</v>
      </c>
      <c r="AK54" s="19">
        <f t="shared" si="132"/>
        <v>0</v>
      </c>
      <c r="AL54" s="19">
        <f t="shared" si="133"/>
        <v>0</v>
      </c>
      <c r="AM54" s="19">
        <f t="shared" si="134"/>
        <v>0</v>
      </c>
      <c r="AN54" s="19">
        <f t="shared" si="135"/>
        <v>0</v>
      </c>
      <c r="AO54" s="19">
        <f t="shared" si="27"/>
        <v>0</v>
      </c>
      <c r="AP54" s="19">
        <f>G54</f>
        <v>0</v>
      </c>
      <c r="AQ54" s="19">
        <f>I54</f>
        <v>0</v>
      </c>
      <c r="AR54" s="19">
        <f>K54</f>
        <v>0</v>
      </c>
      <c r="AS54" s="19">
        <f>M54</f>
        <v>0</v>
      </c>
      <c r="AT54" s="19">
        <f t="shared" si="28"/>
        <v>0</v>
      </c>
      <c r="AU54" s="19">
        <f t="shared" si="29"/>
        <v>0</v>
      </c>
      <c r="AV54" s="19">
        <f t="shared" si="30"/>
        <v>0</v>
      </c>
      <c r="AW54" s="19">
        <f t="shared" si="31"/>
        <v>0</v>
      </c>
      <c r="AX54" s="19">
        <f t="shared" si="32"/>
        <v>0</v>
      </c>
      <c r="AY54" s="19">
        <f t="shared" si="136"/>
        <v>266.868</v>
      </c>
      <c r="AZ54" s="19">
        <f t="shared" si="137"/>
        <v>0</v>
      </c>
      <c r="BA54" s="19">
        <f t="shared" si="138"/>
        <v>0</v>
      </c>
      <c r="BB54" s="19">
        <f t="shared" si="139"/>
        <v>0</v>
      </c>
      <c r="BC54" s="19">
        <f t="shared" si="140"/>
        <v>0</v>
      </c>
      <c r="BD54" s="19">
        <f t="shared" si="141"/>
        <v>0</v>
      </c>
      <c r="BE54" s="19">
        <f t="shared" si="39"/>
        <v>266.868</v>
      </c>
      <c r="BF54" s="19">
        <f>LARGE(AT54:BD54,1)</f>
        <v>266.868</v>
      </c>
      <c r="BG54" s="19">
        <f>LARGE(AT54:BD54,2)</f>
        <v>0</v>
      </c>
      <c r="BH54" s="19">
        <f>LARGE(AT54:BD54,3)</f>
        <v>0</v>
      </c>
      <c r="BJ54" s="20">
        <f t="shared" si="142"/>
        <v>0</v>
      </c>
      <c r="BK54" s="20">
        <f t="shared" si="143"/>
        <v>0</v>
      </c>
      <c r="BL54" s="20">
        <f t="shared" si="144"/>
        <v>0</v>
      </c>
      <c r="BM54" s="20">
        <f t="shared" si="145"/>
        <v>0</v>
      </c>
      <c r="BN54" s="20">
        <f t="shared" si="146"/>
        <v>0</v>
      </c>
      <c r="BO54" s="20">
        <f t="shared" si="147"/>
        <v>0</v>
      </c>
      <c r="BP54" s="20">
        <f t="shared" si="148"/>
        <v>0</v>
      </c>
      <c r="BQ54" s="20">
        <f t="shared" si="149"/>
        <v>0</v>
      </c>
      <c r="BR54" s="20">
        <f t="shared" si="150"/>
        <v>0</v>
      </c>
      <c r="BS54" s="20">
        <f t="shared" si="151"/>
        <v>0</v>
      </c>
      <c r="BT54" s="20">
        <f t="shared" si="49"/>
        <v>0</v>
      </c>
      <c r="BU54" s="8">
        <f>IF('Men''s Epée'!$AP$3=TRUE,G54,0)</f>
        <v>0</v>
      </c>
      <c r="BV54" s="8">
        <f>IF('Men''s Epée'!$AQ$3=TRUE,I54,0)</f>
        <v>0</v>
      </c>
      <c r="BW54" s="8">
        <f>IF('Men''s Epée'!$AR$3=TRUE,K54,0)</f>
        <v>0</v>
      </c>
      <c r="BX54" s="8">
        <f>IF('Men''s Epée'!$AS$3=TRUE,M54,0)</f>
        <v>0</v>
      </c>
      <c r="BY54" s="8">
        <f t="shared" si="50"/>
        <v>0</v>
      </c>
      <c r="BZ54" s="8">
        <f t="shared" si="51"/>
        <v>0</v>
      </c>
      <c r="CA54" s="8">
        <f t="shared" si="52"/>
        <v>0</v>
      </c>
      <c r="CB54" s="8">
        <f t="shared" si="53"/>
        <v>0</v>
      </c>
      <c r="CC54" s="8">
        <f t="shared" si="54"/>
        <v>0</v>
      </c>
      <c r="CD54" s="20">
        <f t="shared" si="152"/>
        <v>266.868</v>
      </c>
      <c r="CE54" s="20">
        <f t="shared" si="153"/>
        <v>0</v>
      </c>
      <c r="CF54" s="20">
        <f t="shared" si="154"/>
        <v>0</v>
      </c>
      <c r="CG54" s="20">
        <f t="shared" si="155"/>
        <v>0</v>
      </c>
      <c r="CH54" s="20">
        <f t="shared" si="156"/>
        <v>0</v>
      </c>
      <c r="CI54" s="20">
        <f t="shared" si="157"/>
        <v>0</v>
      </c>
      <c r="CJ54" s="8">
        <f t="shared" si="61"/>
        <v>266.868</v>
      </c>
      <c r="CK54" s="8">
        <f>LARGE(BY54:CI54,1)</f>
        <v>266.868</v>
      </c>
      <c r="CL54" s="8">
        <f>LARGE(BY54:CI54,2)</f>
        <v>0</v>
      </c>
      <c r="CM54" s="8">
        <f>LARGE(BY54:CI54,3)</f>
        <v>0</v>
      </c>
      <c r="CN54" s="8">
        <f>ROUND(BT54+CJ54,0)</f>
        <v>267</v>
      </c>
    </row>
    <row r="55" spans="1:92" ht="13.5">
      <c r="A55" s="11">
        <f>IF(E55&lt;MinimumSr,"",IF(E55=E54,A54,ROW()-3&amp;IF(E55=E56,"T","")))</f>
      </c>
      <c r="B55" s="11" t="str">
        <f>IF(D55&gt;=JuniorCutoff,"#","")</f>
        <v>#</v>
      </c>
      <c r="C55" s="43" t="s">
        <v>401</v>
      </c>
      <c r="D55" s="13">
        <v>1989</v>
      </c>
      <c r="E55" s="39">
        <f>ROUND(IF('Men''s Epée'!$A$3=1,AO55+BE55,BT55+CJ55),0)</f>
        <v>247</v>
      </c>
      <c r="F55" s="14" t="s">
        <v>4</v>
      </c>
      <c r="G55" s="16">
        <f>IF(OR('Men''s Epée'!$A$3=1,'Men''s Epée'!$AP$3=TRUE),IF(OR(F55&gt;=49,ISNUMBER(F55)=FALSE),0,VLOOKUP(F55,PointTable,G$3,TRUE)),0)</f>
        <v>0</v>
      </c>
      <c r="H55" s="15" t="s">
        <v>4</v>
      </c>
      <c r="I55" s="16">
        <f>IF(OR('Men''s Epée'!$A$3=1,'Men''s Epée'!$AQ$3=TRUE),IF(OR(H55&gt;=49,ISNUMBER(H55)=FALSE),0,VLOOKUP(H55,PointTable,I$3,TRUE)),0)</f>
        <v>0</v>
      </c>
      <c r="J55" s="15" t="s">
        <v>4</v>
      </c>
      <c r="K55" s="16">
        <f>IF(OR('Men''s Epée'!$A$3=1,'Men''s Epée'!$AQ$3=TRUE),IF(OR(J55&gt;=49,ISNUMBER(J55)=FALSE),0,VLOOKUP(J55,PointTable,K$3,TRUE)),0)</f>
        <v>0</v>
      </c>
      <c r="L55" s="15" t="s">
        <v>4</v>
      </c>
      <c r="M55" s="16">
        <f>IF(OR('Men''s Epée'!$A$3=1,'Men''s Epée'!$AS$3=TRUE),IF(OR(L55&gt;=49,ISNUMBER(L55)=FALSE),0,VLOOKUP(L55,PointTable,M$3,TRUE)),0)</f>
        <v>0</v>
      </c>
      <c r="N55" s="17"/>
      <c r="O55" s="17"/>
      <c r="P55" s="17"/>
      <c r="Q55" s="17"/>
      <c r="R55" s="17"/>
      <c r="S55" s="17"/>
      <c r="T55" s="17"/>
      <c r="U55" s="17"/>
      <c r="V55" s="17"/>
      <c r="W55" s="18"/>
      <c r="X55" s="17">
        <v>247.1</v>
      </c>
      <c r="Y55" s="17"/>
      <c r="Z55" s="17"/>
      <c r="AA55" s="17"/>
      <c r="AB55" s="17"/>
      <c r="AC55" s="18"/>
      <c r="AE55" s="19">
        <f t="shared" si="126"/>
        <v>0</v>
      </c>
      <c r="AF55" s="19">
        <f t="shared" si="127"/>
        <v>0</v>
      </c>
      <c r="AG55" s="19">
        <f t="shared" si="128"/>
        <v>0</v>
      </c>
      <c r="AH55" s="19">
        <f t="shared" si="129"/>
        <v>0</v>
      </c>
      <c r="AI55" s="19">
        <f t="shared" si="130"/>
        <v>0</v>
      </c>
      <c r="AJ55" s="19">
        <f t="shared" si="131"/>
        <v>0</v>
      </c>
      <c r="AK55" s="19">
        <f t="shared" si="132"/>
        <v>0</v>
      </c>
      <c r="AL55" s="19">
        <f t="shared" si="133"/>
        <v>0</v>
      </c>
      <c r="AM55" s="19">
        <f t="shared" si="134"/>
        <v>0</v>
      </c>
      <c r="AN55" s="19">
        <f t="shared" si="135"/>
        <v>0</v>
      </c>
      <c r="AO55" s="19">
        <f t="shared" si="27"/>
        <v>0</v>
      </c>
      <c r="AP55" s="19">
        <f>G55</f>
        <v>0</v>
      </c>
      <c r="AQ55" s="19">
        <f>I55</f>
        <v>0</v>
      </c>
      <c r="AR55" s="19">
        <f>K55</f>
        <v>0</v>
      </c>
      <c r="AS55" s="19">
        <f>M55</f>
        <v>0</v>
      </c>
      <c r="AT55" s="19">
        <f t="shared" si="28"/>
        <v>0</v>
      </c>
      <c r="AU55" s="19">
        <f t="shared" si="29"/>
        <v>0</v>
      </c>
      <c r="AV55" s="19">
        <f t="shared" si="30"/>
        <v>0</v>
      </c>
      <c r="AW55" s="19">
        <f t="shared" si="31"/>
        <v>0</v>
      </c>
      <c r="AX55" s="19">
        <f t="shared" si="32"/>
        <v>0</v>
      </c>
      <c r="AY55" s="19">
        <f t="shared" si="136"/>
        <v>247.1</v>
      </c>
      <c r="AZ55" s="19">
        <f t="shared" si="137"/>
        <v>0</v>
      </c>
      <c r="BA55" s="19">
        <f t="shared" si="138"/>
        <v>0</v>
      </c>
      <c r="BB55" s="19">
        <f t="shared" si="139"/>
        <v>0</v>
      </c>
      <c r="BC55" s="19">
        <f t="shared" si="140"/>
        <v>0</v>
      </c>
      <c r="BD55" s="19">
        <f t="shared" si="141"/>
        <v>0</v>
      </c>
      <c r="BE55" s="19">
        <f t="shared" si="39"/>
        <v>247.1</v>
      </c>
      <c r="BF55" s="19">
        <f>LARGE(AT55:BD55,1)</f>
        <v>247.1</v>
      </c>
      <c r="BG55" s="19">
        <f>LARGE(AT55:BD55,2)</f>
        <v>0</v>
      </c>
      <c r="BH55" s="19">
        <f>LARGE(AT55:BD55,3)</f>
        <v>0</v>
      </c>
      <c r="BJ55" s="20">
        <f t="shared" si="142"/>
        <v>0</v>
      </c>
      <c r="BK55" s="20">
        <f t="shared" si="143"/>
        <v>0</v>
      </c>
      <c r="BL55" s="20">
        <f t="shared" si="144"/>
        <v>0</v>
      </c>
      <c r="BM55" s="20">
        <f t="shared" si="145"/>
        <v>0</v>
      </c>
      <c r="BN55" s="20">
        <f t="shared" si="146"/>
        <v>0</v>
      </c>
      <c r="BO55" s="20">
        <f t="shared" si="147"/>
        <v>0</v>
      </c>
      <c r="BP55" s="20">
        <f t="shared" si="148"/>
        <v>0</v>
      </c>
      <c r="BQ55" s="20">
        <f t="shared" si="149"/>
        <v>0</v>
      </c>
      <c r="BR55" s="20">
        <f t="shared" si="150"/>
        <v>0</v>
      </c>
      <c r="BS55" s="20">
        <f t="shared" si="151"/>
        <v>0</v>
      </c>
      <c r="BT55" s="20">
        <f t="shared" si="49"/>
        <v>0</v>
      </c>
      <c r="BU55" s="8">
        <f>IF('Men''s Epée'!$AP$3=TRUE,G55,0)</f>
        <v>0</v>
      </c>
      <c r="BV55" s="8">
        <f>IF('Men''s Epée'!$AQ$3=TRUE,I55,0)</f>
        <v>0</v>
      </c>
      <c r="BW55" s="8">
        <f>IF('Men''s Epée'!$AR$3=TRUE,K55,0)</f>
        <v>0</v>
      </c>
      <c r="BX55" s="8">
        <f>IF('Men''s Epée'!$AS$3=TRUE,M55,0)</f>
        <v>0</v>
      </c>
      <c r="BY55" s="8">
        <f t="shared" si="50"/>
        <v>0</v>
      </c>
      <c r="BZ55" s="8">
        <f t="shared" si="51"/>
        <v>0</v>
      </c>
      <c r="CA55" s="8">
        <f t="shared" si="52"/>
        <v>0</v>
      </c>
      <c r="CB55" s="8">
        <f t="shared" si="53"/>
        <v>0</v>
      </c>
      <c r="CC55" s="8">
        <f t="shared" si="54"/>
        <v>0</v>
      </c>
      <c r="CD55" s="20">
        <f t="shared" si="152"/>
        <v>247.1</v>
      </c>
      <c r="CE55" s="20">
        <f t="shared" si="153"/>
        <v>0</v>
      </c>
      <c r="CF55" s="20">
        <f t="shared" si="154"/>
        <v>0</v>
      </c>
      <c r="CG55" s="20">
        <f t="shared" si="155"/>
        <v>0</v>
      </c>
      <c r="CH55" s="20">
        <f t="shared" si="156"/>
        <v>0</v>
      </c>
      <c r="CI55" s="20">
        <f t="shared" si="157"/>
        <v>0</v>
      </c>
      <c r="CJ55" s="8">
        <f t="shared" si="61"/>
        <v>247.1</v>
      </c>
      <c r="CK55" s="8">
        <f>LARGE(BY55:CI55,1)</f>
        <v>247.1</v>
      </c>
      <c r="CL55" s="8">
        <f>LARGE(BY55:CI55,2)</f>
        <v>0</v>
      </c>
      <c r="CM55" s="8">
        <f>LARGE(BY55:CI55,3)</f>
        <v>0</v>
      </c>
      <c r="CN55" s="8">
        <f>ROUND(BT55+CJ55,0)</f>
        <v>247</v>
      </c>
    </row>
    <row r="56" spans="1:92" ht="13.5">
      <c r="A56" s="11">
        <f>IF(E56&lt;MinimumSr,"",IF(E56=E55,A55,ROW()-3&amp;IF(E56=E57,"T","")))</f>
      </c>
      <c r="B56" s="11" t="str">
        <f>IF(D56&gt;=JuniorCutoff,"#","")</f>
        <v>#</v>
      </c>
      <c r="C56" s="43" t="s">
        <v>409</v>
      </c>
      <c r="D56" s="13">
        <v>1988</v>
      </c>
      <c r="E56" s="39">
        <f>ROUND(IF('Men''s Epée'!$A$3=1,AO56+BE56,BT56+CJ56),0)</f>
        <v>230</v>
      </c>
      <c r="F56" s="14" t="s">
        <v>4</v>
      </c>
      <c r="G56" s="16">
        <f>IF(OR('Men''s Epée'!$A$3=1,'Men''s Epée'!$AP$3=TRUE),IF(OR(F56&gt;=49,ISNUMBER(F56)=FALSE),0,VLOOKUP(F56,PointTable,G$3,TRUE)),0)</f>
        <v>0</v>
      </c>
      <c r="H56" s="15" t="s">
        <v>4</v>
      </c>
      <c r="I56" s="16">
        <f>IF(OR('Men''s Epée'!$A$3=1,'Men''s Epée'!$AQ$3=TRUE),IF(OR(H56&gt;=49,ISNUMBER(H56)=FALSE),0,VLOOKUP(H56,PointTable,I$3,TRUE)),0)</f>
        <v>0</v>
      </c>
      <c r="J56" s="15" t="s">
        <v>4</v>
      </c>
      <c r="K56" s="16">
        <f>IF(OR('Men''s Epée'!$A$3=1,'Men''s Epée'!$AQ$3=TRUE),IF(OR(J56&gt;=49,ISNUMBER(J56)=FALSE),0,VLOOKUP(J56,PointTable,K$3,TRUE)),0)</f>
        <v>0</v>
      </c>
      <c r="L56" s="15" t="s">
        <v>4</v>
      </c>
      <c r="M56" s="16">
        <f>IF(OR('Men''s Epée'!$A$3=1,'Men''s Epée'!$AS$3=TRUE),IF(OR(L56&gt;=49,ISNUMBER(L56)=FALSE),0,VLOOKUP(L56,PointTable,M$3,TRUE)),0)</f>
        <v>0</v>
      </c>
      <c r="N56" s="17"/>
      <c r="O56" s="17"/>
      <c r="P56" s="17"/>
      <c r="Q56" s="17"/>
      <c r="R56" s="17"/>
      <c r="S56" s="17"/>
      <c r="T56" s="17"/>
      <c r="U56" s="17"/>
      <c r="V56" s="17"/>
      <c r="W56" s="18"/>
      <c r="X56" s="17">
        <v>230.15599999999998</v>
      </c>
      <c r="Y56" s="17"/>
      <c r="Z56" s="17"/>
      <c r="AA56" s="17"/>
      <c r="AB56" s="17"/>
      <c r="AC56" s="18"/>
      <c r="AE56" s="19">
        <f t="shared" si="126"/>
        <v>0</v>
      </c>
      <c r="AF56" s="19">
        <f t="shared" si="127"/>
        <v>0</v>
      </c>
      <c r="AG56" s="19">
        <f t="shared" si="128"/>
        <v>0</v>
      </c>
      <c r="AH56" s="19">
        <f t="shared" si="129"/>
        <v>0</v>
      </c>
      <c r="AI56" s="19">
        <f t="shared" si="130"/>
        <v>0</v>
      </c>
      <c r="AJ56" s="19">
        <f t="shared" si="131"/>
        <v>0</v>
      </c>
      <c r="AK56" s="19">
        <f t="shared" si="132"/>
        <v>0</v>
      </c>
      <c r="AL56" s="19">
        <f t="shared" si="133"/>
        <v>0</v>
      </c>
      <c r="AM56" s="19">
        <f t="shared" si="134"/>
        <v>0</v>
      </c>
      <c r="AN56" s="19">
        <f t="shared" si="135"/>
        <v>0</v>
      </c>
      <c r="AO56" s="19">
        <f t="shared" si="27"/>
        <v>0</v>
      </c>
      <c r="AP56" s="19">
        <f>G56</f>
        <v>0</v>
      </c>
      <c r="AQ56" s="19">
        <f>I56</f>
        <v>0</v>
      </c>
      <c r="AR56" s="19">
        <f>K56</f>
        <v>0</v>
      </c>
      <c r="AS56" s="19">
        <f>M56</f>
        <v>0</v>
      </c>
      <c r="AT56" s="19">
        <f t="shared" si="28"/>
        <v>0</v>
      </c>
      <c r="AU56" s="19">
        <f t="shared" si="29"/>
        <v>0</v>
      </c>
      <c r="AV56" s="19">
        <f t="shared" si="30"/>
        <v>0</v>
      </c>
      <c r="AW56" s="19">
        <f t="shared" si="31"/>
        <v>0</v>
      </c>
      <c r="AX56" s="19">
        <f t="shared" si="32"/>
        <v>0</v>
      </c>
      <c r="AY56" s="19">
        <f t="shared" si="136"/>
        <v>230.15599999999998</v>
      </c>
      <c r="AZ56" s="19">
        <f t="shared" si="137"/>
        <v>0</v>
      </c>
      <c r="BA56" s="19">
        <f t="shared" si="138"/>
        <v>0</v>
      </c>
      <c r="BB56" s="19">
        <f t="shared" si="139"/>
        <v>0</v>
      </c>
      <c r="BC56" s="19">
        <f t="shared" si="140"/>
        <v>0</v>
      </c>
      <c r="BD56" s="19">
        <f t="shared" si="141"/>
        <v>0</v>
      </c>
      <c r="BE56" s="19">
        <f t="shared" si="39"/>
        <v>230.15599999999998</v>
      </c>
      <c r="BF56" s="19">
        <f>LARGE(AT56:BD56,1)</f>
        <v>230.15599999999998</v>
      </c>
      <c r="BG56" s="19">
        <f>LARGE(AT56:BD56,2)</f>
        <v>0</v>
      </c>
      <c r="BH56" s="19">
        <f>LARGE(AT56:BD56,3)</f>
        <v>0</v>
      </c>
      <c r="BJ56" s="20">
        <f t="shared" si="142"/>
        <v>0</v>
      </c>
      <c r="BK56" s="20">
        <f t="shared" si="143"/>
        <v>0</v>
      </c>
      <c r="BL56" s="20">
        <f t="shared" si="144"/>
        <v>0</v>
      </c>
      <c r="BM56" s="20">
        <f t="shared" si="145"/>
        <v>0</v>
      </c>
      <c r="BN56" s="20">
        <f t="shared" si="146"/>
        <v>0</v>
      </c>
      <c r="BO56" s="20">
        <f t="shared" si="147"/>
        <v>0</v>
      </c>
      <c r="BP56" s="20">
        <f t="shared" si="148"/>
        <v>0</v>
      </c>
      <c r="BQ56" s="20">
        <f t="shared" si="149"/>
        <v>0</v>
      </c>
      <c r="BR56" s="20">
        <f t="shared" si="150"/>
        <v>0</v>
      </c>
      <c r="BS56" s="20">
        <f t="shared" si="151"/>
        <v>0</v>
      </c>
      <c r="BT56" s="20">
        <f t="shared" si="49"/>
        <v>0</v>
      </c>
      <c r="BU56" s="8">
        <f>IF('Men''s Epée'!$AP$3=TRUE,G56,0)</f>
        <v>0</v>
      </c>
      <c r="BV56" s="8">
        <f>IF('Men''s Epée'!$AQ$3=TRUE,I56,0)</f>
        <v>0</v>
      </c>
      <c r="BW56" s="8">
        <f>IF('Men''s Epée'!$AR$3=TRUE,K56,0)</f>
        <v>0</v>
      </c>
      <c r="BX56" s="8">
        <f>IF('Men''s Epée'!$AS$3=TRUE,M56,0)</f>
        <v>0</v>
      </c>
      <c r="BY56" s="8">
        <f t="shared" si="50"/>
        <v>0</v>
      </c>
      <c r="BZ56" s="8">
        <f t="shared" si="51"/>
        <v>0</v>
      </c>
      <c r="CA56" s="8">
        <f t="shared" si="52"/>
        <v>0</v>
      </c>
      <c r="CB56" s="8">
        <f t="shared" si="53"/>
        <v>0</v>
      </c>
      <c r="CC56" s="8">
        <f t="shared" si="54"/>
        <v>0</v>
      </c>
      <c r="CD56" s="20">
        <f t="shared" si="152"/>
        <v>230.15599999999998</v>
      </c>
      <c r="CE56" s="20">
        <f t="shared" si="153"/>
        <v>0</v>
      </c>
      <c r="CF56" s="20">
        <f t="shared" si="154"/>
        <v>0</v>
      </c>
      <c r="CG56" s="20">
        <f t="shared" si="155"/>
        <v>0</v>
      </c>
      <c r="CH56" s="20">
        <f t="shared" si="156"/>
        <v>0</v>
      </c>
      <c r="CI56" s="20">
        <f t="shared" si="157"/>
        <v>0</v>
      </c>
      <c r="CJ56" s="8">
        <f t="shared" si="61"/>
        <v>230.15599999999998</v>
      </c>
      <c r="CK56" s="8">
        <f>LARGE(BY56:CI56,1)</f>
        <v>230.15599999999998</v>
      </c>
      <c r="CL56" s="8">
        <f>LARGE(BY56:CI56,2)</f>
        <v>0</v>
      </c>
      <c r="CM56" s="8">
        <f>LARGE(BY56:CI56,3)</f>
        <v>0</v>
      </c>
      <c r="CN56" s="8">
        <f>ROUND(BT56+CJ56,0)</f>
        <v>230</v>
      </c>
    </row>
    <row r="57" spans="1:92" ht="13.5">
      <c r="A57" s="11">
        <f>IF(E57&lt;MinimumSr,"",IF(E57=E56,A56,ROW()-3&amp;IF(E57=E58,"T","")))</f>
      </c>
      <c r="B57" s="11" t="str">
        <f t="shared" si="125"/>
        <v>#</v>
      </c>
      <c r="C57" s="12" t="s">
        <v>306</v>
      </c>
      <c r="D57" s="13">
        <v>1987</v>
      </c>
      <c r="E57" s="39">
        <f>ROUND(IF('Men''s Epée'!$A$3=1,AO57+BE57,BT57+CJ57),0)</f>
        <v>54</v>
      </c>
      <c r="F57" s="14" t="s">
        <v>4</v>
      </c>
      <c r="G57" s="16">
        <f>IF(OR('Men''s Epée'!$A$3=1,'Men''s Epée'!$AP$3=TRUE),IF(OR(F57&gt;=49,ISNUMBER(F57)=FALSE),0,VLOOKUP(F57,PointTable,G$3,TRUE)),0)</f>
        <v>0</v>
      </c>
      <c r="H57" s="15" t="s">
        <v>4</v>
      </c>
      <c r="I57" s="16">
        <f>IF(OR('Men''s Epée'!$A$3=1,'Men''s Epée'!$AQ$3=TRUE),IF(OR(H57&gt;=49,ISNUMBER(H57)=FALSE),0,VLOOKUP(H57,PointTable,I$3,TRUE)),0)</f>
        <v>0</v>
      </c>
      <c r="J57" s="15" t="s">
        <v>4</v>
      </c>
      <c r="K57" s="16">
        <f>IF(OR('Men''s Epée'!$A$3=1,'Men''s Epée'!$AQ$3=TRUE),IF(OR(J57&gt;=49,ISNUMBER(J57)=FALSE),0,VLOOKUP(J57,PointTable,K$3,TRUE)),0)</f>
        <v>0</v>
      </c>
      <c r="L57" s="15" t="s">
        <v>4</v>
      </c>
      <c r="M57" s="16">
        <f>IF(OR('Men''s Epée'!$A$3=1,'Men''s Epée'!$AS$3=TRUE),IF(OR(L57&gt;=49,ISNUMBER(L57)=FALSE),0,VLOOKUP(L57,PointTable,M$3,TRUE)),0)</f>
        <v>0</v>
      </c>
      <c r="N57" s="17"/>
      <c r="O57" s="17"/>
      <c r="P57" s="17"/>
      <c r="Q57" s="17"/>
      <c r="R57" s="17"/>
      <c r="S57" s="17"/>
      <c r="T57" s="17"/>
      <c r="U57" s="17"/>
      <c r="V57" s="17"/>
      <c r="W57" s="18"/>
      <c r="X57" s="17">
        <v>53.928000000000004</v>
      </c>
      <c r="Y57" s="17"/>
      <c r="Z57" s="17"/>
      <c r="AA57" s="17"/>
      <c r="AB57" s="17"/>
      <c r="AC57" s="18"/>
      <c r="AE57" s="19">
        <f t="shared" si="126"/>
        <v>0</v>
      </c>
      <c r="AF57" s="19">
        <f t="shared" si="127"/>
        <v>0</v>
      </c>
      <c r="AG57" s="19">
        <f t="shared" si="128"/>
        <v>0</v>
      </c>
      <c r="AH57" s="19">
        <f t="shared" si="129"/>
        <v>0</v>
      </c>
      <c r="AI57" s="19">
        <f t="shared" si="130"/>
        <v>0</v>
      </c>
      <c r="AJ57" s="19">
        <f t="shared" si="131"/>
        <v>0</v>
      </c>
      <c r="AK57" s="19">
        <f t="shared" si="132"/>
        <v>0</v>
      </c>
      <c r="AL57" s="19">
        <f t="shared" si="133"/>
        <v>0</v>
      </c>
      <c r="AM57" s="19">
        <f t="shared" si="134"/>
        <v>0</v>
      </c>
      <c r="AN57" s="19">
        <f t="shared" si="135"/>
        <v>0</v>
      </c>
      <c r="AO57" s="19">
        <f t="shared" si="27"/>
        <v>0</v>
      </c>
      <c r="AP57" s="19">
        <f t="shared" si="63"/>
        <v>0</v>
      </c>
      <c r="AQ57" s="19">
        <f t="shared" si="64"/>
        <v>0</v>
      </c>
      <c r="AR57" s="19">
        <f t="shared" si="65"/>
        <v>0</v>
      </c>
      <c r="AS57" s="19">
        <f t="shared" si="66"/>
        <v>0</v>
      </c>
      <c r="AT57" s="19">
        <f t="shared" si="28"/>
        <v>0</v>
      </c>
      <c r="AU57" s="19">
        <f t="shared" si="29"/>
        <v>0</v>
      </c>
      <c r="AV57" s="19">
        <f t="shared" si="30"/>
        <v>0</v>
      </c>
      <c r="AW57" s="19">
        <f t="shared" si="31"/>
        <v>0</v>
      </c>
      <c r="AX57" s="19">
        <f t="shared" si="32"/>
        <v>0</v>
      </c>
      <c r="AY57" s="19">
        <f t="shared" si="136"/>
        <v>53.928000000000004</v>
      </c>
      <c r="AZ57" s="19">
        <f t="shared" si="137"/>
        <v>0</v>
      </c>
      <c r="BA57" s="19">
        <f t="shared" si="138"/>
        <v>0</v>
      </c>
      <c r="BB57" s="19">
        <f t="shared" si="139"/>
        <v>0</v>
      </c>
      <c r="BC57" s="19">
        <f t="shared" si="140"/>
        <v>0</v>
      </c>
      <c r="BD57" s="19">
        <f t="shared" si="141"/>
        <v>0</v>
      </c>
      <c r="BE57" s="19">
        <f t="shared" si="39"/>
        <v>53.928000000000004</v>
      </c>
      <c r="BF57" s="19">
        <f t="shared" si="68"/>
        <v>53.928000000000004</v>
      </c>
      <c r="BG57" s="19">
        <f t="shared" si="69"/>
        <v>0</v>
      </c>
      <c r="BH57" s="19">
        <f t="shared" si="70"/>
        <v>0</v>
      </c>
      <c r="BJ57" s="20">
        <f t="shared" si="142"/>
        <v>0</v>
      </c>
      <c r="BK57" s="20">
        <f t="shared" si="143"/>
        <v>0</v>
      </c>
      <c r="BL57" s="20">
        <f t="shared" si="144"/>
        <v>0</v>
      </c>
      <c r="BM57" s="20">
        <f t="shared" si="145"/>
        <v>0</v>
      </c>
      <c r="BN57" s="20">
        <f t="shared" si="146"/>
        <v>0</v>
      </c>
      <c r="BO57" s="20">
        <f t="shared" si="147"/>
        <v>0</v>
      </c>
      <c r="BP57" s="20">
        <f t="shared" si="148"/>
        <v>0</v>
      </c>
      <c r="BQ57" s="20">
        <f t="shared" si="149"/>
        <v>0</v>
      </c>
      <c r="BR57" s="20">
        <f t="shared" si="150"/>
        <v>0</v>
      </c>
      <c r="BS57" s="20">
        <f t="shared" si="151"/>
        <v>0</v>
      </c>
      <c r="BT57" s="20">
        <f t="shared" si="49"/>
        <v>0</v>
      </c>
      <c r="BU57" s="8">
        <f>IF('Men''s Epée'!$AP$3=TRUE,G57,0)</f>
        <v>0</v>
      </c>
      <c r="BV57" s="8">
        <f>IF('Men''s Epée'!$AQ$3=TRUE,I57,0)</f>
        <v>0</v>
      </c>
      <c r="BW57" s="8">
        <f>IF('Men''s Epée'!$AR$3=TRUE,K57,0)</f>
        <v>0</v>
      </c>
      <c r="BX57" s="8">
        <f>IF('Men''s Epée'!$AS$3=TRUE,M57,0)</f>
        <v>0</v>
      </c>
      <c r="BY57" s="8">
        <f t="shared" si="50"/>
        <v>0</v>
      </c>
      <c r="BZ57" s="8">
        <f t="shared" si="51"/>
        <v>0</v>
      </c>
      <c r="CA57" s="8">
        <f t="shared" si="52"/>
        <v>0</v>
      </c>
      <c r="CB57" s="8">
        <f t="shared" si="53"/>
        <v>0</v>
      </c>
      <c r="CC57" s="8">
        <f t="shared" si="54"/>
        <v>0</v>
      </c>
      <c r="CD57" s="20">
        <f t="shared" si="152"/>
        <v>53.928000000000004</v>
      </c>
      <c r="CE57" s="20">
        <f t="shared" si="153"/>
        <v>0</v>
      </c>
      <c r="CF57" s="20">
        <f t="shared" si="154"/>
        <v>0</v>
      </c>
      <c r="CG57" s="20">
        <f t="shared" si="155"/>
        <v>0</v>
      </c>
      <c r="CH57" s="20">
        <f t="shared" si="156"/>
        <v>0</v>
      </c>
      <c r="CI57" s="20">
        <f t="shared" si="157"/>
        <v>0</v>
      </c>
      <c r="CJ57" s="8">
        <f t="shared" si="61"/>
        <v>53.928000000000004</v>
      </c>
      <c r="CK57" s="8">
        <f t="shared" si="73"/>
        <v>53.928000000000004</v>
      </c>
      <c r="CL57" s="8">
        <f t="shared" si="74"/>
        <v>0</v>
      </c>
      <c r="CM57" s="8">
        <f t="shared" si="75"/>
        <v>0</v>
      </c>
      <c r="CN57" s="8">
        <f t="shared" si="76"/>
        <v>54</v>
      </c>
    </row>
    <row r="58" spans="1:92" ht="13.5">
      <c r="A58" s="11">
        <f>IF(E58&lt;MinimumSr,"",IF(E58=E57,A57,ROW()-3&amp;IF(E58=E59,"T","")))</f>
      </c>
      <c r="B58" s="11">
        <f t="shared" si="125"/>
      </c>
      <c r="C58" s="12" t="s">
        <v>186</v>
      </c>
      <c r="D58" s="13">
        <v>1968</v>
      </c>
      <c r="E58" s="39">
        <f>ROUND(IF('Men''s Epée'!$A$3=1,AO58+BE58,BT58+CJ58),0)</f>
        <v>39</v>
      </c>
      <c r="F58" s="14" t="s">
        <v>4</v>
      </c>
      <c r="G58" s="16">
        <f>IF(OR('Men''s Epée'!$A$3=1,'Men''s Epée'!$AP$3=TRUE),IF(OR(F58&gt;=49,ISNUMBER(F58)=FALSE),0,VLOOKUP(F58,PointTable,G$3,TRUE)),0)</f>
        <v>0</v>
      </c>
      <c r="H58" s="15" t="s">
        <v>4</v>
      </c>
      <c r="I58" s="16">
        <f>IF(OR('Men''s Epée'!$A$3=1,'Men''s Epée'!$AQ$3=TRUE),IF(OR(H58&gt;=49,ISNUMBER(H58)=FALSE),0,VLOOKUP(H58,PointTable,I$3,TRUE)),0)</f>
        <v>0</v>
      </c>
      <c r="J58" s="15" t="s">
        <v>4</v>
      </c>
      <c r="K58" s="16">
        <f>IF(OR('Men''s Epée'!$A$3=1,'Men''s Epée'!$AQ$3=TRUE),IF(OR(J58&gt;=49,ISNUMBER(J58)=FALSE),0,VLOOKUP(J58,PointTable,K$3,TRUE)),0)</f>
        <v>0</v>
      </c>
      <c r="L58" s="15" t="s">
        <v>4</v>
      </c>
      <c r="M58" s="16">
        <f>IF(OR('Men''s Epée'!$A$3=1,'Men''s Epée'!$AS$3=TRUE),IF(OR(L58&gt;=49,ISNUMBER(L58)=FALSE),0,VLOOKUP(L58,PointTable,M$3,TRUE)),0)</f>
        <v>0</v>
      </c>
      <c r="N58" s="17"/>
      <c r="O58" s="17"/>
      <c r="P58" s="17"/>
      <c r="Q58" s="17"/>
      <c r="R58" s="17"/>
      <c r="S58" s="17"/>
      <c r="T58" s="17"/>
      <c r="U58" s="17"/>
      <c r="V58" s="17"/>
      <c r="W58" s="18"/>
      <c r="X58" s="17">
        <v>39.2</v>
      </c>
      <c r="Y58" s="17"/>
      <c r="Z58" s="17"/>
      <c r="AA58" s="17"/>
      <c r="AB58" s="17"/>
      <c r="AC58" s="18"/>
      <c r="AE58" s="19">
        <f aca="true" t="shared" si="158" ref="AE58:AN60">ABS(N58)</f>
        <v>0</v>
      </c>
      <c r="AF58" s="19">
        <f t="shared" si="158"/>
        <v>0</v>
      </c>
      <c r="AG58" s="19">
        <f t="shared" si="158"/>
        <v>0</v>
      </c>
      <c r="AH58" s="19">
        <f t="shared" si="158"/>
        <v>0</v>
      </c>
      <c r="AI58" s="19">
        <f t="shared" si="158"/>
        <v>0</v>
      </c>
      <c r="AJ58" s="19">
        <f t="shared" si="158"/>
        <v>0</v>
      </c>
      <c r="AK58" s="19">
        <f t="shared" si="158"/>
        <v>0</v>
      </c>
      <c r="AL58" s="19">
        <f t="shared" si="158"/>
        <v>0</v>
      </c>
      <c r="AM58" s="19">
        <f t="shared" si="158"/>
        <v>0</v>
      </c>
      <c r="AN58" s="19">
        <f t="shared" si="158"/>
        <v>0</v>
      </c>
      <c r="AO58" s="19">
        <f t="shared" si="27"/>
        <v>0</v>
      </c>
      <c r="AP58" s="19">
        <f t="shared" si="111"/>
        <v>0</v>
      </c>
      <c r="AQ58" s="19">
        <f t="shared" si="112"/>
        <v>0</v>
      </c>
      <c r="AR58" s="19">
        <f t="shared" si="113"/>
        <v>0</v>
      </c>
      <c r="AS58" s="19">
        <f t="shared" si="114"/>
        <v>0</v>
      </c>
      <c r="AT58" s="19">
        <f t="shared" si="28"/>
        <v>0</v>
      </c>
      <c r="AU58" s="19">
        <f t="shared" si="29"/>
        <v>0</v>
      </c>
      <c r="AV58" s="19">
        <f t="shared" si="30"/>
        <v>0</v>
      </c>
      <c r="AW58" s="19">
        <f t="shared" si="31"/>
        <v>0</v>
      </c>
      <c r="AX58" s="19">
        <f t="shared" si="32"/>
        <v>0</v>
      </c>
      <c r="AY58" s="19">
        <f aca="true" t="shared" si="159" ref="AY58:BD60">ABS(X58)</f>
        <v>39.2</v>
      </c>
      <c r="AZ58" s="19">
        <f t="shared" si="159"/>
        <v>0</v>
      </c>
      <c r="BA58" s="19">
        <f t="shared" si="159"/>
        <v>0</v>
      </c>
      <c r="BB58" s="19">
        <f t="shared" si="159"/>
        <v>0</v>
      </c>
      <c r="BC58" s="19">
        <f t="shared" si="159"/>
        <v>0</v>
      </c>
      <c r="BD58" s="19">
        <f t="shared" si="159"/>
        <v>0</v>
      </c>
      <c r="BE58" s="19">
        <f t="shared" si="39"/>
        <v>39.2</v>
      </c>
      <c r="BF58" s="19">
        <f t="shared" si="116"/>
        <v>39.2</v>
      </c>
      <c r="BG58" s="19">
        <f t="shared" si="117"/>
        <v>0</v>
      </c>
      <c r="BH58" s="19">
        <f t="shared" si="118"/>
        <v>0</v>
      </c>
      <c r="BJ58" s="20">
        <f aca="true" t="shared" si="160" ref="BJ58:BS60">MAX(N58,0)</f>
        <v>0</v>
      </c>
      <c r="BK58" s="20">
        <f t="shared" si="160"/>
        <v>0</v>
      </c>
      <c r="BL58" s="20">
        <f t="shared" si="160"/>
        <v>0</v>
      </c>
      <c r="BM58" s="20">
        <f t="shared" si="160"/>
        <v>0</v>
      </c>
      <c r="BN58" s="20">
        <f t="shared" si="160"/>
        <v>0</v>
      </c>
      <c r="BO58" s="20">
        <f t="shared" si="160"/>
        <v>0</v>
      </c>
      <c r="BP58" s="20">
        <f t="shared" si="160"/>
        <v>0</v>
      </c>
      <c r="BQ58" s="20">
        <f t="shared" si="160"/>
        <v>0</v>
      </c>
      <c r="BR58" s="20">
        <f t="shared" si="160"/>
        <v>0</v>
      </c>
      <c r="BS58" s="20">
        <f t="shared" si="160"/>
        <v>0</v>
      </c>
      <c r="BT58" s="20">
        <f t="shared" si="49"/>
        <v>0</v>
      </c>
      <c r="BU58" s="8">
        <f>IF('Men''s Epée'!$AP$3=TRUE,G58,0)</f>
        <v>0</v>
      </c>
      <c r="BV58" s="8">
        <f>IF('Men''s Epée'!$AQ$3=TRUE,I58,0)</f>
        <v>0</v>
      </c>
      <c r="BW58" s="8">
        <f>IF('Men''s Epée'!$AR$3=TRUE,K58,0)</f>
        <v>0</v>
      </c>
      <c r="BX58" s="8">
        <f>IF('Men''s Epée'!$AS$3=TRUE,M58,0)</f>
        <v>0</v>
      </c>
      <c r="BY58" s="8">
        <f t="shared" si="50"/>
        <v>0</v>
      </c>
      <c r="BZ58" s="8">
        <f t="shared" si="51"/>
        <v>0</v>
      </c>
      <c r="CA58" s="8">
        <f t="shared" si="52"/>
        <v>0</v>
      </c>
      <c r="CB58" s="8">
        <f t="shared" si="53"/>
        <v>0</v>
      </c>
      <c r="CC58" s="8">
        <f t="shared" si="54"/>
        <v>0</v>
      </c>
      <c r="CD58" s="20">
        <f aca="true" t="shared" si="161" ref="CD58:CI60">MAX(X58,0)</f>
        <v>39.2</v>
      </c>
      <c r="CE58" s="20">
        <f t="shared" si="161"/>
        <v>0</v>
      </c>
      <c r="CF58" s="20">
        <f t="shared" si="161"/>
        <v>0</v>
      </c>
      <c r="CG58" s="20">
        <f t="shared" si="161"/>
        <v>0</v>
      </c>
      <c r="CH58" s="20">
        <f t="shared" si="161"/>
        <v>0</v>
      </c>
      <c r="CI58" s="20">
        <f t="shared" si="161"/>
        <v>0</v>
      </c>
      <c r="CJ58" s="8">
        <f t="shared" si="61"/>
        <v>39.2</v>
      </c>
      <c r="CK58" s="8">
        <f t="shared" si="121"/>
        <v>39.2</v>
      </c>
      <c r="CL58" s="8">
        <f t="shared" si="122"/>
        <v>0</v>
      </c>
      <c r="CM58" s="8">
        <f t="shared" si="123"/>
        <v>0</v>
      </c>
      <c r="CN58" s="8">
        <f t="shared" si="124"/>
        <v>39</v>
      </c>
    </row>
    <row r="59" spans="1:92" ht="13.5">
      <c r="A59" s="11">
        <f>IF(E59&lt;MinimumSr,"",IF(E59=E58,A58,ROW()-3&amp;IF(E59=E60,"T","")))</f>
      </c>
      <c r="B59" s="11" t="str">
        <f t="shared" si="125"/>
        <v>#</v>
      </c>
      <c r="C59" s="12" t="s">
        <v>305</v>
      </c>
      <c r="D59" s="13">
        <v>1987</v>
      </c>
      <c r="E59" s="39">
        <f>ROUND(IF('Men''s Epée'!$A$3=1,AO59+BE59,BT59+CJ59),0)</f>
        <v>33</v>
      </c>
      <c r="F59" s="14" t="s">
        <v>4</v>
      </c>
      <c r="G59" s="16">
        <f>IF(OR('Men''s Epée'!$A$3=1,'Men''s Epée'!$AP$3=TRUE),IF(OR(F59&gt;=49,ISNUMBER(F59)=FALSE),0,VLOOKUP(F59,PointTable,G$3,TRUE)),0)</f>
        <v>0</v>
      </c>
      <c r="H59" s="15" t="s">
        <v>4</v>
      </c>
      <c r="I59" s="16">
        <f>IF(OR('Men''s Epée'!$A$3=1,'Men''s Epée'!$AQ$3=TRUE),IF(OR(H59&gt;=49,ISNUMBER(H59)=FALSE),0,VLOOKUP(H59,PointTable,I$3,TRUE)),0)</f>
        <v>0</v>
      </c>
      <c r="J59" s="15" t="s">
        <v>4</v>
      </c>
      <c r="K59" s="16">
        <f>IF(OR('Men''s Epée'!$A$3=1,'Men''s Epée'!$AQ$3=TRUE),IF(OR(J59&gt;=49,ISNUMBER(J59)=FALSE),0,VLOOKUP(J59,PointTable,K$3,TRUE)),0)</f>
        <v>0</v>
      </c>
      <c r="L59" s="15" t="s">
        <v>4</v>
      </c>
      <c r="M59" s="16">
        <f>IF(OR('Men''s Epée'!$A$3=1,'Men''s Epée'!$AS$3=TRUE),IF(OR(L59&gt;=49,ISNUMBER(L59)=FALSE),0,VLOOKUP(L59,PointTable,M$3,TRUE)),0)</f>
        <v>0</v>
      </c>
      <c r="N59" s="17"/>
      <c r="O59" s="17"/>
      <c r="P59" s="17"/>
      <c r="Q59" s="17"/>
      <c r="R59" s="17"/>
      <c r="S59" s="17"/>
      <c r="T59" s="17"/>
      <c r="U59" s="17"/>
      <c r="V59" s="17"/>
      <c r="W59" s="18"/>
      <c r="X59" s="17">
        <v>32.76</v>
      </c>
      <c r="Y59" s="17"/>
      <c r="Z59" s="17"/>
      <c r="AA59" s="17"/>
      <c r="AB59" s="17"/>
      <c r="AC59" s="18"/>
      <c r="AE59" s="19">
        <f t="shared" si="158"/>
        <v>0</v>
      </c>
      <c r="AF59" s="19">
        <f t="shared" si="158"/>
        <v>0</v>
      </c>
      <c r="AG59" s="19">
        <f t="shared" si="158"/>
        <v>0</v>
      </c>
      <c r="AH59" s="19">
        <f t="shared" si="158"/>
        <v>0</v>
      </c>
      <c r="AI59" s="19">
        <f t="shared" si="158"/>
        <v>0</v>
      </c>
      <c r="AJ59" s="19">
        <f t="shared" si="158"/>
        <v>0</v>
      </c>
      <c r="AK59" s="19">
        <f t="shared" si="158"/>
        <v>0</v>
      </c>
      <c r="AL59" s="19">
        <f t="shared" si="158"/>
        <v>0</v>
      </c>
      <c r="AM59" s="19">
        <f t="shared" si="158"/>
        <v>0</v>
      </c>
      <c r="AN59" s="19">
        <f t="shared" si="158"/>
        <v>0</v>
      </c>
      <c r="AO59" s="19">
        <f t="shared" si="27"/>
        <v>0</v>
      </c>
      <c r="AP59" s="19">
        <f t="shared" si="111"/>
        <v>0</v>
      </c>
      <c r="AQ59" s="19">
        <f t="shared" si="112"/>
        <v>0</v>
      </c>
      <c r="AR59" s="19">
        <f t="shared" si="113"/>
        <v>0</v>
      </c>
      <c r="AS59" s="19">
        <f t="shared" si="114"/>
        <v>0</v>
      </c>
      <c r="AT59" s="19">
        <f t="shared" si="28"/>
        <v>0</v>
      </c>
      <c r="AU59" s="19">
        <f t="shared" si="29"/>
        <v>0</v>
      </c>
      <c r="AV59" s="19">
        <f t="shared" si="30"/>
        <v>0</v>
      </c>
      <c r="AW59" s="19">
        <f t="shared" si="31"/>
        <v>0</v>
      </c>
      <c r="AX59" s="19">
        <f t="shared" si="32"/>
        <v>0</v>
      </c>
      <c r="AY59" s="19">
        <f t="shared" si="159"/>
        <v>32.76</v>
      </c>
      <c r="AZ59" s="19">
        <f t="shared" si="159"/>
        <v>0</v>
      </c>
      <c r="BA59" s="19">
        <f t="shared" si="159"/>
        <v>0</v>
      </c>
      <c r="BB59" s="19">
        <f t="shared" si="159"/>
        <v>0</v>
      </c>
      <c r="BC59" s="19">
        <f t="shared" si="159"/>
        <v>0</v>
      </c>
      <c r="BD59" s="19">
        <f t="shared" si="159"/>
        <v>0</v>
      </c>
      <c r="BE59" s="19">
        <f t="shared" si="39"/>
        <v>32.76</v>
      </c>
      <c r="BF59" s="19">
        <f t="shared" si="116"/>
        <v>32.76</v>
      </c>
      <c r="BG59" s="19">
        <f t="shared" si="117"/>
        <v>0</v>
      </c>
      <c r="BH59" s="19">
        <f t="shared" si="118"/>
        <v>0</v>
      </c>
      <c r="BJ59" s="20">
        <f t="shared" si="160"/>
        <v>0</v>
      </c>
      <c r="BK59" s="20">
        <f t="shared" si="160"/>
        <v>0</v>
      </c>
      <c r="BL59" s="20">
        <f t="shared" si="160"/>
        <v>0</v>
      </c>
      <c r="BM59" s="20">
        <f t="shared" si="160"/>
        <v>0</v>
      </c>
      <c r="BN59" s="20">
        <f t="shared" si="160"/>
        <v>0</v>
      </c>
      <c r="BO59" s="20">
        <f t="shared" si="160"/>
        <v>0</v>
      </c>
      <c r="BP59" s="20">
        <f t="shared" si="160"/>
        <v>0</v>
      </c>
      <c r="BQ59" s="20">
        <f t="shared" si="160"/>
        <v>0</v>
      </c>
      <c r="BR59" s="20">
        <f t="shared" si="160"/>
        <v>0</v>
      </c>
      <c r="BS59" s="20">
        <f t="shared" si="160"/>
        <v>0</v>
      </c>
      <c r="BT59" s="20">
        <f t="shared" si="49"/>
        <v>0</v>
      </c>
      <c r="BU59" s="8">
        <f>IF('Men''s Epée'!$AP$3=TRUE,G59,0)</f>
        <v>0</v>
      </c>
      <c r="BV59" s="8">
        <f>IF('Men''s Epée'!$AQ$3=TRUE,I59,0)</f>
        <v>0</v>
      </c>
      <c r="BW59" s="8">
        <f>IF('Men''s Epée'!$AR$3=TRUE,K59,0)</f>
        <v>0</v>
      </c>
      <c r="BX59" s="8">
        <f>IF('Men''s Epée'!$AS$3=TRUE,M59,0)</f>
        <v>0</v>
      </c>
      <c r="BY59" s="8">
        <f t="shared" si="50"/>
        <v>0</v>
      </c>
      <c r="BZ59" s="8">
        <f t="shared" si="51"/>
        <v>0</v>
      </c>
      <c r="CA59" s="8">
        <f t="shared" si="52"/>
        <v>0</v>
      </c>
      <c r="CB59" s="8">
        <f t="shared" si="53"/>
        <v>0</v>
      </c>
      <c r="CC59" s="8">
        <f t="shared" si="54"/>
        <v>0</v>
      </c>
      <c r="CD59" s="20">
        <f t="shared" si="161"/>
        <v>32.76</v>
      </c>
      <c r="CE59" s="20">
        <f t="shared" si="161"/>
        <v>0</v>
      </c>
      <c r="CF59" s="20">
        <f t="shared" si="161"/>
        <v>0</v>
      </c>
      <c r="CG59" s="20">
        <f t="shared" si="161"/>
        <v>0</v>
      </c>
      <c r="CH59" s="20">
        <f t="shared" si="161"/>
        <v>0</v>
      </c>
      <c r="CI59" s="20">
        <f t="shared" si="161"/>
        <v>0</v>
      </c>
      <c r="CJ59" s="8">
        <f t="shared" si="61"/>
        <v>32.76</v>
      </c>
      <c r="CK59" s="8">
        <f t="shared" si="121"/>
        <v>32.76</v>
      </c>
      <c r="CL59" s="8">
        <f t="shared" si="122"/>
        <v>0</v>
      </c>
      <c r="CM59" s="8">
        <f t="shared" si="123"/>
        <v>0</v>
      </c>
      <c r="CN59" s="8">
        <f t="shared" si="124"/>
        <v>33</v>
      </c>
    </row>
    <row r="60" spans="1:92" ht="13.5">
      <c r="A60" s="11">
        <f>IF(E60&lt;MinimumSr,"",IF(E60=E59,A59,ROW()-3&amp;IF(E60=E61,"T","")))</f>
      </c>
      <c r="B60" s="11" t="str">
        <f t="shared" si="125"/>
        <v>#</v>
      </c>
      <c r="C60" s="12" t="s">
        <v>304</v>
      </c>
      <c r="D60" s="13">
        <v>1987</v>
      </c>
      <c r="E60" s="39">
        <f>ROUND(IF('Men''s Epée'!$A$3=1,AO60+BE60,BT60+CJ60),0)</f>
        <v>32</v>
      </c>
      <c r="F60" s="14" t="s">
        <v>4</v>
      </c>
      <c r="G60" s="16">
        <f>IF(OR('Men''s Epée'!$A$3=1,'Men''s Epée'!$AP$3=TRUE),IF(OR(F60&gt;=49,ISNUMBER(F60)=FALSE),0,VLOOKUP(F60,PointTable,G$3,TRUE)),0)</f>
        <v>0</v>
      </c>
      <c r="H60" s="15" t="s">
        <v>4</v>
      </c>
      <c r="I60" s="16">
        <f>IF(OR('Men''s Epée'!$A$3=1,'Men''s Epée'!$AQ$3=TRUE),IF(OR(H60&gt;=49,ISNUMBER(H60)=FALSE),0,VLOOKUP(H60,PointTable,I$3,TRUE)),0)</f>
        <v>0</v>
      </c>
      <c r="J60" s="15" t="s">
        <v>4</v>
      </c>
      <c r="K60" s="16">
        <f>IF(OR('Men''s Epée'!$A$3=1,'Men''s Epée'!$AQ$3=TRUE),IF(OR(J60&gt;=49,ISNUMBER(J60)=FALSE),0,VLOOKUP(J60,PointTable,K$3,TRUE)),0)</f>
        <v>0</v>
      </c>
      <c r="L60" s="15" t="s">
        <v>4</v>
      </c>
      <c r="M60" s="16">
        <f>IF(OR('Men''s Epée'!$A$3=1,'Men''s Epée'!$AS$3=TRUE),IF(OR(L60&gt;=49,ISNUMBER(L60)=FALSE),0,VLOOKUP(L60,PointTable,M$3,TRUE)),0)</f>
        <v>0</v>
      </c>
      <c r="N60" s="17"/>
      <c r="O60" s="17"/>
      <c r="P60" s="17"/>
      <c r="Q60" s="17"/>
      <c r="R60" s="17"/>
      <c r="S60" s="17"/>
      <c r="T60" s="17"/>
      <c r="U60" s="17"/>
      <c r="V60" s="17"/>
      <c r="W60" s="18"/>
      <c r="X60" s="17">
        <v>32.256</v>
      </c>
      <c r="Y60" s="17"/>
      <c r="Z60" s="17"/>
      <c r="AA60" s="17"/>
      <c r="AB60" s="17"/>
      <c r="AC60" s="18"/>
      <c r="AE60" s="19">
        <f t="shared" si="158"/>
        <v>0</v>
      </c>
      <c r="AF60" s="19">
        <f t="shared" si="158"/>
        <v>0</v>
      </c>
      <c r="AG60" s="19">
        <f t="shared" si="158"/>
        <v>0</v>
      </c>
      <c r="AH60" s="19">
        <f t="shared" si="158"/>
        <v>0</v>
      </c>
      <c r="AI60" s="19">
        <f t="shared" si="158"/>
        <v>0</v>
      </c>
      <c r="AJ60" s="19">
        <f t="shared" si="158"/>
        <v>0</v>
      </c>
      <c r="AK60" s="19">
        <f t="shared" si="158"/>
        <v>0</v>
      </c>
      <c r="AL60" s="19">
        <f t="shared" si="158"/>
        <v>0</v>
      </c>
      <c r="AM60" s="19">
        <f t="shared" si="158"/>
        <v>0</v>
      </c>
      <c r="AN60" s="19">
        <f t="shared" si="158"/>
        <v>0</v>
      </c>
      <c r="AO60" s="19">
        <f t="shared" si="27"/>
        <v>0</v>
      </c>
      <c r="AP60" s="19">
        <f t="shared" si="111"/>
        <v>0</v>
      </c>
      <c r="AQ60" s="19">
        <f t="shared" si="112"/>
        <v>0</v>
      </c>
      <c r="AR60" s="19">
        <f t="shared" si="113"/>
        <v>0</v>
      </c>
      <c r="AS60" s="19">
        <f t="shared" si="114"/>
        <v>0</v>
      </c>
      <c r="AT60" s="19">
        <f t="shared" si="28"/>
        <v>0</v>
      </c>
      <c r="AU60" s="19">
        <f t="shared" si="29"/>
        <v>0</v>
      </c>
      <c r="AV60" s="19">
        <f t="shared" si="30"/>
        <v>0</v>
      </c>
      <c r="AW60" s="19">
        <f t="shared" si="31"/>
        <v>0</v>
      </c>
      <c r="AX60" s="19">
        <f t="shared" si="32"/>
        <v>0</v>
      </c>
      <c r="AY60" s="19">
        <f t="shared" si="159"/>
        <v>32.256</v>
      </c>
      <c r="AZ60" s="19">
        <f t="shared" si="159"/>
        <v>0</v>
      </c>
      <c r="BA60" s="19">
        <f t="shared" si="159"/>
        <v>0</v>
      </c>
      <c r="BB60" s="19">
        <f t="shared" si="159"/>
        <v>0</v>
      </c>
      <c r="BC60" s="19">
        <f t="shared" si="159"/>
        <v>0</v>
      </c>
      <c r="BD60" s="19">
        <f t="shared" si="159"/>
        <v>0</v>
      </c>
      <c r="BE60" s="19">
        <f t="shared" si="39"/>
        <v>32.256</v>
      </c>
      <c r="BF60" s="19">
        <f t="shared" si="116"/>
        <v>32.256</v>
      </c>
      <c r="BG60" s="19">
        <f t="shared" si="117"/>
        <v>0</v>
      </c>
      <c r="BH60" s="19">
        <f t="shared" si="118"/>
        <v>0</v>
      </c>
      <c r="BJ60" s="20">
        <f t="shared" si="160"/>
        <v>0</v>
      </c>
      <c r="BK60" s="20">
        <f t="shared" si="160"/>
        <v>0</v>
      </c>
      <c r="BL60" s="20">
        <f t="shared" si="160"/>
        <v>0</v>
      </c>
      <c r="BM60" s="20">
        <f t="shared" si="160"/>
        <v>0</v>
      </c>
      <c r="BN60" s="20">
        <f t="shared" si="160"/>
        <v>0</v>
      </c>
      <c r="BO60" s="20">
        <f t="shared" si="160"/>
        <v>0</v>
      </c>
      <c r="BP60" s="20">
        <f t="shared" si="160"/>
        <v>0</v>
      </c>
      <c r="BQ60" s="20">
        <f t="shared" si="160"/>
        <v>0</v>
      </c>
      <c r="BR60" s="20">
        <f t="shared" si="160"/>
        <v>0</v>
      </c>
      <c r="BS60" s="20">
        <f t="shared" si="160"/>
        <v>0</v>
      </c>
      <c r="BT60" s="20">
        <f t="shared" si="49"/>
        <v>0</v>
      </c>
      <c r="BU60" s="8">
        <f>IF('Men''s Epée'!$AP$3=TRUE,G60,0)</f>
        <v>0</v>
      </c>
      <c r="BV60" s="8">
        <f>IF('Men''s Epée'!$AQ$3=TRUE,I60,0)</f>
        <v>0</v>
      </c>
      <c r="BW60" s="8">
        <f>IF('Men''s Epée'!$AR$3=TRUE,K60,0)</f>
        <v>0</v>
      </c>
      <c r="BX60" s="8">
        <f>IF('Men''s Epée'!$AS$3=TRUE,M60,0)</f>
        <v>0</v>
      </c>
      <c r="BY60" s="8">
        <f t="shared" si="50"/>
        <v>0</v>
      </c>
      <c r="BZ60" s="8">
        <f t="shared" si="51"/>
        <v>0</v>
      </c>
      <c r="CA60" s="8">
        <f t="shared" si="52"/>
        <v>0</v>
      </c>
      <c r="CB60" s="8">
        <f t="shared" si="53"/>
        <v>0</v>
      </c>
      <c r="CC60" s="8">
        <f t="shared" si="54"/>
        <v>0</v>
      </c>
      <c r="CD60" s="20">
        <f t="shared" si="161"/>
        <v>32.256</v>
      </c>
      <c r="CE60" s="20">
        <f t="shared" si="161"/>
        <v>0</v>
      </c>
      <c r="CF60" s="20">
        <f t="shared" si="161"/>
        <v>0</v>
      </c>
      <c r="CG60" s="20">
        <f t="shared" si="161"/>
        <v>0</v>
      </c>
      <c r="CH60" s="20">
        <f t="shared" si="161"/>
        <v>0</v>
      </c>
      <c r="CI60" s="20">
        <f t="shared" si="161"/>
        <v>0</v>
      </c>
      <c r="CJ60" s="8">
        <f t="shared" si="61"/>
        <v>32.256</v>
      </c>
      <c r="CK60" s="8">
        <f t="shared" si="121"/>
        <v>32.256</v>
      </c>
      <c r="CL60" s="8">
        <f t="shared" si="122"/>
        <v>0</v>
      </c>
      <c r="CM60" s="8">
        <f t="shared" si="123"/>
        <v>0</v>
      </c>
      <c r="CN60" s="8">
        <f t="shared" si="124"/>
        <v>32</v>
      </c>
    </row>
    <row r="61" spans="40:48" ht="13.5">
      <c r="AN61" s="8"/>
      <c r="AO61" s="8"/>
      <c r="AP61" s="8"/>
      <c r="AQ61" s="8"/>
      <c r="AR61" s="8"/>
      <c r="AS61" s="20"/>
      <c r="AT61" s="20"/>
      <c r="AU61" s="20"/>
      <c r="AV61" s="8"/>
    </row>
    <row r="62" spans="3:48" ht="13.5">
      <c r="C62" s="24" t="s">
        <v>10</v>
      </c>
      <c r="F62" s="19"/>
      <c r="G62" s="19"/>
      <c r="I62" s="19"/>
      <c r="J62" s="19"/>
      <c r="K62" s="19"/>
      <c r="N62" s="25" t="s">
        <v>11</v>
      </c>
      <c r="O62" s="25" t="s">
        <v>12</v>
      </c>
      <c r="P62" s="22"/>
      <c r="Q62"/>
      <c r="R62"/>
      <c r="S62"/>
      <c r="T62"/>
      <c r="U62"/>
      <c r="V62"/>
      <c r="AN62" s="8"/>
      <c r="AO62" s="8"/>
      <c r="AP62" s="8"/>
      <c r="AQ62" s="8"/>
      <c r="AR62" s="8"/>
      <c r="AS62" s="20"/>
      <c r="AT62" s="20"/>
      <c r="AU62" s="20"/>
      <c r="AV62" s="8"/>
    </row>
    <row r="63" spans="3:48" ht="13.5">
      <c r="C63" s="41" t="s">
        <v>304</v>
      </c>
      <c r="D63" s="26" t="s">
        <v>303</v>
      </c>
      <c r="I63" s="19"/>
      <c r="J63" s="19"/>
      <c r="K63" s="19"/>
      <c r="N63" s="26">
        <v>23</v>
      </c>
      <c r="O63" s="27">
        <v>32.256</v>
      </c>
      <c r="P63" s="28"/>
      <c r="Q63"/>
      <c r="R63"/>
      <c r="S63"/>
      <c r="T63"/>
      <c r="U63"/>
      <c r="V63"/>
      <c r="AN63" s="8"/>
      <c r="AO63" s="8"/>
      <c r="AP63" s="8"/>
      <c r="AQ63" s="8"/>
      <c r="AR63" s="8"/>
      <c r="AS63" s="20"/>
      <c r="AT63" s="20"/>
      <c r="AU63" s="20"/>
      <c r="AV63" s="8"/>
    </row>
    <row r="64" spans="3:48" ht="13.5">
      <c r="C64" s="31" t="s">
        <v>116</v>
      </c>
      <c r="D64" s="26" t="s">
        <v>294</v>
      </c>
      <c r="I64" s="19"/>
      <c r="J64" s="19"/>
      <c r="K64" s="19"/>
      <c r="N64" s="26">
        <v>30</v>
      </c>
      <c r="O64" s="27">
        <v>119.13</v>
      </c>
      <c r="P64" s="28"/>
      <c r="Q64"/>
      <c r="R64"/>
      <c r="S64"/>
      <c r="T64"/>
      <c r="U64"/>
      <c r="V64"/>
      <c r="AN64" s="8"/>
      <c r="AO64" s="8"/>
      <c r="AP64" s="8"/>
      <c r="AQ64" s="8"/>
      <c r="AR64" s="8"/>
      <c r="AS64" s="20"/>
      <c r="AT64" s="20"/>
      <c r="AU64" s="20"/>
      <c r="AV64" s="8"/>
    </row>
    <row r="65" spans="3:48" ht="13.5">
      <c r="C65" s="31" t="s">
        <v>116</v>
      </c>
      <c r="D65" s="26" t="s">
        <v>412</v>
      </c>
      <c r="I65" s="19"/>
      <c r="J65" s="19"/>
      <c r="K65" s="19"/>
      <c r="N65" s="26">
        <v>13</v>
      </c>
      <c r="O65" s="27">
        <v>436.308</v>
      </c>
      <c r="P65" s="28"/>
      <c r="Q65"/>
      <c r="R65"/>
      <c r="S65"/>
      <c r="T65"/>
      <c r="U65"/>
      <c r="V65"/>
      <c r="AN65" s="8"/>
      <c r="AO65" s="8"/>
      <c r="AP65" s="8"/>
      <c r="AQ65" s="8"/>
      <c r="AR65" s="8"/>
      <c r="AS65" s="20"/>
      <c r="AT65" s="20"/>
      <c r="AU65" s="20"/>
      <c r="AV65" s="8"/>
    </row>
    <row r="66" spans="3:48" ht="13.5">
      <c r="C66" s="31" t="s">
        <v>305</v>
      </c>
      <c r="D66" s="26" t="s">
        <v>303</v>
      </c>
      <c r="I66" s="19"/>
      <c r="J66" s="19"/>
      <c r="K66" s="19"/>
      <c r="N66" s="26">
        <v>22</v>
      </c>
      <c r="O66" s="27">
        <v>32.76</v>
      </c>
      <c r="P66" s="28"/>
      <c r="Q66"/>
      <c r="R66"/>
      <c r="S66"/>
      <c r="T66"/>
      <c r="U66"/>
      <c r="V66"/>
      <c r="AN66" s="8"/>
      <c r="AO66" s="8"/>
      <c r="AP66" s="8"/>
      <c r="AQ66" s="8"/>
      <c r="AR66" s="8"/>
      <c r="AS66" s="20"/>
      <c r="AT66" s="20"/>
      <c r="AU66" s="20"/>
      <c r="AV66" s="8"/>
    </row>
    <row r="67" spans="3:48" ht="13.5">
      <c r="C67" s="31" t="s">
        <v>186</v>
      </c>
      <c r="D67" s="26" t="s">
        <v>187</v>
      </c>
      <c r="I67" s="19"/>
      <c r="J67" s="19"/>
      <c r="K67" s="19"/>
      <c r="N67" s="26">
        <v>25</v>
      </c>
      <c r="O67" s="27">
        <v>39.2</v>
      </c>
      <c r="P67" s="28"/>
      <c r="Q67"/>
      <c r="R67"/>
      <c r="S67"/>
      <c r="T67"/>
      <c r="U67"/>
      <c r="V67"/>
      <c r="AN67" s="8"/>
      <c r="AO67" s="8"/>
      <c r="AP67" s="8"/>
      <c r="AQ67" s="8"/>
      <c r="AR67" s="8"/>
      <c r="AS67" s="20"/>
      <c r="AT67" s="20"/>
      <c r="AU67" s="20"/>
      <c r="AV67" s="8"/>
    </row>
    <row r="68" spans="3:48" ht="13.5">
      <c r="C68" s="31" t="s">
        <v>399</v>
      </c>
      <c r="D68" s="26" t="s">
        <v>412</v>
      </c>
      <c r="I68" s="19"/>
      <c r="J68" s="19"/>
      <c r="K68" s="19"/>
      <c r="N68" s="26">
        <v>24</v>
      </c>
      <c r="O68" s="27">
        <v>266.868</v>
      </c>
      <c r="P68" s="28"/>
      <c r="Q68"/>
      <c r="R68"/>
      <c r="S68"/>
      <c r="T68"/>
      <c r="U68"/>
      <c r="V68"/>
      <c r="AN68" s="8"/>
      <c r="AO68" s="8"/>
      <c r="AP68" s="8"/>
      <c r="AQ68" s="8"/>
      <c r="AR68" s="8"/>
      <c r="AS68" s="20"/>
      <c r="AT68" s="20"/>
      <c r="AU68" s="20"/>
      <c r="AV68" s="8"/>
    </row>
    <row r="69" spans="3:48" ht="13.5">
      <c r="C69" s="31" t="s">
        <v>306</v>
      </c>
      <c r="D69" s="26" t="s">
        <v>303</v>
      </c>
      <c r="I69" s="19"/>
      <c r="J69" s="19"/>
      <c r="K69" s="19"/>
      <c r="N69" s="26">
        <v>9</v>
      </c>
      <c r="O69" s="27">
        <v>53.928000000000004</v>
      </c>
      <c r="P69" s="28"/>
      <c r="Q69"/>
      <c r="R69"/>
      <c r="S69"/>
      <c r="T69"/>
      <c r="U69"/>
      <c r="V69"/>
      <c r="AN69" s="8"/>
      <c r="AO69" s="8"/>
      <c r="AP69" s="8"/>
      <c r="AQ69" s="8"/>
      <c r="AR69" s="8"/>
      <c r="AS69" s="20"/>
      <c r="AT69" s="20"/>
      <c r="AU69" s="20"/>
      <c r="AV69" s="8"/>
    </row>
    <row r="70" spans="3:48" ht="13.5">
      <c r="C70" s="31" t="s">
        <v>355</v>
      </c>
      <c r="D70" s="26" t="s">
        <v>412</v>
      </c>
      <c r="I70" s="19"/>
      <c r="J70" s="19"/>
      <c r="K70" s="19"/>
      <c r="N70" s="26">
        <v>23</v>
      </c>
      <c r="O70" s="27">
        <v>271.104</v>
      </c>
      <c r="P70" s="28"/>
      <c r="Q70"/>
      <c r="R70"/>
      <c r="S70"/>
      <c r="T70"/>
      <c r="U70"/>
      <c r="V70"/>
      <c r="AN70" s="8"/>
      <c r="AO70" s="8"/>
      <c r="AP70" s="8"/>
      <c r="AQ70" s="8"/>
      <c r="AR70" s="8"/>
      <c r="AS70" s="20"/>
      <c r="AT70" s="20"/>
      <c r="AU70" s="20"/>
      <c r="AV70" s="8"/>
    </row>
    <row r="71" spans="3:48" ht="13.5">
      <c r="C71" s="31" t="s">
        <v>114</v>
      </c>
      <c r="D71" s="26" t="s">
        <v>412</v>
      </c>
      <c r="I71" s="19"/>
      <c r="J71" s="19"/>
      <c r="K71" s="19"/>
      <c r="N71" s="26">
        <v>16</v>
      </c>
      <c r="O71" s="27">
        <v>423.6</v>
      </c>
      <c r="P71" s="28"/>
      <c r="Q71"/>
      <c r="R71"/>
      <c r="S71"/>
      <c r="T71"/>
      <c r="U71"/>
      <c r="V71"/>
      <c r="AN71" s="8"/>
      <c r="AO71" s="8"/>
      <c r="AP71" s="8"/>
      <c r="AQ71" s="8"/>
      <c r="AR71" s="8"/>
      <c r="AS71" s="20"/>
      <c r="AT71" s="20"/>
      <c r="AU71" s="20"/>
      <c r="AV71" s="8"/>
    </row>
    <row r="72" spans="3:48" ht="13.5">
      <c r="C72" s="31" t="s">
        <v>400</v>
      </c>
      <c r="D72" s="26" t="s">
        <v>412</v>
      </c>
      <c r="I72" s="19"/>
      <c r="J72" s="19"/>
      <c r="K72" s="19"/>
      <c r="N72" s="26">
        <v>31</v>
      </c>
      <c r="O72" s="27">
        <v>230.15599999999998</v>
      </c>
      <c r="P72" s="28"/>
      <c r="Q72"/>
      <c r="R72"/>
      <c r="S72"/>
      <c r="T72"/>
      <c r="U72"/>
      <c r="V72"/>
      <c r="AN72" s="8"/>
      <c r="AO72" s="8"/>
      <c r="AP72" s="8"/>
      <c r="AQ72" s="8"/>
      <c r="AR72" s="8"/>
      <c r="AS72" s="20"/>
      <c r="AT72" s="20"/>
      <c r="AU72" s="20"/>
      <c r="AV72" s="8"/>
    </row>
    <row r="73" spans="3:48" ht="13.5">
      <c r="C73" s="31" t="s">
        <v>401</v>
      </c>
      <c r="D73" s="26" t="s">
        <v>412</v>
      </c>
      <c r="I73" s="19"/>
      <c r="J73" s="19"/>
      <c r="K73" s="19"/>
      <c r="N73" s="26">
        <v>25</v>
      </c>
      <c r="O73" s="27">
        <v>247.1</v>
      </c>
      <c r="P73" s="28"/>
      <c r="Q73"/>
      <c r="R73"/>
      <c r="S73"/>
      <c r="T73"/>
      <c r="U73"/>
      <c r="V73"/>
      <c r="AN73" s="8"/>
      <c r="AO73" s="8"/>
      <c r="AP73" s="8"/>
      <c r="AQ73" s="8"/>
      <c r="AR73" s="8"/>
      <c r="AS73" s="20"/>
      <c r="AT73" s="20"/>
      <c r="AU73" s="20"/>
      <c r="AV73" s="8"/>
    </row>
    <row r="74" spans="3:48" ht="13.5">
      <c r="C74" s="31" t="s">
        <v>402</v>
      </c>
      <c r="D74" s="26" t="s">
        <v>412</v>
      </c>
      <c r="I74" s="19"/>
      <c r="J74" s="19"/>
      <c r="K74" s="19"/>
      <c r="N74" s="26">
        <v>27</v>
      </c>
      <c r="O74" s="27">
        <v>241.452</v>
      </c>
      <c r="P74" s="28"/>
      <c r="Q74"/>
      <c r="R74"/>
      <c r="S74"/>
      <c r="T74"/>
      <c r="U74"/>
      <c r="V74"/>
      <c r="AN74" s="8"/>
      <c r="AO74" s="8"/>
      <c r="AP74" s="8"/>
      <c r="AQ74" s="8"/>
      <c r="AR74" s="8"/>
      <c r="AS74" s="20"/>
      <c r="AT74" s="20"/>
      <c r="AU74" s="20"/>
      <c r="AV74" s="8"/>
    </row>
    <row r="75" spans="3:48" ht="13.5">
      <c r="C75" s="31" t="s">
        <v>403</v>
      </c>
      <c r="D75" s="26" t="s">
        <v>412</v>
      </c>
      <c r="I75" s="19"/>
      <c r="J75" s="19"/>
      <c r="K75" s="19"/>
      <c r="N75" s="26">
        <v>20</v>
      </c>
      <c r="O75" s="27">
        <v>283.812</v>
      </c>
      <c r="P75" s="28"/>
      <c r="Q75"/>
      <c r="R75"/>
      <c r="S75"/>
      <c r="T75"/>
      <c r="U75"/>
      <c r="V75"/>
      <c r="AN75" s="8"/>
      <c r="AO75" s="8"/>
      <c r="AP75" s="8"/>
      <c r="AQ75" s="8"/>
      <c r="AR75" s="8"/>
      <c r="AS75" s="20"/>
      <c r="AT75" s="20"/>
      <c r="AU75" s="20"/>
      <c r="AV75" s="8"/>
    </row>
    <row r="76" spans="3:48" ht="13.5">
      <c r="C76" s="31" t="s">
        <v>171</v>
      </c>
      <c r="D76" s="26" t="s">
        <v>412</v>
      </c>
      <c r="I76" s="19"/>
      <c r="J76" s="19"/>
      <c r="K76" s="19"/>
      <c r="N76" s="26">
        <v>21</v>
      </c>
      <c r="O76" s="27">
        <v>279.57599999999996</v>
      </c>
      <c r="P76" s="28"/>
      <c r="Q76"/>
      <c r="R76"/>
      <c r="S76"/>
      <c r="T76"/>
      <c r="U76"/>
      <c r="V76"/>
      <c r="AN76" s="8"/>
      <c r="AO76" s="8"/>
      <c r="AP76" s="8"/>
      <c r="AQ76" s="8"/>
      <c r="AR76" s="8"/>
      <c r="AS76" s="20"/>
      <c r="AT76" s="20"/>
      <c r="AU76" s="20"/>
      <c r="AV76" s="8"/>
    </row>
    <row r="77" spans="4:48" ht="13.5">
      <c r="D77" s="26"/>
      <c r="I77" s="19"/>
      <c r="J77" s="19"/>
      <c r="K77" s="19"/>
      <c r="N77" s="26"/>
      <c r="O77" s="27"/>
      <c r="P77" s="28"/>
      <c r="Q77"/>
      <c r="R77"/>
      <c r="S77"/>
      <c r="T77"/>
      <c r="U77"/>
      <c r="V77"/>
      <c r="AN77" s="8"/>
      <c r="AO77" s="8"/>
      <c r="AP77" s="8"/>
      <c r="AQ77" s="8"/>
      <c r="AR77" s="8"/>
      <c r="AS77" s="20"/>
      <c r="AT77" s="20"/>
      <c r="AU77" s="20"/>
      <c r="AV77" s="8"/>
    </row>
    <row r="78" spans="3:48" ht="13.5">
      <c r="C78" s="24" t="s">
        <v>13</v>
      </c>
      <c r="D78" s="26"/>
      <c r="I78" s="19"/>
      <c r="J78" s="19"/>
      <c r="K78" s="19"/>
      <c r="N78" s="26"/>
      <c r="O78" s="27"/>
      <c r="P78" s="28"/>
      <c r="Q78"/>
      <c r="R78"/>
      <c r="S78"/>
      <c r="T78"/>
      <c r="U78"/>
      <c r="V78"/>
      <c r="AN78" s="8"/>
      <c r="AO78" s="8"/>
      <c r="AP78" s="8"/>
      <c r="AQ78" s="8"/>
      <c r="AR78" s="8"/>
      <c r="AS78" s="20"/>
      <c r="AT78" s="20"/>
      <c r="AU78" s="20"/>
      <c r="AV78" s="8"/>
    </row>
    <row r="79" spans="3:48" ht="13.5">
      <c r="C79" s="31" t="s">
        <v>116</v>
      </c>
      <c r="D79" s="26" t="s">
        <v>283</v>
      </c>
      <c r="I79" s="19"/>
      <c r="J79" s="19"/>
      <c r="K79" s="19"/>
      <c r="N79" s="26">
        <v>63</v>
      </c>
      <c r="O79" s="13">
        <v>200</v>
      </c>
      <c r="P79" s="28"/>
      <c r="Q79"/>
      <c r="R79"/>
      <c r="S79"/>
      <c r="T79"/>
      <c r="U79"/>
      <c r="V79"/>
      <c r="AN79" s="8"/>
      <c r="AO79" s="8"/>
      <c r="AP79" s="8"/>
      <c r="AQ79" s="8"/>
      <c r="AR79" s="8"/>
      <c r="AS79" s="20"/>
      <c r="AT79" s="20"/>
      <c r="AU79" s="20"/>
      <c r="AV79" s="8"/>
    </row>
    <row r="80" spans="2:48" ht="13.5">
      <c r="B80" s="36"/>
      <c r="C80" s="31" t="s">
        <v>100</v>
      </c>
      <c r="D80" s="26" t="s">
        <v>166</v>
      </c>
      <c r="I80" s="19"/>
      <c r="J80" s="19"/>
      <c r="K80" s="19"/>
      <c r="N80" s="26">
        <v>45</v>
      </c>
      <c r="O80" s="13">
        <v>200</v>
      </c>
      <c r="P80" s="28"/>
      <c r="Q80"/>
      <c r="R80"/>
      <c r="S80"/>
      <c r="T80"/>
      <c r="U80"/>
      <c r="V80"/>
      <c r="AN80" s="8"/>
      <c r="AO80" s="8"/>
      <c r="AP80" s="8"/>
      <c r="AQ80" s="8"/>
      <c r="AR80" s="8"/>
      <c r="AS80" s="20"/>
      <c r="AT80" s="20"/>
      <c r="AU80" s="20"/>
      <c r="AV80" s="8"/>
    </row>
    <row r="81" spans="2:48" ht="13.5">
      <c r="B81" s="36"/>
      <c r="C81" s="31" t="s">
        <v>100</v>
      </c>
      <c r="D81" s="26" t="s">
        <v>283</v>
      </c>
      <c r="I81" s="19"/>
      <c r="J81" s="19"/>
      <c r="K81" s="19"/>
      <c r="N81" s="26">
        <v>53</v>
      </c>
      <c r="O81" s="13">
        <v>200</v>
      </c>
      <c r="P81" s="28"/>
      <c r="Q81"/>
      <c r="R81"/>
      <c r="S81"/>
      <c r="T81"/>
      <c r="U81"/>
      <c r="V81"/>
      <c r="AN81" s="8"/>
      <c r="AO81" s="8"/>
      <c r="AP81" s="8"/>
      <c r="AQ81" s="8"/>
      <c r="AR81" s="8"/>
      <c r="AS81" s="20"/>
      <c r="AT81" s="20"/>
      <c r="AU81" s="20"/>
      <c r="AV81" s="8"/>
    </row>
    <row r="82" spans="2:48" ht="13.5">
      <c r="B82" s="36"/>
      <c r="C82" s="31" t="s">
        <v>100</v>
      </c>
      <c r="D82" s="26" t="s">
        <v>302</v>
      </c>
      <c r="I82" s="19"/>
      <c r="J82" s="19"/>
      <c r="K82" s="19"/>
      <c r="N82" s="26">
        <v>31</v>
      </c>
      <c r="O82" s="13">
        <v>652</v>
      </c>
      <c r="P82" s="28"/>
      <c r="Q82"/>
      <c r="R82"/>
      <c r="S82"/>
      <c r="T82"/>
      <c r="U82"/>
      <c r="V82"/>
      <c r="AN82" s="8"/>
      <c r="AO82" s="8"/>
      <c r="AP82" s="8"/>
      <c r="AQ82" s="8"/>
      <c r="AR82" s="8"/>
      <c r="AS82" s="20"/>
      <c r="AT82" s="20"/>
      <c r="AU82" s="20"/>
      <c r="AV82" s="8"/>
    </row>
    <row r="83" spans="2:48" ht="13.5">
      <c r="B83" s="36"/>
      <c r="C83" s="31" t="s">
        <v>100</v>
      </c>
      <c r="D83" s="26" t="s">
        <v>350</v>
      </c>
      <c r="I83" s="19"/>
      <c r="J83" s="19"/>
      <c r="K83" s="19"/>
      <c r="N83" s="26">
        <v>32</v>
      </c>
      <c r="O83" s="13">
        <v>644</v>
      </c>
      <c r="P83" s="28"/>
      <c r="Q83"/>
      <c r="R83"/>
      <c r="S83"/>
      <c r="T83"/>
      <c r="U83"/>
      <c r="V83"/>
      <c r="AN83" s="8"/>
      <c r="AO83" s="8"/>
      <c r="AP83" s="8"/>
      <c r="AQ83" s="8"/>
      <c r="AR83" s="8"/>
      <c r="AS83" s="20"/>
      <c r="AT83" s="20"/>
      <c r="AU83" s="20"/>
      <c r="AV83" s="8"/>
    </row>
    <row r="84" spans="2:48" ht="13.5">
      <c r="B84" s="36"/>
      <c r="C84" s="31" t="s">
        <v>100</v>
      </c>
      <c r="D84" s="26" t="s">
        <v>379</v>
      </c>
      <c r="I84" s="19"/>
      <c r="J84" s="19"/>
      <c r="K84" s="19"/>
      <c r="N84" s="26">
        <v>58</v>
      </c>
      <c r="O84" s="13">
        <v>200</v>
      </c>
      <c r="P84" s="28"/>
      <c r="Q84"/>
      <c r="R84"/>
      <c r="S84"/>
      <c r="T84"/>
      <c r="U84"/>
      <c r="V84"/>
      <c r="AN84" s="8"/>
      <c r="AO84" s="8"/>
      <c r="AP84" s="8"/>
      <c r="AQ84" s="8"/>
      <c r="AR84" s="8"/>
      <c r="AS84" s="20"/>
      <c r="AT84" s="20"/>
      <c r="AU84" s="20"/>
      <c r="AV84" s="8"/>
    </row>
    <row r="85" spans="2:48" ht="13.5">
      <c r="B85" s="36"/>
      <c r="C85" s="31" t="s">
        <v>355</v>
      </c>
      <c r="D85" s="26" t="s">
        <v>354</v>
      </c>
      <c r="I85" s="19"/>
      <c r="J85" s="19"/>
      <c r="K85" s="19"/>
      <c r="N85" s="26">
        <v>48</v>
      </c>
      <c r="O85" s="13">
        <v>200</v>
      </c>
      <c r="P85" s="28"/>
      <c r="Q85"/>
      <c r="R85"/>
      <c r="S85"/>
      <c r="T85"/>
      <c r="U85"/>
      <c r="V85"/>
      <c r="AN85" s="8"/>
      <c r="AO85" s="8"/>
      <c r="AP85" s="8"/>
      <c r="AQ85" s="8"/>
      <c r="AR85" s="8"/>
      <c r="AS85" s="20"/>
      <c r="AT85" s="20"/>
      <c r="AU85" s="20"/>
      <c r="AV85" s="8"/>
    </row>
    <row r="86" spans="2:48" ht="13.5">
      <c r="B86" s="36"/>
      <c r="C86" s="31" t="s">
        <v>114</v>
      </c>
      <c r="D86" s="26" t="s">
        <v>354</v>
      </c>
      <c r="I86" s="19"/>
      <c r="J86" s="19"/>
      <c r="K86" s="19"/>
      <c r="N86" s="26">
        <v>61</v>
      </c>
      <c r="O86" s="13">
        <v>200</v>
      </c>
      <c r="P86" s="28"/>
      <c r="Q86"/>
      <c r="R86"/>
      <c r="S86"/>
      <c r="T86"/>
      <c r="U86"/>
      <c r="V86"/>
      <c r="AN86" s="8"/>
      <c r="AO86" s="8"/>
      <c r="AP86" s="8"/>
      <c r="AQ86" s="8"/>
      <c r="AR86" s="8"/>
      <c r="AS86" s="20"/>
      <c r="AT86" s="20"/>
      <c r="AU86" s="20"/>
      <c r="AV86" s="8"/>
    </row>
    <row r="87" spans="2:48" ht="13.5">
      <c r="B87" s="36"/>
      <c r="C87" s="31" t="s">
        <v>114</v>
      </c>
      <c r="D87" s="26" t="s">
        <v>379</v>
      </c>
      <c r="I87" s="19"/>
      <c r="J87" s="19"/>
      <c r="K87" s="19"/>
      <c r="N87" s="26">
        <v>57</v>
      </c>
      <c r="O87" s="13">
        <v>200</v>
      </c>
      <c r="P87" s="28"/>
      <c r="Q87"/>
      <c r="R87"/>
      <c r="S87"/>
      <c r="T87"/>
      <c r="U87"/>
      <c r="V87"/>
      <c r="AN87" s="8"/>
      <c r="AO87" s="8"/>
      <c r="AP87" s="8"/>
      <c r="AQ87" s="8"/>
      <c r="AR87" s="8"/>
      <c r="AS87" s="20"/>
      <c r="AT87" s="20"/>
      <c r="AU87" s="20"/>
      <c r="AV87" s="8"/>
    </row>
    <row r="88" spans="2:48" ht="13.5">
      <c r="B88" s="36"/>
      <c r="C88" s="31" t="s">
        <v>90</v>
      </c>
      <c r="D88" s="13" t="s">
        <v>182</v>
      </c>
      <c r="F88" s="19"/>
      <c r="G88" s="19"/>
      <c r="I88" s="19"/>
      <c r="J88" s="19"/>
      <c r="K88" s="19"/>
      <c r="N88" s="33">
        <v>16</v>
      </c>
      <c r="O88" s="13">
        <v>1200</v>
      </c>
      <c r="P88" s="28"/>
      <c r="Q88"/>
      <c r="R88"/>
      <c r="S88"/>
      <c r="T88"/>
      <c r="U88"/>
      <c r="V88"/>
      <c r="AN88" s="8"/>
      <c r="AO88" s="8"/>
      <c r="AP88" s="8"/>
      <c r="AQ88" s="8"/>
      <c r="AR88" s="8"/>
      <c r="AS88" s="20"/>
      <c r="AT88" s="20"/>
      <c r="AU88" s="20"/>
      <c r="AV88" s="8"/>
    </row>
    <row r="89" spans="2:48" ht="13.5">
      <c r="B89" s="36"/>
      <c r="C89" s="31" t="s">
        <v>90</v>
      </c>
      <c r="D89" s="26" t="s">
        <v>166</v>
      </c>
      <c r="I89" s="19"/>
      <c r="J89" s="19"/>
      <c r="K89" s="19"/>
      <c r="N89" s="26">
        <v>7</v>
      </c>
      <c r="O89" s="13">
        <v>1656</v>
      </c>
      <c r="P89" s="28"/>
      <c r="Q89"/>
      <c r="R89"/>
      <c r="S89"/>
      <c r="T89"/>
      <c r="U89"/>
      <c r="V89"/>
      <c r="AN89" s="8"/>
      <c r="AO89" s="8"/>
      <c r="AP89" s="8"/>
      <c r="AQ89" s="8"/>
      <c r="AR89" s="8"/>
      <c r="AS89" s="20"/>
      <c r="AT89" s="20"/>
      <c r="AU89" s="20"/>
      <c r="AV89" s="8"/>
    </row>
    <row r="90" spans="2:48" ht="13.5">
      <c r="B90" s="36"/>
      <c r="C90" s="31" t="s">
        <v>90</v>
      </c>
      <c r="D90" s="26" t="s">
        <v>283</v>
      </c>
      <c r="I90" s="19"/>
      <c r="J90" s="19"/>
      <c r="K90" s="19"/>
      <c r="N90" s="26">
        <v>12</v>
      </c>
      <c r="O90" s="13">
        <v>1248</v>
      </c>
      <c r="P90" s="28"/>
      <c r="Q90"/>
      <c r="R90"/>
      <c r="S90"/>
      <c r="T90"/>
      <c r="U90"/>
      <c r="V90"/>
      <c r="AN90" s="8"/>
      <c r="AO90" s="8"/>
      <c r="AP90" s="8"/>
      <c r="AQ90" s="8"/>
      <c r="AR90" s="8"/>
      <c r="AS90" s="20"/>
      <c r="AT90" s="20"/>
      <c r="AU90" s="20"/>
      <c r="AV90" s="8"/>
    </row>
    <row r="91" spans="2:48" ht="13.5">
      <c r="B91" s="36"/>
      <c r="C91" s="31" t="s">
        <v>90</v>
      </c>
      <c r="D91" s="26" t="s">
        <v>287</v>
      </c>
      <c r="I91" s="19"/>
      <c r="J91" s="19"/>
      <c r="K91" s="19"/>
      <c r="N91" s="26">
        <v>36</v>
      </c>
      <c r="O91" s="13">
        <v>200</v>
      </c>
      <c r="P91" s="28"/>
      <c r="Q91"/>
      <c r="R91"/>
      <c r="S91"/>
      <c r="T91"/>
      <c r="U91"/>
      <c r="V91"/>
      <c r="AN91" s="8"/>
      <c r="AO91" s="8"/>
      <c r="AP91" s="8"/>
      <c r="AQ91" s="8"/>
      <c r="AR91" s="8"/>
      <c r="AS91" s="20"/>
      <c r="AT91" s="20"/>
      <c r="AU91" s="20"/>
      <c r="AV91" s="8"/>
    </row>
    <row r="92" spans="2:48" ht="13.5">
      <c r="B92" s="36"/>
      <c r="C92" s="31" t="s">
        <v>90</v>
      </c>
      <c r="D92" s="26" t="s">
        <v>302</v>
      </c>
      <c r="I92" s="19"/>
      <c r="J92" s="19"/>
      <c r="K92" s="19"/>
      <c r="N92" s="26">
        <v>12</v>
      </c>
      <c r="O92" s="13">
        <v>1248</v>
      </c>
      <c r="P92" s="28"/>
      <c r="Q92"/>
      <c r="R92"/>
      <c r="S92"/>
      <c r="T92"/>
      <c r="U92"/>
      <c r="V92"/>
      <c r="AN92" s="8"/>
      <c r="AO92" s="8"/>
      <c r="AP92" s="8"/>
      <c r="AQ92" s="8"/>
      <c r="AR92" s="8"/>
      <c r="AS92" s="20"/>
      <c r="AT92" s="20"/>
      <c r="AU92" s="20"/>
      <c r="AV92" s="8"/>
    </row>
    <row r="93" spans="2:48" ht="13.5">
      <c r="B93" s="36"/>
      <c r="C93" s="31" t="s">
        <v>90</v>
      </c>
      <c r="D93" s="26" t="s">
        <v>350</v>
      </c>
      <c r="I93" s="19"/>
      <c r="J93" s="19"/>
      <c r="K93" s="19"/>
      <c r="N93" s="26">
        <v>19</v>
      </c>
      <c r="O93" s="13">
        <v>816</v>
      </c>
      <c r="P93" s="28"/>
      <c r="Q93"/>
      <c r="R93"/>
      <c r="S93"/>
      <c r="T93"/>
      <c r="U93"/>
      <c r="V93"/>
      <c r="AN93" s="8"/>
      <c r="AO93" s="8"/>
      <c r="AP93" s="8"/>
      <c r="AQ93" s="8"/>
      <c r="AR93" s="8"/>
      <c r="AS93" s="20"/>
      <c r="AT93" s="20"/>
      <c r="AU93" s="20"/>
      <c r="AV93" s="8"/>
    </row>
    <row r="94" spans="2:48" ht="13.5">
      <c r="B94" s="36"/>
      <c r="C94" s="31" t="s">
        <v>90</v>
      </c>
      <c r="D94" s="26" t="s">
        <v>379</v>
      </c>
      <c r="I94" s="19"/>
      <c r="J94" s="19"/>
      <c r="K94" s="19"/>
      <c r="N94" s="26">
        <v>3</v>
      </c>
      <c r="O94" s="13">
        <v>2040</v>
      </c>
      <c r="P94" s="28"/>
      <c r="Q94"/>
      <c r="R94"/>
      <c r="S94"/>
      <c r="T94"/>
      <c r="U94"/>
      <c r="V94"/>
      <c r="AN94" s="8"/>
      <c r="AO94" s="8"/>
      <c r="AP94" s="8"/>
      <c r="AQ94" s="8"/>
      <c r="AR94" s="8"/>
      <c r="AS94" s="20"/>
      <c r="AT94" s="20"/>
      <c r="AU94" s="20"/>
      <c r="AV94" s="8"/>
    </row>
    <row r="95" spans="2:48" ht="13.5">
      <c r="B95" s="36"/>
      <c r="C95" s="31" t="s">
        <v>356</v>
      </c>
      <c r="D95" s="26" t="s">
        <v>354</v>
      </c>
      <c r="I95" s="19"/>
      <c r="J95" s="19"/>
      <c r="K95" s="19"/>
      <c r="N95" s="33" t="s">
        <v>357</v>
      </c>
      <c r="O95" s="13">
        <v>200</v>
      </c>
      <c r="P95" s="28"/>
      <c r="Q95"/>
      <c r="R95"/>
      <c r="S95"/>
      <c r="T95"/>
      <c r="U95"/>
      <c r="V95"/>
      <c r="AN95" s="8"/>
      <c r="AO95" s="8"/>
      <c r="AP95" s="8"/>
      <c r="AQ95" s="8"/>
      <c r="AR95" s="8"/>
      <c r="AS95" s="20"/>
      <c r="AT95" s="20"/>
      <c r="AU95" s="20"/>
      <c r="AV95" s="8"/>
    </row>
    <row r="96" spans="2:48" ht="13.5">
      <c r="B96" s="36"/>
      <c r="C96" s="31" t="s">
        <v>91</v>
      </c>
      <c r="D96" s="26" t="s">
        <v>166</v>
      </c>
      <c r="I96" s="19"/>
      <c r="J96" s="19"/>
      <c r="K96" s="19"/>
      <c r="N96" s="26">
        <v>60</v>
      </c>
      <c r="O96" s="13">
        <v>200</v>
      </c>
      <c r="P96" s="28"/>
      <c r="Q96"/>
      <c r="R96"/>
      <c r="S96"/>
      <c r="T96"/>
      <c r="U96"/>
      <c r="V96"/>
      <c r="AN96" s="8"/>
      <c r="AO96" s="8"/>
      <c r="AP96" s="8"/>
      <c r="AQ96" s="8"/>
      <c r="AR96" s="8"/>
      <c r="AS96" s="20"/>
      <c r="AT96" s="20"/>
      <c r="AU96" s="20"/>
      <c r="AV96" s="8"/>
    </row>
    <row r="97" spans="2:48" ht="13.5">
      <c r="B97" s="36"/>
      <c r="C97" s="31" t="s">
        <v>91</v>
      </c>
      <c r="D97" s="26" t="s">
        <v>283</v>
      </c>
      <c r="I97" s="19"/>
      <c r="J97" s="19"/>
      <c r="K97" s="19"/>
      <c r="N97" s="26">
        <v>42</v>
      </c>
      <c r="O97" s="13">
        <v>200</v>
      </c>
      <c r="P97" s="28"/>
      <c r="Q97"/>
      <c r="R97"/>
      <c r="S97"/>
      <c r="T97"/>
      <c r="U97"/>
      <c r="V97"/>
      <c r="AN97" s="8"/>
      <c r="AO97" s="8"/>
      <c r="AP97" s="8"/>
      <c r="AQ97" s="8"/>
      <c r="AR97" s="8"/>
      <c r="AS97" s="20"/>
      <c r="AT97" s="20"/>
      <c r="AU97" s="20"/>
      <c r="AV97" s="8"/>
    </row>
    <row r="98" spans="2:48" ht="13.5">
      <c r="B98" s="36"/>
      <c r="C98" s="31" t="s">
        <v>91</v>
      </c>
      <c r="D98" s="26" t="s">
        <v>287</v>
      </c>
      <c r="I98" s="19"/>
      <c r="J98" s="19"/>
      <c r="K98" s="19"/>
      <c r="N98" s="26">
        <v>3</v>
      </c>
      <c r="O98" s="13">
        <v>2040</v>
      </c>
      <c r="P98" s="28"/>
      <c r="Q98"/>
      <c r="R98"/>
      <c r="S98"/>
      <c r="T98"/>
      <c r="U98"/>
      <c r="V98"/>
      <c r="AN98" s="8"/>
      <c r="AO98" s="8"/>
      <c r="AP98" s="8"/>
      <c r="AQ98" s="8"/>
      <c r="AR98" s="8"/>
      <c r="AS98" s="20"/>
      <c r="AT98" s="20"/>
      <c r="AU98" s="20"/>
      <c r="AV98" s="8"/>
    </row>
    <row r="99" spans="2:48" ht="13.5">
      <c r="B99" s="36"/>
      <c r="C99" s="31" t="s">
        <v>91</v>
      </c>
      <c r="D99" s="26" t="s">
        <v>302</v>
      </c>
      <c r="I99" s="19"/>
      <c r="J99" s="19"/>
      <c r="K99" s="19"/>
      <c r="N99" s="26">
        <v>28</v>
      </c>
      <c r="O99" s="13">
        <v>676</v>
      </c>
      <c r="P99" s="28"/>
      <c r="Q99"/>
      <c r="R99"/>
      <c r="S99"/>
      <c r="T99"/>
      <c r="U99"/>
      <c r="V99"/>
      <c r="AN99" s="8"/>
      <c r="AO99" s="8"/>
      <c r="AP99" s="8"/>
      <c r="AQ99" s="8"/>
      <c r="AR99" s="8"/>
      <c r="AS99" s="20"/>
      <c r="AT99" s="20"/>
      <c r="AU99" s="20"/>
      <c r="AV99" s="8"/>
    </row>
    <row r="100" spans="2:48" ht="13.5">
      <c r="B100" s="36"/>
      <c r="C100" s="31" t="s">
        <v>91</v>
      </c>
      <c r="D100" s="26" t="s">
        <v>379</v>
      </c>
      <c r="I100" s="19"/>
      <c r="J100" s="19"/>
      <c r="K100" s="19"/>
      <c r="N100" s="26">
        <v>13</v>
      </c>
      <c r="O100" s="13">
        <v>1236</v>
      </c>
      <c r="P100" s="28"/>
      <c r="Q100"/>
      <c r="R100"/>
      <c r="S100"/>
      <c r="T100"/>
      <c r="U100"/>
      <c r="V100"/>
      <c r="AN100" s="8"/>
      <c r="AO100" s="8"/>
      <c r="AP100" s="8"/>
      <c r="AQ100" s="8"/>
      <c r="AR100" s="8"/>
      <c r="AS100" s="20"/>
      <c r="AT100" s="20"/>
      <c r="AU100" s="20"/>
      <c r="AV100" s="8"/>
    </row>
    <row r="101" spans="15:22" ht="12.75">
      <c r="O101"/>
      <c r="P101"/>
      <c r="Q101"/>
      <c r="R101"/>
      <c r="S101"/>
      <c r="T101"/>
      <c r="U101"/>
      <c r="V101"/>
    </row>
    <row r="102" spans="15:22" ht="12.75">
      <c r="O102"/>
      <c r="P102"/>
      <c r="Q102"/>
      <c r="R102"/>
      <c r="S102"/>
      <c r="T102"/>
      <c r="U102"/>
      <c r="V102"/>
    </row>
    <row r="103" spans="15:22" ht="12.75">
      <c r="O103"/>
      <c r="P103"/>
      <c r="Q103"/>
      <c r="R103"/>
      <c r="S103"/>
      <c r="T103"/>
      <c r="U103"/>
      <c r="V103"/>
    </row>
  </sheetData>
  <mergeCells count="3">
    <mergeCell ref="X1:AC1"/>
    <mergeCell ref="N1:W1"/>
    <mergeCell ref="X2:AC2"/>
  </mergeCells>
  <printOptions horizontalCentered="1"/>
  <pageMargins left="0.25" right="0.25" top="0.95" bottom="0.95" header="0.25" footer="0.25"/>
  <pageSetup fitToHeight="10" fitToWidth="1" horizontalDpi="300" verticalDpi="300" orientation="landscape" scale="74" r:id="rId3"/>
  <headerFooter alignWithMargins="0">
    <oddHeader>&amp;C&amp;"Times New Roman,Bold"&amp;16 2004-2005 USFA Point Standings
Senior &amp;A - Rolling Standings</oddHeader>
    <oddFooter>&amp;L&amp;"Arial,Bold"* Permanent Resident
# Junior&amp;"Arial,Regular"
Total = Best 5 Group II plus Best 3 Group I&amp;CPage &amp;P&amp;R&amp;"Arial,Bold"np = Did not earn points (including not competing)&amp;"Arial,Regular"
Printed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N97"/>
  <sheetViews>
    <sheetView workbookViewId="0" topLeftCell="A1">
      <pane ySplit="3" topLeftCell="BM4" activePane="bottomLeft" state="frozen"/>
      <selection pane="topLeft" activeCell="D4" sqref="D4"/>
      <selection pane="bottomLeft" activeCell="A4" sqref="A4"/>
    </sheetView>
  </sheetViews>
  <sheetFormatPr defaultColWidth="9.140625" defaultRowHeight="12.75"/>
  <cols>
    <col min="1" max="1" width="4.7109375" style="13" customWidth="1"/>
    <col min="2" max="2" width="3.28125" style="13" customWidth="1"/>
    <col min="3" max="3" width="27.421875" style="31" customWidth="1"/>
    <col min="4" max="4" width="5.421875" style="13" customWidth="1"/>
    <col min="5" max="5" width="8.00390625" style="13" customWidth="1"/>
    <col min="6" max="6" width="5.421875" style="14" customWidth="1"/>
    <col min="7" max="13" width="5.421875" style="22" customWidth="1"/>
    <col min="14" max="29" width="5.421875" style="23" customWidth="1"/>
    <col min="30" max="30" width="9.140625" style="19" customWidth="1"/>
    <col min="31" max="92" width="9.140625" style="19" hidden="1" customWidth="1"/>
    <col min="93" max="16384" width="9.140625" style="19" customWidth="1"/>
  </cols>
  <sheetData>
    <row r="1" spans="1:29" s="7" customFormat="1" ht="12.75" customHeight="1">
      <c r="A1" s="29"/>
      <c r="B1" s="1"/>
      <c r="C1" s="2" t="s">
        <v>0</v>
      </c>
      <c r="D1" s="3" t="s">
        <v>1</v>
      </c>
      <c r="E1" s="37" t="s">
        <v>2</v>
      </c>
      <c r="F1" s="6" t="s">
        <v>188</v>
      </c>
      <c r="G1" s="5"/>
      <c r="H1" s="4" t="s">
        <v>241</v>
      </c>
      <c r="I1" s="5"/>
      <c r="J1" s="4" t="s">
        <v>180</v>
      </c>
      <c r="K1" s="5"/>
      <c r="L1" s="4" t="s">
        <v>386</v>
      </c>
      <c r="M1" s="5"/>
      <c r="N1" s="46" t="s">
        <v>105</v>
      </c>
      <c r="O1" s="44"/>
      <c r="P1" s="44"/>
      <c r="Q1" s="44"/>
      <c r="R1" s="44"/>
      <c r="S1" s="44"/>
      <c r="T1" s="44"/>
      <c r="U1" s="44"/>
      <c r="V1" s="44"/>
      <c r="W1" s="45"/>
      <c r="X1" s="44" t="s">
        <v>109</v>
      </c>
      <c r="Y1" s="44"/>
      <c r="Z1" s="44"/>
      <c r="AA1" s="44"/>
      <c r="AB1" s="44"/>
      <c r="AC1" s="45"/>
    </row>
    <row r="2" spans="1:92" s="7" customFormat="1" ht="18.75" customHeight="1">
      <c r="A2" s="1"/>
      <c r="B2" s="1"/>
      <c r="C2" s="2"/>
      <c r="D2" s="2"/>
      <c r="E2" s="37"/>
      <c r="F2" s="6" t="s">
        <v>78</v>
      </c>
      <c r="G2" s="5" t="s">
        <v>189</v>
      </c>
      <c r="H2" s="4" t="s">
        <v>78</v>
      </c>
      <c r="I2" s="5" t="s">
        <v>242</v>
      </c>
      <c r="J2" s="4" t="s">
        <v>78</v>
      </c>
      <c r="K2" s="5" t="s">
        <v>308</v>
      </c>
      <c r="L2" s="4" t="s">
        <v>102</v>
      </c>
      <c r="M2" s="5" t="s">
        <v>387</v>
      </c>
      <c r="N2" s="4" t="s">
        <v>106</v>
      </c>
      <c r="O2" s="6"/>
      <c r="P2" s="6"/>
      <c r="Q2" s="6"/>
      <c r="R2" s="6"/>
      <c r="S2" s="6"/>
      <c r="T2" s="6"/>
      <c r="U2" s="6"/>
      <c r="V2" s="6"/>
      <c r="W2" s="6"/>
      <c r="X2" s="46" t="s">
        <v>3</v>
      </c>
      <c r="Y2" s="44"/>
      <c r="Z2" s="44"/>
      <c r="AA2" s="44"/>
      <c r="AB2" s="44"/>
      <c r="AC2" s="45"/>
      <c r="AO2" s="7" t="s">
        <v>107</v>
      </c>
      <c r="BE2" s="7" t="s">
        <v>108</v>
      </c>
      <c r="BJ2" s="8"/>
      <c r="BT2" s="7" t="s">
        <v>107</v>
      </c>
      <c r="CJ2" s="7" t="s">
        <v>108</v>
      </c>
      <c r="CN2" s="7" t="s">
        <v>110</v>
      </c>
    </row>
    <row r="3" spans="1:45" s="7" customFormat="1" ht="11.25" customHeight="1" hidden="1">
      <c r="A3" s="1"/>
      <c r="B3" s="1"/>
      <c r="C3" s="2"/>
      <c r="D3" s="2"/>
      <c r="E3" s="38"/>
      <c r="F3" s="3">
        <f>COLUMN()</f>
        <v>6</v>
      </c>
      <c r="G3" s="10">
        <f>HLOOKUP(F2,PointTableHeader,2,FALSE)</f>
        <v>9</v>
      </c>
      <c r="H3" s="9">
        <f>COLUMN()</f>
        <v>8</v>
      </c>
      <c r="I3" s="10">
        <f>HLOOKUP(H2,PointTableHeader,2,FALSE)</f>
        <v>9</v>
      </c>
      <c r="J3" s="9">
        <f>COLUMN()</f>
        <v>10</v>
      </c>
      <c r="K3" s="10">
        <f>HLOOKUP(J2,PointTableHeader,2,FALSE)</f>
        <v>9</v>
      </c>
      <c r="L3" s="9">
        <f>COLUMN()</f>
        <v>12</v>
      </c>
      <c r="M3" s="10">
        <f>HLOOKUP(L2,PointTableHeader,2,FALSE)</f>
        <v>8</v>
      </c>
      <c r="N3" s="9">
        <f>COLUMN()</f>
        <v>14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10"/>
      <c r="AP3" s="7" t="b">
        <v>0</v>
      </c>
      <c r="AQ3" s="7" t="b">
        <v>0</v>
      </c>
      <c r="AS3" s="7" t="b">
        <v>0</v>
      </c>
    </row>
    <row r="4" spans="1:92" ht="13.5">
      <c r="A4" s="11" t="str">
        <f>IF(E4&lt;MinimumSr,"",IF(E4=E3,A3,ROW()-3&amp;IF(E4=E5,"T","")))</f>
        <v>1</v>
      </c>
      <c r="B4" s="11">
        <f aca="true" t="shared" si="0" ref="B4:B46">IF(D4&gt;=JuniorCutoff,"#","")</f>
      </c>
      <c r="C4" s="12" t="s">
        <v>21</v>
      </c>
      <c r="D4" s="13">
        <v>1981</v>
      </c>
      <c r="E4" s="39">
        <f>ROUND(IF('Men''s Epée'!$A$3=1,AO4+BE4,BT4+CJ4),0)</f>
        <v>5167</v>
      </c>
      <c r="F4" s="14">
        <v>1</v>
      </c>
      <c r="G4" s="16">
        <f>IF(OR('Men''s Epée'!$A$3=1,'Men''s Epée'!$AP$3=TRUE),IF(OR(F4&gt;=49,ISNUMBER(F4)=FALSE),0,VLOOKUP(F4,PointTable,G$3,TRUE)),0)</f>
        <v>1000</v>
      </c>
      <c r="H4" s="15">
        <v>7.5</v>
      </c>
      <c r="I4" s="16">
        <f>IF(OR('Men''s Epée'!$A$3=1,'Men''s Epée'!$AQ$3=TRUE),IF(OR(H4&gt;=49,ISNUMBER(H4)=FALSE),0,VLOOKUP(H4,PointTable,I$3,TRUE)),0)</f>
        <v>687.5</v>
      </c>
      <c r="J4" s="15" t="s">
        <v>4</v>
      </c>
      <c r="K4" s="16">
        <f>IF(OR('Men''s Epée'!$A$3=1,'Men''s Epée'!$AQ$3=TRUE),IF(OR(J4&gt;=49,ISNUMBER(J4)=FALSE),0,VLOOKUP(J4,PointTable,K$3,TRUE)),0)</f>
        <v>0</v>
      </c>
      <c r="L4" s="15">
        <v>1</v>
      </c>
      <c r="M4" s="16">
        <f>IF(OR('Men''s Epée'!$A$3=1,'Men''s Epée'!$AS$3=TRUE),IF(OR(L4&gt;=49,ISNUMBER(L4)=FALSE),0,VLOOKUP(L4,PointTable,M$3,TRUE)),0)</f>
        <v>1000</v>
      </c>
      <c r="N4" s="17">
        <v>1248</v>
      </c>
      <c r="O4" s="17">
        <v>692</v>
      </c>
      <c r="P4" s="17">
        <v>539.028</v>
      </c>
      <c r="Q4" s="17"/>
      <c r="R4" s="17"/>
      <c r="S4" s="17"/>
      <c r="T4" s="17"/>
      <c r="U4" s="17"/>
      <c r="V4" s="17"/>
      <c r="W4" s="18"/>
      <c r="X4" s="17"/>
      <c r="Y4" s="17"/>
      <c r="Z4" s="17"/>
      <c r="AA4" s="17"/>
      <c r="AB4" s="17"/>
      <c r="AC4" s="18"/>
      <c r="AE4" s="19">
        <f aca="true" t="shared" si="1" ref="AE4:AE46">ABS(N4)</f>
        <v>1248</v>
      </c>
      <c r="AF4" s="19">
        <f aca="true" t="shared" si="2" ref="AF4:AN4">ABS(O4)</f>
        <v>692</v>
      </c>
      <c r="AG4" s="19">
        <f t="shared" si="2"/>
        <v>539.028</v>
      </c>
      <c r="AH4" s="19">
        <f t="shared" si="2"/>
        <v>0</v>
      </c>
      <c r="AI4" s="19">
        <f t="shared" si="2"/>
        <v>0</v>
      </c>
      <c r="AJ4" s="19">
        <f t="shared" si="2"/>
        <v>0</v>
      </c>
      <c r="AK4" s="19">
        <f t="shared" si="2"/>
        <v>0</v>
      </c>
      <c r="AL4" s="19">
        <f t="shared" si="2"/>
        <v>0</v>
      </c>
      <c r="AM4" s="19">
        <f t="shared" si="2"/>
        <v>0</v>
      </c>
      <c r="AN4" s="19">
        <f t="shared" si="2"/>
        <v>0</v>
      </c>
      <c r="AO4" s="19">
        <f aca="true" t="shared" si="3" ref="AO4:AO46">LARGE($AE4:$AN4,1)+LARGE($AE4:$AN4,2)+LARGE($AE4:$AN4,3)+LARGE($AE4:$AN4,4)+LARGE($AE4:$AN4,5)</f>
        <v>2479.0280000000002</v>
      </c>
      <c r="AP4" s="19">
        <f aca="true" t="shared" si="4" ref="AP4:AP19">G4</f>
        <v>1000</v>
      </c>
      <c r="AQ4" s="19">
        <f aca="true" t="shared" si="5" ref="AQ4:AQ19">I4</f>
        <v>687.5</v>
      </c>
      <c r="AR4" s="19">
        <f aca="true" t="shared" si="6" ref="AR4:AR19">K4</f>
        <v>0</v>
      </c>
      <c r="AS4" s="19">
        <f aca="true" t="shared" si="7" ref="AS4:AS19">M4</f>
        <v>1000</v>
      </c>
      <c r="AT4" s="19">
        <f aca="true" t="shared" si="8" ref="AT4:AT46">LARGE($AE4:$AN4,6)</f>
        <v>0</v>
      </c>
      <c r="AU4" s="19">
        <f aca="true" t="shared" si="9" ref="AU4:AU46">LARGE($AE4:$AN4,7)</f>
        <v>0</v>
      </c>
      <c r="AV4" s="19">
        <f aca="true" t="shared" si="10" ref="AV4:AV46">LARGE($AE4:$AN4,8)</f>
        <v>0</v>
      </c>
      <c r="AW4" s="19">
        <f aca="true" t="shared" si="11" ref="AW4:AW46">LARGE($AE4:$AN4,9)</f>
        <v>0</v>
      </c>
      <c r="AX4" s="19">
        <f aca="true" t="shared" si="12" ref="AX4:AX46">LARGE($AE4:$AN4,10)</f>
        <v>0</v>
      </c>
      <c r="AY4" s="19">
        <f aca="true" t="shared" si="13" ref="AY4:BA5">ABS(X4)</f>
        <v>0</v>
      </c>
      <c r="AZ4" s="19">
        <f t="shared" si="13"/>
        <v>0</v>
      </c>
      <c r="BA4" s="19">
        <f t="shared" si="13"/>
        <v>0</v>
      </c>
      <c r="BB4" s="19">
        <f aca="true" t="shared" si="14" ref="BB4:BB46">ABS(AA4)</f>
        <v>0</v>
      </c>
      <c r="BC4" s="19">
        <f aca="true" t="shared" si="15" ref="BC4:BC46">ABS(AB4)</f>
        <v>0</v>
      </c>
      <c r="BD4" s="19">
        <f aca="true" t="shared" si="16" ref="BD4:BD46">ABS(AC4)</f>
        <v>0</v>
      </c>
      <c r="BE4" s="19">
        <f>LARGE($AP4:$BD4,1)+LARGE($AP4:$BD4,2)+LARGE($AP4:$BD4,3)</f>
        <v>2687.5</v>
      </c>
      <c r="BF4" s="19">
        <f aca="true" t="shared" si="17" ref="BF4:BF19">LARGE(AT4:BD4,1)</f>
        <v>0</v>
      </c>
      <c r="BG4" s="19">
        <f aca="true" t="shared" si="18" ref="BG4:BG19">LARGE(AT4:BD4,2)</f>
        <v>0</v>
      </c>
      <c r="BH4" s="19">
        <f aca="true" t="shared" si="19" ref="BH4:BH19">LARGE(AT4:BD4,3)</f>
        <v>0</v>
      </c>
      <c r="BJ4" s="20">
        <f aca="true" t="shared" si="20" ref="BJ4:BJ46">MAX(N4,0)</f>
        <v>1248</v>
      </c>
      <c r="BK4" s="20">
        <f aca="true" t="shared" si="21" ref="BK4:BS4">MAX(O4,0)</f>
        <v>692</v>
      </c>
      <c r="BL4" s="20">
        <f t="shared" si="21"/>
        <v>539.028</v>
      </c>
      <c r="BM4" s="20">
        <f t="shared" si="21"/>
        <v>0</v>
      </c>
      <c r="BN4" s="20">
        <f t="shared" si="21"/>
        <v>0</v>
      </c>
      <c r="BO4" s="20">
        <f t="shared" si="21"/>
        <v>0</v>
      </c>
      <c r="BP4" s="20">
        <f t="shared" si="21"/>
        <v>0</v>
      </c>
      <c r="BQ4" s="20">
        <f t="shared" si="21"/>
        <v>0</v>
      </c>
      <c r="BR4" s="20">
        <f t="shared" si="21"/>
        <v>0</v>
      </c>
      <c r="BS4" s="20">
        <f t="shared" si="21"/>
        <v>0</v>
      </c>
      <c r="BT4" s="8">
        <f aca="true" t="shared" si="22" ref="BT4:BT46">LARGE($BJ4:$BS4,1)+LARGE($BJ4:$BS4,2)+LARGE($BJ4:$BS4,3)+LARGE($BJ4:$BS4,4)+LARGE($BJ4:$BS4,5)</f>
        <v>2479.0280000000002</v>
      </c>
      <c r="BU4" s="8">
        <f>IF('Men''s Epée'!$AP$3=TRUE,G4,0)</f>
        <v>1000</v>
      </c>
      <c r="BV4" s="8">
        <f>IF('Men''s Epée'!$AQ$3=TRUE,I4,0)</f>
        <v>687.5</v>
      </c>
      <c r="BW4" s="8">
        <f>IF('Men''s Epée'!$AR$3=TRUE,K4,0)</f>
        <v>0</v>
      </c>
      <c r="BX4" s="8">
        <f>IF('Men''s Epée'!$AS$3=TRUE,M4,0)</f>
        <v>1000</v>
      </c>
      <c r="BY4" s="8">
        <f aca="true" t="shared" si="23" ref="BY4:BY46">LARGE($BJ4:$BS4,6)</f>
        <v>0</v>
      </c>
      <c r="BZ4" s="8">
        <f aca="true" t="shared" si="24" ref="BZ4:BZ46">LARGE($BJ4:$BS4,7)</f>
        <v>0</v>
      </c>
      <c r="CA4" s="8">
        <f aca="true" t="shared" si="25" ref="CA4:CA46">LARGE($BJ4:$BS4,8)</f>
        <v>0</v>
      </c>
      <c r="CB4" s="8">
        <f aca="true" t="shared" si="26" ref="CB4:CB46">LARGE($BJ4:$BS4,9)</f>
        <v>0</v>
      </c>
      <c r="CC4" s="8">
        <f aca="true" t="shared" si="27" ref="CC4:CC46">LARGE($BJ4:$BS4,10)</f>
        <v>0</v>
      </c>
      <c r="CD4" s="20">
        <f aca="true" t="shared" si="28" ref="CD4:CF5">MAX(X4,0)</f>
        <v>0</v>
      </c>
      <c r="CE4" s="20">
        <f t="shared" si="28"/>
        <v>0</v>
      </c>
      <c r="CF4" s="20">
        <f t="shared" si="28"/>
        <v>0</v>
      </c>
      <c r="CG4" s="20">
        <f aca="true" t="shared" si="29" ref="CG4:CG46">MAX(AA4,0)</f>
        <v>0</v>
      </c>
      <c r="CH4" s="20">
        <f aca="true" t="shared" si="30" ref="CH4:CH46">MAX(AB4,0)</f>
        <v>0</v>
      </c>
      <c r="CI4" s="20">
        <f aca="true" t="shared" si="31" ref="CI4:CI46">MAX(AC4,0)</f>
        <v>0</v>
      </c>
      <c r="CJ4" s="8">
        <f>LARGE($BU4:$CI4,1)+LARGE($BU4:$CI4,2)+LARGE($BU4:$CI4,3)</f>
        <v>2687.5</v>
      </c>
      <c r="CK4" s="8">
        <f aca="true" t="shared" si="32" ref="CK4:CK19">LARGE(BY4:CI4,1)</f>
        <v>0</v>
      </c>
      <c r="CL4" s="8">
        <f aca="true" t="shared" si="33" ref="CL4:CL19">LARGE(BY4:CI4,2)</f>
        <v>0</v>
      </c>
      <c r="CM4" s="8">
        <f aca="true" t="shared" si="34" ref="CM4:CM19">LARGE(BY4:CI4,3)</f>
        <v>0</v>
      </c>
      <c r="CN4" s="8">
        <f aca="true" t="shared" si="35" ref="CN4:CN19">ROUND(BT4+CJ4,0)</f>
        <v>5167</v>
      </c>
    </row>
    <row r="5" spans="1:92" ht="13.5">
      <c r="A5" s="11" t="str">
        <f aca="true" t="shared" si="36" ref="A5:A46">IF(E5&lt;MinimumSr,"",IF(E5=E4,A4,ROW()-3&amp;IF(E5=E6,"T","")))</f>
        <v>2</v>
      </c>
      <c r="B5" s="11">
        <f t="shared" si="0"/>
      </c>
      <c r="C5" s="12" t="s">
        <v>22</v>
      </c>
      <c r="D5" s="13">
        <v>1983</v>
      </c>
      <c r="E5" s="39">
        <f>ROUND(IF('Men''s Epée'!$A$3=1,AO5+BE5,BT5+CJ5),0)</f>
        <v>4479</v>
      </c>
      <c r="F5" s="14">
        <v>6</v>
      </c>
      <c r="G5" s="16">
        <f>IF(OR('Men''s Epée'!$A$3=1,'Men''s Epée'!$AP$3=TRUE),IF(OR(F5&gt;=49,ISNUMBER(F5)=FALSE),0,VLOOKUP(F5,PointTable,G$3,TRUE)),0)</f>
        <v>695</v>
      </c>
      <c r="H5" s="15">
        <v>15</v>
      </c>
      <c r="I5" s="16">
        <f>IF(OR('Men''s Epée'!$A$3=1,'Men''s Epée'!$AQ$3=TRUE),IF(OR(H5&gt;=49,ISNUMBER(H5)=FALSE),0,VLOOKUP(H5,PointTable,I$3,TRUE)),0)</f>
        <v>502</v>
      </c>
      <c r="J5" s="15">
        <v>8</v>
      </c>
      <c r="K5" s="16">
        <f>IF(OR('Men''s Epée'!$A$3=1,'Men''s Epée'!$AQ$3=TRUE),IF(OR(J5&gt;=49,ISNUMBER(J5)=FALSE),0,VLOOKUP(J5,PointTable,K$3,TRUE)),0)</f>
        <v>685</v>
      </c>
      <c r="L5" s="15">
        <v>7</v>
      </c>
      <c r="M5" s="16">
        <f>IF(OR('Men''s Epée'!$A$3=1,'Men''s Epée'!$AS$3=TRUE),IF(OR(L5&gt;=49,ISNUMBER(L5)=FALSE),0,VLOOKUP(L5,PointTable,M$3,TRUE)),0)</f>
        <v>690</v>
      </c>
      <c r="N5" s="17">
        <v>768</v>
      </c>
      <c r="O5" s="17">
        <v>660</v>
      </c>
      <c r="P5" s="17">
        <v>523.404</v>
      </c>
      <c r="Q5" s="17">
        <v>457.98</v>
      </c>
      <c r="R5" s="17"/>
      <c r="S5" s="17"/>
      <c r="T5" s="17"/>
      <c r="U5" s="17"/>
      <c r="V5" s="17"/>
      <c r="W5" s="18"/>
      <c r="X5" s="17"/>
      <c r="Y5" s="17"/>
      <c r="Z5" s="17"/>
      <c r="AA5" s="17"/>
      <c r="AB5" s="17"/>
      <c r="AC5" s="18"/>
      <c r="AE5" s="19">
        <f t="shared" si="1"/>
        <v>768</v>
      </c>
      <c r="AF5" s="19">
        <f aca="true" t="shared" si="37" ref="AF5:AF19">ABS(O5)</f>
        <v>660</v>
      </c>
      <c r="AG5" s="19">
        <f aca="true" t="shared" si="38" ref="AG5:AG19">ABS(P5)</f>
        <v>523.404</v>
      </c>
      <c r="AH5" s="19">
        <f aca="true" t="shared" si="39" ref="AH5:AH19">ABS(Q5)</f>
        <v>457.98</v>
      </c>
      <c r="AI5" s="19">
        <f aca="true" t="shared" si="40" ref="AI5:AI19">ABS(R5)</f>
        <v>0</v>
      </c>
      <c r="AJ5" s="19">
        <f aca="true" t="shared" si="41" ref="AJ5:AJ19">ABS(S5)</f>
        <v>0</v>
      </c>
      <c r="AK5" s="19">
        <f aca="true" t="shared" si="42" ref="AK5:AK19">ABS(T5)</f>
        <v>0</v>
      </c>
      <c r="AL5" s="19">
        <f aca="true" t="shared" si="43" ref="AL5:AL19">ABS(U5)</f>
        <v>0</v>
      </c>
      <c r="AM5" s="19">
        <f aca="true" t="shared" si="44" ref="AM5:AM19">ABS(V5)</f>
        <v>0</v>
      </c>
      <c r="AN5" s="19">
        <f aca="true" t="shared" si="45" ref="AN5:AN19">ABS(W5)</f>
        <v>0</v>
      </c>
      <c r="AO5" s="19">
        <f t="shared" si="3"/>
        <v>2409.384</v>
      </c>
      <c r="AP5" s="19">
        <f t="shared" si="4"/>
        <v>695</v>
      </c>
      <c r="AQ5" s="19">
        <f t="shared" si="5"/>
        <v>502</v>
      </c>
      <c r="AR5" s="19">
        <f t="shared" si="6"/>
        <v>685</v>
      </c>
      <c r="AS5" s="19">
        <f t="shared" si="7"/>
        <v>690</v>
      </c>
      <c r="AT5" s="19">
        <f t="shared" si="8"/>
        <v>0</v>
      </c>
      <c r="AU5" s="19">
        <f t="shared" si="9"/>
        <v>0</v>
      </c>
      <c r="AV5" s="19">
        <f t="shared" si="10"/>
        <v>0</v>
      </c>
      <c r="AW5" s="19">
        <f t="shared" si="11"/>
        <v>0</v>
      </c>
      <c r="AX5" s="19">
        <f t="shared" si="12"/>
        <v>0</v>
      </c>
      <c r="AY5" s="19">
        <f t="shared" si="13"/>
        <v>0</v>
      </c>
      <c r="AZ5" s="19">
        <f t="shared" si="13"/>
        <v>0</v>
      </c>
      <c r="BA5" s="19">
        <f t="shared" si="13"/>
        <v>0</v>
      </c>
      <c r="BB5" s="19">
        <f t="shared" si="14"/>
        <v>0</v>
      </c>
      <c r="BC5" s="19">
        <f t="shared" si="15"/>
        <v>0</v>
      </c>
      <c r="BD5" s="19">
        <f t="shared" si="16"/>
        <v>0</v>
      </c>
      <c r="BE5" s="19">
        <f aca="true" t="shared" si="46" ref="BE5:BE46">LARGE($AP5:$BD5,1)+LARGE($AP5:$BD5,2)+LARGE($AP5:$BD5,3)</f>
        <v>2070</v>
      </c>
      <c r="BF5" s="19">
        <f t="shared" si="17"/>
        <v>0</v>
      </c>
      <c r="BG5" s="19">
        <f t="shared" si="18"/>
        <v>0</v>
      </c>
      <c r="BH5" s="19">
        <f t="shared" si="19"/>
        <v>0</v>
      </c>
      <c r="BJ5" s="20">
        <f t="shared" si="20"/>
        <v>768</v>
      </c>
      <c r="BK5" s="20">
        <f aca="true" t="shared" si="47" ref="BK5:BK19">MAX(O5,0)</f>
        <v>660</v>
      </c>
      <c r="BL5" s="20">
        <f aca="true" t="shared" si="48" ref="BL5:BL19">MAX(P5,0)</f>
        <v>523.404</v>
      </c>
      <c r="BM5" s="20">
        <f aca="true" t="shared" si="49" ref="BM5:BM19">MAX(Q5,0)</f>
        <v>457.98</v>
      </c>
      <c r="BN5" s="20">
        <f aca="true" t="shared" si="50" ref="BN5:BN19">MAX(R5,0)</f>
        <v>0</v>
      </c>
      <c r="BO5" s="20">
        <f aca="true" t="shared" si="51" ref="BO5:BO19">MAX(S5,0)</f>
        <v>0</v>
      </c>
      <c r="BP5" s="20">
        <f aca="true" t="shared" si="52" ref="BP5:BP19">MAX(T5,0)</f>
        <v>0</v>
      </c>
      <c r="BQ5" s="20">
        <f aca="true" t="shared" si="53" ref="BQ5:BQ19">MAX(U5,0)</f>
        <v>0</v>
      </c>
      <c r="BR5" s="20">
        <f aca="true" t="shared" si="54" ref="BR5:BR19">MAX(V5,0)</f>
        <v>0</v>
      </c>
      <c r="BS5" s="20">
        <f aca="true" t="shared" si="55" ref="BS5:BS19">MAX(W5,0)</f>
        <v>0</v>
      </c>
      <c r="BT5" s="8">
        <f t="shared" si="22"/>
        <v>2409.384</v>
      </c>
      <c r="BU5" s="8">
        <f>IF('Men''s Epée'!$AP$3=TRUE,G5,0)</f>
        <v>695</v>
      </c>
      <c r="BV5" s="8">
        <f>IF('Men''s Epée'!$AQ$3=TRUE,I5,0)</f>
        <v>502</v>
      </c>
      <c r="BW5" s="8">
        <f>IF('Men''s Epée'!$AR$3=TRUE,K5,0)</f>
        <v>685</v>
      </c>
      <c r="BX5" s="8">
        <f>IF('Men''s Epée'!$AS$3=TRUE,M5,0)</f>
        <v>690</v>
      </c>
      <c r="BY5" s="8">
        <f t="shared" si="23"/>
        <v>0</v>
      </c>
      <c r="BZ5" s="8">
        <f t="shared" si="24"/>
        <v>0</v>
      </c>
      <c r="CA5" s="8">
        <f t="shared" si="25"/>
        <v>0</v>
      </c>
      <c r="CB5" s="8">
        <f t="shared" si="26"/>
        <v>0</v>
      </c>
      <c r="CC5" s="8">
        <f t="shared" si="27"/>
        <v>0</v>
      </c>
      <c r="CD5" s="20">
        <f t="shared" si="28"/>
        <v>0</v>
      </c>
      <c r="CE5" s="20">
        <f t="shared" si="28"/>
        <v>0</v>
      </c>
      <c r="CF5" s="20">
        <f t="shared" si="28"/>
        <v>0</v>
      </c>
      <c r="CG5" s="20">
        <f t="shared" si="29"/>
        <v>0</v>
      </c>
      <c r="CH5" s="20">
        <f t="shared" si="30"/>
        <v>0</v>
      </c>
      <c r="CI5" s="20">
        <f t="shared" si="31"/>
        <v>0</v>
      </c>
      <c r="CJ5" s="8">
        <f aca="true" t="shared" si="56" ref="CJ5:CJ46">LARGE($BU5:$CI5,1)+LARGE($BU5:$CI5,2)+LARGE($BU5:$CI5,3)</f>
        <v>2070</v>
      </c>
      <c r="CK5" s="8">
        <f t="shared" si="32"/>
        <v>0</v>
      </c>
      <c r="CL5" s="8">
        <f t="shared" si="33"/>
        <v>0</v>
      </c>
      <c r="CM5" s="8">
        <f t="shared" si="34"/>
        <v>0</v>
      </c>
      <c r="CN5" s="8">
        <f t="shared" si="35"/>
        <v>4479</v>
      </c>
    </row>
    <row r="6" spans="1:92" ht="13.5">
      <c r="A6" s="11" t="str">
        <f t="shared" si="36"/>
        <v>3</v>
      </c>
      <c r="B6" s="11">
        <f t="shared" si="0"/>
      </c>
      <c r="C6" s="12" t="s">
        <v>24</v>
      </c>
      <c r="D6" s="13">
        <v>1978</v>
      </c>
      <c r="E6" s="39">
        <f>ROUND(IF('Men''s Epée'!$A$3=1,AO6+BE6,BT6+CJ6),0)</f>
        <v>3824</v>
      </c>
      <c r="F6" s="14">
        <v>5</v>
      </c>
      <c r="G6" s="16">
        <f>IF(OR('Men''s Epée'!$A$3=1,'Men''s Epée'!$AP$3=TRUE),IF(OR(F6&gt;=49,ISNUMBER(F6)=FALSE),0,VLOOKUP(F6,PointTable,G$3,TRUE)),0)</f>
        <v>700</v>
      </c>
      <c r="H6" s="15">
        <v>3</v>
      </c>
      <c r="I6" s="16">
        <f>IF(OR('Men''s Epée'!$A$3=1,'Men''s Epée'!$AQ$3=TRUE),IF(OR(H6&gt;=49,ISNUMBER(H6)=FALSE),0,VLOOKUP(H6,PointTable,I$3,TRUE)),0)</f>
        <v>850</v>
      </c>
      <c r="J6" s="15">
        <v>3</v>
      </c>
      <c r="K6" s="16">
        <f>IF(OR('Men''s Epée'!$A$3=1,'Men''s Epée'!$AQ$3=TRUE),IF(OR(J6&gt;=49,ISNUMBER(J6)=FALSE),0,VLOOKUP(J6,PointTable,K$3,TRUE)),0)</f>
        <v>850</v>
      </c>
      <c r="L6" s="15">
        <v>2</v>
      </c>
      <c r="M6" s="16">
        <f>IF(OR('Men''s Epée'!$A$3=1,'Men''s Epée'!$AS$3=TRUE),IF(OR(L6&gt;=49,ISNUMBER(L6)=FALSE),0,VLOOKUP(L6,PointTable,M$3,TRUE)),0)</f>
        <v>920</v>
      </c>
      <c r="N6" s="17">
        <v>668</v>
      </c>
      <c r="O6" s="17">
        <v>200</v>
      </c>
      <c r="P6" s="17">
        <v>185.886</v>
      </c>
      <c r="Q6" s="17">
        <v>149.94</v>
      </c>
      <c r="R6" s="17"/>
      <c r="S6" s="17"/>
      <c r="T6" s="17"/>
      <c r="U6" s="17"/>
      <c r="V6" s="17"/>
      <c r="W6" s="18"/>
      <c r="X6" s="17"/>
      <c r="Y6" s="17"/>
      <c r="Z6" s="17"/>
      <c r="AA6" s="17"/>
      <c r="AB6" s="17"/>
      <c r="AC6" s="18"/>
      <c r="AE6" s="19">
        <f t="shared" si="1"/>
        <v>668</v>
      </c>
      <c r="AF6" s="19">
        <f t="shared" si="37"/>
        <v>200</v>
      </c>
      <c r="AG6" s="19">
        <f t="shared" si="38"/>
        <v>185.886</v>
      </c>
      <c r="AH6" s="19">
        <f t="shared" si="39"/>
        <v>149.94</v>
      </c>
      <c r="AI6" s="19">
        <f t="shared" si="40"/>
        <v>0</v>
      </c>
      <c r="AJ6" s="19">
        <f t="shared" si="41"/>
        <v>0</v>
      </c>
      <c r="AK6" s="19">
        <f t="shared" si="42"/>
        <v>0</v>
      </c>
      <c r="AL6" s="19">
        <f t="shared" si="43"/>
        <v>0</v>
      </c>
      <c r="AM6" s="19">
        <f t="shared" si="44"/>
        <v>0</v>
      </c>
      <c r="AN6" s="19">
        <f t="shared" si="45"/>
        <v>0</v>
      </c>
      <c r="AO6" s="19">
        <f t="shared" si="3"/>
        <v>1203.826</v>
      </c>
      <c r="AP6" s="19">
        <f t="shared" si="4"/>
        <v>700</v>
      </c>
      <c r="AQ6" s="19">
        <f t="shared" si="5"/>
        <v>850</v>
      </c>
      <c r="AR6" s="19">
        <f t="shared" si="6"/>
        <v>850</v>
      </c>
      <c r="AS6" s="19">
        <f t="shared" si="7"/>
        <v>920</v>
      </c>
      <c r="AT6" s="19">
        <f t="shared" si="8"/>
        <v>0</v>
      </c>
      <c r="AU6" s="19">
        <f t="shared" si="9"/>
        <v>0</v>
      </c>
      <c r="AV6" s="19">
        <f t="shared" si="10"/>
        <v>0</v>
      </c>
      <c r="AW6" s="19">
        <f t="shared" si="11"/>
        <v>0</v>
      </c>
      <c r="AX6" s="19">
        <f t="shared" si="12"/>
        <v>0</v>
      </c>
      <c r="AY6" s="19">
        <f aca="true" t="shared" si="57" ref="AY6:AY19">ABS(X6)</f>
        <v>0</v>
      </c>
      <c r="AZ6" s="19">
        <f aca="true" t="shared" si="58" ref="AZ6:AZ19">ABS(Y6)</f>
        <v>0</v>
      </c>
      <c r="BA6" s="19">
        <f aca="true" t="shared" si="59" ref="BA6:BD7">ABS(Z6)</f>
        <v>0</v>
      </c>
      <c r="BB6" s="19">
        <f t="shared" si="59"/>
        <v>0</v>
      </c>
      <c r="BC6" s="19">
        <f t="shared" si="59"/>
        <v>0</v>
      </c>
      <c r="BD6" s="19">
        <f t="shared" si="59"/>
        <v>0</v>
      </c>
      <c r="BE6" s="19">
        <f t="shared" si="46"/>
        <v>2620</v>
      </c>
      <c r="BF6" s="19">
        <f t="shared" si="17"/>
        <v>0</v>
      </c>
      <c r="BG6" s="19">
        <f t="shared" si="18"/>
        <v>0</v>
      </c>
      <c r="BH6" s="19">
        <f t="shared" si="19"/>
        <v>0</v>
      </c>
      <c r="BJ6" s="20">
        <f t="shared" si="20"/>
        <v>668</v>
      </c>
      <c r="BK6" s="20">
        <f t="shared" si="47"/>
        <v>200</v>
      </c>
      <c r="BL6" s="20">
        <f t="shared" si="48"/>
        <v>185.886</v>
      </c>
      <c r="BM6" s="20">
        <f t="shared" si="49"/>
        <v>149.94</v>
      </c>
      <c r="BN6" s="20">
        <f t="shared" si="50"/>
        <v>0</v>
      </c>
      <c r="BO6" s="20">
        <f t="shared" si="51"/>
        <v>0</v>
      </c>
      <c r="BP6" s="20">
        <f t="shared" si="52"/>
        <v>0</v>
      </c>
      <c r="BQ6" s="20">
        <f t="shared" si="53"/>
        <v>0</v>
      </c>
      <c r="BR6" s="20">
        <f t="shared" si="54"/>
        <v>0</v>
      </c>
      <c r="BS6" s="20">
        <f t="shared" si="55"/>
        <v>0</v>
      </c>
      <c r="BT6" s="8">
        <f t="shared" si="22"/>
        <v>1203.826</v>
      </c>
      <c r="BU6" s="8">
        <f>IF('Men''s Epée'!$AP$3=TRUE,G6,0)</f>
        <v>700</v>
      </c>
      <c r="BV6" s="8">
        <f>IF('Men''s Epée'!$AQ$3=TRUE,I6,0)</f>
        <v>850</v>
      </c>
      <c r="BW6" s="8">
        <f>IF('Men''s Epée'!$AR$3=TRUE,K6,0)</f>
        <v>850</v>
      </c>
      <c r="BX6" s="8">
        <f>IF('Men''s Epée'!$AS$3=TRUE,M6,0)</f>
        <v>920</v>
      </c>
      <c r="BY6" s="8">
        <f t="shared" si="23"/>
        <v>0</v>
      </c>
      <c r="BZ6" s="8">
        <f t="shared" si="24"/>
        <v>0</v>
      </c>
      <c r="CA6" s="8">
        <f t="shared" si="25"/>
        <v>0</v>
      </c>
      <c r="CB6" s="8">
        <f t="shared" si="26"/>
        <v>0</v>
      </c>
      <c r="CC6" s="8">
        <f t="shared" si="27"/>
        <v>0</v>
      </c>
      <c r="CD6" s="20">
        <f aca="true" t="shared" si="60" ref="CD6:CD19">MAX(X6,0)</f>
        <v>0</v>
      </c>
      <c r="CE6" s="20">
        <f aca="true" t="shared" si="61" ref="CE6:CE19">MAX(Y6,0)</f>
        <v>0</v>
      </c>
      <c r="CF6" s="20">
        <f aca="true" t="shared" si="62" ref="CF6:CI7">MAX(Z6,0)</f>
        <v>0</v>
      </c>
      <c r="CG6" s="20">
        <f t="shared" si="62"/>
        <v>0</v>
      </c>
      <c r="CH6" s="20">
        <f t="shared" si="62"/>
        <v>0</v>
      </c>
      <c r="CI6" s="20">
        <f t="shared" si="62"/>
        <v>0</v>
      </c>
      <c r="CJ6" s="8">
        <f t="shared" si="56"/>
        <v>2620</v>
      </c>
      <c r="CK6" s="8">
        <f t="shared" si="32"/>
        <v>0</v>
      </c>
      <c r="CL6" s="8">
        <f t="shared" si="33"/>
        <v>0</v>
      </c>
      <c r="CM6" s="8">
        <f t="shared" si="34"/>
        <v>0</v>
      </c>
      <c r="CN6" s="8">
        <f t="shared" si="35"/>
        <v>3824</v>
      </c>
    </row>
    <row r="7" spans="1:92" ht="13.5">
      <c r="A7" s="11" t="str">
        <f t="shared" si="36"/>
        <v>4</v>
      </c>
      <c r="B7" s="11">
        <f t="shared" si="0"/>
      </c>
      <c r="C7" s="12" t="s">
        <v>81</v>
      </c>
      <c r="D7" s="13">
        <v>1984</v>
      </c>
      <c r="E7" s="39">
        <f>ROUND(IF('Men''s Epée'!$A$3=1,AO7+BE7,BT7+CJ7),0)</f>
        <v>2770</v>
      </c>
      <c r="F7" s="14">
        <v>3</v>
      </c>
      <c r="G7" s="16">
        <f>IF(OR('Men''s Epée'!$A$3=1,'Men''s Epée'!$AP$3=TRUE),IF(OR(F7&gt;=49,ISNUMBER(F7)=FALSE),0,VLOOKUP(F7,PointTable,G$3,TRUE)),0)</f>
        <v>850</v>
      </c>
      <c r="H7" s="15">
        <v>1</v>
      </c>
      <c r="I7" s="16">
        <f>IF(OR('Men''s Epée'!$A$3=1,'Men''s Epée'!$AQ$3=TRUE),IF(OR(H7&gt;=49,ISNUMBER(H7)=FALSE),0,VLOOKUP(H7,PointTable,I$3,TRUE)),0)</f>
        <v>1000</v>
      </c>
      <c r="J7" s="15">
        <v>2</v>
      </c>
      <c r="K7" s="16">
        <f>IF(OR('Men''s Epée'!$A$3=1,'Men''s Epée'!$AQ$3=TRUE),IF(OR(J7&gt;=49,ISNUMBER(J7)=FALSE),0,VLOOKUP(J7,PointTable,K$3,TRUE)),0)</f>
        <v>920</v>
      </c>
      <c r="L7" s="15">
        <v>6</v>
      </c>
      <c r="M7" s="16">
        <f>IF(OR('Men''s Epée'!$A$3=1,'Men''s Epée'!$AS$3=TRUE),IF(OR(L7&gt;=49,ISNUMBER(L7)=FALSE),0,VLOOKUP(L7,PointTable,M$3,TRUE)),0)</f>
        <v>695</v>
      </c>
      <c r="N7" s="17"/>
      <c r="O7" s="17"/>
      <c r="P7" s="17"/>
      <c r="Q7" s="17"/>
      <c r="R7" s="17"/>
      <c r="S7" s="17"/>
      <c r="T7" s="17"/>
      <c r="U7" s="17"/>
      <c r="V7" s="17"/>
      <c r="W7" s="18"/>
      <c r="X7" s="17"/>
      <c r="Y7" s="17"/>
      <c r="Z7" s="17"/>
      <c r="AA7" s="17"/>
      <c r="AB7" s="17"/>
      <c r="AC7" s="18"/>
      <c r="AE7" s="19">
        <f t="shared" si="1"/>
        <v>0</v>
      </c>
      <c r="AF7" s="19">
        <f t="shared" si="37"/>
        <v>0</v>
      </c>
      <c r="AG7" s="19">
        <f t="shared" si="38"/>
        <v>0</v>
      </c>
      <c r="AH7" s="19">
        <f t="shared" si="39"/>
        <v>0</v>
      </c>
      <c r="AI7" s="19">
        <f t="shared" si="40"/>
        <v>0</v>
      </c>
      <c r="AJ7" s="19">
        <f t="shared" si="41"/>
        <v>0</v>
      </c>
      <c r="AK7" s="19">
        <f t="shared" si="42"/>
        <v>0</v>
      </c>
      <c r="AL7" s="19">
        <f t="shared" si="43"/>
        <v>0</v>
      </c>
      <c r="AM7" s="19">
        <f t="shared" si="44"/>
        <v>0</v>
      </c>
      <c r="AN7" s="19">
        <f t="shared" si="45"/>
        <v>0</v>
      </c>
      <c r="AO7" s="19">
        <f t="shared" si="3"/>
        <v>0</v>
      </c>
      <c r="AP7" s="19">
        <f t="shared" si="4"/>
        <v>850</v>
      </c>
      <c r="AQ7" s="19">
        <f t="shared" si="5"/>
        <v>1000</v>
      </c>
      <c r="AR7" s="19">
        <f t="shared" si="6"/>
        <v>920</v>
      </c>
      <c r="AS7" s="19">
        <f t="shared" si="7"/>
        <v>695</v>
      </c>
      <c r="AT7" s="19">
        <f t="shared" si="8"/>
        <v>0</v>
      </c>
      <c r="AU7" s="19">
        <f t="shared" si="9"/>
        <v>0</v>
      </c>
      <c r="AV7" s="19">
        <f t="shared" si="10"/>
        <v>0</v>
      </c>
      <c r="AW7" s="19">
        <f t="shared" si="11"/>
        <v>0</v>
      </c>
      <c r="AX7" s="19">
        <f t="shared" si="12"/>
        <v>0</v>
      </c>
      <c r="AY7" s="19">
        <f t="shared" si="57"/>
        <v>0</v>
      </c>
      <c r="AZ7" s="19">
        <f t="shared" si="58"/>
        <v>0</v>
      </c>
      <c r="BA7" s="19">
        <f t="shared" si="59"/>
        <v>0</v>
      </c>
      <c r="BB7" s="19">
        <f t="shared" si="59"/>
        <v>0</v>
      </c>
      <c r="BC7" s="19">
        <f t="shared" si="59"/>
        <v>0</v>
      </c>
      <c r="BD7" s="19">
        <f t="shared" si="59"/>
        <v>0</v>
      </c>
      <c r="BE7" s="19">
        <f t="shared" si="46"/>
        <v>2770</v>
      </c>
      <c r="BF7" s="19">
        <f t="shared" si="17"/>
        <v>0</v>
      </c>
      <c r="BG7" s="19">
        <f t="shared" si="18"/>
        <v>0</v>
      </c>
      <c r="BH7" s="19">
        <f t="shared" si="19"/>
        <v>0</v>
      </c>
      <c r="BJ7" s="20">
        <f t="shared" si="20"/>
        <v>0</v>
      </c>
      <c r="BK7" s="20">
        <f t="shared" si="47"/>
        <v>0</v>
      </c>
      <c r="BL7" s="20">
        <f t="shared" si="48"/>
        <v>0</v>
      </c>
      <c r="BM7" s="20">
        <f t="shared" si="49"/>
        <v>0</v>
      </c>
      <c r="BN7" s="20">
        <f t="shared" si="50"/>
        <v>0</v>
      </c>
      <c r="BO7" s="20">
        <f t="shared" si="51"/>
        <v>0</v>
      </c>
      <c r="BP7" s="20">
        <f t="shared" si="52"/>
        <v>0</v>
      </c>
      <c r="BQ7" s="20">
        <f t="shared" si="53"/>
        <v>0</v>
      </c>
      <c r="BR7" s="20">
        <f t="shared" si="54"/>
        <v>0</v>
      </c>
      <c r="BS7" s="20">
        <f t="shared" si="55"/>
        <v>0</v>
      </c>
      <c r="BT7" s="8">
        <f t="shared" si="22"/>
        <v>0</v>
      </c>
      <c r="BU7" s="8">
        <f>IF('Men''s Epée'!$AP$3=TRUE,G7,0)</f>
        <v>850</v>
      </c>
      <c r="BV7" s="8">
        <f>IF('Men''s Epée'!$AQ$3=TRUE,I7,0)</f>
        <v>1000</v>
      </c>
      <c r="BW7" s="8">
        <f>IF('Men''s Epée'!$AR$3=TRUE,K7,0)</f>
        <v>920</v>
      </c>
      <c r="BX7" s="8">
        <f>IF('Men''s Epée'!$AS$3=TRUE,M7,0)</f>
        <v>695</v>
      </c>
      <c r="BY7" s="8">
        <f t="shared" si="23"/>
        <v>0</v>
      </c>
      <c r="BZ7" s="8">
        <f t="shared" si="24"/>
        <v>0</v>
      </c>
      <c r="CA7" s="8">
        <f t="shared" si="25"/>
        <v>0</v>
      </c>
      <c r="CB7" s="8">
        <f t="shared" si="26"/>
        <v>0</v>
      </c>
      <c r="CC7" s="8">
        <f t="shared" si="27"/>
        <v>0</v>
      </c>
      <c r="CD7" s="20">
        <f t="shared" si="60"/>
        <v>0</v>
      </c>
      <c r="CE7" s="20">
        <f t="shared" si="61"/>
        <v>0</v>
      </c>
      <c r="CF7" s="20">
        <f t="shared" si="62"/>
        <v>0</v>
      </c>
      <c r="CG7" s="20">
        <f t="shared" si="62"/>
        <v>0</v>
      </c>
      <c r="CH7" s="20">
        <f t="shared" si="62"/>
        <v>0</v>
      </c>
      <c r="CI7" s="20">
        <f t="shared" si="62"/>
        <v>0</v>
      </c>
      <c r="CJ7" s="8">
        <f t="shared" si="56"/>
        <v>2770</v>
      </c>
      <c r="CK7" s="8">
        <f t="shared" si="32"/>
        <v>0</v>
      </c>
      <c r="CL7" s="8">
        <f t="shared" si="33"/>
        <v>0</v>
      </c>
      <c r="CM7" s="8">
        <f t="shared" si="34"/>
        <v>0</v>
      </c>
      <c r="CN7" s="8">
        <f t="shared" si="35"/>
        <v>2770</v>
      </c>
    </row>
    <row r="8" spans="1:92" ht="13.5">
      <c r="A8" s="11" t="str">
        <f t="shared" si="36"/>
        <v>5</v>
      </c>
      <c r="B8" s="11">
        <f t="shared" si="0"/>
      </c>
      <c r="C8" s="12" t="s">
        <v>19</v>
      </c>
      <c r="D8" s="13">
        <v>1978</v>
      </c>
      <c r="E8" s="39">
        <f>ROUND(IF('Men''s Epée'!$A$3=1,AO8+BE8,BT8+CJ8),0)</f>
        <v>2610</v>
      </c>
      <c r="F8" s="14" t="s">
        <v>4</v>
      </c>
      <c r="G8" s="16">
        <f>IF(OR('Men''s Epée'!$A$3=1,'Men''s Epée'!$AP$3=TRUE),IF(OR(F8&gt;=49,ISNUMBER(F8)=FALSE),0,VLOOKUP(F8,PointTable,G$3,TRUE)),0)</f>
        <v>0</v>
      </c>
      <c r="H8" s="15">
        <v>18</v>
      </c>
      <c r="I8" s="16">
        <f>IF(OR('Men''s Epée'!$A$3=1,'Men''s Epée'!$AQ$3=TRUE),IF(OR(H8&gt;=49,ISNUMBER(H8)=FALSE),0,VLOOKUP(H8,PointTable,I$3,TRUE)),0)</f>
        <v>348</v>
      </c>
      <c r="J8" s="15">
        <v>3</v>
      </c>
      <c r="K8" s="16">
        <f>IF(OR('Men''s Epée'!$A$3=1,'Men''s Epée'!$AQ$3=TRUE),IF(OR(J8&gt;=49,ISNUMBER(J8)=FALSE),0,VLOOKUP(J8,PointTable,K$3,TRUE)),0)</f>
        <v>850</v>
      </c>
      <c r="L8" s="15" t="s">
        <v>4</v>
      </c>
      <c r="M8" s="16">
        <f>IF(OR('Men''s Epée'!$A$3=1,'Men''s Epée'!$AS$3=TRUE),IF(OR(L8&gt;=49,ISNUMBER(L8)=FALSE),0,VLOOKUP(L8,PointTable,M$3,TRUE)),0)</f>
        <v>0</v>
      </c>
      <c r="N8" s="17">
        <v>1212</v>
      </c>
      <c r="O8" s="17">
        <v>200</v>
      </c>
      <c r="P8" s="17"/>
      <c r="Q8" s="17"/>
      <c r="R8" s="17"/>
      <c r="S8" s="17"/>
      <c r="T8" s="17"/>
      <c r="U8" s="17"/>
      <c r="V8" s="17"/>
      <c r="W8" s="18"/>
      <c r="X8" s="17"/>
      <c r="Y8" s="17"/>
      <c r="Z8" s="17"/>
      <c r="AA8" s="17"/>
      <c r="AB8" s="17"/>
      <c r="AC8" s="18"/>
      <c r="AE8" s="19">
        <f t="shared" si="1"/>
        <v>1212</v>
      </c>
      <c r="AF8" s="19">
        <f t="shared" si="37"/>
        <v>200</v>
      </c>
      <c r="AG8" s="19">
        <f t="shared" si="38"/>
        <v>0</v>
      </c>
      <c r="AH8" s="19">
        <f t="shared" si="39"/>
        <v>0</v>
      </c>
      <c r="AI8" s="19">
        <f t="shared" si="40"/>
        <v>0</v>
      </c>
      <c r="AJ8" s="19">
        <f t="shared" si="41"/>
        <v>0</v>
      </c>
      <c r="AK8" s="19">
        <f t="shared" si="42"/>
        <v>0</v>
      </c>
      <c r="AL8" s="19">
        <f t="shared" si="43"/>
        <v>0</v>
      </c>
      <c r="AM8" s="19">
        <f t="shared" si="44"/>
        <v>0</v>
      </c>
      <c r="AN8" s="19">
        <f t="shared" si="45"/>
        <v>0</v>
      </c>
      <c r="AO8" s="19">
        <f t="shared" si="3"/>
        <v>1412</v>
      </c>
      <c r="AP8" s="19">
        <f t="shared" si="4"/>
        <v>0</v>
      </c>
      <c r="AQ8" s="19">
        <f t="shared" si="5"/>
        <v>348</v>
      </c>
      <c r="AR8" s="19">
        <f t="shared" si="6"/>
        <v>850</v>
      </c>
      <c r="AS8" s="19">
        <f t="shared" si="7"/>
        <v>0</v>
      </c>
      <c r="AT8" s="19">
        <f t="shared" si="8"/>
        <v>0</v>
      </c>
      <c r="AU8" s="19">
        <f t="shared" si="9"/>
        <v>0</v>
      </c>
      <c r="AV8" s="19">
        <f t="shared" si="10"/>
        <v>0</v>
      </c>
      <c r="AW8" s="19">
        <f t="shared" si="11"/>
        <v>0</v>
      </c>
      <c r="AX8" s="19">
        <f t="shared" si="12"/>
        <v>0</v>
      </c>
      <c r="AY8" s="19">
        <f t="shared" si="57"/>
        <v>0</v>
      </c>
      <c r="AZ8" s="19">
        <f t="shared" si="58"/>
        <v>0</v>
      </c>
      <c r="BA8" s="19">
        <f aca="true" t="shared" si="63" ref="BA8:BA19">ABS(Z8)</f>
        <v>0</v>
      </c>
      <c r="BB8" s="19">
        <f t="shared" si="14"/>
        <v>0</v>
      </c>
      <c r="BC8" s="19">
        <f t="shared" si="15"/>
        <v>0</v>
      </c>
      <c r="BD8" s="19">
        <f t="shared" si="16"/>
        <v>0</v>
      </c>
      <c r="BE8" s="19">
        <f t="shared" si="46"/>
        <v>1198</v>
      </c>
      <c r="BF8" s="19">
        <f t="shared" si="17"/>
        <v>0</v>
      </c>
      <c r="BG8" s="19">
        <f t="shared" si="18"/>
        <v>0</v>
      </c>
      <c r="BH8" s="19">
        <f t="shared" si="19"/>
        <v>0</v>
      </c>
      <c r="BJ8" s="20">
        <f t="shared" si="20"/>
        <v>1212</v>
      </c>
      <c r="BK8" s="20">
        <f t="shared" si="47"/>
        <v>200</v>
      </c>
      <c r="BL8" s="20">
        <f t="shared" si="48"/>
        <v>0</v>
      </c>
      <c r="BM8" s="20">
        <f t="shared" si="49"/>
        <v>0</v>
      </c>
      <c r="BN8" s="20">
        <f t="shared" si="50"/>
        <v>0</v>
      </c>
      <c r="BO8" s="20">
        <f t="shared" si="51"/>
        <v>0</v>
      </c>
      <c r="BP8" s="20">
        <f t="shared" si="52"/>
        <v>0</v>
      </c>
      <c r="BQ8" s="20">
        <f t="shared" si="53"/>
        <v>0</v>
      </c>
      <c r="BR8" s="20">
        <f t="shared" si="54"/>
        <v>0</v>
      </c>
      <c r="BS8" s="20">
        <f t="shared" si="55"/>
        <v>0</v>
      </c>
      <c r="BT8" s="8">
        <f t="shared" si="22"/>
        <v>1412</v>
      </c>
      <c r="BU8" s="8">
        <f>IF('Men''s Epée'!$AP$3=TRUE,G8,0)</f>
        <v>0</v>
      </c>
      <c r="BV8" s="8">
        <f>IF('Men''s Epée'!$AQ$3=TRUE,I8,0)</f>
        <v>348</v>
      </c>
      <c r="BW8" s="8">
        <f>IF('Men''s Epée'!$AR$3=TRUE,K8,0)</f>
        <v>850</v>
      </c>
      <c r="BX8" s="8">
        <f>IF('Men''s Epée'!$AS$3=TRUE,M8,0)</f>
        <v>0</v>
      </c>
      <c r="BY8" s="8">
        <f t="shared" si="23"/>
        <v>0</v>
      </c>
      <c r="BZ8" s="8">
        <f t="shared" si="24"/>
        <v>0</v>
      </c>
      <c r="CA8" s="8">
        <f t="shared" si="25"/>
        <v>0</v>
      </c>
      <c r="CB8" s="8">
        <f t="shared" si="26"/>
        <v>0</v>
      </c>
      <c r="CC8" s="8">
        <f t="shared" si="27"/>
        <v>0</v>
      </c>
      <c r="CD8" s="20">
        <f t="shared" si="60"/>
        <v>0</v>
      </c>
      <c r="CE8" s="20">
        <f t="shared" si="61"/>
        <v>0</v>
      </c>
      <c r="CF8" s="20">
        <f aca="true" t="shared" si="64" ref="CF8:CF19">MAX(Z8,0)</f>
        <v>0</v>
      </c>
      <c r="CG8" s="20">
        <f t="shared" si="29"/>
        <v>0</v>
      </c>
      <c r="CH8" s="20">
        <f t="shared" si="30"/>
        <v>0</v>
      </c>
      <c r="CI8" s="20">
        <f t="shared" si="31"/>
        <v>0</v>
      </c>
      <c r="CJ8" s="8">
        <f t="shared" si="56"/>
        <v>1198</v>
      </c>
      <c r="CK8" s="8">
        <f t="shared" si="32"/>
        <v>0</v>
      </c>
      <c r="CL8" s="8">
        <f t="shared" si="33"/>
        <v>0</v>
      </c>
      <c r="CM8" s="8">
        <f t="shared" si="34"/>
        <v>0</v>
      </c>
      <c r="CN8" s="8">
        <f t="shared" si="35"/>
        <v>2610</v>
      </c>
    </row>
    <row r="9" spans="1:92" ht="13.5">
      <c r="A9" s="11" t="str">
        <f t="shared" si="36"/>
        <v>6</v>
      </c>
      <c r="B9" s="11">
        <f t="shared" si="0"/>
      </c>
      <c r="C9" s="12" t="s">
        <v>73</v>
      </c>
      <c r="D9" s="13">
        <v>1985</v>
      </c>
      <c r="E9" s="39">
        <f>ROUND(IF('Men''s Epée'!$A$3=1,AO9+BE9,BT9+CJ9),0)</f>
        <v>2554</v>
      </c>
      <c r="F9" s="14">
        <v>9</v>
      </c>
      <c r="G9" s="16">
        <f>IF(OR('Men''s Epée'!$A$3=1,'Men''s Epée'!$AP$3=TRUE),IF(OR(F9&gt;=49,ISNUMBER(F9)=FALSE),0,VLOOKUP(F9,PointTable,G$3,TRUE)),0)</f>
        <v>535</v>
      </c>
      <c r="H9" s="15">
        <v>5</v>
      </c>
      <c r="I9" s="16">
        <f>IF(OR('Men''s Epée'!$A$3=1,'Men''s Epée'!$AQ$3=TRUE),IF(OR(H9&gt;=49,ISNUMBER(H9)=FALSE),0,VLOOKUP(H9,PointTable,I$3,TRUE)),0)</f>
        <v>700</v>
      </c>
      <c r="J9" s="15">
        <v>1</v>
      </c>
      <c r="K9" s="16">
        <f>IF(OR('Men''s Epée'!$A$3=1,'Men''s Epée'!$AQ$3=TRUE),IF(OR(J9&gt;=49,ISNUMBER(J9)=FALSE),0,VLOOKUP(J9,PointTable,K$3,TRUE)),0)</f>
        <v>1000</v>
      </c>
      <c r="L9" s="15">
        <v>5</v>
      </c>
      <c r="M9" s="16">
        <f>IF(OR('Men''s Epée'!$A$3=1,'Men''s Epée'!$AS$3=TRUE),IF(OR(L9&gt;=49,ISNUMBER(L9)=FALSE),0,VLOOKUP(L9,PointTable,M$3,TRUE)),0)</f>
        <v>700</v>
      </c>
      <c r="N9" s="17">
        <v>153.558</v>
      </c>
      <c r="O9" s="17"/>
      <c r="P9" s="17"/>
      <c r="Q9" s="17"/>
      <c r="R9" s="17"/>
      <c r="S9" s="17"/>
      <c r="T9" s="17"/>
      <c r="U9" s="17"/>
      <c r="V9" s="17"/>
      <c r="W9" s="18"/>
      <c r="X9" s="17"/>
      <c r="Y9" s="17"/>
      <c r="Z9" s="17"/>
      <c r="AA9" s="17"/>
      <c r="AB9" s="17"/>
      <c r="AC9" s="18"/>
      <c r="AE9" s="19">
        <f t="shared" si="1"/>
        <v>153.558</v>
      </c>
      <c r="AF9" s="19">
        <f t="shared" si="37"/>
        <v>0</v>
      </c>
      <c r="AG9" s="19">
        <f t="shared" si="38"/>
        <v>0</v>
      </c>
      <c r="AH9" s="19">
        <f t="shared" si="39"/>
        <v>0</v>
      </c>
      <c r="AI9" s="19">
        <f t="shared" si="40"/>
        <v>0</v>
      </c>
      <c r="AJ9" s="19">
        <f t="shared" si="41"/>
        <v>0</v>
      </c>
      <c r="AK9" s="19">
        <f t="shared" si="42"/>
        <v>0</v>
      </c>
      <c r="AL9" s="19">
        <f t="shared" si="43"/>
        <v>0</v>
      </c>
      <c r="AM9" s="19">
        <f t="shared" si="44"/>
        <v>0</v>
      </c>
      <c r="AN9" s="19">
        <f t="shared" si="45"/>
        <v>0</v>
      </c>
      <c r="AO9" s="19">
        <f t="shared" si="3"/>
        <v>153.558</v>
      </c>
      <c r="AP9" s="19">
        <f t="shared" si="4"/>
        <v>535</v>
      </c>
      <c r="AQ9" s="19">
        <f t="shared" si="5"/>
        <v>700</v>
      </c>
      <c r="AR9" s="19">
        <f t="shared" si="6"/>
        <v>1000</v>
      </c>
      <c r="AS9" s="19">
        <f t="shared" si="7"/>
        <v>700</v>
      </c>
      <c r="AT9" s="19">
        <f t="shared" si="8"/>
        <v>0</v>
      </c>
      <c r="AU9" s="19">
        <f t="shared" si="9"/>
        <v>0</v>
      </c>
      <c r="AV9" s="19">
        <f t="shared" si="10"/>
        <v>0</v>
      </c>
      <c r="AW9" s="19">
        <f t="shared" si="11"/>
        <v>0</v>
      </c>
      <c r="AX9" s="19">
        <f t="shared" si="12"/>
        <v>0</v>
      </c>
      <c r="AY9" s="19">
        <f t="shared" si="57"/>
        <v>0</v>
      </c>
      <c r="AZ9" s="19">
        <f t="shared" si="58"/>
        <v>0</v>
      </c>
      <c r="BA9" s="19">
        <f t="shared" si="63"/>
        <v>0</v>
      </c>
      <c r="BB9" s="19">
        <f t="shared" si="14"/>
        <v>0</v>
      </c>
      <c r="BC9" s="19">
        <f t="shared" si="15"/>
        <v>0</v>
      </c>
      <c r="BD9" s="19">
        <f t="shared" si="16"/>
        <v>0</v>
      </c>
      <c r="BE9" s="19">
        <f t="shared" si="46"/>
        <v>2400</v>
      </c>
      <c r="BF9" s="19">
        <f t="shared" si="17"/>
        <v>0</v>
      </c>
      <c r="BG9" s="19">
        <f t="shared" si="18"/>
        <v>0</v>
      </c>
      <c r="BH9" s="19">
        <f t="shared" si="19"/>
        <v>0</v>
      </c>
      <c r="BJ9" s="20">
        <f t="shared" si="20"/>
        <v>153.558</v>
      </c>
      <c r="BK9" s="20">
        <f t="shared" si="47"/>
        <v>0</v>
      </c>
      <c r="BL9" s="20">
        <f t="shared" si="48"/>
        <v>0</v>
      </c>
      <c r="BM9" s="20">
        <f t="shared" si="49"/>
        <v>0</v>
      </c>
      <c r="BN9" s="20">
        <f t="shared" si="50"/>
        <v>0</v>
      </c>
      <c r="BO9" s="20">
        <f t="shared" si="51"/>
        <v>0</v>
      </c>
      <c r="BP9" s="20">
        <f t="shared" si="52"/>
        <v>0</v>
      </c>
      <c r="BQ9" s="20">
        <f t="shared" si="53"/>
        <v>0</v>
      </c>
      <c r="BR9" s="20">
        <f t="shared" si="54"/>
        <v>0</v>
      </c>
      <c r="BS9" s="20">
        <f t="shared" si="55"/>
        <v>0</v>
      </c>
      <c r="BT9" s="8">
        <f t="shared" si="22"/>
        <v>153.558</v>
      </c>
      <c r="BU9" s="8">
        <f>IF('Men''s Epée'!$AP$3=TRUE,G9,0)</f>
        <v>535</v>
      </c>
      <c r="BV9" s="8">
        <f>IF('Men''s Epée'!$AQ$3=TRUE,I9,0)</f>
        <v>700</v>
      </c>
      <c r="BW9" s="8">
        <f>IF('Men''s Epée'!$AR$3=TRUE,K9,0)</f>
        <v>1000</v>
      </c>
      <c r="BX9" s="8">
        <f>IF('Men''s Epée'!$AS$3=TRUE,M9,0)</f>
        <v>700</v>
      </c>
      <c r="BY9" s="8">
        <f t="shared" si="23"/>
        <v>0</v>
      </c>
      <c r="BZ9" s="8">
        <f t="shared" si="24"/>
        <v>0</v>
      </c>
      <c r="CA9" s="8">
        <f t="shared" si="25"/>
        <v>0</v>
      </c>
      <c r="CB9" s="8">
        <f t="shared" si="26"/>
        <v>0</v>
      </c>
      <c r="CC9" s="8">
        <f t="shared" si="27"/>
        <v>0</v>
      </c>
      <c r="CD9" s="20">
        <f t="shared" si="60"/>
        <v>0</v>
      </c>
      <c r="CE9" s="20">
        <f t="shared" si="61"/>
        <v>0</v>
      </c>
      <c r="CF9" s="20">
        <f t="shared" si="64"/>
        <v>0</v>
      </c>
      <c r="CG9" s="20">
        <f t="shared" si="29"/>
        <v>0</v>
      </c>
      <c r="CH9" s="20">
        <f t="shared" si="30"/>
        <v>0</v>
      </c>
      <c r="CI9" s="20">
        <f t="shared" si="31"/>
        <v>0</v>
      </c>
      <c r="CJ9" s="8">
        <f t="shared" si="56"/>
        <v>2400</v>
      </c>
      <c r="CK9" s="8">
        <f t="shared" si="32"/>
        <v>0</v>
      </c>
      <c r="CL9" s="8">
        <f t="shared" si="33"/>
        <v>0</v>
      </c>
      <c r="CM9" s="8">
        <f t="shared" si="34"/>
        <v>0</v>
      </c>
      <c r="CN9" s="8">
        <f t="shared" si="35"/>
        <v>2554</v>
      </c>
    </row>
    <row r="10" spans="1:92" ht="13.5">
      <c r="A10" s="11" t="str">
        <f t="shared" si="36"/>
        <v>7</v>
      </c>
      <c r="B10" s="11">
        <f t="shared" si="0"/>
      </c>
      <c r="C10" s="12" t="s">
        <v>97</v>
      </c>
      <c r="D10" s="13">
        <v>1985</v>
      </c>
      <c r="E10" s="39">
        <f>ROUND(IF('Men''s Epée'!$A$3=1,AO10+BE10,BT10+CJ10),0)</f>
        <v>2347</v>
      </c>
      <c r="F10" s="14">
        <v>8</v>
      </c>
      <c r="G10" s="16">
        <f>IF(OR('Men''s Epée'!$A$3=1,'Men''s Epée'!$AP$3=TRUE),IF(OR(F10&gt;=49,ISNUMBER(F10)=FALSE),0,VLOOKUP(F10,PointTable,G$3,TRUE)),0)</f>
        <v>685</v>
      </c>
      <c r="H10" s="15">
        <v>3</v>
      </c>
      <c r="I10" s="16">
        <f>IF(OR('Men''s Epée'!$A$3=1,'Men''s Epée'!$AQ$3=TRUE),IF(OR(H10&gt;=49,ISNUMBER(H10)=FALSE),0,VLOOKUP(H10,PointTable,I$3,TRUE)),0)</f>
        <v>850</v>
      </c>
      <c r="J10" s="15" t="s">
        <v>329</v>
      </c>
      <c r="K10" s="16">
        <f>IF(OR('Men''s Epée'!$A$3=1,'Men''s Epée'!$AQ$3=TRUE),IF(OR(J10&gt;=49,ISNUMBER(J10)=FALSE),0,VLOOKUP(J10,PointTable,K$3,TRUE)),0)</f>
        <v>0</v>
      </c>
      <c r="L10" s="15">
        <v>9</v>
      </c>
      <c r="M10" s="16">
        <f>IF(OR('Men''s Epée'!$A$3=1,'Men''s Epée'!$AS$3=TRUE),IF(OR(L10&gt;=49,ISNUMBER(L10)=FALSE),0,VLOOKUP(L10,PointTable,M$3,TRUE)),0)</f>
        <v>535</v>
      </c>
      <c r="N10" s="17">
        <v>277.482</v>
      </c>
      <c r="O10" s="17"/>
      <c r="P10" s="17"/>
      <c r="Q10" s="17"/>
      <c r="R10" s="17"/>
      <c r="S10" s="17"/>
      <c r="T10" s="17"/>
      <c r="U10" s="17"/>
      <c r="V10" s="17"/>
      <c r="W10" s="18"/>
      <c r="X10" s="17"/>
      <c r="Y10" s="17"/>
      <c r="Z10" s="17"/>
      <c r="AA10" s="17"/>
      <c r="AB10" s="17"/>
      <c r="AC10" s="18"/>
      <c r="AE10" s="19">
        <f t="shared" si="1"/>
        <v>277.482</v>
      </c>
      <c r="AF10" s="19">
        <f t="shared" si="37"/>
        <v>0</v>
      </c>
      <c r="AG10" s="19">
        <f t="shared" si="38"/>
        <v>0</v>
      </c>
      <c r="AH10" s="19">
        <f t="shared" si="39"/>
        <v>0</v>
      </c>
      <c r="AI10" s="19">
        <f t="shared" si="40"/>
        <v>0</v>
      </c>
      <c r="AJ10" s="19">
        <f t="shared" si="41"/>
        <v>0</v>
      </c>
      <c r="AK10" s="19">
        <f t="shared" si="42"/>
        <v>0</v>
      </c>
      <c r="AL10" s="19">
        <f t="shared" si="43"/>
        <v>0</v>
      </c>
      <c r="AM10" s="19">
        <f t="shared" si="44"/>
        <v>0</v>
      </c>
      <c r="AN10" s="19">
        <f t="shared" si="45"/>
        <v>0</v>
      </c>
      <c r="AO10" s="19">
        <f t="shared" si="3"/>
        <v>277.482</v>
      </c>
      <c r="AP10" s="19">
        <f t="shared" si="4"/>
        <v>685</v>
      </c>
      <c r="AQ10" s="19">
        <f t="shared" si="5"/>
        <v>850</v>
      </c>
      <c r="AR10" s="19">
        <f t="shared" si="6"/>
        <v>0</v>
      </c>
      <c r="AS10" s="19">
        <f t="shared" si="7"/>
        <v>535</v>
      </c>
      <c r="AT10" s="19">
        <f t="shared" si="8"/>
        <v>0</v>
      </c>
      <c r="AU10" s="19">
        <f t="shared" si="9"/>
        <v>0</v>
      </c>
      <c r="AV10" s="19">
        <f t="shared" si="10"/>
        <v>0</v>
      </c>
      <c r="AW10" s="19">
        <f t="shared" si="11"/>
        <v>0</v>
      </c>
      <c r="AX10" s="19">
        <f t="shared" si="12"/>
        <v>0</v>
      </c>
      <c r="AY10" s="19">
        <f t="shared" si="57"/>
        <v>0</v>
      </c>
      <c r="AZ10" s="19">
        <f t="shared" si="58"/>
        <v>0</v>
      </c>
      <c r="BA10" s="19">
        <f t="shared" si="63"/>
        <v>0</v>
      </c>
      <c r="BB10" s="19">
        <f t="shared" si="14"/>
        <v>0</v>
      </c>
      <c r="BC10" s="19">
        <f t="shared" si="15"/>
        <v>0</v>
      </c>
      <c r="BD10" s="19">
        <f t="shared" si="16"/>
        <v>0</v>
      </c>
      <c r="BE10" s="19">
        <f t="shared" si="46"/>
        <v>2070</v>
      </c>
      <c r="BF10" s="19">
        <f t="shared" si="17"/>
        <v>0</v>
      </c>
      <c r="BG10" s="19">
        <f t="shared" si="18"/>
        <v>0</v>
      </c>
      <c r="BH10" s="19">
        <f t="shared" si="19"/>
        <v>0</v>
      </c>
      <c r="BJ10" s="20">
        <f t="shared" si="20"/>
        <v>277.482</v>
      </c>
      <c r="BK10" s="20">
        <f t="shared" si="47"/>
        <v>0</v>
      </c>
      <c r="BL10" s="20">
        <f t="shared" si="48"/>
        <v>0</v>
      </c>
      <c r="BM10" s="20">
        <f t="shared" si="49"/>
        <v>0</v>
      </c>
      <c r="BN10" s="20">
        <f t="shared" si="50"/>
        <v>0</v>
      </c>
      <c r="BO10" s="20">
        <f t="shared" si="51"/>
        <v>0</v>
      </c>
      <c r="BP10" s="20">
        <f t="shared" si="52"/>
        <v>0</v>
      </c>
      <c r="BQ10" s="20">
        <f t="shared" si="53"/>
        <v>0</v>
      </c>
      <c r="BR10" s="20">
        <f t="shared" si="54"/>
        <v>0</v>
      </c>
      <c r="BS10" s="20">
        <f t="shared" si="55"/>
        <v>0</v>
      </c>
      <c r="BT10" s="8">
        <f t="shared" si="22"/>
        <v>277.482</v>
      </c>
      <c r="BU10" s="8">
        <f>IF('Men''s Epée'!$AP$3=TRUE,G10,0)</f>
        <v>685</v>
      </c>
      <c r="BV10" s="8">
        <f>IF('Men''s Epée'!$AQ$3=TRUE,I10,0)</f>
        <v>850</v>
      </c>
      <c r="BW10" s="8">
        <f>IF('Men''s Epée'!$AR$3=TRUE,K10,0)</f>
        <v>0</v>
      </c>
      <c r="BX10" s="8">
        <f>IF('Men''s Epée'!$AS$3=TRUE,M10,0)</f>
        <v>535</v>
      </c>
      <c r="BY10" s="8">
        <f t="shared" si="23"/>
        <v>0</v>
      </c>
      <c r="BZ10" s="8">
        <f t="shared" si="24"/>
        <v>0</v>
      </c>
      <c r="CA10" s="8">
        <f t="shared" si="25"/>
        <v>0</v>
      </c>
      <c r="CB10" s="8">
        <f t="shared" si="26"/>
        <v>0</v>
      </c>
      <c r="CC10" s="8">
        <f t="shared" si="27"/>
        <v>0</v>
      </c>
      <c r="CD10" s="20">
        <f t="shared" si="60"/>
        <v>0</v>
      </c>
      <c r="CE10" s="20">
        <f t="shared" si="61"/>
        <v>0</v>
      </c>
      <c r="CF10" s="20">
        <f t="shared" si="64"/>
        <v>0</v>
      </c>
      <c r="CG10" s="20">
        <f t="shared" si="29"/>
        <v>0</v>
      </c>
      <c r="CH10" s="20">
        <f t="shared" si="30"/>
        <v>0</v>
      </c>
      <c r="CI10" s="20">
        <f t="shared" si="31"/>
        <v>0</v>
      </c>
      <c r="CJ10" s="8">
        <f t="shared" si="56"/>
        <v>2070</v>
      </c>
      <c r="CK10" s="8">
        <f t="shared" si="32"/>
        <v>0</v>
      </c>
      <c r="CL10" s="8">
        <f t="shared" si="33"/>
        <v>0</v>
      </c>
      <c r="CM10" s="8">
        <f t="shared" si="34"/>
        <v>0</v>
      </c>
      <c r="CN10" s="8">
        <f t="shared" si="35"/>
        <v>2347</v>
      </c>
    </row>
    <row r="11" spans="1:92" ht="13.5">
      <c r="A11" s="11" t="str">
        <f t="shared" si="36"/>
        <v>8</v>
      </c>
      <c r="B11" s="11">
        <f t="shared" si="0"/>
      </c>
      <c r="C11" s="12" t="s">
        <v>49</v>
      </c>
      <c r="D11" s="13">
        <v>1984</v>
      </c>
      <c r="E11" s="39">
        <f>ROUND(IF('Men''s Epée'!$A$3=1,AO11+BE11,BT11+CJ11),0)</f>
        <v>2301</v>
      </c>
      <c r="F11" s="14">
        <v>11</v>
      </c>
      <c r="G11" s="16">
        <f>IF(OR('Men''s Epée'!$A$3=1,'Men''s Epée'!$AP$3=TRUE),IF(OR(F11&gt;=49,ISNUMBER(F11)=FALSE),0,VLOOKUP(F11,PointTable,G$3,TRUE)),0)</f>
        <v>531</v>
      </c>
      <c r="H11" s="15">
        <v>2</v>
      </c>
      <c r="I11" s="16">
        <f>IF(OR('Men''s Epée'!$A$3=1,'Men''s Epée'!$AQ$3=TRUE),IF(OR(H11&gt;=49,ISNUMBER(H11)=FALSE),0,VLOOKUP(H11,PointTable,I$3,TRUE)),0)</f>
        <v>920</v>
      </c>
      <c r="J11" s="15" t="s">
        <v>4</v>
      </c>
      <c r="K11" s="16">
        <f>IF(OR('Men''s Epée'!$A$3=1,'Men''s Epée'!$AQ$3=TRUE),IF(OR(J11&gt;=49,ISNUMBER(J11)=FALSE),0,VLOOKUP(J11,PointTable,K$3,TRUE)),0)</f>
        <v>0</v>
      </c>
      <c r="L11" s="15">
        <v>3</v>
      </c>
      <c r="M11" s="16">
        <f>IF(OR('Men''s Epée'!$A$3=1,'Men''s Epée'!$AS$3=TRUE),IF(OR(L11&gt;=49,ISNUMBER(L11)=FALSE),0,VLOOKUP(L11,PointTable,M$3,TRUE)),0)</f>
        <v>850</v>
      </c>
      <c r="N11" s="17"/>
      <c r="O11" s="17"/>
      <c r="P11" s="17"/>
      <c r="Q11" s="17"/>
      <c r="R11" s="17"/>
      <c r="S11" s="17"/>
      <c r="T11" s="17"/>
      <c r="U11" s="17"/>
      <c r="V11" s="17"/>
      <c r="W11" s="18"/>
      <c r="X11" s="17"/>
      <c r="Y11" s="17"/>
      <c r="Z11" s="17"/>
      <c r="AA11" s="17"/>
      <c r="AB11" s="17"/>
      <c r="AC11" s="18"/>
      <c r="AE11" s="19">
        <f t="shared" si="1"/>
        <v>0</v>
      </c>
      <c r="AF11" s="19">
        <f t="shared" si="37"/>
        <v>0</v>
      </c>
      <c r="AG11" s="19">
        <f t="shared" si="38"/>
        <v>0</v>
      </c>
      <c r="AH11" s="19">
        <f t="shared" si="39"/>
        <v>0</v>
      </c>
      <c r="AI11" s="19">
        <f t="shared" si="40"/>
        <v>0</v>
      </c>
      <c r="AJ11" s="19">
        <f t="shared" si="41"/>
        <v>0</v>
      </c>
      <c r="AK11" s="19">
        <f t="shared" si="42"/>
        <v>0</v>
      </c>
      <c r="AL11" s="19">
        <f t="shared" si="43"/>
        <v>0</v>
      </c>
      <c r="AM11" s="19">
        <f t="shared" si="44"/>
        <v>0</v>
      </c>
      <c r="AN11" s="19">
        <f t="shared" si="45"/>
        <v>0</v>
      </c>
      <c r="AO11" s="19">
        <f t="shared" si="3"/>
        <v>0</v>
      </c>
      <c r="AP11" s="19">
        <f t="shared" si="4"/>
        <v>531</v>
      </c>
      <c r="AQ11" s="19">
        <f t="shared" si="5"/>
        <v>920</v>
      </c>
      <c r="AR11" s="19">
        <f t="shared" si="6"/>
        <v>0</v>
      </c>
      <c r="AS11" s="19">
        <f t="shared" si="7"/>
        <v>850</v>
      </c>
      <c r="AT11" s="19">
        <f t="shared" si="8"/>
        <v>0</v>
      </c>
      <c r="AU11" s="19">
        <f t="shared" si="9"/>
        <v>0</v>
      </c>
      <c r="AV11" s="19">
        <f t="shared" si="10"/>
        <v>0</v>
      </c>
      <c r="AW11" s="19">
        <f t="shared" si="11"/>
        <v>0</v>
      </c>
      <c r="AX11" s="19">
        <f t="shared" si="12"/>
        <v>0</v>
      </c>
      <c r="AY11" s="19">
        <f t="shared" si="57"/>
        <v>0</v>
      </c>
      <c r="AZ11" s="19">
        <f t="shared" si="58"/>
        <v>0</v>
      </c>
      <c r="BA11" s="19">
        <f t="shared" si="63"/>
        <v>0</v>
      </c>
      <c r="BB11" s="19">
        <f t="shared" si="14"/>
        <v>0</v>
      </c>
      <c r="BC11" s="19">
        <f t="shared" si="15"/>
        <v>0</v>
      </c>
      <c r="BD11" s="19">
        <f t="shared" si="16"/>
        <v>0</v>
      </c>
      <c r="BE11" s="19">
        <f t="shared" si="46"/>
        <v>2301</v>
      </c>
      <c r="BF11" s="19">
        <f t="shared" si="17"/>
        <v>0</v>
      </c>
      <c r="BG11" s="19">
        <f t="shared" si="18"/>
        <v>0</v>
      </c>
      <c r="BH11" s="19">
        <f t="shared" si="19"/>
        <v>0</v>
      </c>
      <c r="BJ11" s="20">
        <f t="shared" si="20"/>
        <v>0</v>
      </c>
      <c r="BK11" s="20">
        <f t="shared" si="47"/>
        <v>0</v>
      </c>
      <c r="BL11" s="20">
        <f t="shared" si="48"/>
        <v>0</v>
      </c>
      <c r="BM11" s="20">
        <f t="shared" si="49"/>
        <v>0</v>
      </c>
      <c r="BN11" s="20">
        <f t="shared" si="50"/>
        <v>0</v>
      </c>
      <c r="BO11" s="20">
        <f t="shared" si="51"/>
        <v>0</v>
      </c>
      <c r="BP11" s="20">
        <f t="shared" si="52"/>
        <v>0</v>
      </c>
      <c r="BQ11" s="20">
        <f t="shared" si="53"/>
        <v>0</v>
      </c>
      <c r="BR11" s="20">
        <f t="shared" si="54"/>
        <v>0</v>
      </c>
      <c r="BS11" s="20">
        <f t="shared" si="55"/>
        <v>0</v>
      </c>
      <c r="BT11" s="8">
        <f t="shared" si="22"/>
        <v>0</v>
      </c>
      <c r="BU11" s="8">
        <f>IF('Men''s Epée'!$AP$3=TRUE,G11,0)</f>
        <v>531</v>
      </c>
      <c r="BV11" s="8">
        <f>IF('Men''s Epée'!$AQ$3=TRUE,I11,0)</f>
        <v>920</v>
      </c>
      <c r="BW11" s="8">
        <f>IF('Men''s Epée'!$AR$3=TRUE,K11,0)</f>
        <v>0</v>
      </c>
      <c r="BX11" s="8">
        <f>IF('Men''s Epée'!$AS$3=TRUE,M11,0)</f>
        <v>850</v>
      </c>
      <c r="BY11" s="8">
        <f t="shared" si="23"/>
        <v>0</v>
      </c>
      <c r="BZ11" s="8">
        <f t="shared" si="24"/>
        <v>0</v>
      </c>
      <c r="CA11" s="8">
        <f t="shared" si="25"/>
        <v>0</v>
      </c>
      <c r="CB11" s="8">
        <f t="shared" si="26"/>
        <v>0</v>
      </c>
      <c r="CC11" s="8">
        <f t="shared" si="27"/>
        <v>0</v>
      </c>
      <c r="CD11" s="20">
        <f t="shared" si="60"/>
        <v>0</v>
      </c>
      <c r="CE11" s="20">
        <f t="shared" si="61"/>
        <v>0</v>
      </c>
      <c r="CF11" s="20">
        <f t="shared" si="64"/>
        <v>0</v>
      </c>
      <c r="CG11" s="20">
        <f t="shared" si="29"/>
        <v>0</v>
      </c>
      <c r="CH11" s="20">
        <f t="shared" si="30"/>
        <v>0</v>
      </c>
      <c r="CI11" s="20">
        <f t="shared" si="31"/>
        <v>0</v>
      </c>
      <c r="CJ11" s="8">
        <f t="shared" si="56"/>
        <v>2301</v>
      </c>
      <c r="CK11" s="8">
        <f t="shared" si="32"/>
        <v>0</v>
      </c>
      <c r="CL11" s="8">
        <f t="shared" si="33"/>
        <v>0</v>
      </c>
      <c r="CM11" s="8">
        <f t="shared" si="34"/>
        <v>0</v>
      </c>
      <c r="CN11" s="8">
        <f t="shared" si="35"/>
        <v>2301</v>
      </c>
    </row>
    <row r="12" spans="1:92" ht="13.5">
      <c r="A12" s="11" t="str">
        <f t="shared" si="36"/>
        <v>9</v>
      </c>
      <c r="B12" s="11">
        <f t="shared" si="0"/>
      </c>
      <c r="C12" s="12" t="s">
        <v>54</v>
      </c>
      <c r="D12" s="13">
        <v>1985</v>
      </c>
      <c r="E12" s="39">
        <f>ROUND(IF('Men''s Epée'!$A$3=1,AO12+BE12,BT12+CJ12),0)</f>
        <v>2235</v>
      </c>
      <c r="F12" s="14">
        <v>3</v>
      </c>
      <c r="G12" s="16">
        <f>IF(OR('Men''s Epée'!$A$3=1,'Men''s Epée'!$AP$3=TRUE),IF(OR(F12&gt;=49,ISNUMBER(F12)=FALSE),0,VLOOKUP(F12,PointTable,G$3,TRUE)),0)</f>
        <v>850</v>
      </c>
      <c r="H12" s="15">
        <v>9</v>
      </c>
      <c r="I12" s="16">
        <f>IF(OR('Men''s Epée'!$A$3=1,'Men''s Epée'!$AQ$3=TRUE),IF(OR(H12&gt;=49,ISNUMBER(H12)=FALSE),0,VLOOKUP(H12,PointTable,I$3,TRUE)),0)</f>
        <v>535</v>
      </c>
      <c r="J12" s="15" t="s">
        <v>4</v>
      </c>
      <c r="K12" s="16">
        <f>IF(OR('Men''s Epée'!$A$3=1,'Men''s Epée'!$AQ$3=TRUE),IF(OR(J12&gt;=49,ISNUMBER(J12)=FALSE),0,VLOOKUP(J12,PointTable,K$3,TRUE)),0)</f>
        <v>0</v>
      </c>
      <c r="L12" s="15">
        <v>3</v>
      </c>
      <c r="M12" s="16">
        <f>IF(OR('Men''s Epée'!$A$3=1,'Men''s Epée'!$AS$3=TRUE),IF(OR(L12&gt;=49,ISNUMBER(L12)=FALSE),0,VLOOKUP(L12,PointTable,M$3,TRUE)),0)</f>
        <v>850</v>
      </c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7"/>
      <c r="Y12" s="17"/>
      <c r="Z12" s="17"/>
      <c r="AA12" s="17"/>
      <c r="AB12" s="17"/>
      <c r="AC12" s="18"/>
      <c r="AE12" s="19">
        <f t="shared" si="1"/>
        <v>0</v>
      </c>
      <c r="AF12" s="19">
        <f t="shared" si="37"/>
        <v>0</v>
      </c>
      <c r="AG12" s="19">
        <f t="shared" si="38"/>
        <v>0</v>
      </c>
      <c r="AH12" s="19">
        <f t="shared" si="39"/>
        <v>0</v>
      </c>
      <c r="AI12" s="19">
        <f t="shared" si="40"/>
        <v>0</v>
      </c>
      <c r="AJ12" s="19">
        <f t="shared" si="41"/>
        <v>0</v>
      </c>
      <c r="AK12" s="19">
        <f t="shared" si="42"/>
        <v>0</v>
      </c>
      <c r="AL12" s="19">
        <f t="shared" si="43"/>
        <v>0</v>
      </c>
      <c r="AM12" s="19">
        <f t="shared" si="44"/>
        <v>0</v>
      </c>
      <c r="AN12" s="19">
        <f t="shared" si="45"/>
        <v>0</v>
      </c>
      <c r="AO12" s="19">
        <f t="shared" si="3"/>
        <v>0</v>
      </c>
      <c r="AP12" s="19">
        <f t="shared" si="4"/>
        <v>850</v>
      </c>
      <c r="AQ12" s="19">
        <f t="shared" si="5"/>
        <v>535</v>
      </c>
      <c r="AR12" s="19">
        <f t="shared" si="6"/>
        <v>0</v>
      </c>
      <c r="AS12" s="19">
        <f t="shared" si="7"/>
        <v>850</v>
      </c>
      <c r="AT12" s="19">
        <f t="shared" si="8"/>
        <v>0</v>
      </c>
      <c r="AU12" s="19">
        <f t="shared" si="9"/>
        <v>0</v>
      </c>
      <c r="AV12" s="19">
        <f t="shared" si="10"/>
        <v>0</v>
      </c>
      <c r="AW12" s="19">
        <f t="shared" si="11"/>
        <v>0</v>
      </c>
      <c r="AX12" s="19">
        <f t="shared" si="12"/>
        <v>0</v>
      </c>
      <c r="AY12" s="19">
        <f t="shared" si="57"/>
        <v>0</v>
      </c>
      <c r="AZ12" s="19">
        <f t="shared" si="58"/>
        <v>0</v>
      </c>
      <c r="BA12" s="19">
        <f t="shared" si="63"/>
        <v>0</v>
      </c>
      <c r="BB12" s="19">
        <f t="shared" si="14"/>
        <v>0</v>
      </c>
      <c r="BC12" s="19">
        <f t="shared" si="15"/>
        <v>0</v>
      </c>
      <c r="BD12" s="19">
        <f t="shared" si="16"/>
        <v>0</v>
      </c>
      <c r="BE12" s="19">
        <f t="shared" si="46"/>
        <v>2235</v>
      </c>
      <c r="BF12" s="19">
        <f t="shared" si="17"/>
        <v>0</v>
      </c>
      <c r="BG12" s="19">
        <f t="shared" si="18"/>
        <v>0</v>
      </c>
      <c r="BH12" s="19">
        <f t="shared" si="19"/>
        <v>0</v>
      </c>
      <c r="BJ12" s="20">
        <f t="shared" si="20"/>
        <v>0</v>
      </c>
      <c r="BK12" s="20">
        <f t="shared" si="47"/>
        <v>0</v>
      </c>
      <c r="BL12" s="20">
        <f t="shared" si="48"/>
        <v>0</v>
      </c>
      <c r="BM12" s="20">
        <f t="shared" si="49"/>
        <v>0</v>
      </c>
      <c r="BN12" s="20">
        <f t="shared" si="50"/>
        <v>0</v>
      </c>
      <c r="BO12" s="20">
        <f t="shared" si="51"/>
        <v>0</v>
      </c>
      <c r="BP12" s="20">
        <f t="shared" si="52"/>
        <v>0</v>
      </c>
      <c r="BQ12" s="20">
        <f t="shared" si="53"/>
        <v>0</v>
      </c>
      <c r="BR12" s="20">
        <f t="shared" si="54"/>
        <v>0</v>
      </c>
      <c r="BS12" s="20">
        <f t="shared" si="55"/>
        <v>0</v>
      </c>
      <c r="BT12" s="8">
        <f t="shared" si="22"/>
        <v>0</v>
      </c>
      <c r="BU12" s="8">
        <f>IF('Men''s Epée'!$AP$3=TRUE,G12,0)</f>
        <v>850</v>
      </c>
      <c r="BV12" s="8">
        <f>IF('Men''s Epée'!$AQ$3=TRUE,I12,0)</f>
        <v>535</v>
      </c>
      <c r="BW12" s="8">
        <f>IF('Men''s Epée'!$AR$3=TRUE,K12,0)</f>
        <v>0</v>
      </c>
      <c r="BX12" s="8">
        <f>IF('Men''s Epée'!$AS$3=TRUE,M12,0)</f>
        <v>850</v>
      </c>
      <c r="BY12" s="8">
        <f t="shared" si="23"/>
        <v>0</v>
      </c>
      <c r="BZ12" s="8">
        <f t="shared" si="24"/>
        <v>0</v>
      </c>
      <c r="CA12" s="8">
        <f t="shared" si="25"/>
        <v>0</v>
      </c>
      <c r="CB12" s="8">
        <f t="shared" si="26"/>
        <v>0</v>
      </c>
      <c r="CC12" s="8">
        <f t="shared" si="27"/>
        <v>0</v>
      </c>
      <c r="CD12" s="20">
        <f t="shared" si="60"/>
        <v>0</v>
      </c>
      <c r="CE12" s="20">
        <f t="shared" si="61"/>
        <v>0</v>
      </c>
      <c r="CF12" s="20">
        <f t="shared" si="64"/>
        <v>0</v>
      </c>
      <c r="CG12" s="20">
        <f t="shared" si="29"/>
        <v>0</v>
      </c>
      <c r="CH12" s="20">
        <f t="shared" si="30"/>
        <v>0</v>
      </c>
      <c r="CI12" s="20">
        <f t="shared" si="31"/>
        <v>0</v>
      </c>
      <c r="CJ12" s="8">
        <f t="shared" si="56"/>
        <v>2235</v>
      </c>
      <c r="CK12" s="8">
        <f t="shared" si="32"/>
        <v>0</v>
      </c>
      <c r="CL12" s="8">
        <f t="shared" si="33"/>
        <v>0</v>
      </c>
      <c r="CM12" s="8">
        <f t="shared" si="34"/>
        <v>0</v>
      </c>
      <c r="CN12" s="8">
        <f t="shared" si="35"/>
        <v>2235</v>
      </c>
    </row>
    <row r="13" spans="1:92" ht="13.5">
      <c r="A13" s="11" t="str">
        <f t="shared" si="36"/>
        <v>10</v>
      </c>
      <c r="B13" s="11" t="str">
        <f t="shared" si="0"/>
        <v>#</v>
      </c>
      <c r="C13" s="12" t="s">
        <v>66</v>
      </c>
      <c r="D13" s="13">
        <v>1986</v>
      </c>
      <c r="E13" s="39">
        <f>ROUND(IF('Men''s Epée'!$A$3=1,AO13+BE13,BT13+CJ13),0)</f>
        <v>1719</v>
      </c>
      <c r="F13" s="14">
        <v>13</v>
      </c>
      <c r="G13" s="16">
        <f>IF(OR('Men''s Epée'!$A$3=1,'Men''s Epée'!$AP$3=TRUE),IF(OR(F13&gt;=49,ISNUMBER(F13)=FALSE),0,VLOOKUP(F13,PointTable,G$3,TRUE)),0)</f>
        <v>506</v>
      </c>
      <c r="H13" s="15">
        <v>7.5</v>
      </c>
      <c r="I13" s="16">
        <f>IF(OR('Men''s Epée'!$A$3=1,'Men''s Epée'!$AQ$3=TRUE),IF(OR(H13&gt;=49,ISNUMBER(H13)=FALSE),0,VLOOKUP(H13,PointTable,I$3,TRUE)),0)</f>
        <v>687.5</v>
      </c>
      <c r="J13" s="15">
        <v>22.5</v>
      </c>
      <c r="K13" s="16">
        <f>IF(OR('Men''s Epée'!$A$3=1,'Men''s Epée'!$AQ$3=TRUE),IF(OR(J13&gt;=49,ISNUMBER(J13)=FALSE),0,VLOOKUP(J13,PointTable,K$3,TRUE)),0)</f>
        <v>339</v>
      </c>
      <c r="L13" s="15">
        <v>11</v>
      </c>
      <c r="M13" s="16">
        <f>IF(OR('Men''s Epée'!$A$3=1,'Men''s Epée'!$AS$3=TRUE),IF(OR(L13&gt;=49,ISNUMBER(L13)=FALSE),0,VLOOKUP(L13,PointTable,M$3,TRUE)),0)</f>
        <v>525</v>
      </c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7"/>
      <c r="Y13" s="17"/>
      <c r="Z13" s="17"/>
      <c r="AA13" s="17"/>
      <c r="AB13" s="17"/>
      <c r="AC13" s="18"/>
      <c r="AE13" s="19">
        <f t="shared" si="1"/>
        <v>0</v>
      </c>
      <c r="AF13" s="19">
        <f t="shared" si="37"/>
        <v>0</v>
      </c>
      <c r="AG13" s="19">
        <f t="shared" si="38"/>
        <v>0</v>
      </c>
      <c r="AH13" s="19">
        <f t="shared" si="39"/>
        <v>0</v>
      </c>
      <c r="AI13" s="19">
        <f t="shared" si="40"/>
        <v>0</v>
      </c>
      <c r="AJ13" s="19">
        <f t="shared" si="41"/>
        <v>0</v>
      </c>
      <c r="AK13" s="19">
        <f t="shared" si="42"/>
        <v>0</v>
      </c>
      <c r="AL13" s="19">
        <f t="shared" si="43"/>
        <v>0</v>
      </c>
      <c r="AM13" s="19">
        <f t="shared" si="44"/>
        <v>0</v>
      </c>
      <c r="AN13" s="19">
        <f t="shared" si="45"/>
        <v>0</v>
      </c>
      <c r="AO13" s="19">
        <f t="shared" si="3"/>
        <v>0</v>
      </c>
      <c r="AP13" s="19">
        <f t="shared" si="4"/>
        <v>506</v>
      </c>
      <c r="AQ13" s="19">
        <f t="shared" si="5"/>
        <v>687.5</v>
      </c>
      <c r="AR13" s="19">
        <f t="shared" si="6"/>
        <v>339</v>
      </c>
      <c r="AS13" s="19">
        <f t="shared" si="7"/>
        <v>525</v>
      </c>
      <c r="AT13" s="19">
        <f t="shared" si="8"/>
        <v>0</v>
      </c>
      <c r="AU13" s="19">
        <f t="shared" si="9"/>
        <v>0</v>
      </c>
      <c r="AV13" s="19">
        <f t="shared" si="10"/>
        <v>0</v>
      </c>
      <c r="AW13" s="19">
        <f t="shared" si="11"/>
        <v>0</v>
      </c>
      <c r="AX13" s="19">
        <f t="shared" si="12"/>
        <v>0</v>
      </c>
      <c r="AY13" s="19">
        <f t="shared" si="57"/>
        <v>0</v>
      </c>
      <c r="AZ13" s="19">
        <f t="shared" si="58"/>
        <v>0</v>
      </c>
      <c r="BA13" s="19">
        <f t="shared" si="63"/>
        <v>0</v>
      </c>
      <c r="BB13" s="19">
        <f t="shared" si="14"/>
        <v>0</v>
      </c>
      <c r="BC13" s="19">
        <f t="shared" si="15"/>
        <v>0</v>
      </c>
      <c r="BD13" s="19">
        <f t="shared" si="16"/>
        <v>0</v>
      </c>
      <c r="BE13" s="19">
        <f t="shared" si="46"/>
        <v>1718.5</v>
      </c>
      <c r="BF13" s="19">
        <f t="shared" si="17"/>
        <v>0</v>
      </c>
      <c r="BG13" s="19">
        <f t="shared" si="18"/>
        <v>0</v>
      </c>
      <c r="BH13" s="19">
        <f t="shared" si="19"/>
        <v>0</v>
      </c>
      <c r="BJ13" s="20">
        <f t="shared" si="20"/>
        <v>0</v>
      </c>
      <c r="BK13" s="20">
        <f t="shared" si="47"/>
        <v>0</v>
      </c>
      <c r="BL13" s="20">
        <f t="shared" si="48"/>
        <v>0</v>
      </c>
      <c r="BM13" s="20">
        <f t="shared" si="49"/>
        <v>0</v>
      </c>
      <c r="BN13" s="20">
        <f t="shared" si="50"/>
        <v>0</v>
      </c>
      <c r="BO13" s="20">
        <f t="shared" si="51"/>
        <v>0</v>
      </c>
      <c r="BP13" s="20">
        <f t="shared" si="52"/>
        <v>0</v>
      </c>
      <c r="BQ13" s="20">
        <f t="shared" si="53"/>
        <v>0</v>
      </c>
      <c r="BR13" s="20">
        <f t="shared" si="54"/>
        <v>0</v>
      </c>
      <c r="BS13" s="20">
        <f t="shared" si="55"/>
        <v>0</v>
      </c>
      <c r="BT13" s="8">
        <f t="shared" si="22"/>
        <v>0</v>
      </c>
      <c r="BU13" s="8">
        <f>IF('Men''s Epée'!$AP$3=TRUE,G13,0)</f>
        <v>506</v>
      </c>
      <c r="BV13" s="8">
        <f>IF('Men''s Epée'!$AQ$3=TRUE,I13,0)</f>
        <v>687.5</v>
      </c>
      <c r="BW13" s="8">
        <f>IF('Men''s Epée'!$AR$3=TRUE,K13,0)</f>
        <v>339</v>
      </c>
      <c r="BX13" s="8">
        <f>IF('Men''s Epée'!$AS$3=TRUE,M13,0)</f>
        <v>525</v>
      </c>
      <c r="BY13" s="8">
        <f t="shared" si="23"/>
        <v>0</v>
      </c>
      <c r="BZ13" s="8">
        <f t="shared" si="24"/>
        <v>0</v>
      </c>
      <c r="CA13" s="8">
        <f t="shared" si="25"/>
        <v>0</v>
      </c>
      <c r="CB13" s="8">
        <f t="shared" si="26"/>
        <v>0</v>
      </c>
      <c r="CC13" s="8">
        <f t="shared" si="27"/>
        <v>0</v>
      </c>
      <c r="CD13" s="20">
        <f t="shared" si="60"/>
        <v>0</v>
      </c>
      <c r="CE13" s="20">
        <f t="shared" si="61"/>
        <v>0</v>
      </c>
      <c r="CF13" s="20">
        <f t="shared" si="64"/>
        <v>0</v>
      </c>
      <c r="CG13" s="20">
        <f t="shared" si="29"/>
        <v>0</v>
      </c>
      <c r="CH13" s="20">
        <f t="shared" si="30"/>
        <v>0</v>
      </c>
      <c r="CI13" s="20">
        <f t="shared" si="31"/>
        <v>0</v>
      </c>
      <c r="CJ13" s="8">
        <f t="shared" si="56"/>
        <v>1718.5</v>
      </c>
      <c r="CK13" s="8">
        <f t="shared" si="32"/>
        <v>0</v>
      </c>
      <c r="CL13" s="8">
        <f t="shared" si="33"/>
        <v>0</v>
      </c>
      <c r="CM13" s="8">
        <f t="shared" si="34"/>
        <v>0</v>
      </c>
      <c r="CN13" s="8">
        <f t="shared" si="35"/>
        <v>1719</v>
      </c>
    </row>
    <row r="14" spans="1:92" ht="13.5">
      <c r="A14" s="11" t="str">
        <f t="shared" si="36"/>
        <v>11</v>
      </c>
      <c r="B14" s="11">
        <f t="shared" si="0"/>
      </c>
      <c r="C14" s="12" t="s">
        <v>223</v>
      </c>
      <c r="D14" s="13">
        <v>1985</v>
      </c>
      <c r="E14" s="39">
        <f>ROUND(IF('Men''s Epée'!$A$3=1,AO14+BE14,BT14+CJ14),0)</f>
        <v>1571</v>
      </c>
      <c r="F14" s="14">
        <v>12</v>
      </c>
      <c r="G14" s="16">
        <f>IF(OR('Men''s Epée'!$A$3=1,'Men''s Epée'!$AP$3=TRUE),IF(OR(F14&gt;=49,ISNUMBER(F14)=FALSE),0,VLOOKUP(F14,PointTable,G$3,TRUE)),0)</f>
        <v>529</v>
      </c>
      <c r="H14" s="15">
        <v>21</v>
      </c>
      <c r="I14" s="16">
        <f>IF(OR('Men''s Epée'!$A$3=1,'Men''s Epée'!$AQ$3=TRUE),IF(OR(H14&gt;=49,ISNUMBER(H14)=FALSE),0,VLOOKUP(H14,PointTable,I$3,TRUE)),0)</f>
        <v>342</v>
      </c>
      <c r="J14" s="15">
        <v>5</v>
      </c>
      <c r="K14" s="16">
        <f>IF(OR('Men''s Epée'!$A$3=1,'Men''s Epée'!$AQ$3=TRUE),IF(OR(J14&gt;=49,ISNUMBER(J14)=FALSE),0,VLOOKUP(J14,PointTable,K$3,TRUE)),0)</f>
        <v>700</v>
      </c>
      <c r="L14" s="15" t="s">
        <v>4</v>
      </c>
      <c r="M14" s="16">
        <f>IF(OR('Men''s Epée'!$A$3=1,'Men''s Epée'!$AS$3=TRUE),IF(OR(L14&gt;=49,ISNUMBER(L14)=FALSE),0,VLOOKUP(L14,PointTable,M$3,TRUE)),0)</f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7"/>
      <c r="Y14" s="17"/>
      <c r="Z14" s="17"/>
      <c r="AA14" s="17"/>
      <c r="AB14" s="17"/>
      <c r="AC14" s="18"/>
      <c r="AE14" s="19">
        <f t="shared" si="1"/>
        <v>0</v>
      </c>
      <c r="AF14" s="19">
        <f t="shared" si="37"/>
        <v>0</v>
      </c>
      <c r="AG14" s="19">
        <f t="shared" si="38"/>
        <v>0</v>
      </c>
      <c r="AH14" s="19">
        <f t="shared" si="39"/>
        <v>0</v>
      </c>
      <c r="AI14" s="19">
        <f t="shared" si="40"/>
        <v>0</v>
      </c>
      <c r="AJ14" s="19">
        <f t="shared" si="41"/>
        <v>0</v>
      </c>
      <c r="AK14" s="19">
        <f t="shared" si="42"/>
        <v>0</v>
      </c>
      <c r="AL14" s="19">
        <f t="shared" si="43"/>
        <v>0</v>
      </c>
      <c r="AM14" s="19">
        <f t="shared" si="44"/>
        <v>0</v>
      </c>
      <c r="AN14" s="19">
        <f t="shared" si="45"/>
        <v>0</v>
      </c>
      <c r="AO14" s="19">
        <f t="shared" si="3"/>
        <v>0</v>
      </c>
      <c r="AP14" s="19">
        <f t="shared" si="4"/>
        <v>529</v>
      </c>
      <c r="AQ14" s="19">
        <f t="shared" si="5"/>
        <v>342</v>
      </c>
      <c r="AR14" s="19">
        <f t="shared" si="6"/>
        <v>700</v>
      </c>
      <c r="AS14" s="19">
        <f t="shared" si="7"/>
        <v>0</v>
      </c>
      <c r="AT14" s="19">
        <f t="shared" si="8"/>
        <v>0</v>
      </c>
      <c r="AU14" s="19">
        <f t="shared" si="9"/>
        <v>0</v>
      </c>
      <c r="AV14" s="19">
        <f t="shared" si="10"/>
        <v>0</v>
      </c>
      <c r="AW14" s="19">
        <f t="shared" si="11"/>
        <v>0</v>
      </c>
      <c r="AX14" s="19">
        <f t="shared" si="12"/>
        <v>0</v>
      </c>
      <c r="AY14" s="19">
        <f t="shared" si="57"/>
        <v>0</v>
      </c>
      <c r="AZ14" s="19">
        <f t="shared" si="58"/>
        <v>0</v>
      </c>
      <c r="BA14" s="19">
        <f t="shared" si="63"/>
        <v>0</v>
      </c>
      <c r="BB14" s="19">
        <f t="shared" si="14"/>
        <v>0</v>
      </c>
      <c r="BC14" s="19">
        <f t="shared" si="15"/>
        <v>0</v>
      </c>
      <c r="BD14" s="19">
        <f t="shared" si="16"/>
        <v>0</v>
      </c>
      <c r="BE14" s="19">
        <f t="shared" si="46"/>
        <v>1571</v>
      </c>
      <c r="BF14" s="19">
        <f t="shared" si="17"/>
        <v>0</v>
      </c>
      <c r="BG14" s="19">
        <f t="shared" si="18"/>
        <v>0</v>
      </c>
      <c r="BH14" s="19">
        <f t="shared" si="19"/>
        <v>0</v>
      </c>
      <c r="BJ14" s="20">
        <f t="shared" si="20"/>
        <v>0</v>
      </c>
      <c r="BK14" s="20">
        <f t="shared" si="47"/>
        <v>0</v>
      </c>
      <c r="BL14" s="20">
        <f t="shared" si="48"/>
        <v>0</v>
      </c>
      <c r="BM14" s="20">
        <f t="shared" si="49"/>
        <v>0</v>
      </c>
      <c r="BN14" s="20">
        <f t="shared" si="50"/>
        <v>0</v>
      </c>
      <c r="BO14" s="20">
        <f t="shared" si="51"/>
        <v>0</v>
      </c>
      <c r="BP14" s="20">
        <f t="shared" si="52"/>
        <v>0</v>
      </c>
      <c r="BQ14" s="20">
        <f t="shared" si="53"/>
        <v>0</v>
      </c>
      <c r="BR14" s="20">
        <f t="shared" si="54"/>
        <v>0</v>
      </c>
      <c r="BS14" s="20">
        <f t="shared" si="55"/>
        <v>0</v>
      </c>
      <c r="BT14" s="8">
        <f t="shared" si="22"/>
        <v>0</v>
      </c>
      <c r="BU14" s="8">
        <f>IF('Men''s Epée'!$AP$3=TRUE,G14,0)</f>
        <v>529</v>
      </c>
      <c r="BV14" s="8">
        <f>IF('Men''s Epée'!$AQ$3=TRUE,I14,0)</f>
        <v>342</v>
      </c>
      <c r="BW14" s="8">
        <f>IF('Men''s Epée'!$AR$3=TRUE,K14,0)</f>
        <v>700</v>
      </c>
      <c r="BX14" s="8">
        <f>IF('Men''s Epée'!$AS$3=TRUE,M14,0)</f>
        <v>0</v>
      </c>
      <c r="BY14" s="8">
        <f t="shared" si="23"/>
        <v>0</v>
      </c>
      <c r="BZ14" s="8">
        <f t="shared" si="24"/>
        <v>0</v>
      </c>
      <c r="CA14" s="8">
        <f t="shared" si="25"/>
        <v>0</v>
      </c>
      <c r="CB14" s="8">
        <f t="shared" si="26"/>
        <v>0</v>
      </c>
      <c r="CC14" s="8">
        <f t="shared" si="27"/>
        <v>0</v>
      </c>
      <c r="CD14" s="20">
        <f t="shared" si="60"/>
        <v>0</v>
      </c>
      <c r="CE14" s="20">
        <f t="shared" si="61"/>
        <v>0</v>
      </c>
      <c r="CF14" s="20">
        <f t="shared" si="64"/>
        <v>0</v>
      </c>
      <c r="CG14" s="20">
        <f t="shared" si="29"/>
        <v>0</v>
      </c>
      <c r="CH14" s="20">
        <f t="shared" si="30"/>
        <v>0</v>
      </c>
      <c r="CI14" s="20">
        <f t="shared" si="31"/>
        <v>0</v>
      </c>
      <c r="CJ14" s="8">
        <f t="shared" si="56"/>
        <v>1571</v>
      </c>
      <c r="CK14" s="8">
        <f t="shared" si="32"/>
        <v>0</v>
      </c>
      <c r="CL14" s="8">
        <f t="shared" si="33"/>
        <v>0</v>
      </c>
      <c r="CM14" s="8">
        <f t="shared" si="34"/>
        <v>0</v>
      </c>
      <c r="CN14" s="8">
        <f t="shared" si="35"/>
        <v>1571</v>
      </c>
    </row>
    <row r="15" spans="1:92" ht="13.5">
      <c r="A15" s="11" t="str">
        <f t="shared" si="36"/>
        <v>12</v>
      </c>
      <c r="B15" s="11">
        <f t="shared" si="0"/>
      </c>
      <c r="C15" s="12" t="s">
        <v>60</v>
      </c>
      <c r="D15" s="13">
        <v>1985</v>
      </c>
      <c r="E15" s="39">
        <f>ROUND(IF('Men''s Epée'!$A$3=1,AO15+BE15,BT15+CJ15),0)</f>
        <v>1560</v>
      </c>
      <c r="F15" s="14">
        <v>20</v>
      </c>
      <c r="G15" s="16">
        <f>IF(OR('Men''s Epée'!$A$3=1,'Men''s Epée'!$AP$3=TRUE),IF(OR(F15&gt;=49,ISNUMBER(F15)=FALSE),0,VLOOKUP(F15,PointTable,G$3,TRUE)),0)</f>
        <v>344</v>
      </c>
      <c r="H15" s="15" t="s">
        <v>4</v>
      </c>
      <c r="I15" s="16">
        <f>IF(OR('Men''s Epée'!$A$3=1,'Men''s Epée'!$AQ$3=TRUE),IF(OR(H15&gt;=49,ISNUMBER(H15)=FALSE),0,VLOOKUP(H15,PointTable,I$3,TRUE)),0)</f>
        <v>0</v>
      </c>
      <c r="J15" s="15">
        <v>11</v>
      </c>
      <c r="K15" s="16">
        <f>IF(OR('Men''s Epée'!$A$3=1,'Men''s Epée'!$AQ$3=TRUE),IF(OR(J15&gt;=49,ISNUMBER(J15)=FALSE),0,VLOOKUP(J15,PointTable,K$3,TRUE)),0)</f>
        <v>531</v>
      </c>
      <c r="L15" s="15">
        <v>8</v>
      </c>
      <c r="M15" s="16">
        <f>IF(OR('Men''s Epée'!$A$3=1,'Men''s Epée'!$AS$3=TRUE),IF(OR(L15&gt;=49,ISNUMBER(L15)=FALSE),0,VLOOKUP(L15,PointTable,M$3,TRUE)),0)</f>
        <v>685</v>
      </c>
      <c r="N15" s="17"/>
      <c r="O15" s="17"/>
      <c r="P15" s="17"/>
      <c r="Q15" s="17"/>
      <c r="R15" s="17"/>
      <c r="S15" s="17"/>
      <c r="T15" s="17"/>
      <c r="U15" s="17"/>
      <c r="V15" s="17"/>
      <c r="W15" s="18"/>
      <c r="X15" s="17"/>
      <c r="Y15" s="17"/>
      <c r="Z15" s="17"/>
      <c r="AA15" s="17"/>
      <c r="AB15" s="17"/>
      <c r="AC15" s="18"/>
      <c r="AE15" s="19">
        <f t="shared" si="1"/>
        <v>0</v>
      </c>
      <c r="AF15" s="19">
        <f t="shared" si="37"/>
        <v>0</v>
      </c>
      <c r="AG15" s="19">
        <f t="shared" si="38"/>
        <v>0</v>
      </c>
      <c r="AH15" s="19">
        <f t="shared" si="39"/>
        <v>0</v>
      </c>
      <c r="AI15" s="19">
        <f t="shared" si="40"/>
        <v>0</v>
      </c>
      <c r="AJ15" s="19">
        <f t="shared" si="41"/>
        <v>0</v>
      </c>
      <c r="AK15" s="19">
        <f t="shared" si="42"/>
        <v>0</v>
      </c>
      <c r="AL15" s="19">
        <f t="shared" si="43"/>
        <v>0</v>
      </c>
      <c r="AM15" s="19">
        <f t="shared" si="44"/>
        <v>0</v>
      </c>
      <c r="AN15" s="19">
        <f t="shared" si="45"/>
        <v>0</v>
      </c>
      <c r="AO15" s="19">
        <f t="shared" si="3"/>
        <v>0</v>
      </c>
      <c r="AP15" s="19">
        <f t="shared" si="4"/>
        <v>344</v>
      </c>
      <c r="AQ15" s="19">
        <f t="shared" si="5"/>
        <v>0</v>
      </c>
      <c r="AR15" s="19">
        <f t="shared" si="6"/>
        <v>531</v>
      </c>
      <c r="AS15" s="19">
        <f t="shared" si="7"/>
        <v>685</v>
      </c>
      <c r="AT15" s="19">
        <f t="shared" si="8"/>
        <v>0</v>
      </c>
      <c r="AU15" s="19">
        <f t="shared" si="9"/>
        <v>0</v>
      </c>
      <c r="AV15" s="19">
        <f t="shared" si="10"/>
        <v>0</v>
      </c>
      <c r="AW15" s="19">
        <f t="shared" si="11"/>
        <v>0</v>
      </c>
      <c r="AX15" s="19">
        <f t="shared" si="12"/>
        <v>0</v>
      </c>
      <c r="AY15" s="19">
        <f t="shared" si="57"/>
        <v>0</v>
      </c>
      <c r="AZ15" s="19">
        <f t="shared" si="58"/>
        <v>0</v>
      </c>
      <c r="BA15" s="19">
        <f t="shared" si="63"/>
        <v>0</v>
      </c>
      <c r="BB15" s="19">
        <f t="shared" si="14"/>
        <v>0</v>
      </c>
      <c r="BC15" s="19">
        <f t="shared" si="15"/>
        <v>0</v>
      </c>
      <c r="BD15" s="19">
        <f t="shared" si="16"/>
        <v>0</v>
      </c>
      <c r="BE15" s="19">
        <f t="shared" si="46"/>
        <v>1560</v>
      </c>
      <c r="BF15" s="19">
        <f t="shared" si="17"/>
        <v>0</v>
      </c>
      <c r="BG15" s="19">
        <f t="shared" si="18"/>
        <v>0</v>
      </c>
      <c r="BH15" s="19">
        <f t="shared" si="19"/>
        <v>0</v>
      </c>
      <c r="BJ15" s="20">
        <f t="shared" si="20"/>
        <v>0</v>
      </c>
      <c r="BK15" s="20">
        <f t="shared" si="47"/>
        <v>0</v>
      </c>
      <c r="BL15" s="20">
        <f t="shared" si="48"/>
        <v>0</v>
      </c>
      <c r="BM15" s="20">
        <f t="shared" si="49"/>
        <v>0</v>
      </c>
      <c r="BN15" s="20">
        <f t="shared" si="50"/>
        <v>0</v>
      </c>
      <c r="BO15" s="20">
        <f t="shared" si="51"/>
        <v>0</v>
      </c>
      <c r="BP15" s="20">
        <f t="shared" si="52"/>
        <v>0</v>
      </c>
      <c r="BQ15" s="20">
        <f t="shared" si="53"/>
        <v>0</v>
      </c>
      <c r="BR15" s="20">
        <f t="shared" si="54"/>
        <v>0</v>
      </c>
      <c r="BS15" s="20">
        <f t="shared" si="55"/>
        <v>0</v>
      </c>
      <c r="BT15" s="8">
        <f t="shared" si="22"/>
        <v>0</v>
      </c>
      <c r="BU15" s="8">
        <f>IF('Men''s Epée'!$AP$3=TRUE,G15,0)</f>
        <v>344</v>
      </c>
      <c r="BV15" s="8">
        <f>IF('Men''s Epée'!$AQ$3=TRUE,I15,0)</f>
        <v>0</v>
      </c>
      <c r="BW15" s="8">
        <f>IF('Men''s Epée'!$AR$3=TRUE,K15,0)</f>
        <v>531</v>
      </c>
      <c r="BX15" s="8">
        <f>IF('Men''s Epée'!$AS$3=TRUE,M15,0)</f>
        <v>685</v>
      </c>
      <c r="BY15" s="8">
        <f t="shared" si="23"/>
        <v>0</v>
      </c>
      <c r="BZ15" s="8">
        <f t="shared" si="24"/>
        <v>0</v>
      </c>
      <c r="CA15" s="8">
        <f t="shared" si="25"/>
        <v>0</v>
      </c>
      <c r="CB15" s="8">
        <f t="shared" si="26"/>
        <v>0</v>
      </c>
      <c r="CC15" s="8">
        <f t="shared" si="27"/>
        <v>0</v>
      </c>
      <c r="CD15" s="20">
        <f t="shared" si="60"/>
        <v>0</v>
      </c>
      <c r="CE15" s="20">
        <f t="shared" si="61"/>
        <v>0</v>
      </c>
      <c r="CF15" s="20">
        <f t="shared" si="64"/>
        <v>0</v>
      </c>
      <c r="CG15" s="20">
        <f t="shared" si="29"/>
        <v>0</v>
      </c>
      <c r="CH15" s="20">
        <f t="shared" si="30"/>
        <v>0</v>
      </c>
      <c r="CI15" s="20">
        <f t="shared" si="31"/>
        <v>0</v>
      </c>
      <c r="CJ15" s="8">
        <f t="shared" si="56"/>
        <v>1560</v>
      </c>
      <c r="CK15" s="8">
        <f t="shared" si="32"/>
        <v>0</v>
      </c>
      <c r="CL15" s="8">
        <f t="shared" si="33"/>
        <v>0</v>
      </c>
      <c r="CM15" s="8">
        <f t="shared" si="34"/>
        <v>0</v>
      </c>
      <c r="CN15" s="8">
        <f t="shared" si="35"/>
        <v>1560</v>
      </c>
    </row>
    <row r="16" spans="1:92" ht="13.5">
      <c r="A16" s="11" t="str">
        <f t="shared" si="36"/>
        <v>13</v>
      </c>
      <c r="B16" s="11">
        <f t="shared" si="0"/>
      </c>
      <c r="C16" s="12" t="s">
        <v>48</v>
      </c>
      <c r="D16" s="13">
        <v>1985</v>
      </c>
      <c r="E16" s="39">
        <f>ROUND(IF('Men''s Epée'!$A$3=1,AO16+BE16,BT16+CJ16),0)</f>
        <v>1532</v>
      </c>
      <c r="F16" s="14">
        <v>10</v>
      </c>
      <c r="G16" s="16">
        <f>IF(OR('Men''s Epée'!$A$3=1,'Men''s Epée'!$AP$3=TRUE),IF(OR(F16&gt;=49,ISNUMBER(F16)=FALSE),0,VLOOKUP(F16,PointTable,G$3,TRUE)),0)</f>
        <v>533</v>
      </c>
      <c r="H16" s="15">
        <v>19</v>
      </c>
      <c r="I16" s="16">
        <f>IF(OR('Men''s Epée'!$A$3=1,'Men''s Epée'!$AQ$3=TRUE),IF(OR(H16&gt;=49,ISNUMBER(H16)=FALSE),0,VLOOKUP(H16,PointTable,I$3,TRUE)),0)</f>
        <v>346</v>
      </c>
      <c r="J16" s="15" t="s">
        <v>4</v>
      </c>
      <c r="K16" s="16">
        <f>IF(OR('Men''s Epée'!$A$3=1,'Men''s Epée'!$AQ$3=TRUE),IF(OR(J16&gt;=49,ISNUMBER(J16)=FALSE),0,VLOOKUP(J16,PointTable,K$3,TRUE)),0)</f>
        <v>0</v>
      </c>
      <c r="L16" s="15">
        <v>10</v>
      </c>
      <c r="M16" s="16">
        <f>IF(OR('Men''s Epée'!$A$3=1,'Men''s Epée'!$AS$3=TRUE),IF(OR(L16&gt;=49,ISNUMBER(L16)=FALSE),0,VLOOKUP(L16,PointTable,M$3,TRUE)),0)</f>
        <v>530</v>
      </c>
      <c r="N16" s="17">
        <v>123.48</v>
      </c>
      <c r="O16" s="17"/>
      <c r="P16" s="17"/>
      <c r="Q16" s="17"/>
      <c r="R16" s="17"/>
      <c r="S16" s="17"/>
      <c r="T16" s="17"/>
      <c r="U16" s="17"/>
      <c r="V16" s="17"/>
      <c r="W16" s="18"/>
      <c r="X16" s="17"/>
      <c r="Y16" s="17"/>
      <c r="Z16" s="17"/>
      <c r="AA16" s="17"/>
      <c r="AB16" s="17"/>
      <c r="AC16" s="18"/>
      <c r="AE16" s="19">
        <f t="shared" si="1"/>
        <v>123.48</v>
      </c>
      <c r="AF16" s="19">
        <f t="shared" si="37"/>
        <v>0</v>
      </c>
      <c r="AG16" s="19">
        <f t="shared" si="38"/>
        <v>0</v>
      </c>
      <c r="AH16" s="19">
        <f t="shared" si="39"/>
        <v>0</v>
      </c>
      <c r="AI16" s="19">
        <f t="shared" si="40"/>
        <v>0</v>
      </c>
      <c r="AJ16" s="19">
        <f t="shared" si="41"/>
        <v>0</v>
      </c>
      <c r="AK16" s="19">
        <f t="shared" si="42"/>
        <v>0</v>
      </c>
      <c r="AL16" s="19">
        <f t="shared" si="43"/>
        <v>0</v>
      </c>
      <c r="AM16" s="19">
        <f t="shared" si="44"/>
        <v>0</v>
      </c>
      <c r="AN16" s="19">
        <f t="shared" si="45"/>
        <v>0</v>
      </c>
      <c r="AO16" s="19">
        <f t="shared" si="3"/>
        <v>123.48</v>
      </c>
      <c r="AP16" s="19">
        <f t="shared" si="4"/>
        <v>533</v>
      </c>
      <c r="AQ16" s="19">
        <f t="shared" si="5"/>
        <v>346</v>
      </c>
      <c r="AR16" s="19">
        <f t="shared" si="6"/>
        <v>0</v>
      </c>
      <c r="AS16" s="19">
        <f t="shared" si="7"/>
        <v>530</v>
      </c>
      <c r="AT16" s="19">
        <f t="shared" si="8"/>
        <v>0</v>
      </c>
      <c r="AU16" s="19">
        <f t="shared" si="9"/>
        <v>0</v>
      </c>
      <c r="AV16" s="19">
        <f t="shared" si="10"/>
        <v>0</v>
      </c>
      <c r="AW16" s="19">
        <f t="shared" si="11"/>
        <v>0</v>
      </c>
      <c r="AX16" s="19">
        <f t="shared" si="12"/>
        <v>0</v>
      </c>
      <c r="AY16" s="19">
        <f t="shared" si="57"/>
        <v>0</v>
      </c>
      <c r="AZ16" s="19">
        <f t="shared" si="58"/>
        <v>0</v>
      </c>
      <c r="BA16" s="19">
        <f t="shared" si="63"/>
        <v>0</v>
      </c>
      <c r="BB16" s="19">
        <f t="shared" si="14"/>
        <v>0</v>
      </c>
      <c r="BC16" s="19">
        <f t="shared" si="15"/>
        <v>0</v>
      </c>
      <c r="BD16" s="19">
        <f t="shared" si="16"/>
        <v>0</v>
      </c>
      <c r="BE16" s="19">
        <f t="shared" si="46"/>
        <v>1409</v>
      </c>
      <c r="BF16" s="19">
        <f t="shared" si="17"/>
        <v>0</v>
      </c>
      <c r="BG16" s="19">
        <f t="shared" si="18"/>
        <v>0</v>
      </c>
      <c r="BH16" s="19">
        <f t="shared" si="19"/>
        <v>0</v>
      </c>
      <c r="BJ16" s="20">
        <f t="shared" si="20"/>
        <v>123.48</v>
      </c>
      <c r="BK16" s="20">
        <f t="shared" si="47"/>
        <v>0</v>
      </c>
      <c r="BL16" s="20">
        <f t="shared" si="48"/>
        <v>0</v>
      </c>
      <c r="BM16" s="20">
        <f t="shared" si="49"/>
        <v>0</v>
      </c>
      <c r="BN16" s="20">
        <f t="shared" si="50"/>
        <v>0</v>
      </c>
      <c r="BO16" s="20">
        <f t="shared" si="51"/>
        <v>0</v>
      </c>
      <c r="BP16" s="20">
        <f t="shared" si="52"/>
        <v>0</v>
      </c>
      <c r="BQ16" s="20">
        <f t="shared" si="53"/>
        <v>0</v>
      </c>
      <c r="BR16" s="20">
        <f t="shared" si="54"/>
        <v>0</v>
      </c>
      <c r="BS16" s="20">
        <f t="shared" si="55"/>
        <v>0</v>
      </c>
      <c r="BT16" s="8">
        <f t="shared" si="22"/>
        <v>123.48</v>
      </c>
      <c r="BU16" s="8">
        <f>IF('Men''s Epée'!$AP$3=TRUE,G16,0)</f>
        <v>533</v>
      </c>
      <c r="BV16" s="8">
        <f>IF('Men''s Epée'!$AQ$3=TRUE,I16,0)</f>
        <v>346</v>
      </c>
      <c r="BW16" s="8">
        <f>IF('Men''s Epée'!$AR$3=TRUE,K16,0)</f>
        <v>0</v>
      </c>
      <c r="BX16" s="8">
        <f>IF('Men''s Epée'!$AS$3=TRUE,M16,0)</f>
        <v>530</v>
      </c>
      <c r="BY16" s="8">
        <f t="shared" si="23"/>
        <v>0</v>
      </c>
      <c r="BZ16" s="8">
        <f t="shared" si="24"/>
        <v>0</v>
      </c>
      <c r="CA16" s="8">
        <f t="shared" si="25"/>
        <v>0</v>
      </c>
      <c r="CB16" s="8">
        <f t="shared" si="26"/>
        <v>0</v>
      </c>
      <c r="CC16" s="8">
        <f t="shared" si="27"/>
        <v>0</v>
      </c>
      <c r="CD16" s="20">
        <f t="shared" si="60"/>
        <v>0</v>
      </c>
      <c r="CE16" s="20">
        <f t="shared" si="61"/>
        <v>0</v>
      </c>
      <c r="CF16" s="20">
        <f t="shared" si="64"/>
        <v>0</v>
      </c>
      <c r="CG16" s="20">
        <f t="shared" si="29"/>
        <v>0</v>
      </c>
      <c r="CH16" s="20">
        <f t="shared" si="30"/>
        <v>0</v>
      </c>
      <c r="CI16" s="20">
        <f t="shared" si="31"/>
        <v>0</v>
      </c>
      <c r="CJ16" s="8">
        <f t="shared" si="56"/>
        <v>1409</v>
      </c>
      <c r="CK16" s="8">
        <f t="shared" si="32"/>
        <v>0</v>
      </c>
      <c r="CL16" s="8">
        <f t="shared" si="33"/>
        <v>0</v>
      </c>
      <c r="CM16" s="8">
        <f t="shared" si="34"/>
        <v>0</v>
      </c>
      <c r="CN16" s="8">
        <f t="shared" si="35"/>
        <v>1532</v>
      </c>
    </row>
    <row r="17" spans="1:92" ht="13.5">
      <c r="A17" s="11" t="str">
        <f t="shared" si="36"/>
        <v>14</v>
      </c>
      <c r="B17" s="11" t="str">
        <f t="shared" si="0"/>
        <v>#</v>
      </c>
      <c r="C17" s="12" t="s">
        <v>227</v>
      </c>
      <c r="D17" s="13">
        <v>1988</v>
      </c>
      <c r="E17" s="39">
        <f>ROUND(IF('Men''s Epée'!$A$3=1,AO17+BE17,BT17+CJ17),0)</f>
        <v>1528</v>
      </c>
      <c r="F17" s="14">
        <v>23</v>
      </c>
      <c r="G17" s="16">
        <f>IF(OR('Men''s Epée'!$A$3=1,'Men''s Epée'!$AP$3=TRUE),IF(OR(F17&gt;=49,ISNUMBER(F17)=FALSE),0,VLOOKUP(F17,PointTable,G$3,TRUE)),0)</f>
        <v>338</v>
      </c>
      <c r="H17" s="15" t="s">
        <v>4</v>
      </c>
      <c r="I17" s="16">
        <f>IF(OR('Men''s Epée'!$A$3=1,'Men''s Epée'!$AQ$3=TRUE),IF(OR(H17&gt;=49,ISNUMBER(H17)=FALSE),0,VLOOKUP(H17,PointTable,I$3,TRUE)),0)</f>
        <v>0</v>
      </c>
      <c r="J17" s="15">
        <v>7</v>
      </c>
      <c r="K17" s="16">
        <f>IF(OR('Men''s Epée'!$A$3=1,'Men''s Epée'!$AQ$3=TRUE),IF(OR(J17&gt;=49,ISNUMBER(J17)=FALSE),0,VLOOKUP(J17,PointTable,K$3,TRUE)),0)</f>
        <v>690</v>
      </c>
      <c r="L17" s="15">
        <v>16</v>
      </c>
      <c r="M17" s="16">
        <f>IF(OR('Men''s Epée'!$A$3=1,'Men''s Epée'!$AS$3=TRUE),IF(OR(L17&gt;=49,ISNUMBER(L17)=FALSE),0,VLOOKUP(L17,PointTable,M$3,TRUE)),0)</f>
        <v>500</v>
      </c>
      <c r="N17" s="17"/>
      <c r="O17" s="17"/>
      <c r="P17" s="17"/>
      <c r="Q17" s="17"/>
      <c r="R17" s="17"/>
      <c r="S17" s="17"/>
      <c r="T17" s="17"/>
      <c r="U17" s="17"/>
      <c r="V17" s="17"/>
      <c r="W17" s="18"/>
      <c r="X17" s="17"/>
      <c r="Y17" s="17"/>
      <c r="Z17" s="17"/>
      <c r="AA17" s="17"/>
      <c r="AB17" s="17"/>
      <c r="AC17" s="18"/>
      <c r="AE17" s="19">
        <f t="shared" si="1"/>
        <v>0</v>
      </c>
      <c r="AF17" s="19">
        <f t="shared" si="37"/>
        <v>0</v>
      </c>
      <c r="AG17" s="19">
        <f t="shared" si="38"/>
        <v>0</v>
      </c>
      <c r="AH17" s="19">
        <f t="shared" si="39"/>
        <v>0</v>
      </c>
      <c r="AI17" s="19">
        <f t="shared" si="40"/>
        <v>0</v>
      </c>
      <c r="AJ17" s="19">
        <f t="shared" si="41"/>
        <v>0</v>
      </c>
      <c r="AK17" s="19">
        <f t="shared" si="42"/>
        <v>0</v>
      </c>
      <c r="AL17" s="19">
        <f t="shared" si="43"/>
        <v>0</v>
      </c>
      <c r="AM17" s="19">
        <f t="shared" si="44"/>
        <v>0</v>
      </c>
      <c r="AN17" s="19">
        <f t="shared" si="45"/>
        <v>0</v>
      </c>
      <c r="AO17" s="19">
        <f t="shared" si="3"/>
        <v>0</v>
      </c>
      <c r="AP17" s="19">
        <f t="shared" si="4"/>
        <v>338</v>
      </c>
      <c r="AQ17" s="19">
        <f t="shared" si="5"/>
        <v>0</v>
      </c>
      <c r="AR17" s="19">
        <f t="shared" si="6"/>
        <v>690</v>
      </c>
      <c r="AS17" s="19">
        <f t="shared" si="7"/>
        <v>500</v>
      </c>
      <c r="AT17" s="19">
        <f t="shared" si="8"/>
        <v>0</v>
      </c>
      <c r="AU17" s="19">
        <f t="shared" si="9"/>
        <v>0</v>
      </c>
      <c r="AV17" s="19">
        <f t="shared" si="10"/>
        <v>0</v>
      </c>
      <c r="AW17" s="19">
        <f t="shared" si="11"/>
        <v>0</v>
      </c>
      <c r="AX17" s="19">
        <f t="shared" si="12"/>
        <v>0</v>
      </c>
      <c r="AY17" s="19">
        <f t="shared" si="57"/>
        <v>0</v>
      </c>
      <c r="AZ17" s="19">
        <f t="shared" si="58"/>
        <v>0</v>
      </c>
      <c r="BA17" s="19">
        <f t="shared" si="63"/>
        <v>0</v>
      </c>
      <c r="BB17" s="19">
        <f t="shared" si="14"/>
        <v>0</v>
      </c>
      <c r="BC17" s="19">
        <f t="shared" si="15"/>
        <v>0</v>
      </c>
      <c r="BD17" s="19">
        <f t="shared" si="16"/>
        <v>0</v>
      </c>
      <c r="BE17" s="19">
        <f t="shared" si="46"/>
        <v>1528</v>
      </c>
      <c r="BF17" s="19">
        <f t="shared" si="17"/>
        <v>0</v>
      </c>
      <c r="BG17" s="19">
        <f t="shared" si="18"/>
        <v>0</v>
      </c>
      <c r="BH17" s="19">
        <f t="shared" si="19"/>
        <v>0</v>
      </c>
      <c r="BJ17" s="20">
        <f t="shared" si="20"/>
        <v>0</v>
      </c>
      <c r="BK17" s="20">
        <f t="shared" si="47"/>
        <v>0</v>
      </c>
      <c r="BL17" s="20">
        <f t="shared" si="48"/>
        <v>0</v>
      </c>
      <c r="BM17" s="20">
        <f t="shared" si="49"/>
        <v>0</v>
      </c>
      <c r="BN17" s="20">
        <f t="shared" si="50"/>
        <v>0</v>
      </c>
      <c r="BO17" s="20">
        <f t="shared" si="51"/>
        <v>0</v>
      </c>
      <c r="BP17" s="20">
        <f t="shared" si="52"/>
        <v>0</v>
      </c>
      <c r="BQ17" s="20">
        <f t="shared" si="53"/>
        <v>0</v>
      </c>
      <c r="BR17" s="20">
        <f t="shared" si="54"/>
        <v>0</v>
      </c>
      <c r="BS17" s="20">
        <f t="shared" si="55"/>
        <v>0</v>
      </c>
      <c r="BT17" s="8">
        <f t="shared" si="22"/>
        <v>0</v>
      </c>
      <c r="BU17" s="8">
        <f>IF('Men''s Epée'!$AP$3=TRUE,G17,0)</f>
        <v>338</v>
      </c>
      <c r="BV17" s="8">
        <f>IF('Men''s Epée'!$AQ$3=TRUE,I17,0)</f>
        <v>0</v>
      </c>
      <c r="BW17" s="8">
        <f>IF('Men''s Epée'!$AR$3=TRUE,K17,0)</f>
        <v>690</v>
      </c>
      <c r="BX17" s="8">
        <f>IF('Men''s Epée'!$AS$3=TRUE,M17,0)</f>
        <v>500</v>
      </c>
      <c r="BY17" s="8">
        <f t="shared" si="23"/>
        <v>0</v>
      </c>
      <c r="BZ17" s="8">
        <f t="shared" si="24"/>
        <v>0</v>
      </c>
      <c r="CA17" s="8">
        <f t="shared" si="25"/>
        <v>0</v>
      </c>
      <c r="CB17" s="8">
        <f t="shared" si="26"/>
        <v>0</v>
      </c>
      <c r="CC17" s="8">
        <f t="shared" si="27"/>
        <v>0</v>
      </c>
      <c r="CD17" s="20">
        <f t="shared" si="60"/>
        <v>0</v>
      </c>
      <c r="CE17" s="20">
        <f t="shared" si="61"/>
        <v>0</v>
      </c>
      <c r="CF17" s="20">
        <f t="shared" si="64"/>
        <v>0</v>
      </c>
      <c r="CG17" s="20">
        <f t="shared" si="29"/>
        <v>0</v>
      </c>
      <c r="CH17" s="20">
        <f t="shared" si="30"/>
        <v>0</v>
      </c>
      <c r="CI17" s="20">
        <f t="shared" si="31"/>
        <v>0</v>
      </c>
      <c r="CJ17" s="8">
        <f t="shared" si="56"/>
        <v>1528</v>
      </c>
      <c r="CK17" s="8">
        <f t="shared" si="32"/>
        <v>0</v>
      </c>
      <c r="CL17" s="8">
        <f t="shared" si="33"/>
        <v>0</v>
      </c>
      <c r="CM17" s="8">
        <f t="shared" si="34"/>
        <v>0</v>
      </c>
      <c r="CN17" s="8">
        <f t="shared" si="35"/>
        <v>1528</v>
      </c>
    </row>
    <row r="18" spans="1:92" ht="13.5">
      <c r="A18" s="11" t="str">
        <f t="shared" si="36"/>
        <v>15</v>
      </c>
      <c r="B18" s="11">
        <f t="shared" si="0"/>
      </c>
      <c r="C18" s="12" t="s">
        <v>23</v>
      </c>
      <c r="D18" s="13">
        <v>1982</v>
      </c>
      <c r="E18" s="39">
        <f>ROUND(IF('Men''s Epée'!$A$3=1,AO18+BE18,BT18+CJ18),0)</f>
        <v>1383</v>
      </c>
      <c r="F18" s="14">
        <v>17</v>
      </c>
      <c r="G18" s="16">
        <f>IF(OR('Men''s Epée'!$A$3=1,'Men''s Epée'!$AP$3=TRUE),IF(OR(F18&gt;=49,ISNUMBER(F18)=FALSE),0,VLOOKUP(F18,PointTable,G$3,TRUE)),0)</f>
        <v>350</v>
      </c>
      <c r="H18" s="15">
        <v>14</v>
      </c>
      <c r="I18" s="16">
        <f>IF(OR('Men''s Epée'!$A$3=1,'Men''s Epée'!$AQ$3=TRUE),IF(OR(H18&gt;=49,ISNUMBER(H18)=FALSE),0,VLOOKUP(H18,PointTable,I$3,TRUE)),0)</f>
        <v>504</v>
      </c>
      <c r="J18" s="15">
        <v>12</v>
      </c>
      <c r="K18" s="16">
        <f>IF(OR('Men''s Epée'!$A$3=1,'Men''s Epée'!$AQ$3=TRUE),IF(OR(J18&gt;=49,ISNUMBER(J18)=FALSE),0,VLOOKUP(J18,PointTable,K$3,TRUE)),0)</f>
        <v>529</v>
      </c>
      <c r="L18" s="15" t="s">
        <v>4</v>
      </c>
      <c r="M18" s="16">
        <f>IF(OR('Men''s Epée'!$A$3=1,'Men''s Epée'!$AS$3=TRUE),IF(OR(L18&gt;=49,ISNUMBER(L18)=FALSE),0,VLOOKUP(L18,PointTable,M$3,TRUE)),0)</f>
        <v>0</v>
      </c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7"/>
      <c r="Y18" s="17"/>
      <c r="Z18" s="17"/>
      <c r="AA18" s="17"/>
      <c r="AB18" s="17"/>
      <c r="AC18" s="18"/>
      <c r="AE18" s="19">
        <f t="shared" si="1"/>
        <v>0</v>
      </c>
      <c r="AF18" s="19">
        <f t="shared" si="37"/>
        <v>0</v>
      </c>
      <c r="AG18" s="19">
        <f t="shared" si="38"/>
        <v>0</v>
      </c>
      <c r="AH18" s="19">
        <f t="shared" si="39"/>
        <v>0</v>
      </c>
      <c r="AI18" s="19">
        <f t="shared" si="40"/>
        <v>0</v>
      </c>
      <c r="AJ18" s="19">
        <f t="shared" si="41"/>
        <v>0</v>
      </c>
      <c r="AK18" s="19">
        <f t="shared" si="42"/>
        <v>0</v>
      </c>
      <c r="AL18" s="19">
        <f t="shared" si="43"/>
        <v>0</v>
      </c>
      <c r="AM18" s="19">
        <f t="shared" si="44"/>
        <v>0</v>
      </c>
      <c r="AN18" s="19">
        <f t="shared" si="45"/>
        <v>0</v>
      </c>
      <c r="AO18" s="19">
        <f t="shared" si="3"/>
        <v>0</v>
      </c>
      <c r="AP18" s="19">
        <f t="shared" si="4"/>
        <v>350</v>
      </c>
      <c r="AQ18" s="19">
        <f t="shared" si="5"/>
        <v>504</v>
      </c>
      <c r="AR18" s="19">
        <f t="shared" si="6"/>
        <v>529</v>
      </c>
      <c r="AS18" s="19">
        <f t="shared" si="7"/>
        <v>0</v>
      </c>
      <c r="AT18" s="19">
        <f t="shared" si="8"/>
        <v>0</v>
      </c>
      <c r="AU18" s="19">
        <f t="shared" si="9"/>
        <v>0</v>
      </c>
      <c r="AV18" s="19">
        <f t="shared" si="10"/>
        <v>0</v>
      </c>
      <c r="AW18" s="19">
        <f t="shared" si="11"/>
        <v>0</v>
      </c>
      <c r="AX18" s="19">
        <f t="shared" si="12"/>
        <v>0</v>
      </c>
      <c r="AY18" s="19">
        <f t="shared" si="57"/>
        <v>0</v>
      </c>
      <c r="AZ18" s="19">
        <f t="shared" si="58"/>
        <v>0</v>
      </c>
      <c r="BA18" s="19">
        <f t="shared" si="63"/>
        <v>0</v>
      </c>
      <c r="BB18" s="19">
        <f t="shared" si="14"/>
        <v>0</v>
      </c>
      <c r="BC18" s="19">
        <f t="shared" si="15"/>
        <v>0</v>
      </c>
      <c r="BD18" s="19">
        <f t="shared" si="16"/>
        <v>0</v>
      </c>
      <c r="BE18" s="19">
        <f t="shared" si="46"/>
        <v>1383</v>
      </c>
      <c r="BF18" s="19">
        <f t="shared" si="17"/>
        <v>0</v>
      </c>
      <c r="BG18" s="19">
        <f t="shared" si="18"/>
        <v>0</v>
      </c>
      <c r="BH18" s="19">
        <f t="shared" si="19"/>
        <v>0</v>
      </c>
      <c r="BJ18" s="20">
        <f t="shared" si="20"/>
        <v>0</v>
      </c>
      <c r="BK18" s="20">
        <f t="shared" si="47"/>
        <v>0</v>
      </c>
      <c r="BL18" s="20">
        <f t="shared" si="48"/>
        <v>0</v>
      </c>
      <c r="BM18" s="20">
        <f t="shared" si="49"/>
        <v>0</v>
      </c>
      <c r="BN18" s="20">
        <f t="shared" si="50"/>
        <v>0</v>
      </c>
      <c r="BO18" s="20">
        <f t="shared" si="51"/>
        <v>0</v>
      </c>
      <c r="BP18" s="20">
        <f t="shared" si="52"/>
        <v>0</v>
      </c>
      <c r="BQ18" s="20">
        <f t="shared" si="53"/>
        <v>0</v>
      </c>
      <c r="BR18" s="20">
        <f t="shared" si="54"/>
        <v>0</v>
      </c>
      <c r="BS18" s="20">
        <f t="shared" si="55"/>
        <v>0</v>
      </c>
      <c r="BT18" s="8">
        <f t="shared" si="22"/>
        <v>0</v>
      </c>
      <c r="BU18" s="8">
        <f>IF('Men''s Epée'!$AP$3=TRUE,G18,0)</f>
        <v>350</v>
      </c>
      <c r="BV18" s="8">
        <f>IF('Men''s Epée'!$AQ$3=TRUE,I18,0)</f>
        <v>504</v>
      </c>
      <c r="BW18" s="8">
        <f>IF('Men''s Epée'!$AR$3=TRUE,K18,0)</f>
        <v>529</v>
      </c>
      <c r="BX18" s="8">
        <f>IF('Men''s Epée'!$AS$3=TRUE,M18,0)</f>
        <v>0</v>
      </c>
      <c r="BY18" s="8">
        <f t="shared" si="23"/>
        <v>0</v>
      </c>
      <c r="BZ18" s="8">
        <f t="shared" si="24"/>
        <v>0</v>
      </c>
      <c r="CA18" s="8">
        <f t="shared" si="25"/>
        <v>0</v>
      </c>
      <c r="CB18" s="8">
        <f t="shared" si="26"/>
        <v>0</v>
      </c>
      <c r="CC18" s="8">
        <f t="shared" si="27"/>
        <v>0</v>
      </c>
      <c r="CD18" s="20">
        <f t="shared" si="60"/>
        <v>0</v>
      </c>
      <c r="CE18" s="20">
        <f t="shared" si="61"/>
        <v>0</v>
      </c>
      <c r="CF18" s="20">
        <f t="shared" si="64"/>
        <v>0</v>
      </c>
      <c r="CG18" s="20">
        <f t="shared" si="29"/>
        <v>0</v>
      </c>
      <c r="CH18" s="20">
        <f t="shared" si="30"/>
        <v>0</v>
      </c>
      <c r="CI18" s="20">
        <f t="shared" si="31"/>
        <v>0</v>
      </c>
      <c r="CJ18" s="8">
        <f t="shared" si="56"/>
        <v>1383</v>
      </c>
      <c r="CK18" s="8">
        <f t="shared" si="32"/>
        <v>0</v>
      </c>
      <c r="CL18" s="8">
        <f t="shared" si="33"/>
        <v>0</v>
      </c>
      <c r="CM18" s="8">
        <f t="shared" si="34"/>
        <v>0</v>
      </c>
      <c r="CN18" s="8">
        <f t="shared" si="35"/>
        <v>1383</v>
      </c>
    </row>
    <row r="19" spans="1:92" ht="13.5">
      <c r="A19" s="11" t="str">
        <f t="shared" si="36"/>
        <v>16</v>
      </c>
      <c r="B19" s="11">
        <f t="shared" si="0"/>
      </c>
      <c r="C19" s="12" t="s">
        <v>148</v>
      </c>
      <c r="D19" s="13">
        <v>1974</v>
      </c>
      <c r="E19" s="39">
        <f>ROUND(IF('Men''s Epée'!$A$3=1,AO19+BE19,BT19+CJ19),0)</f>
        <v>1347</v>
      </c>
      <c r="F19" s="14">
        <v>21</v>
      </c>
      <c r="G19" s="16">
        <f>IF(OR('Men''s Epée'!$A$3=1,'Men''s Epée'!$AP$3=TRUE),IF(OR(F19&gt;=49,ISNUMBER(F19)=FALSE),0,VLOOKUP(F19,PointTable,G$3,TRUE)),0)</f>
        <v>342</v>
      </c>
      <c r="H19" s="15">
        <v>16</v>
      </c>
      <c r="I19" s="16">
        <f>IF(OR('Men''s Epée'!$A$3=1,'Men''s Epée'!$AQ$3=TRUE),IF(OR(H19&gt;=49,ISNUMBER(H19)=FALSE),0,VLOOKUP(H19,PointTable,I$3,TRUE)),0)</f>
        <v>500</v>
      </c>
      <c r="J19" s="15" t="s">
        <v>4</v>
      </c>
      <c r="K19" s="16">
        <f>IF(OR('Men''s Epée'!$A$3=1,'Men''s Epée'!$AQ$3=TRUE),IF(OR(J19&gt;=49,ISNUMBER(J19)=FALSE),0,VLOOKUP(J19,PointTable,K$3,TRUE)),0)</f>
        <v>0</v>
      </c>
      <c r="L19" s="15">
        <v>15</v>
      </c>
      <c r="M19" s="16">
        <f>IF(OR('Men''s Epée'!$A$3=1,'Men''s Epée'!$AS$3=TRUE),IF(OR(L19&gt;=49,ISNUMBER(L19)=FALSE),0,VLOOKUP(L19,PointTable,M$3,TRUE)),0)</f>
        <v>505</v>
      </c>
      <c r="N19" s="17"/>
      <c r="O19" s="17"/>
      <c r="P19" s="17"/>
      <c r="Q19" s="17"/>
      <c r="R19" s="17"/>
      <c r="S19" s="17"/>
      <c r="T19" s="17"/>
      <c r="U19" s="17"/>
      <c r="V19" s="17"/>
      <c r="W19" s="18"/>
      <c r="X19" s="17"/>
      <c r="Y19" s="17"/>
      <c r="Z19" s="17"/>
      <c r="AA19" s="17"/>
      <c r="AB19" s="17"/>
      <c r="AC19" s="18"/>
      <c r="AE19" s="19">
        <f t="shared" si="1"/>
        <v>0</v>
      </c>
      <c r="AF19" s="19">
        <f t="shared" si="37"/>
        <v>0</v>
      </c>
      <c r="AG19" s="19">
        <f t="shared" si="38"/>
        <v>0</v>
      </c>
      <c r="AH19" s="19">
        <f t="shared" si="39"/>
        <v>0</v>
      </c>
      <c r="AI19" s="19">
        <f t="shared" si="40"/>
        <v>0</v>
      </c>
      <c r="AJ19" s="19">
        <f t="shared" si="41"/>
        <v>0</v>
      </c>
      <c r="AK19" s="19">
        <f t="shared" si="42"/>
        <v>0</v>
      </c>
      <c r="AL19" s="19">
        <f t="shared" si="43"/>
        <v>0</v>
      </c>
      <c r="AM19" s="19">
        <f t="shared" si="44"/>
        <v>0</v>
      </c>
      <c r="AN19" s="19">
        <f t="shared" si="45"/>
        <v>0</v>
      </c>
      <c r="AO19" s="19">
        <f t="shared" si="3"/>
        <v>0</v>
      </c>
      <c r="AP19" s="19">
        <f t="shared" si="4"/>
        <v>342</v>
      </c>
      <c r="AQ19" s="19">
        <f t="shared" si="5"/>
        <v>500</v>
      </c>
      <c r="AR19" s="19">
        <f t="shared" si="6"/>
        <v>0</v>
      </c>
      <c r="AS19" s="19">
        <f t="shared" si="7"/>
        <v>505</v>
      </c>
      <c r="AT19" s="19">
        <f t="shared" si="8"/>
        <v>0</v>
      </c>
      <c r="AU19" s="19">
        <f t="shared" si="9"/>
        <v>0</v>
      </c>
      <c r="AV19" s="19">
        <f t="shared" si="10"/>
        <v>0</v>
      </c>
      <c r="AW19" s="19">
        <f t="shared" si="11"/>
        <v>0</v>
      </c>
      <c r="AX19" s="19">
        <f t="shared" si="12"/>
        <v>0</v>
      </c>
      <c r="AY19" s="19">
        <f t="shared" si="57"/>
        <v>0</v>
      </c>
      <c r="AZ19" s="19">
        <f t="shared" si="58"/>
        <v>0</v>
      </c>
      <c r="BA19" s="19">
        <f t="shared" si="63"/>
        <v>0</v>
      </c>
      <c r="BB19" s="19">
        <f t="shared" si="14"/>
        <v>0</v>
      </c>
      <c r="BC19" s="19">
        <f t="shared" si="15"/>
        <v>0</v>
      </c>
      <c r="BD19" s="19">
        <f t="shared" si="16"/>
        <v>0</v>
      </c>
      <c r="BE19" s="19">
        <f t="shared" si="46"/>
        <v>1347</v>
      </c>
      <c r="BF19" s="19">
        <f t="shared" si="17"/>
        <v>0</v>
      </c>
      <c r="BG19" s="19">
        <f t="shared" si="18"/>
        <v>0</v>
      </c>
      <c r="BH19" s="19">
        <f t="shared" si="19"/>
        <v>0</v>
      </c>
      <c r="BJ19" s="20">
        <f t="shared" si="20"/>
        <v>0</v>
      </c>
      <c r="BK19" s="20">
        <f t="shared" si="47"/>
        <v>0</v>
      </c>
      <c r="BL19" s="20">
        <f t="shared" si="48"/>
        <v>0</v>
      </c>
      <c r="BM19" s="20">
        <f t="shared" si="49"/>
        <v>0</v>
      </c>
      <c r="BN19" s="20">
        <f t="shared" si="50"/>
        <v>0</v>
      </c>
      <c r="BO19" s="20">
        <f t="shared" si="51"/>
        <v>0</v>
      </c>
      <c r="BP19" s="20">
        <f t="shared" si="52"/>
        <v>0</v>
      </c>
      <c r="BQ19" s="20">
        <f t="shared" si="53"/>
        <v>0</v>
      </c>
      <c r="BR19" s="20">
        <f t="shared" si="54"/>
        <v>0</v>
      </c>
      <c r="BS19" s="20">
        <f t="shared" si="55"/>
        <v>0</v>
      </c>
      <c r="BT19" s="8">
        <f t="shared" si="22"/>
        <v>0</v>
      </c>
      <c r="BU19" s="8">
        <f>IF('Men''s Epée'!$AP$3=TRUE,G19,0)</f>
        <v>342</v>
      </c>
      <c r="BV19" s="8">
        <f>IF('Men''s Epée'!$AQ$3=TRUE,I19,0)</f>
        <v>500</v>
      </c>
      <c r="BW19" s="8">
        <f>IF('Men''s Epée'!$AR$3=TRUE,K19,0)</f>
        <v>0</v>
      </c>
      <c r="BX19" s="8">
        <f>IF('Men''s Epée'!$AS$3=TRUE,M19,0)</f>
        <v>505</v>
      </c>
      <c r="BY19" s="8">
        <f t="shared" si="23"/>
        <v>0</v>
      </c>
      <c r="BZ19" s="8">
        <f t="shared" si="24"/>
        <v>0</v>
      </c>
      <c r="CA19" s="8">
        <f t="shared" si="25"/>
        <v>0</v>
      </c>
      <c r="CB19" s="8">
        <f t="shared" si="26"/>
        <v>0</v>
      </c>
      <c r="CC19" s="8">
        <f t="shared" si="27"/>
        <v>0</v>
      </c>
      <c r="CD19" s="20">
        <f t="shared" si="60"/>
        <v>0</v>
      </c>
      <c r="CE19" s="20">
        <f t="shared" si="61"/>
        <v>0</v>
      </c>
      <c r="CF19" s="20">
        <f t="shared" si="64"/>
        <v>0</v>
      </c>
      <c r="CG19" s="20">
        <f t="shared" si="29"/>
        <v>0</v>
      </c>
      <c r="CH19" s="20">
        <f t="shared" si="30"/>
        <v>0</v>
      </c>
      <c r="CI19" s="20">
        <f t="shared" si="31"/>
        <v>0</v>
      </c>
      <c r="CJ19" s="8">
        <f t="shared" si="56"/>
        <v>1347</v>
      </c>
      <c r="CK19" s="8">
        <f t="shared" si="32"/>
        <v>0</v>
      </c>
      <c r="CL19" s="8">
        <f t="shared" si="33"/>
        <v>0</v>
      </c>
      <c r="CM19" s="8">
        <f t="shared" si="34"/>
        <v>0</v>
      </c>
      <c r="CN19" s="8">
        <f t="shared" si="35"/>
        <v>1347</v>
      </c>
    </row>
    <row r="20" spans="1:92" ht="13.5">
      <c r="A20" s="11" t="str">
        <f t="shared" si="36"/>
        <v>17</v>
      </c>
      <c r="B20" s="11">
        <f aca="true" t="shared" si="65" ref="B20:B34">IF(D20&gt;=JuniorCutoff,"#","")</f>
      </c>
      <c r="C20" s="12" t="s">
        <v>224</v>
      </c>
      <c r="D20" s="13">
        <v>1984</v>
      </c>
      <c r="E20" s="39">
        <f>ROUND(IF('Men''s Epée'!$A$3=1,AO20+BE20,BT20+CJ20),0)</f>
        <v>1133</v>
      </c>
      <c r="F20" s="14">
        <v>15</v>
      </c>
      <c r="G20" s="16">
        <f>IF(OR('Men''s Epée'!$A$3=1,'Men''s Epée'!$AP$3=TRUE),IF(OR(F20&gt;=49,ISNUMBER(F20)=FALSE),0,VLOOKUP(F20,PointTable,G$3,TRUE)),0)</f>
        <v>502</v>
      </c>
      <c r="H20" s="15">
        <v>25</v>
      </c>
      <c r="I20" s="16">
        <f>IF(OR('Men''s Epée'!$A$3=1,'Men''s Epée'!$AQ$3=TRUE),IF(OR(H20&gt;=49,ISNUMBER(H20)=FALSE),0,VLOOKUP(H20,PointTable,I$3,TRUE)),0)</f>
        <v>289</v>
      </c>
      <c r="J20" s="15">
        <v>21</v>
      </c>
      <c r="K20" s="16">
        <f>IF(OR('Men''s Epée'!$A$3=1,'Men''s Epée'!$AQ$3=TRUE),IF(OR(J20&gt;=49,ISNUMBER(J20)=FALSE),0,VLOOKUP(J20,PointTable,K$3,TRUE)),0)</f>
        <v>342</v>
      </c>
      <c r="L20" s="15" t="s">
        <v>4</v>
      </c>
      <c r="M20" s="16">
        <f>IF(OR('Men''s Epée'!$A$3=1,'Men''s Epée'!$AS$3=TRUE),IF(OR(L20&gt;=49,ISNUMBER(L20)=FALSE),0,VLOOKUP(L20,PointTable,M$3,TRUE)),0)</f>
        <v>0</v>
      </c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17"/>
      <c r="Y20" s="17"/>
      <c r="Z20" s="17"/>
      <c r="AA20" s="17"/>
      <c r="AB20" s="17"/>
      <c r="AC20" s="18"/>
      <c r="AE20" s="19">
        <f t="shared" si="1"/>
        <v>0</v>
      </c>
      <c r="AF20" s="19">
        <f aca="true" t="shared" si="66" ref="AF20:AF34">ABS(O20)</f>
        <v>0</v>
      </c>
      <c r="AG20" s="19">
        <f aca="true" t="shared" si="67" ref="AG20:AG34">ABS(P20)</f>
        <v>0</v>
      </c>
      <c r="AH20" s="19">
        <f aca="true" t="shared" si="68" ref="AH20:AH34">ABS(Q20)</f>
        <v>0</v>
      </c>
      <c r="AI20" s="19">
        <f aca="true" t="shared" si="69" ref="AI20:AI34">ABS(R20)</f>
        <v>0</v>
      </c>
      <c r="AJ20" s="19">
        <f aca="true" t="shared" si="70" ref="AJ20:AJ34">ABS(S20)</f>
        <v>0</v>
      </c>
      <c r="AK20" s="19">
        <f aca="true" t="shared" si="71" ref="AK20:AK34">ABS(T20)</f>
        <v>0</v>
      </c>
      <c r="AL20" s="19">
        <f aca="true" t="shared" si="72" ref="AL20:AL34">ABS(U20)</f>
        <v>0</v>
      </c>
      <c r="AM20" s="19">
        <f aca="true" t="shared" si="73" ref="AM20:AM34">ABS(V20)</f>
        <v>0</v>
      </c>
      <c r="AN20" s="19">
        <f aca="true" t="shared" si="74" ref="AN20:AN34">ABS(W20)</f>
        <v>0</v>
      </c>
      <c r="AO20" s="19">
        <f t="shared" si="3"/>
        <v>0</v>
      </c>
      <c r="AP20" s="19">
        <f aca="true" t="shared" si="75" ref="AP20:AP34">G20</f>
        <v>502</v>
      </c>
      <c r="AQ20" s="19">
        <f aca="true" t="shared" si="76" ref="AQ20:AQ34">I20</f>
        <v>289</v>
      </c>
      <c r="AR20" s="19">
        <f aca="true" t="shared" si="77" ref="AR20:AR34">K20</f>
        <v>342</v>
      </c>
      <c r="AS20" s="19">
        <f aca="true" t="shared" si="78" ref="AS20:AS34">M20</f>
        <v>0</v>
      </c>
      <c r="AT20" s="19">
        <f t="shared" si="8"/>
        <v>0</v>
      </c>
      <c r="AU20" s="19">
        <f t="shared" si="9"/>
        <v>0</v>
      </c>
      <c r="AV20" s="19">
        <f t="shared" si="10"/>
        <v>0</v>
      </c>
      <c r="AW20" s="19">
        <f t="shared" si="11"/>
        <v>0</v>
      </c>
      <c r="AX20" s="19">
        <f t="shared" si="12"/>
        <v>0</v>
      </c>
      <c r="AY20" s="19">
        <f aca="true" t="shared" si="79" ref="AY20:AY34">ABS(X20)</f>
        <v>0</v>
      </c>
      <c r="AZ20" s="19">
        <f aca="true" t="shared" si="80" ref="AZ20:AZ34">ABS(Y20)</f>
        <v>0</v>
      </c>
      <c r="BA20" s="19">
        <f aca="true" t="shared" si="81" ref="BA20:BA34">ABS(Z20)</f>
        <v>0</v>
      </c>
      <c r="BB20" s="19">
        <f aca="true" t="shared" si="82" ref="BB20:BB34">ABS(AA20)</f>
        <v>0</v>
      </c>
      <c r="BC20" s="19">
        <f aca="true" t="shared" si="83" ref="BC20:BC34">ABS(AB20)</f>
        <v>0</v>
      </c>
      <c r="BD20" s="19">
        <f aca="true" t="shared" si="84" ref="BD20:BD34">ABS(AC20)</f>
        <v>0</v>
      </c>
      <c r="BE20" s="19">
        <f t="shared" si="46"/>
        <v>1133</v>
      </c>
      <c r="BF20" s="19">
        <f aca="true" t="shared" si="85" ref="BF20:BF34">LARGE(AT20:BD20,1)</f>
        <v>0</v>
      </c>
      <c r="BG20" s="19">
        <f aca="true" t="shared" si="86" ref="BG20:BG34">LARGE(AT20:BD20,2)</f>
        <v>0</v>
      </c>
      <c r="BH20" s="19">
        <f aca="true" t="shared" si="87" ref="BH20:BH34">LARGE(AT20:BD20,3)</f>
        <v>0</v>
      </c>
      <c r="BJ20" s="20">
        <f t="shared" si="20"/>
        <v>0</v>
      </c>
      <c r="BK20" s="20">
        <f aca="true" t="shared" si="88" ref="BK20:BK34">MAX(O20,0)</f>
        <v>0</v>
      </c>
      <c r="BL20" s="20">
        <f aca="true" t="shared" si="89" ref="BL20:BL34">MAX(P20,0)</f>
        <v>0</v>
      </c>
      <c r="BM20" s="20">
        <f aca="true" t="shared" si="90" ref="BM20:BM34">MAX(Q20,0)</f>
        <v>0</v>
      </c>
      <c r="BN20" s="20">
        <f aca="true" t="shared" si="91" ref="BN20:BN34">MAX(R20,0)</f>
        <v>0</v>
      </c>
      <c r="BO20" s="20">
        <f aca="true" t="shared" si="92" ref="BO20:BO34">MAX(S20,0)</f>
        <v>0</v>
      </c>
      <c r="BP20" s="20">
        <f aca="true" t="shared" si="93" ref="BP20:BP34">MAX(T20,0)</f>
        <v>0</v>
      </c>
      <c r="BQ20" s="20">
        <f aca="true" t="shared" si="94" ref="BQ20:BQ34">MAX(U20,0)</f>
        <v>0</v>
      </c>
      <c r="BR20" s="20">
        <f aca="true" t="shared" si="95" ref="BR20:BR34">MAX(V20,0)</f>
        <v>0</v>
      </c>
      <c r="BS20" s="20">
        <f aca="true" t="shared" si="96" ref="BS20:BS34">MAX(W20,0)</f>
        <v>0</v>
      </c>
      <c r="BT20" s="8">
        <f t="shared" si="22"/>
        <v>0</v>
      </c>
      <c r="BU20" s="8">
        <f>IF('Men''s Epée'!$AP$3=TRUE,G20,0)</f>
        <v>502</v>
      </c>
      <c r="BV20" s="8">
        <f>IF('Men''s Epée'!$AQ$3=TRUE,I20,0)</f>
        <v>289</v>
      </c>
      <c r="BW20" s="8">
        <f>IF('Men''s Epée'!$AR$3=TRUE,K20,0)</f>
        <v>342</v>
      </c>
      <c r="BX20" s="8">
        <f>IF('Men''s Epée'!$AS$3=TRUE,M20,0)</f>
        <v>0</v>
      </c>
      <c r="BY20" s="8">
        <f t="shared" si="23"/>
        <v>0</v>
      </c>
      <c r="BZ20" s="8">
        <f t="shared" si="24"/>
        <v>0</v>
      </c>
      <c r="CA20" s="8">
        <f t="shared" si="25"/>
        <v>0</v>
      </c>
      <c r="CB20" s="8">
        <f t="shared" si="26"/>
        <v>0</v>
      </c>
      <c r="CC20" s="8">
        <f t="shared" si="27"/>
        <v>0</v>
      </c>
      <c r="CD20" s="20">
        <f aca="true" t="shared" si="97" ref="CD20:CD34">MAX(X20,0)</f>
        <v>0</v>
      </c>
      <c r="CE20" s="20">
        <f aca="true" t="shared" si="98" ref="CE20:CE34">MAX(Y20,0)</f>
        <v>0</v>
      </c>
      <c r="CF20" s="20">
        <f aca="true" t="shared" si="99" ref="CF20:CF34">MAX(Z20,0)</f>
        <v>0</v>
      </c>
      <c r="CG20" s="20">
        <f aca="true" t="shared" si="100" ref="CG20:CG34">MAX(AA20,0)</f>
        <v>0</v>
      </c>
      <c r="CH20" s="20">
        <f aca="true" t="shared" si="101" ref="CH20:CH34">MAX(AB20,0)</f>
        <v>0</v>
      </c>
      <c r="CI20" s="20">
        <f aca="true" t="shared" si="102" ref="CI20:CI34">MAX(AC20,0)</f>
        <v>0</v>
      </c>
      <c r="CJ20" s="8">
        <f t="shared" si="56"/>
        <v>1133</v>
      </c>
      <c r="CK20" s="8">
        <f aca="true" t="shared" si="103" ref="CK20:CK34">LARGE(BY20:CI20,1)</f>
        <v>0</v>
      </c>
      <c r="CL20" s="8">
        <f aca="true" t="shared" si="104" ref="CL20:CL34">LARGE(BY20:CI20,2)</f>
        <v>0</v>
      </c>
      <c r="CM20" s="8">
        <f aca="true" t="shared" si="105" ref="CM20:CM34">LARGE(BY20:CI20,3)</f>
        <v>0</v>
      </c>
      <c r="CN20" s="8">
        <f aca="true" t="shared" si="106" ref="CN20:CN34">ROUND(BT20+CJ20,0)</f>
        <v>1133</v>
      </c>
    </row>
    <row r="21" spans="1:92" ht="13.5">
      <c r="A21" s="11" t="str">
        <f t="shared" si="36"/>
        <v>18</v>
      </c>
      <c r="B21" s="11" t="str">
        <f t="shared" si="65"/>
        <v>#</v>
      </c>
      <c r="C21" s="12" t="s">
        <v>229</v>
      </c>
      <c r="D21" s="13">
        <v>1987</v>
      </c>
      <c r="E21" s="39">
        <f>ROUND(IF('Men''s Epée'!$A$3=1,AO21+BE21,BT21+CJ21),0)</f>
        <v>1132</v>
      </c>
      <c r="F21" s="14">
        <v>25.5</v>
      </c>
      <c r="G21" s="16">
        <f>IF(OR('Men''s Epée'!$A$3=1,'Men''s Epée'!$AP$3=TRUE),IF(OR(F21&gt;=49,ISNUMBER(F21)=FALSE),0,VLOOKUP(F21,PointTable,G$3,TRUE)),0)</f>
        <v>288</v>
      </c>
      <c r="H21" s="15">
        <v>22</v>
      </c>
      <c r="I21" s="16">
        <f>IF(OR('Men''s Epée'!$A$3=1,'Men''s Epée'!$AQ$3=TRUE),IF(OR(H21&gt;=49,ISNUMBER(H21)=FALSE),0,VLOOKUP(H21,PointTable,I$3,TRUE)),0)</f>
        <v>340</v>
      </c>
      <c r="J21" s="15">
        <v>14</v>
      </c>
      <c r="K21" s="16">
        <f>IF(OR('Men''s Epée'!$A$3=1,'Men''s Epée'!$AQ$3=TRUE),IF(OR(J21&gt;=49,ISNUMBER(J21)=FALSE),0,VLOOKUP(J21,PointTable,K$3,TRUE)),0)</f>
        <v>504</v>
      </c>
      <c r="L21" s="15" t="s">
        <v>4</v>
      </c>
      <c r="M21" s="16">
        <f>IF(OR('Men''s Epée'!$A$3=1,'Men''s Epée'!$AS$3=TRUE),IF(OR(L21&gt;=49,ISNUMBER(L21)=FALSE),0,VLOOKUP(L21,PointTable,M$3,TRUE)),0)</f>
        <v>0</v>
      </c>
      <c r="N21" s="17"/>
      <c r="O21" s="17"/>
      <c r="P21" s="17"/>
      <c r="Q21" s="17"/>
      <c r="R21" s="17"/>
      <c r="S21" s="17"/>
      <c r="T21" s="17"/>
      <c r="U21" s="17"/>
      <c r="V21" s="17"/>
      <c r="W21" s="18"/>
      <c r="X21" s="17"/>
      <c r="Y21" s="17"/>
      <c r="Z21" s="17"/>
      <c r="AA21" s="17"/>
      <c r="AB21" s="17"/>
      <c r="AC21" s="18"/>
      <c r="AE21" s="19">
        <f t="shared" si="1"/>
        <v>0</v>
      </c>
      <c r="AF21" s="19">
        <f t="shared" si="66"/>
        <v>0</v>
      </c>
      <c r="AG21" s="19">
        <f t="shared" si="67"/>
        <v>0</v>
      </c>
      <c r="AH21" s="19">
        <f t="shared" si="68"/>
        <v>0</v>
      </c>
      <c r="AI21" s="19">
        <f t="shared" si="69"/>
        <v>0</v>
      </c>
      <c r="AJ21" s="19">
        <f t="shared" si="70"/>
        <v>0</v>
      </c>
      <c r="AK21" s="19">
        <f t="shared" si="71"/>
        <v>0</v>
      </c>
      <c r="AL21" s="19">
        <f t="shared" si="72"/>
        <v>0</v>
      </c>
      <c r="AM21" s="19">
        <f t="shared" si="73"/>
        <v>0</v>
      </c>
      <c r="AN21" s="19">
        <f t="shared" si="74"/>
        <v>0</v>
      </c>
      <c r="AO21" s="19">
        <f t="shared" si="3"/>
        <v>0</v>
      </c>
      <c r="AP21" s="19">
        <f t="shared" si="75"/>
        <v>288</v>
      </c>
      <c r="AQ21" s="19">
        <f t="shared" si="76"/>
        <v>340</v>
      </c>
      <c r="AR21" s="19">
        <f t="shared" si="77"/>
        <v>504</v>
      </c>
      <c r="AS21" s="19">
        <f t="shared" si="78"/>
        <v>0</v>
      </c>
      <c r="AT21" s="19">
        <f t="shared" si="8"/>
        <v>0</v>
      </c>
      <c r="AU21" s="19">
        <f t="shared" si="9"/>
        <v>0</v>
      </c>
      <c r="AV21" s="19">
        <f t="shared" si="10"/>
        <v>0</v>
      </c>
      <c r="AW21" s="19">
        <f t="shared" si="11"/>
        <v>0</v>
      </c>
      <c r="AX21" s="19">
        <f t="shared" si="12"/>
        <v>0</v>
      </c>
      <c r="AY21" s="19">
        <f t="shared" si="79"/>
        <v>0</v>
      </c>
      <c r="AZ21" s="19">
        <f t="shared" si="80"/>
        <v>0</v>
      </c>
      <c r="BA21" s="19">
        <f t="shared" si="81"/>
        <v>0</v>
      </c>
      <c r="BB21" s="19">
        <f t="shared" si="82"/>
        <v>0</v>
      </c>
      <c r="BC21" s="19">
        <f t="shared" si="83"/>
        <v>0</v>
      </c>
      <c r="BD21" s="19">
        <f t="shared" si="84"/>
        <v>0</v>
      </c>
      <c r="BE21" s="19">
        <f t="shared" si="46"/>
        <v>1132</v>
      </c>
      <c r="BF21" s="19">
        <f t="shared" si="85"/>
        <v>0</v>
      </c>
      <c r="BG21" s="19">
        <f t="shared" si="86"/>
        <v>0</v>
      </c>
      <c r="BH21" s="19">
        <f t="shared" si="87"/>
        <v>0</v>
      </c>
      <c r="BJ21" s="20">
        <f t="shared" si="20"/>
        <v>0</v>
      </c>
      <c r="BK21" s="20">
        <f t="shared" si="88"/>
        <v>0</v>
      </c>
      <c r="BL21" s="20">
        <f t="shared" si="89"/>
        <v>0</v>
      </c>
      <c r="BM21" s="20">
        <f t="shared" si="90"/>
        <v>0</v>
      </c>
      <c r="BN21" s="20">
        <f t="shared" si="91"/>
        <v>0</v>
      </c>
      <c r="BO21" s="20">
        <f t="shared" si="92"/>
        <v>0</v>
      </c>
      <c r="BP21" s="20">
        <f t="shared" si="93"/>
        <v>0</v>
      </c>
      <c r="BQ21" s="20">
        <f t="shared" si="94"/>
        <v>0</v>
      </c>
      <c r="BR21" s="20">
        <f t="shared" si="95"/>
        <v>0</v>
      </c>
      <c r="BS21" s="20">
        <f t="shared" si="96"/>
        <v>0</v>
      </c>
      <c r="BT21" s="8">
        <f t="shared" si="22"/>
        <v>0</v>
      </c>
      <c r="BU21" s="8">
        <f>IF('Men''s Epée'!$AP$3=TRUE,G21,0)</f>
        <v>288</v>
      </c>
      <c r="BV21" s="8">
        <f>IF('Men''s Epée'!$AQ$3=TRUE,I21,0)</f>
        <v>340</v>
      </c>
      <c r="BW21" s="8">
        <f>IF('Men''s Epée'!$AR$3=TRUE,K21,0)</f>
        <v>504</v>
      </c>
      <c r="BX21" s="8">
        <f>IF('Men''s Epée'!$AS$3=TRUE,M21,0)</f>
        <v>0</v>
      </c>
      <c r="BY21" s="8">
        <f t="shared" si="23"/>
        <v>0</v>
      </c>
      <c r="BZ21" s="8">
        <f t="shared" si="24"/>
        <v>0</v>
      </c>
      <c r="CA21" s="8">
        <f t="shared" si="25"/>
        <v>0</v>
      </c>
      <c r="CB21" s="8">
        <f t="shared" si="26"/>
        <v>0</v>
      </c>
      <c r="CC21" s="8">
        <f t="shared" si="27"/>
        <v>0</v>
      </c>
      <c r="CD21" s="20">
        <f t="shared" si="97"/>
        <v>0</v>
      </c>
      <c r="CE21" s="20">
        <f t="shared" si="98"/>
        <v>0</v>
      </c>
      <c r="CF21" s="20">
        <f t="shared" si="99"/>
        <v>0</v>
      </c>
      <c r="CG21" s="20">
        <f t="shared" si="100"/>
        <v>0</v>
      </c>
      <c r="CH21" s="20">
        <f t="shared" si="101"/>
        <v>0</v>
      </c>
      <c r="CI21" s="20">
        <f t="shared" si="102"/>
        <v>0</v>
      </c>
      <c r="CJ21" s="8">
        <f t="shared" si="56"/>
        <v>1132</v>
      </c>
      <c r="CK21" s="8">
        <f t="shared" si="103"/>
        <v>0</v>
      </c>
      <c r="CL21" s="8">
        <f t="shared" si="104"/>
        <v>0</v>
      </c>
      <c r="CM21" s="8">
        <f t="shared" si="105"/>
        <v>0</v>
      </c>
      <c r="CN21" s="8">
        <f t="shared" si="106"/>
        <v>1132</v>
      </c>
    </row>
    <row r="22" spans="1:92" ht="13.5">
      <c r="A22" s="11" t="str">
        <f t="shared" si="36"/>
        <v>19</v>
      </c>
      <c r="B22" s="11">
        <f t="shared" si="65"/>
      </c>
      <c r="C22" s="12" t="s">
        <v>42</v>
      </c>
      <c r="D22" s="13">
        <v>1983</v>
      </c>
      <c r="E22" s="39">
        <f>ROUND(IF('Men''s Epée'!$A$3=1,AO22+BE22,BT22+CJ22),0)</f>
        <v>1086</v>
      </c>
      <c r="F22" s="14">
        <v>7</v>
      </c>
      <c r="G22" s="16">
        <f>IF(OR('Men''s Epée'!$A$3=1,'Men''s Epée'!$AP$3=TRUE),IF(OR(F22&gt;=49,ISNUMBER(F22)=FALSE),0,VLOOKUP(F22,PointTable,G$3,TRUE)),0)</f>
        <v>690</v>
      </c>
      <c r="H22" s="15">
        <v>23</v>
      </c>
      <c r="I22" s="16">
        <f>IF(OR('Men''s Epée'!$A$3=1,'Men''s Epée'!$AQ$3=TRUE),IF(OR(H22&gt;=49,ISNUMBER(H22)=FALSE),0,VLOOKUP(H22,PointTable,I$3,TRUE)),0)</f>
        <v>338</v>
      </c>
      <c r="J22" s="15" t="s">
        <v>4</v>
      </c>
      <c r="K22" s="16">
        <f>IF(OR('Men''s Epée'!$A$3=1,'Men''s Epée'!$AQ$3=TRUE),IF(OR(J22&gt;=49,ISNUMBER(J22)=FALSE),0,VLOOKUP(J22,PointTable,K$3,TRUE)),0)</f>
        <v>0</v>
      </c>
      <c r="L22" s="15" t="s">
        <v>4</v>
      </c>
      <c r="M22" s="16">
        <f>IF(OR('Men''s Epée'!$A$3=1,'Men''s Epée'!$AS$3=TRUE),IF(OR(L22&gt;=49,ISNUMBER(L22)=FALSE),0,VLOOKUP(L22,PointTable,M$3,TRUE)),0)</f>
        <v>0</v>
      </c>
      <c r="N22" s="17">
        <v>58.211999999999996</v>
      </c>
      <c r="O22" s="17"/>
      <c r="P22" s="17"/>
      <c r="Q22" s="17"/>
      <c r="R22" s="17"/>
      <c r="S22" s="17"/>
      <c r="T22" s="17"/>
      <c r="U22" s="17"/>
      <c r="V22" s="17"/>
      <c r="W22" s="18"/>
      <c r="X22" s="17"/>
      <c r="Y22" s="17"/>
      <c r="Z22" s="17"/>
      <c r="AA22" s="17"/>
      <c r="AB22" s="17"/>
      <c r="AC22" s="18"/>
      <c r="AE22" s="19">
        <f t="shared" si="1"/>
        <v>58.211999999999996</v>
      </c>
      <c r="AF22" s="19">
        <f t="shared" si="66"/>
        <v>0</v>
      </c>
      <c r="AG22" s="19">
        <f t="shared" si="67"/>
        <v>0</v>
      </c>
      <c r="AH22" s="19">
        <f t="shared" si="68"/>
        <v>0</v>
      </c>
      <c r="AI22" s="19">
        <f t="shared" si="69"/>
        <v>0</v>
      </c>
      <c r="AJ22" s="19">
        <f t="shared" si="70"/>
        <v>0</v>
      </c>
      <c r="AK22" s="19">
        <f t="shared" si="71"/>
        <v>0</v>
      </c>
      <c r="AL22" s="19">
        <f t="shared" si="72"/>
        <v>0</v>
      </c>
      <c r="AM22" s="19">
        <f t="shared" si="73"/>
        <v>0</v>
      </c>
      <c r="AN22" s="19">
        <f t="shared" si="74"/>
        <v>0</v>
      </c>
      <c r="AO22" s="19">
        <f t="shared" si="3"/>
        <v>58.211999999999996</v>
      </c>
      <c r="AP22" s="19">
        <f t="shared" si="75"/>
        <v>690</v>
      </c>
      <c r="AQ22" s="19">
        <f t="shared" si="76"/>
        <v>338</v>
      </c>
      <c r="AR22" s="19">
        <f t="shared" si="77"/>
        <v>0</v>
      </c>
      <c r="AS22" s="19">
        <f t="shared" si="78"/>
        <v>0</v>
      </c>
      <c r="AT22" s="19">
        <f t="shared" si="8"/>
        <v>0</v>
      </c>
      <c r="AU22" s="19">
        <f t="shared" si="9"/>
        <v>0</v>
      </c>
      <c r="AV22" s="19">
        <f t="shared" si="10"/>
        <v>0</v>
      </c>
      <c r="AW22" s="19">
        <f t="shared" si="11"/>
        <v>0</v>
      </c>
      <c r="AX22" s="19">
        <f t="shared" si="12"/>
        <v>0</v>
      </c>
      <c r="AY22" s="19">
        <f t="shared" si="79"/>
        <v>0</v>
      </c>
      <c r="AZ22" s="19">
        <f t="shared" si="80"/>
        <v>0</v>
      </c>
      <c r="BA22" s="19">
        <f t="shared" si="81"/>
        <v>0</v>
      </c>
      <c r="BB22" s="19">
        <f t="shared" si="82"/>
        <v>0</v>
      </c>
      <c r="BC22" s="19">
        <f t="shared" si="83"/>
        <v>0</v>
      </c>
      <c r="BD22" s="19">
        <f t="shared" si="84"/>
        <v>0</v>
      </c>
      <c r="BE22" s="19">
        <f t="shared" si="46"/>
        <v>1028</v>
      </c>
      <c r="BF22" s="19">
        <f t="shared" si="85"/>
        <v>0</v>
      </c>
      <c r="BG22" s="19">
        <f t="shared" si="86"/>
        <v>0</v>
      </c>
      <c r="BH22" s="19">
        <f t="shared" si="87"/>
        <v>0</v>
      </c>
      <c r="BJ22" s="20">
        <f t="shared" si="20"/>
        <v>58.211999999999996</v>
      </c>
      <c r="BK22" s="20">
        <f t="shared" si="88"/>
        <v>0</v>
      </c>
      <c r="BL22" s="20">
        <f t="shared" si="89"/>
        <v>0</v>
      </c>
      <c r="BM22" s="20">
        <f t="shared" si="90"/>
        <v>0</v>
      </c>
      <c r="BN22" s="20">
        <f t="shared" si="91"/>
        <v>0</v>
      </c>
      <c r="BO22" s="20">
        <f t="shared" si="92"/>
        <v>0</v>
      </c>
      <c r="BP22" s="20">
        <f t="shared" si="93"/>
        <v>0</v>
      </c>
      <c r="BQ22" s="20">
        <f t="shared" si="94"/>
        <v>0</v>
      </c>
      <c r="BR22" s="20">
        <f t="shared" si="95"/>
        <v>0</v>
      </c>
      <c r="BS22" s="20">
        <f t="shared" si="96"/>
        <v>0</v>
      </c>
      <c r="BT22" s="8">
        <f t="shared" si="22"/>
        <v>58.211999999999996</v>
      </c>
      <c r="BU22" s="8">
        <f>IF('Men''s Epée'!$AP$3=TRUE,G22,0)</f>
        <v>690</v>
      </c>
      <c r="BV22" s="8">
        <f>IF('Men''s Epée'!$AQ$3=TRUE,I22,0)</f>
        <v>338</v>
      </c>
      <c r="BW22" s="8">
        <f>IF('Men''s Epée'!$AR$3=TRUE,K22,0)</f>
        <v>0</v>
      </c>
      <c r="BX22" s="8">
        <f>IF('Men''s Epée'!$AS$3=TRUE,M22,0)</f>
        <v>0</v>
      </c>
      <c r="BY22" s="8">
        <f t="shared" si="23"/>
        <v>0</v>
      </c>
      <c r="BZ22" s="8">
        <f t="shared" si="24"/>
        <v>0</v>
      </c>
      <c r="CA22" s="8">
        <f t="shared" si="25"/>
        <v>0</v>
      </c>
      <c r="CB22" s="8">
        <f t="shared" si="26"/>
        <v>0</v>
      </c>
      <c r="CC22" s="8">
        <f t="shared" si="27"/>
        <v>0</v>
      </c>
      <c r="CD22" s="20">
        <f t="shared" si="97"/>
        <v>0</v>
      </c>
      <c r="CE22" s="20">
        <f t="shared" si="98"/>
        <v>0</v>
      </c>
      <c r="CF22" s="20">
        <f t="shared" si="99"/>
        <v>0</v>
      </c>
      <c r="CG22" s="20">
        <f t="shared" si="100"/>
        <v>0</v>
      </c>
      <c r="CH22" s="20">
        <f t="shared" si="101"/>
        <v>0</v>
      </c>
      <c r="CI22" s="20">
        <f t="shared" si="102"/>
        <v>0</v>
      </c>
      <c r="CJ22" s="8">
        <f t="shared" si="56"/>
        <v>1028</v>
      </c>
      <c r="CK22" s="8">
        <f t="shared" si="103"/>
        <v>0</v>
      </c>
      <c r="CL22" s="8">
        <f t="shared" si="104"/>
        <v>0</v>
      </c>
      <c r="CM22" s="8">
        <f t="shared" si="105"/>
        <v>0</v>
      </c>
      <c r="CN22" s="8">
        <f t="shared" si="106"/>
        <v>1086</v>
      </c>
    </row>
    <row r="23" spans="1:92" ht="13.5">
      <c r="A23" s="11" t="str">
        <f t="shared" si="36"/>
        <v>20</v>
      </c>
      <c r="B23" s="11">
        <f t="shared" si="65"/>
      </c>
      <c r="C23" s="12" t="s">
        <v>43</v>
      </c>
      <c r="D23" s="13">
        <v>1978</v>
      </c>
      <c r="E23" s="39">
        <f>ROUND(IF('Men''s Epée'!$A$3=1,AO23+BE23,BT23+CJ23),0)</f>
        <v>1035</v>
      </c>
      <c r="F23" s="14">
        <v>18</v>
      </c>
      <c r="G23" s="16">
        <f>IF(OR('Men''s Epée'!$A$3=1,'Men''s Epée'!$AP$3=TRUE),IF(OR(F23&gt;=49,ISNUMBER(F23)=FALSE),0,VLOOKUP(F23,PointTable,G$3,TRUE)),0)</f>
        <v>348</v>
      </c>
      <c r="H23" s="15" t="s">
        <v>4</v>
      </c>
      <c r="I23" s="16">
        <f>IF(OR('Men''s Epée'!$A$3=1,'Men''s Epée'!$AQ$3=TRUE),IF(OR(H23&gt;=49,ISNUMBER(H23)=FALSE),0,VLOOKUP(H23,PointTable,I$3,TRUE)),0)</f>
        <v>0</v>
      </c>
      <c r="J23" s="15">
        <v>20</v>
      </c>
      <c r="K23" s="16">
        <f>IF(OR('Men''s Epée'!$A$3=1,'Men''s Epée'!$AQ$3=TRUE),IF(OR(J23&gt;=49,ISNUMBER(J23)=FALSE),0,VLOOKUP(J23,PointTable,K$3,TRUE)),0)</f>
        <v>344</v>
      </c>
      <c r="L23" s="15" t="s">
        <v>4</v>
      </c>
      <c r="M23" s="16">
        <f>IF(OR('Men''s Epée'!$A$3=1,'Men''s Epée'!$AS$3=TRUE),IF(OR(L23&gt;=49,ISNUMBER(L23)=FALSE),0,VLOOKUP(L23,PointTable,M$3,TRUE)),0)</f>
        <v>0</v>
      </c>
      <c r="N23" s="17">
        <v>282.87</v>
      </c>
      <c r="O23" s="17"/>
      <c r="P23" s="17"/>
      <c r="Q23" s="17"/>
      <c r="R23" s="17"/>
      <c r="S23" s="17"/>
      <c r="T23" s="17"/>
      <c r="U23" s="17"/>
      <c r="V23" s="17"/>
      <c r="W23" s="18"/>
      <c r="X23" s="17">
        <v>60.06</v>
      </c>
      <c r="Y23" s="17"/>
      <c r="Z23" s="17"/>
      <c r="AA23" s="17"/>
      <c r="AB23" s="17"/>
      <c r="AC23" s="18"/>
      <c r="AE23" s="19">
        <f t="shared" si="1"/>
        <v>282.87</v>
      </c>
      <c r="AF23" s="19">
        <f t="shared" si="66"/>
        <v>0</v>
      </c>
      <c r="AG23" s="19">
        <f t="shared" si="67"/>
        <v>0</v>
      </c>
      <c r="AH23" s="19">
        <f t="shared" si="68"/>
        <v>0</v>
      </c>
      <c r="AI23" s="19">
        <f t="shared" si="69"/>
        <v>0</v>
      </c>
      <c r="AJ23" s="19">
        <f t="shared" si="70"/>
        <v>0</v>
      </c>
      <c r="AK23" s="19">
        <f t="shared" si="71"/>
        <v>0</v>
      </c>
      <c r="AL23" s="19">
        <f t="shared" si="72"/>
        <v>0</v>
      </c>
      <c r="AM23" s="19">
        <f t="shared" si="73"/>
        <v>0</v>
      </c>
      <c r="AN23" s="19">
        <f t="shared" si="74"/>
        <v>0</v>
      </c>
      <c r="AO23" s="19">
        <f t="shared" si="3"/>
        <v>282.87</v>
      </c>
      <c r="AP23" s="19">
        <f t="shared" si="75"/>
        <v>348</v>
      </c>
      <c r="AQ23" s="19">
        <f t="shared" si="76"/>
        <v>0</v>
      </c>
      <c r="AR23" s="19">
        <f t="shared" si="77"/>
        <v>344</v>
      </c>
      <c r="AS23" s="19">
        <f t="shared" si="78"/>
        <v>0</v>
      </c>
      <c r="AT23" s="19">
        <f t="shared" si="8"/>
        <v>0</v>
      </c>
      <c r="AU23" s="19">
        <f t="shared" si="9"/>
        <v>0</v>
      </c>
      <c r="AV23" s="19">
        <f t="shared" si="10"/>
        <v>0</v>
      </c>
      <c r="AW23" s="19">
        <f t="shared" si="11"/>
        <v>0</v>
      </c>
      <c r="AX23" s="19">
        <f t="shared" si="12"/>
        <v>0</v>
      </c>
      <c r="AY23" s="19">
        <f t="shared" si="79"/>
        <v>60.06</v>
      </c>
      <c r="AZ23" s="19">
        <f t="shared" si="80"/>
        <v>0</v>
      </c>
      <c r="BA23" s="19">
        <f t="shared" si="81"/>
        <v>0</v>
      </c>
      <c r="BB23" s="19">
        <f t="shared" si="82"/>
        <v>0</v>
      </c>
      <c r="BC23" s="19">
        <f t="shared" si="83"/>
        <v>0</v>
      </c>
      <c r="BD23" s="19">
        <f t="shared" si="84"/>
        <v>0</v>
      </c>
      <c r="BE23" s="19">
        <f t="shared" si="46"/>
        <v>752.06</v>
      </c>
      <c r="BF23" s="19">
        <f t="shared" si="85"/>
        <v>60.06</v>
      </c>
      <c r="BG23" s="19">
        <f t="shared" si="86"/>
        <v>0</v>
      </c>
      <c r="BH23" s="19">
        <f t="shared" si="87"/>
        <v>0</v>
      </c>
      <c r="BJ23" s="20">
        <f t="shared" si="20"/>
        <v>282.87</v>
      </c>
      <c r="BK23" s="20">
        <f t="shared" si="88"/>
        <v>0</v>
      </c>
      <c r="BL23" s="20">
        <f t="shared" si="89"/>
        <v>0</v>
      </c>
      <c r="BM23" s="20">
        <f t="shared" si="90"/>
        <v>0</v>
      </c>
      <c r="BN23" s="20">
        <f t="shared" si="91"/>
        <v>0</v>
      </c>
      <c r="BO23" s="20">
        <f t="shared" si="92"/>
        <v>0</v>
      </c>
      <c r="BP23" s="20">
        <f t="shared" si="93"/>
        <v>0</v>
      </c>
      <c r="BQ23" s="20">
        <f t="shared" si="94"/>
        <v>0</v>
      </c>
      <c r="BR23" s="20">
        <f t="shared" si="95"/>
        <v>0</v>
      </c>
      <c r="BS23" s="20">
        <f t="shared" si="96"/>
        <v>0</v>
      </c>
      <c r="BT23" s="8">
        <f t="shared" si="22"/>
        <v>282.87</v>
      </c>
      <c r="BU23" s="8">
        <f>IF('Men''s Epée'!$AP$3=TRUE,G23,0)</f>
        <v>348</v>
      </c>
      <c r="BV23" s="8">
        <f>IF('Men''s Epée'!$AQ$3=TRUE,I23,0)</f>
        <v>0</v>
      </c>
      <c r="BW23" s="8">
        <f>IF('Men''s Epée'!$AR$3=TRUE,K23,0)</f>
        <v>344</v>
      </c>
      <c r="BX23" s="8">
        <f>IF('Men''s Epée'!$AS$3=TRUE,M23,0)</f>
        <v>0</v>
      </c>
      <c r="BY23" s="8">
        <f t="shared" si="23"/>
        <v>0</v>
      </c>
      <c r="BZ23" s="8">
        <f t="shared" si="24"/>
        <v>0</v>
      </c>
      <c r="CA23" s="8">
        <f t="shared" si="25"/>
        <v>0</v>
      </c>
      <c r="CB23" s="8">
        <f t="shared" si="26"/>
        <v>0</v>
      </c>
      <c r="CC23" s="8">
        <f t="shared" si="27"/>
        <v>0</v>
      </c>
      <c r="CD23" s="20">
        <f t="shared" si="97"/>
        <v>60.06</v>
      </c>
      <c r="CE23" s="20">
        <f t="shared" si="98"/>
        <v>0</v>
      </c>
      <c r="CF23" s="20">
        <f t="shared" si="99"/>
        <v>0</v>
      </c>
      <c r="CG23" s="20">
        <f t="shared" si="100"/>
        <v>0</v>
      </c>
      <c r="CH23" s="20">
        <f t="shared" si="101"/>
        <v>0</v>
      </c>
      <c r="CI23" s="20">
        <f t="shared" si="102"/>
        <v>0</v>
      </c>
      <c r="CJ23" s="8">
        <f t="shared" si="56"/>
        <v>752.06</v>
      </c>
      <c r="CK23" s="8">
        <f t="shared" si="103"/>
        <v>60.06</v>
      </c>
      <c r="CL23" s="8">
        <f t="shared" si="104"/>
        <v>0</v>
      </c>
      <c r="CM23" s="8">
        <f t="shared" si="105"/>
        <v>0</v>
      </c>
      <c r="CN23" s="8">
        <f t="shared" si="106"/>
        <v>1035</v>
      </c>
    </row>
    <row r="24" spans="1:92" ht="13.5">
      <c r="A24" s="11" t="str">
        <f t="shared" si="36"/>
        <v>21</v>
      </c>
      <c r="B24" s="11" t="str">
        <f t="shared" si="65"/>
        <v>#</v>
      </c>
      <c r="C24" s="12" t="s">
        <v>150</v>
      </c>
      <c r="D24" s="13">
        <v>1987</v>
      </c>
      <c r="E24" s="39">
        <f>ROUND(IF('Men''s Epée'!$A$3=1,AO24+BE24,BT24+CJ24),0)</f>
        <v>1014</v>
      </c>
      <c r="F24" s="14" t="s">
        <v>4</v>
      </c>
      <c r="G24" s="16">
        <f>IF(OR('Men''s Epée'!$A$3=1,'Men''s Epée'!$AP$3=TRUE),IF(OR(F24&gt;=49,ISNUMBER(F24)=FALSE),0,VLOOKUP(F24,PointTable,G$3,TRUE)),0)</f>
        <v>0</v>
      </c>
      <c r="H24" s="15">
        <v>29</v>
      </c>
      <c r="I24" s="16">
        <f>IF(OR('Men''s Epée'!$A$3=1,'Men''s Epée'!$AQ$3=TRUE),IF(OR(H24&gt;=49,ISNUMBER(H24)=FALSE),0,VLOOKUP(H24,PointTable,I$3,TRUE)),0)</f>
        <v>281</v>
      </c>
      <c r="J24" s="15">
        <v>10</v>
      </c>
      <c r="K24" s="16">
        <f>IF(OR('Men''s Epée'!$A$3=1,'Men''s Epée'!$AQ$3=TRUE),IF(OR(J24&gt;=49,ISNUMBER(J24)=FALSE),0,VLOOKUP(J24,PointTable,K$3,TRUE)),0)</f>
        <v>533</v>
      </c>
      <c r="L24" s="15" t="s">
        <v>4</v>
      </c>
      <c r="M24" s="16">
        <f>IF(OR('Men''s Epée'!$A$3=1,'Men''s Epée'!$AS$3=TRUE),IF(OR(L24&gt;=49,ISNUMBER(L24)=FALSE),0,VLOOKUP(L24,PointTable,M$3,TRUE)),0)</f>
        <v>0</v>
      </c>
      <c r="N24" s="17">
        <v>200</v>
      </c>
      <c r="O24" s="17"/>
      <c r="P24" s="17"/>
      <c r="Q24" s="17"/>
      <c r="R24" s="17"/>
      <c r="S24" s="17"/>
      <c r="T24" s="17"/>
      <c r="U24" s="17"/>
      <c r="V24" s="17"/>
      <c r="W24" s="18"/>
      <c r="X24" s="17"/>
      <c r="Y24" s="17"/>
      <c r="Z24" s="17"/>
      <c r="AA24" s="17"/>
      <c r="AB24" s="17"/>
      <c r="AC24" s="18"/>
      <c r="AE24" s="19">
        <f t="shared" si="1"/>
        <v>200</v>
      </c>
      <c r="AF24" s="19">
        <f t="shared" si="66"/>
        <v>0</v>
      </c>
      <c r="AG24" s="19">
        <f t="shared" si="67"/>
        <v>0</v>
      </c>
      <c r="AH24" s="19">
        <f t="shared" si="68"/>
        <v>0</v>
      </c>
      <c r="AI24" s="19">
        <f t="shared" si="69"/>
        <v>0</v>
      </c>
      <c r="AJ24" s="19">
        <f t="shared" si="70"/>
        <v>0</v>
      </c>
      <c r="AK24" s="19">
        <f t="shared" si="71"/>
        <v>0</v>
      </c>
      <c r="AL24" s="19">
        <f t="shared" si="72"/>
        <v>0</v>
      </c>
      <c r="AM24" s="19">
        <f t="shared" si="73"/>
        <v>0</v>
      </c>
      <c r="AN24" s="19">
        <f t="shared" si="74"/>
        <v>0</v>
      </c>
      <c r="AO24" s="19">
        <f t="shared" si="3"/>
        <v>200</v>
      </c>
      <c r="AP24" s="19">
        <f t="shared" si="75"/>
        <v>0</v>
      </c>
      <c r="AQ24" s="19">
        <f t="shared" si="76"/>
        <v>281</v>
      </c>
      <c r="AR24" s="19">
        <f t="shared" si="77"/>
        <v>533</v>
      </c>
      <c r="AS24" s="19">
        <f t="shared" si="78"/>
        <v>0</v>
      </c>
      <c r="AT24" s="19">
        <f t="shared" si="8"/>
        <v>0</v>
      </c>
      <c r="AU24" s="19">
        <f t="shared" si="9"/>
        <v>0</v>
      </c>
      <c r="AV24" s="19">
        <f t="shared" si="10"/>
        <v>0</v>
      </c>
      <c r="AW24" s="19">
        <f t="shared" si="11"/>
        <v>0</v>
      </c>
      <c r="AX24" s="19">
        <f t="shared" si="12"/>
        <v>0</v>
      </c>
      <c r="AY24" s="19">
        <f t="shared" si="79"/>
        <v>0</v>
      </c>
      <c r="AZ24" s="19">
        <f t="shared" si="80"/>
        <v>0</v>
      </c>
      <c r="BA24" s="19">
        <f t="shared" si="81"/>
        <v>0</v>
      </c>
      <c r="BB24" s="19">
        <f t="shared" si="82"/>
        <v>0</v>
      </c>
      <c r="BC24" s="19">
        <f t="shared" si="83"/>
        <v>0</v>
      </c>
      <c r="BD24" s="19">
        <f t="shared" si="84"/>
        <v>0</v>
      </c>
      <c r="BE24" s="19">
        <f t="shared" si="46"/>
        <v>814</v>
      </c>
      <c r="BF24" s="19">
        <f t="shared" si="85"/>
        <v>0</v>
      </c>
      <c r="BG24" s="19">
        <f t="shared" si="86"/>
        <v>0</v>
      </c>
      <c r="BH24" s="19">
        <f t="shared" si="87"/>
        <v>0</v>
      </c>
      <c r="BJ24" s="20">
        <f t="shared" si="20"/>
        <v>200</v>
      </c>
      <c r="BK24" s="20">
        <f t="shared" si="88"/>
        <v>0</v>
      </c>
      <c r="BL24" s="20">
        <f t="shared" si="89"/>
        <v>0</v>
      </c>
      <c r="BM24" s="20">
        <f t="shared" si="90"/>
        <v>0</v>
      </c>
      <c r="BN24" s="20">
        <f t="shared" si="91"/>
        <v>0</v>
      </c>
      <c r="BO24" s="20">
        <f t="shared" si="92"/>
        <v>0</v>
      </c>
      <c r="BP24" s="20">
        <f t="shared" si="93"/>
        <v>0</v>
      </c>
      <c r="BQ24" s="20">
        <f t="shared" si="94"/>
        <v>0</v>
      </c>
      <c r="BR24" s="20">
        <f t="shared" si="95"/>
        <v>0</v>
      </c>
      <c r="BS24" s="20">
        <f t="shared" si="96"/>
        <v>0</v>
      </c>
      <c r="BT24" s="8">
        <f t="shared" si="22"/>
        <v>200</v>
      </c>
      <c r="BU24" s="8">
        <f>IF('Men''s Epée'!$AP$3=TRUE,G24,0)</f>
        <v>0</v>
      </c>
      <c r="BV24" s="8">
        <f>IF('Men''s Epée'!$AQ$3=TRUE,I24,0)</f>
        <v>281</v>
      </c>
      <c r="BW24" s="8">
        <f>IF('Men''s Epée'!$AR$3=TRUE,K24,0)</f>
        <v>533</v>
      </c>
      <c r="BX24" s="8">
        <f>IF('Men''s Epée'!$AS$3=TRUE,M24,0)</f>
        <v>0</v>
      </c>
      <c r="BY24" s="8">
        <f t="shared" si="23"/>
        <v>0</v>
      </c>
      <c r="BZ24" s="8">
        <f t="shared" si="24"/>
        <v>0</v>
      </c>
      <c r="CA24" s="8">
        <f t="shared" si="25"/>
        <v>0</v>
      </c>
      <c r="CB24" s="8">
        <f t="shared" si="26"/>
        <v>0</v>
      </c>
      <c r="CC24" s="8">
        <f t="shared" si="27"/>
        <v>0</v>
      </c>
      <c r="CD24" s="20">
        <f t="shared" si="97"/>
        <v>0</v>
      </c>
      <c r="CE24" s="20">
        <f t="shared" si="98"/>
        <v>0</v>
      </c>
      <c r="CF24" s="20">
        <f t="shared" si="99"/>
        <v>0</v>
      </c>
      <c r="CG24" s="20">
        <f t="shared" si="100"/>
        <v>0</v>
      </c>
      <c r="CH24" s="20">
        <f t="shared" si="101"/>
        <v>0</v>
      </c>
      <c r="CI24" s="20">
        <f t="shared" si="102"/>
        <v>0</v>
      </c>
      <c r="CJ24" s="8">
        <f t="shared" si="56"/>
        <v>814</v>
      </c>
      <c r="CK24" s="8">
        <f t="shared" si="103"/>
        <v>0</v>
      </c>
      <c r="CL24" s="8">
        <f t="shared" si="104"/>
        <v>0</v>
      </c>
      <c r="CM24" s="8">
        <f t="shared" si="105"/>
        <v>0</v>
      </c>
      <c r="CN24" s="8">
        <f t="shared" si="106"/>
        <v>1014</v>
      </c>
    </row>
    <row r="25" spans="1:92" ht="13.5">
      <c r="A25" s="11" t="str">
        <f t="shared" si="36"/>
        <v>22</v>
      </c>
      <c r="B25" s="11" t="str">
        <f t="shared" si="65"/>
        <v>#</v>
      </c>
      <c r="C25" s="12" t="s">
        <v>232</v>
      </c>
      <c r="D25" s="13">
        <v>1990</v>
      </c>
      <c r="E25" s="39">
        <f>ROUND(IF('Men''s Epée'!$A$3=1,AO25+BE25,BT25+CJ25),0)</f>
        <v>816</v>
      </c>
      <c r="F25" s="14">
        <v>29</v>
      </c>
      <c r="G25" s="16">
        <f>IF(OR('Men''s Epée'!$A$3=1,'Men''s Epée'!$AP$3=TRUE),IF(OR(F25&gt;=49,ISNUMBER(F25)=FALSE),0,VLOOKUP(F25,PointTable,G$3,TRUE)),0)</f>
        <v>281</v>
      </c>
      <c r="H25" s="15" t="s">
        <v>4</v>
      </c>
      <c r="I25" s="16">
        <f>IF(OR('Men''s Epée'!$A$3=1,'Men''s Epée'!$AQ$3=TRUE),IF(OR(H25&gt;=49,ISNUMBER(H25)=FALSE),0,VLOOKUP(H25,PointTable,I$3,TRUE)),0)</f>
        <v>0</v>
      </c>
      <c r="J25" s="15">
        <v>9</v>
      </c>
      <c r="K25" s="16">
        <f>IF(OR('Men''s Epée'!$A$3=1,'Men''s Epée'!$AQ$3=TRUE),IF(OR(J25&gt;=49,ISNUMBER(J25)=FALSE),0,VLOOKUP(J25,PointTable,K$3,TRUE)),0)</f>
        <v>535</v>
      </c>
      <c r="L25" s="15" t="s">
        <v>4</v>
      </c>
      <c r="M25" s="16">
        <f>IF(OR('Men''s Epée'!$A$3=1,'Men''s Epée'!$AS$3=TRUE),IF(OR(L25&gt;=49,ISNUMBER(L25)=FALSE),0,VLOOKUP(L25,PointTable,M$3,TRUE)),0)</f>
        <v>0</v>
      </c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7"/>
      <c r="Y25" s="17"/>
      <c r="Z25" s="17"/>
      <c r="AA25" s="17"/>
      <c r="AB25" s="17"/>
      <c r="AC25" s="18"/>
      <c r="AE25" s="19">
        <f t="shared" si="1"/>
        <v>0</v>
      </c>
      <c r="AF25" s="19">
        <f t="shared" si="66"/>
        <v>0</v>
      </c>
      <c r="AG25" s="19">
        <f t="shared" si="67"/>
        <v>0</v>
      </c>
      <c r="AH25" s="19">
        <f t="shared" si="68"/>
        <v>0</v>
      </c>
      <c r="AI25" s="19">
        <f t="shared" si="69"/>
        <v>0</v>
      </c>
      <c r="AJ25" s="19">
        <f t="shared" si="70"/>
        <v>0</v>
      </c>
      <c r="AK25" s="19">
        <f t="shared" si="71"/>
        <v>0</v>
      </c>
      <c r="AL25" s="19">
        <f t="shared" si="72"/>
        <v>0</v>
      </c>
      <c r="AM25" s="19">
        <f t="shared" si="73"/>
        <v>0</v>
      </c>
      <c r="AN25" s="19">
        <f t="shared" si="74"/>
        <v>0</v>
      </c>
      <c r="AO25" s="19">
        <f t="shared" si="3"/>
        <v>0</v>
      </c>
      <c r="AP25" s="19">
        <f t="shared" si="75"/>
        <v>281</v>
      </c>
      <c r="AQ25" s="19">
        <f t="shared" si="76"/>
        <v>0</v>
      </c>
      <c r="AR25" s="19">
        <f t="shared" si="77"/>
        <v>535</v>
      </c>
      <c r="AS25" s="19">
        <f t="shared" si="78"/>
        <v>0</v>
      </c>
      <c r="AT25" s="19">
        <f t="shared" si="8"/>
        <v>0</v>
      </c>
      <c r="AU25" s="19">
        <f t="shared" si="9"/>
        <v>0</v>
      </c>
      <c r="AV25" s="19">
        <f t="shared" si="10"/>
        <v>0</v>
      </c>
      <c r="AW25" s="19">
        <f t="shared" si="11"/>
        <v>0</v>
      </c>
      <c r="AX25" s="19">
        <f t="shared" si="12"/>
        <v>0</v>
      </c>
      <c r="AY25" s="19">
        <f t="shared" si="79"/>
        <v>0</v>
      </c>
      <c r="AZ25" s="19">
        <f t="shared" si="80"/>
        <v>0</v>
      </c>
      <c r="BA25" s="19">
        <f t="shared" si="81"/>
        <v>0</v>
      </c>
      <c r="BB25" s="19">
        <f t="shared" si="82"/>
        <v>0</v>
      </c>
      <c r="BC25" s="19">
        <f t="shared" si="83"/>
        <v>0</v>
      </c>
      <c r="BD25" s="19">
        <f t="shared" si="84"/>
        <v>0</v>
      </c>
      <c r="BE25" s="19">
        <f t="shared" si="46"/>
        <v>816</v>
      </c>
      <c r="BF25" s="19">
        <f t="shared" si="85"/>
        <v>0</v>
      </c>
      <c r="BG25" s="19">
        <f t="shared" si="86"/>
        <v>0</v>
      </c>
      <c r="BH25" s="19">
        <f t="shared" si="87"/>
        <v>0</v>
      </c>
      <c r="BJ25" s="20">
        <f t="shared" si="20"/>
        <v>0</v>
      </c>
      <c r="BK25" s="20">
        <f t="shared" si="88"/>
        <v>0</v>
      </c>
      <c r="BL25" s="20">
        <f t="shared" si="89"/>
        <v>0</v>
      </c>
      <c r="BM25" s="20">
        <f t="shared" si="90"/>
        <v>0</v>
      </c>
      <c r="BN25" s="20">
        <f t="shared" si="91"/>
        <v>0</v>
      </c>
      <c r="BO25" s="20">
        <f t="shared" si="92"/>
        <v>0</v>
      </c>
      <c r="BP25" s="20">
        <f t="shared" si="93"/>
        <v>0</v>
      </c>
      <c r="BQ25" s="20">
        <f t="shared" si="94"/>
        <v>0</v>
      </c>
      <c r="BR25" s="20">
        <f t="shared" si="95"/>
        <v>0</v>
      </c>
      <c r="BS25" s="20">
        <f t="shared" si="96"/>
        <v>0</v>
      </c>
      <c r="BT25" s="8">
        <f t="shared" si="22"/>
        <v>0</v>
      </c>
      <c r="BU25" s="8">
        <f>IF('Men''s Epée'!$AP$3=TRUE,G25,0)</f>
        <v>281</v>
      </c>
      <c r="BV25" s="8">
        <f>IF('Men''s Epée'!$AQ$3=TRUE,I25,0)</f>
        <v>0</v>
      </c>
      <c r="BW25" s="8">
        <f>IF('Men''s Epée'!$AR$3=TRUE,K25,0)</f>
        <v>535</v>
      </c>
      <c r="BX25" s="8">
        <f>IF('Men''s Epée'!$AS$3=TRUE,M25,0)</f>
        <v>0</v>
      </c>
      <c r="BY25" s="8">
        <f t="shared" si="23"/>
        <v>0</v>
      </c>
      <c r="BZ25" s="8">
        <f t="shared" si="24"/>
        <v>0</v>
      </c>
      <c r="CA25" s="8">
        <f t="shared" si="25"/>
        <v>0</v>
      </c>
      <c r="CB25" s="8">
        <f t="shared" si="26"/>
        <v>0</v>
      </c>
      <c r="CC25" s="8">
        <f t="shared" si="27"/>
        <v>0</v>
      </c>
      <c r="CD25" s="20">
        <f t="shared" si="97"/>
        <v>0</v>
      </c>
      <c r="CE25" s="20">
        <f t="shared" si="98"/>
        <v>0</v>
      </c>
      <c r="CF25" s="20">
        <f t="shared" si="99"/>
        <v>0</v>
      </c>
      <c r="CG25" s="20">
        <f t="shared" si="100"/>
        <v>0</v>
      </c>
      <c r="CH25" s="20">
        <f t="shared" si="101"/>
        <v>0</v>
      </c>
      <c r="CI25" s="20">
        <f t="shared" si="102"/>
        <v>0</v>
      </c>
      <c r="CJ25" s="8">
        <f t="shared" si="56"/>
        <v>816</v>
      </c>
      <c r="CK25" s="8">
        <f t="shared" si="103"/>
        <v>0</v>
      </c>
      <c r="CL25" s="8">
        <f t="shared" si="104"/>
        <v>0</v>
      </c>
      <c r="CM25" s="8">
        <f t="shared" si="105"/>
        <v>0</v>
      </c>
      <c r="CN25" s="8">
        <f t="shared" si="106"/>
        <v>816</v>
      </c>
    </row>
    <row r="26" spans="1:92" ht="13.5">
      <c r="A26" s="11" t="str">
        <f t="shared" si="36"/>
        <v>23</v>
      </c>
      <c r="B26" s="11" t="str">
        <f t="shared" si="65"/>
        <v>#</v>
      </c>
      <c r="C26" s="12" t="s">
        <v>261</v>
      </c>
      <c r="D26" s="13">
        <v>1990</v>
      </c>
      <c r="E26" s="39">
        <f>ROUND(IF('Men''s Epée'!$A$3=1,AO26+BE26,BT26+CJ26),0)</f>
        <v>797</v>
      </c>
      <c r="F26" s="14" t="s">
        <v>4</v>
      </c>
      <c r="G26" s="16">
        <f>IF(OR('Men''s Epée'!$A$3=1,'Men''s Epée'!$AP$3=TRUE),IF(OR(F26&gt;=49,ISNUMBER(F26)=FALSE),0,VLOOKUP(F26,PointTable,G$3,TRUE)),0)</f>
        <v>0</v>
      </c>
      <c r="H26" s="15">
        <v>31</v>
      </c>
      <c r="I26" s="16">
        <f>IF(OR('Men''s Epée'!$A$3=1,'Men''s Epée'!$AQ$3=TRUE),IF(OR(H26&gt;=49,ISNUMBER(H26)=FALSE),0,VLOOKUP(H26,PointTable,I$3,TRUE)),0)</f>
        <v>277</v>
      </c>
      <c r="J26" s="15" t="s">
        <v>4</v>
      </c>
      <c r="K26" s="16">
        <f>IF(OR('Men''s Epée'!$A$3=1,'Men''s Epée'!$AQ$3=TRUE),IF(OR(J26&gt;=49,ISNUMBER(J26)=FALSE),0,VLOOKUP(J26,PointTable,K$3,TRUE)),0)</f>
        <v>0</v>
      </c>
      <c r="L26" s="15">
        <v>12</v>
      </c>
      <c r="M26" s="16">
        <f>IF(OR('Men''s Epée'!$A$3=1,'Men''s Epée'!$AS$3=TRUE),IF(OR(L26&gt;=49,ISNUMBER(L26)=FALSE),0,VLOOKUP(L26,PointTable,M$3,TRUE)),0)</f>
        <v>520</v>
      </c>
      <c r="N26" s="17"/>
      <c r="O26" s="17"/>
      <c r="P26" s="17"/>
      <c r="Q26" s="17"/>
      <c r="R26" s="17"/>
      <c r="S26" s="17"/>
      <c r="T26" s="17"/>
      <c r="U26" s="17"/>
      <c r="V26" s="17"/>
      <c r="W26" s="18"/>
      <c r="X26" s="17"/>
      <c r="Y26" s="17"/>
      <c r="Z26" s="17"/>
      <c r="AA26" s="17"/>
      <c r="AB26" s="17"/>
      <c r="AC26" s="18"/>
      <c r="AE26" s="19">
        <f t="shared" si="1"/>
        <v>0</v>
      </c>
      <c r="AF26" s="19">
        <f t="shared" si="66"/>
        <v>0</v>
      </c>
      <c r="AG26" s="19">
        <f t="shared" si="67"/>
        <v>0</v>
      </c>
      <c r="AH26" s="19">
        <f t="shared" si="68"/>
        <v>0</v>
      </c>
      <c r="AI26" s="19">
        <f t="shared" si="69"/>
        <v>0</v>
      </c>
      <c r="AJ26" s="19">
        <f t="shared" si="70"/>
        <v>0</v>
      </c>
      <c r="AK26" s="19">
        <f t="shared" si="71"/>
        <v>0</v>
      </c>
      <c r="AL26" s="19">
        <f t="shared" si="72"/>
        <v>0</v>
      </c>
      <c r="AM26" s="19">
        <f t="shared" si="73"/>
        <v>0</v>
      </c>
      <c r="AN26" s="19">
        <f t="shared" si="74"/>
        <v>0</v>
      </c>
      <c r="AO26" s="19">
        <f t="shared" si="3"/>
        <v>0</v>
      </c>
      <c r="AP26" s="19">
        <f t="shared" si="75"/>
        <v>0</v>
      </c>
      <c r="AQ26" s="19">
        <f t="shared" si="76"/>
        <v>277</v>
      </c>
      <c r="AR26" s="19">
        <f t="shared" si="77"/>
        <v>0</v>
      </c>
      <c r="AS26" s="19">
        <f t="shared" si="78"/>
        <v>520</v>
      </c>
      <c r="AT26" s="19">
        <f t="shared" si="8"/>
        <v>0</v>
      </c>
      <c r="AU26" s="19">
        <f t="shared" si="9"/>
        <v>0</v>
      </c>
      <c r="AV26" s="19">
        <f t="shared" si="10"/>
        <v>0</v>
      </c>
      <c r="AW26" s="19">
        <f t="shared" si="11"/>
        <v>0</v>
      </c>
      <c r="AX26" s="19">
        <f t="shared" si="12"/>
        <v>0</v>
      </c>
      <c r="AY26" s="19">
        <f t="shared" si="79"/>
        <v>0</v>
      </c>
      <c r="AZ26" s="19">
        <f t="shared" si="80"/>
        <v>0</v>
      </c>
      <c r="BA26" s="19">
        <f t="shared" si="81"/>
        <v>0</v>
      </c>
      <c r="BB26" s="19">
        <f t="shared" si="82"/>
        <v>0</v>
      </c>
      <c r="BC26" s="19">
        <f t="shared" si="83"/>
        <v>0</v>
      </c>
      <c r="BD26" s="19">
        <f t="shared" si="84"/>
        <v>0</v>
      </c>
      <c r="BE26" s="19">
        <f t="shared" si="46"/>
        <v>797</v>
      </c>
      <c r="BF26" s="19">
        <f t="shared" si="85"/>
        <v>0</v>
      </c>
      <c r="BG26" s="19">
        <f t="shared" si="86"/>
        <v>0</v>
      </c>
      <c r="BH26" s="19">
        <f t="shared" si="87"/>
        <v>0</v>
      </c>
      <c r="BJ26" s="20">
        <f t="shared" si="20"/>
        <v>0</v>
      </c>
      <c r="BK26" s="20">
        <f t="shared" si="88"/>
        <v>0</v>
      </c>
      <c r="BL26" s="20">
        <f t="shared" si="89"/>
        <v>0</v>
      </c>
      <c r="BM26" s="20">
        <f t="shared" si="90"/>
        <v>0</v>
      </c>
      <c r="BN26" s="20">
        <f t="shared" si="91"/>
        <v>0</v>
      </c>
      <c r="BO26" s="20">
        <f t="shared" si="92"/>
        <v>0</v>
      </c>
      <c r="BP26" s="20">
        <f t="shared" si="93"/>
        <v>0</v>
      </c>
      <c r="BQ26" s="20">
        <f t="shared" si="94"/>
        <v>0</v>
      </c>
      <c r="BR26" s="20">
        <f t="shared" si="95"/>
        <v>0</v>
      </c>
      <c r="BS26" s="20">
        <f t="shared" si="96"/>
        <v>0</v>
      </c>
      <c r="BT26" s="8">
        <f t="shared" si="22"/>
        <v>0</v>
      </c>
      <c r="BU26" s="8">
        <f>IF('Men''s Epée'!$AP$3=TRUE,G26,0)</f>
        <v>0</v>
      </c>
      <c r="BV26" s="8">
        <f>IF('Men''s Epée'!$AQ$3=TRUE,I26,0)</f>
        <v>277</v>
      </c>
      <c r="BW26" s="8">
        <f>IF('Men''s Epée'!$AR$3=TRUE,K26,0)</f>
        <v>0</v>
      </c>
      <c r="BX26" s="8">
        <f>IF('Men''s Epée'!$AS$3=TRUE,M26,0)</f>
        <v>520</v>
      </c>
      <c r="BY26" s="8">
        <f t="shared" si="23"/>
        <v>0</v>
      </c>
      <c r="BZ26" s="8">
        <f t="shared" si="24"/>
        <v>0</v>
      </c>
      <c r="CA26" s="8">
        <f t="shared" si="25"/>
        <v>0</v>
      </c>
      <c r="CB26" s="8">
        <f t="shared" si="26"/>
        <v>0</v>
      </c>
      <c r="CC26" s="8">
        <f t="shared" si="27"/>
        <v>0</v>
      </c>
      <c r="CD26" s="20">
        <f t="shared" si="97"/>
        <v>0</v>
      </c>
      <c r="CE26" s="20">
        <f t="shared" si="98"/>
        <v>0</v>
      </c>
      <c r="CF26" s="20">
        <f t="shared" si="99"/>
        <v>0</v>
      </c>
      <c r="CG26" s="20">
        <f t="shared" si="100"/>
        <v>0</v>
      </c>
      <c r="CH26" s="20">
        <f t="shared" si="101"/>
        <v>0</v>
      </c>
      <c r="CI26" s="20">
        <f t="shared" si="102"/>
        <v>0</v>
      </c>
      <c r="CJ26" s="8">
        <f t="shared" si="56"/>
        <v>797</v>
      </c>
      <c r="CK26" s="8">
        <f t="shared" si="103"/>
        <v>0</v>
      </c>
      <c r="CL26" s="8">
        <f t="shared" si="104"/>
        <v>0</v>
      </c>
      <c r="CM26" s="8">
        <f t="shared" si="105"/>
        <v>0</v>
      </c>
      <c r="CN26" s="8">
        <f t="shared" si="106"/>
        <v>797</v>
      </c>
    </row>
    <row r="27" spans="1:92" ht="13.5">
      <c r="A27" s="11" t="str">
        <f t="shared" si="36"/>
        <v>24</v>
      </c>
      <c r="B27" s="11">
        <f t="shared" si="65"/>
      </c>
      <c r="C27" s="12" t="s">
        <v>53</v>
      </c>
      <c r="D27" s="13">
        <v>1984</v>
      </c>
      <c r="E27" s="39">
        <f>ROUND(IF('Men''s Epée'!$A$3=1,AO27+BE27,BT27+CJ27),0)</f>
        <v>715</v>
      </c>
      <c r="F27" s="14" t="s">
        <v>4</v>
      </c>
      <c r="G27" s="16">
        <f>IF(OR('Men''s Epée'!$A$3=1,'Men''s Epée'!$AP$3=TRUE),IF(OR(F27&gt;=49,ISNUMBER(F27)=FALSE),0,VLOOKUP(F27,PointTable,G$3,TRUE)),0)</f>
        <v>0</v>
      </c>
      <c r="H27" s="15" t="s">
        <v>4</v>
      </c>
      <c r="I27" s="16">
        <f>IF(OR('Men''s Epée'!$A$3=1,'Men''s Epée'!$AQ$3=TRUE),IF(OR(H27&gt;=49,ISNUMBER(H27)=FALSE),0,VLOOKUP(H27,PointTable,I$3,TRUE)),0)</f>
        <v>0</v>
      </c>
      <c r="J27" s="15" t="s">
        <v>4</v>
      </c>
      <c r="K27" s="16">
        <f>IF(OR('Men''s Epée'!$A$3=1,'Men''s Epée'!$AQ$3=TRUE),IF(OR(J27&gt;=49,ISNUMBER(J27)=FALSE),0,VLOOKUP(J27,PointTable,K$3,TRUE)),0)</f>
        <v>0</v>
      </c>
      <c r="L27" s="15">
        <v>13</v>
      </c>
      <c r="M27" s="16">
        <f>IF(OR('Men''s Epée'!$A$3=1,'Men''s Epée'!$AS$3=TRUE),IF(OR(L27&gt;=49,ISNUMBER(L27)=FALSE),0,VLOOKUP(L27,PointTable,M$3,TRUE)),0)</f>
        <v>515</v>
      </c>
      <c r="N27" s="17">
        <v>200</v>
      </c>
      <c r="O27" s="17"/>
      <c r="P27" s="17"/>
      <c r="Q27" s="17"/>
      <c r="R27" s="17"/>
      <c r="S27" s="17"/>
      <c r="T27" s="17"/>
      <c r="U27" s="17"/>
      <c r="V27" s="17"/>
      <c r="W27" s="18"/>
      <c r="X27" s="17"/>
      <c r="Y27" s="17"/>
      <c r="Z27" s="17"/>
      <c r="AA27" s="17"/>
      <c r="AB27" s="17"/>
      <c r="AC27" s="18"/>
      <c r="AE27" s="19">
        <f t="shared" si="1"/>
        <v>200</v>
      </c>
      <c r="AF27" s="19">
        <f t="shared" si="66"/>
        <v>0</v>
      </c>
      <c r="AG27" s="19">
        <f t="shared" si="67"/>
        <v>0</v>
      </c>
      <c r="AH27" s="19">
        <f t="shared" si="68"/>
        <v>0</v>
      </c>
      <c r="AI27" s="19">
        <f t="shared" si="69"/>
        <v>0</v>
      </c>
      <c r="AJ27" s="19">
        <f t="shared" si="70"/>
        <v>0</v>
      </c>
      <c r="AK27" s="19">
        <f t="shared" si="71"/>
        <v>0</v>
      </c>
      <c r="AL27" s="19">
        <f t="shared" si="72"/>
        <v>0</v>
      </c>
      <c r="AM27" s="19">
        <f t="shared" si="73"/>
        <v>0</v>
      </c>
      <c r="AN27" s="19">
        <f t="shared" si="74"/>
        <v>0</v>
      </c>
      <c r="AO27" s="19">
        <f t="shared" si="3"/>
        <v>200</v>
      </c>
      <c r="AP27" s="19">
        <f t="shared" si="75"/>
        <v>0</v>
      </c>
      <c r="AQ27" s="19">
        <f t="shared" si="76"/>
        <v>0</v>
      </c>
      <c r="AR27" s="19">
        <f t="shared" si="77"/>
        <v>0</v>
      </c>
      <c r="AS27" s="19">
        <f t="shared" si="78"/>
        <v>515</v>
      </c>
      <c r="AT27" s="19">
        <f t="shared" si="8"/>
        <v>0</v>
      </c>
      <c r="AU27" s="19">
        <f t="shared" si="9"/>
        <v>0</v>
      </c>
      <c r="AV27" s="19">
        <f t="shared" si="10"/>
        <v>0</v>
      </c>
      <c r="AW27" s="19">
        <f t="shared" si="11"/>
        <v>0</v>
      </c>
      <c r="AX27" s="19">
        <f t="shared" si="12"/>
        <v>0</v>
      </c>
      <c r="AY27" s="19">
        <f t="shared" si="79"/>
        <v>0</v>
      </c>
      <c r="AZ27" s="19">
        <f t="shared" si="80"/>
        <v>0</v>
      </c>
      <c r="BA27" s="19">
        <f t="shared" si="81"/>
        <v>0</v>
      </c>
      <c r="BB27" s="19">
        <f t="shared" si="82"/>
        <v>0</v>
      </c>
      <c r="BC27" s="19">
        <f t="shared" si="83"/>
        <v>0</v>
      </c>
      <c r="BD27" s="19">
        <f t="shared" si="84"/>
        <v>0</v>
      </c>
      <c r="BE27" s="19">
        <f t="shared" si="46"/>
        <v>515</v>
      </c>
      <c r="BF27" s="19">
        <f t="shared" si="85"/>
        <v>0</v>
      </c>
      <c r="BG27" s="19">
        <f t="shared" si="86"/>
        <v>0</v>
      </c>
      <c r="BH27" s="19">
        <f t="shared" si="87"/>
        <v>0</v>
      </c>
      <c r="BJ27" s="20">
        <f t="shared" si="20"/>
        <v>200</v>
      </c>
      <c r="BK27" s="20">
        <f t="shared" si="88"/>
        <v>0</v>
      </c>
      <c r="BL27" s="20">
        <f t="shared" si="89"/>
        <v>0</v>
      </c>
      <c r="BM27" s="20">
        <f t="shared" si="90"/>
        <v>0</v>
      </c>
      <c r="BN27" s="20">
        <f t="shared" si="91"/>
        <v>0</v>
      </c>
      <c r="BO27" s="20">
        <f t="shared" si="92"/>
        <v>0</v>
      </c>
      <c r="BP27" s="20">
        <f t="shared" si="93"/>
        <v>0</v>
      </c>
      <c r="BQ27" s="20">
        <f t="shared" si="94"/>
        <v>0</v>
      </c>
      <c r="BR27" s="20">
        <f t="shared" si="95"/>
        <v>0</v>
      </c>
      <c r="BS27" s="20">
        <f t="shared" si="96"/>
        <v>0</v>
      </c>
      <c r="BT27" s="8">
        <f t="shared" si="22"/>
        <v>200</v>
      </c>
      <c r="BU27" s="8">
        <f>IF('Men''s Epée'!$AP$3=TRUE,G27,0)</f>
        <v>0</v>
      </c>
      <c r="BV27" s="8">
        <f>IF('Men''s Epée'!$AQ$3=TRUE,I27,0)</f>
        <v>0</v>
      </c>
      <c r="BW27" s="8">
        <f>IF('Men''s Epée'!$AR$3=TRUE,K27,0)</f>
        <v>0</v>
      </c>
      <c r="BX27" s="8">
        <f>IF('Men''s Epée'!$AS$3=TRUE,M27,0)</f>
        <v>515</v>
      </c>
      <c r="BY27" s="8">
        <f t="shared" si="23"/>
        <v>0</v>
      </c>
      <c r="BZ27" s="8">
        <f t="shared" si="24"/>
        <v>0</v>
      </c>
      <c r="CA27" s="8">
        <f t="shared" si="25"/>
        <v>0</v>
      </c>
      <c r="CB27" s="8">
        <f t="shared" si="26"/>
        <v>0</v>
      </c>
      <c r="CC27" s="8">
        <f t="shared" si="27"/>
        <v>0</v>
      </c>
      <c r="CD27" s="20">
        <f t="shared" si="97"/>
        <v>0</v>
      </c>
      <c r="CE27" s="20">
        <f t="shared" si="98"/>
        <v>0</v>
      </c>
      <c r="CF27" s="20">
        <f t="shared" si="99"/>
        <v>0</v>
      </c>
      <c r="CG27" s="20">
        <f t="shared" si="100"/>
        <v>0</v>
      </c>
      <c r="CH27" s="20">
        <f t="shared" si="101"/>
        <v>0</v>
      </c>
      <c r="CI27" s="20">
        <f t="shared" si="102"/>
        <v>0</v>
      </c>
      <c r="CJ27" s="8">
        <f t="shared" si="56"/>
        <v>515</v>
      </c>
      <c r="CK27" s="8">
        <f t="shared" si="103"/>
        <v>0</v>
      </c>
      <c r="CL27" s="8">
        <f t="shared" si="104"/>
        <v>0</v>
      </c>
      <c r="CM27" s="8">
        <f t="shared" si="105"/>
        <v>0</v>
      </c>
      <c r="CN27" s="8">
        <f t="shared" si="106"/>
        <v>715</v>
      </c>
    </row>
    <row r="28" spans="1:92" ht="13.5">
      <c r="A28" s="11" t="str">
        <f t="shared" si="36"/>
        <v>25</v>
      </c>
      <c r="B28" s="11">
        <f t="shared" si="65"/>
      </c>
      <c r="C28" s="12" t="s">
        <v>45</v>
      </c>
      <c r="D28" s="13">
        <v>1984</v>
      </c>
      <c r="E28" s="39">
        <f>ROUND(IF('Men''s Epée'!$A$3=1,AO28+BE28,BT28+CJ28),0)</f>
        <v>695</v>
      </c>
      <c r="F28" s="14" t="s">
        <v>4</v>
      </c>
      <c r="G28" s="16">
        <f>IF(OR('Men''s Epée'!$A$3=1,'Men''s Epée'!$AP$3=TRUE),IF(OR(F28&gt;=49,ISNUMBER(F28)=FALSE),0,VLOOKUP(F28,PointTable,G$3,TRUE)),0)</f>
        <v>0</v>
      </c>
      <c r="H28" s="15" t="s">
        <v>4</v>
      </c>
      <c r="I28" s="16">
        <f>IF(OR('Men''s Epée'!$A$3=1,'Men''s Epée'!$AQ$3=TRUE),IF(OR(H28&gt;=49,ISNUMBER(H28)=FALSE),0,VLOOKUP(H28,PointTable,I$3,TRUE)),0)</f>
        <v>0</v>
      </c>
      <c r="J28" s="15">
        <v>6</v>
      </c>
      <c r="K28" s="16">
        <f>IF(OR('Men''s Epée'!$A$3=1,'Men''s Epée'!$AQ$3=TRUE),IF(OR(J28&gt;=49,ISNUMBER(J28)=FALSE),0,VLOOKUP(J28,PointTable,K$3,TRUE)),0)</f>
        <v>695</v>
      </c>
      <c r="L28" s="15" t="s">
        <v>4</v>
      </c>
      <c r="M28" s="16">
        <f>IF(OR('Men''s Epée'!$A$3=1,'Men''s Epée'!$AS$3=TRUE),IF(OR(L28&gt;=49,ISNUMBER(L28)=FALSE),0,VLOOKUP(L28,PointTable,M$3,TRUE)),0)</f>
        <v>0</v>
      </c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7"/>
      <c r="Y28" s="17"/>
      <c r="Z28" s="17"/>
      <c r="AA28" s="17"/>
      <c r="AB28" s="17"/>
      <c r="AC28" s="18"/>
      <c r="AE28" s="19">
        <f t="shared" si="1"/>
        <v>0</v>
      </c>
      <c r="AF28" s="19">
        <f t="shared" si="66"/>
        <v>0</v>
      </c>
      <c r="AG28" s="19">
        <f t="shared" si="67"/>
        <v>0</v>
      </c>
      <c r="AH28" s="19">
        <f t="shared" si="68"/>
        <v>0</v>
      </c>
      <c r="AI28" s="19">
        <f t="shared" si="69"/>
        <v>0</v>
      </c>
      <c r="AJ28" s="19">
        <f t="shared" si="70"/>
        <v>0</v>
      </c>
      <c r="AK28" s="19">
        <f t="shared" si="71"/>
        <v>0</v>
      </c>
      <c r="AL28" s="19">
        <f t="shared" si="72"/>
        <v>0</v>
      </c>
      <c r="AM28" s="19">
        <f t="shared" si="73"/>
        <v>0</v>
      </c>
      <c r="AN28" s="19">
        <f t="shared" si="74"/>
        <v>0</v>
      </c>
      <c r="AO28" s="19">
        <f t="shared" si="3"/>
        <v>0</v>
      </c>
      <c r="AP28" s="19">
        <f t="shared" si="75"/>
        <v>0</v>
      </c>
      <c r="AQ28" s="19">
        <f t="shared" si="76"/>
        <v>0</v>
      </c>
      <c r="AR28" s="19">
        <f t="shared" si="77"/>
        <v>695</v>
      </c>
      <c r="AS28" s="19">
        <f t="shared" si="78"/>
        <v>0</v>
      </c>
      <c r="AT28" s="19">
        <f t="shared" si="8"/>
        <v>0</v>
      </c>
      <c r="AU28" s="19">
        <f t="shared" si="9"/>
        <v>0</v>
      </c>
      <c r="AV28" s="19">
        <f t="shared" si="10"/>
        <v>0</v>
      </c>
      <c r="AW28" s="19">
        <f t="shared" si="11"/>
        <v>0</v>
      </c>
      <c r="AX28" s="19">
        <f t="shared" si="12"/>
        <v>0</v>
      </c>
      <c r="AY28" s="19">
        <f t="shared" si="79"/>
        <v>0</v>
      </c>
      <c r="AZ28" s="19">
        <f t="shared" si="80"/>
        <v>0</v>
      </c>
      <c r="BA28" s="19">
        <f t="shared" si="81"/>
        <v>0</v>
      </c>
      <c r="BB28" s="19">
        <f t="shared" si="82"/>
        <v>0</v>
      </c>
      <c r="BC28" s="19">
        <f t="shared" si="83"/>
        <v>0</v>
      </c>
      <c r="BD28" s="19">
        <f t="shared" si="84"/>
        <v>0</v>
      </c>
      <c r="BE28" s="19">
        <f t="shared" si="46"/>
        <v>695</v>
      </c>
      <c r="BF28" s="19">
        <f t="shared" si="85"/>
        <v>0</v>
      </c>
      <c r="BG28" s="19">
        <f t="shared" si="86"/>
        <v>0</v>
      </c>
      <c r="BH28" s="19">
        <f t="shared" si="87"/>
        <v>0</v>
      </c>
      <c r="BJ28" s="20">
        <f t="shared" si="20"/>
        <v>0</v>
      </c>
      <c r="BK28" s="20">
        <f t="shared" si="88"/>
        <v>0</v>
      </c>
      <c r="BL28" s="20">
        <f t="shared" si="89"/>
        <v>0</v>
      </c>
      <c r="BM28" s="20">
        <f t="shared" si="90"/>
        <v>0</v>
      </c>
      <c r="BN28" s="20">
        <f t="shared" si="91"/>
        <v>0</v>
      </c>
      <c r="BO28" s="20">
        <f t="shared" si="92"/>
        <v>0</v>
      </c>
      <c r="BP28" s="20">
        <f t="shared" si="93"/>
        <v>0</v>
      </c>
      <c r="BQ28" s="20">
        <f t="shared" si="94"/>
        <v>0</v>
      </c>
      <c r="BR28" s="20">
        <f t="shared" si="95"/>
        <v>0</v>
      </c>
      <c r="BS28" s="20">
        <f t="shared" si="96"/>
        <v>0</v>
      </c>
      <c r="BT28" s="8">
        <f t="shared" si="22"/>
        <v>0</v>
      </c>
      <c r="BU28" s="8">
        <f>IF('Men''s Epée'!$AP$3=TRUE,G28,0)</f>
        <v>0</v>
      </c>
      <c r="BV28" s="8">
        <f>IF('Men''s Epée'!$AQ$3=TRUE,I28,0)</f>
        <v>0</v>
      </c>
      <c r="BW28" s="8">
        <f>IF('Men''s Epée'!$AR$3=TRUE,K28,0)</f>
        <v>695</v>
      </c>
      <c r="BX28" s="8">
        <f>IF('Men''s Epée'!$AS$3=TRUE,M28,0)</f>
        <v>0</v>
      </c>
      <c r="BY28" s="8">
        <f t="shared" si="23"/>
        <v>0</v>
      </c>
      <c r="BZ28" s="8">
        <f t="shared" si="24"/>
        <v>0</v>
      </c>
      <c r="CA28" s="8">
        <f t="shared" si="25"/>
        <v>0</v>
      </c>
      <c r="CB28" s="8">
        <f t="shared" si="26"/>
        <v>0</v>
      </c>
      <c r="CC28" s="8">
        <f t="shared" si="27"/>
        <v>0</v>
      </c>
      <c r="CD28" s="20">
        <f t="shared" si="97"/>
        <v>0</v>
      </c>
      <c r="CE28" s="20">
        <f t="shared" si="98"/>
        <v>0</v>
      </c>
      <c r="CF28" s="20">
        <f t="shared" si="99"/>
        <v>0</v>
      </c>
      <c r="CG28" s="20">
        <f t="shared" si="100"/>
        <v>0</v>
      </c>
      <c r="CH28" s="20">
        <f t="shared" si="101"/>
        <v>0</v>
      </c>
      <c r="CI28" s="20">
        <f t="shared" si="102"/>
        <v>0</v>
      </c>
      <c r="CJ28" s="8">
        <f t="shared" si="56"/>
        <v>695</v>
      </c>
      <c r="CK28" s="8">
        <f t="shared" si="103"/>
        <v>0</v>
      </c>
      <c r="CL28" s="8">
        <f t="shared" si="104"/>
        <v>0</v>
      </c>
      <c r="CM28" s="8">
        <f t="shared" si="105"/>
        <v>0</v>
      </c>
      <c r="CN28" s="8">
        <f t="shared" si="106"/>
        <v>695</v>
      </c>
    </row>
    <row r="29" spans="1:92" ht="13.5">
      <c r="A29" s="11" t="str">
        <f t="shared" si="36"/>
        <v>26</v>
      </c>
      <c r="B29" s="11">
        <f t="shared" si="65"/>
      </c>
      <c r="C29" s="12" t="s">
        <v>111</v>
      </c>
      <c r="D29" s="13">
        <v>1983</v>
      </c>
      <c r="E29" s="39">
        <f>ROUND(IF('Men''s Epée'!$A$3=1,AO29+BE29,BT29+CJ29),0)</f>
        <v>621</v>
      </c>
      <c r="F29" s="14">
        <v>19</v>
      </c>
      <c r="G29" s="16">
        <f>IF(OR('Men''s Epée'!$A$3=1,'Men''s Epée'!$AP$3=TRUE),IF(OR(F29&gt;=49,ISNUMBER(F29)=FALSE),0,VLOOKUP(F29,PointTable,G$3,TRUE)),0)</f>
        <v>346</v>
      </c>
      <c r="H29" s="15">
        <v>32</v>
      </c>
      <c r="I29" s="16">
        <f>IF(OR('Men''s Epée'!$A$3=1,'Men''s Epée'!$AQ$3=TRUE),IF(OR(H29&gt;=49,ISNUMBER(H29)=FALSE),0,VLOOKUP(H29,PointTable,I$3,TRUE)),0)</f>
        <v>275</v>
      </c>
      <c r="J29" s="15" t="s">
        <v>4</v>
      </c>
      <c r="K29" s="16">
        <f>IF(OR('Men''s Epée'!$A$3=1,'Men''s Epée'!$AQ$3=TRUE),IF(OR(J29&gt;=49,ISNUMBER(J29)=FALSE),0,VLOOKUP(J29,PointTable,K$3,TRUE)),0)</f>
        <v>0</v>
      </c>
      <c r="L29" s="15" t="s">
        <v>4</v>
      </c>
      <c r="M29" s="16">
        <f>IF(OR('Men''s Epée'!$A$3=1,'Men''s Epée'!$AS$3=TRUE),IF(OR(L29&gt;=49,ISNUMBER(L29)=FALSE),0,VLOOKUP(L29,PointTable,M$3,TRUE)),0)</f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8"/>
      <c r="X29" s="17"/>
      <c r="Y29" s="17"/>
      <c r="Z29" s="17"/>
      <c r="AA29" s="17"/>
      <c r="AB29" s="17"/>
      <c r="AC29" s="18"/>
      <c r="AE29" s="19">
        <f t="shared" si="1"/>
        <v>0</v>
      </c>
      <c r="AF29" s="19">
        <f t="shared" si="66"/>
        <v>0</v>
      </c>
      <c r="AG29" s="19">
        <f t="shared" si="67"/>
        <v>0</v>
      </c>
      <c r="AH29" s="19">
        <f t="shared" si="68"/>
        <v>0</v>
      </c>
      <c r="AI29" s="19">
        <f t="shared" si="69"/>
        <v>0</v>
      </c>
      <c r="AJ29" s="19">
        <f t="shared" si="70"/>
        <v>0</v>
      </c>
      <c r="AK29" s="19">
        <f t="shared" si="71"/>
        <v>0</v>
      </c>
      <c r="AL29" s="19">
        <f t="shared" si="72"/>
        <v>0</v>
      </c>
      <c r="AM29" s="19">
        <f t="shared" si="73"/>
        <v>0</v>
      </c>
      <c r="AN29" s="19">
        <f t="shared" si="74"/>
        <v>0</v>
      </c>
      <c r="AO29" s="19">
        <f t="shared" si="3"/>
        <v>0</v>
      </c>
      <c r="AP29" s="19">
        <f t="shared" si="75"/>
        <v>346</v>
      </c>
      <c r="AQ29" s="19">
        <f t="shared" si="76"/>
        <v>275</v>
      </c>
      <c r="AR29" s="19">
        <f t="shared" si="77"/>
        <v>0</v>
      </c>
      <c r="AS29" s="19">
        <f t="shared" si="78"/>
        <v>0</v>
      </c>
      <c r="AT29" s="19">
        <f t="shared" si="8"/>
        <v>0</v>
      </c>
      <c r="AU29" s="19">
        <f t="shared" si="9"/>
        <v>0</v>
      </c>
      <c r="AV29" s="19">
        <f t="shared" si="10"/>
        <v>0</v>
      </c>
      <c r="AW29" s="19">
        <f t="shared" si="11"/>
        <v>0</v>
      </c>
      <c r="AX29" s="19">
        <f t="shared" si="12"/>
        <v>0</v>
      </c>
      <c r="AY29" s="19">
        <f t="shared" si="79"/>
        <v>0</v>
      </c>
      <c r="AZ29" s="19">
        <f t="shared" si="80"/>
        <v>0</v>
      </c>
      <c r="BA29" s="19">
        <f t="shared" si="81"/>
        <v>0</v>
      </c>
      <c r="BB29" s="19">
        <f t="shared" si="82"/>
        <v>0</v>
      </c>
      <c r="BC29" s="19">
        <f t="shared" si="83"/>
        <v>0</v>
      </c>
      <c r="BD29" s="19">
        <f t="shared" si="84"/>
        <v>0</v>
      </c>
      <c r="BE29" s="19">
        <f t="shared" si="46"/>
        <v>621</v>
      </c>
      <c r="BF29" s="19">
        <f t="shared" si="85"/>
        <v>0</v>
      </c>
      <c r="BG29" s="19">
        <f t="shared" si="86"/>
        <v>0</v>
      </c>
      <c r="BH29" s="19">
        <f t="shared" si="87"/>
        <v>0</v>
      </c>
      <c r="BJ29" s="20">
        <f t="shared" si="20"/>
        <v>0</v>
      </c>
      <c r="BK29" s="20">
        <f t="shared" si="88"/>
        <v>0</v>
      </c>
      <c r="BL29" s="20">
        <f t="shared" si="89"/>
        <v>0</v>
      </c>
      <c r="BM29" s="20">
        <f t="shared" si="90"/>
        <v>0</v>
      </c>
      <c r="BN29" s="20">
        <f t="shared" si="91"/>
        <v>0</v>
      </c>
      <c r="BO29" s="20">
        <f t="shared" si="92"/>
        <v>0</v>
      </c>
      <c r="BP29" s="20">
        <f t="shared" si="93"/>
        <v>0</v>
      </c>
      <c r="BQ29" s="20">
        <f t="shared" si="94"/>
        <v>0</v>
      </c>
      <c r="BR29" s="20">
        <f t="shared" si="95"/>
        <v>0</v>
      </c>
      <c r="BS29" s="20">
        <f t="shared" si="96"/>
        <v>0</v>
      </c>
      <c r="BT29" s="8">
        <f t="shared" si="22"/>
        <v>0</v>
      </c>
      <c r="BU29" s="8">
        <f>IF('Men''s Epée'!$AP$3=TRUE,G29,0)</f>
        <v>346</v>
      </c>
      <c r="BV29" s="8">
        <f>IF('Men''s Epée'!$AQ$3=TRUE,I29,0)</f>
        <v>275</v>
      </c>
      <c r="BW29" s="8">
        <f>IF('Men''s Epée'!$AR$3=TRUE,K29,0)</f>
        <v>0</v>
      </c>
      <c r="BX29" s="8">
        <f>IF('Men''s Epée'!$AS$3=TRUE,M29,0)</f>
        <v>0</v>
      </c>
      <c r="BY29" s="8">
        <f t="shared" si="23"/>
        <v>0</v>
      </c>
      <c r="BZ29" s="8">
        <f t="shared" si="24"/>
        <v>0</v>
      </c>
      <c r="CA29" s="8">
        <f t="shared" si="25"/>
        <v>0</v>
      </c>
      <c r="CB29" s="8">
        <f t="shared" si="26"/>
        <v>0</v>
      </c>
      <c r="CC29" s="8">
        <f t="shared" si="27"/>
        <v>0</v>
      </c>
      <c r="CD29" s="20">
        <f t="shared" si="97"/>
        <v>0</v>
      </c>
      <c r="CE29" s="20">
        <f t="shared" si="98"/>
        <v>0</v>
      </c>
      <c r="CF29" s="20">
        <f t="shared" si="99"/>
        <v>0</v>
      </c>
      <c r="CG29" s="20">
        <f t="shared" si="100"/>
        <v>0</v>
      </c>
      <c r="CH29" s="20">
        <f t="shared" si="101"/>
        <v>0</v>
      </c>
      <c r="CI29" s="20">
        <f t="shared" si="102"/>
        <v>0</v>
      </c>
      <c r="CJ29" s="8">
        <f t="shared" si="56"/>
        <v>621</v>
      </c>
      <c r="CK29" s="8">
        <f t="shared" si="103"/>
        <v>0</v>
      </c>
      <c r="CL29" s="8">
        <f t="shared" si="104"/>
        <v>0</v>
      </c>
      <c r="CM29" s="8">
        <f t="shared" si="105"/>
        <v>0</v>
      </c>
      <c r="CN29" s="8">
        <f t="shared" si="106"/>
        <v>621</v>
      </c>
    </row>
    <row r="30" spans="1:92" ht="13.5">
      <c r="A30" s="11" t="str">
        <f t="shared" si="36"/>
        <v>27</v>
      </c>
      <c r="B30" s="11" t="str">
        <f t="shared" si="65"/>
        <v>#</v>
      </c>
      <c r="C30" s="12" t="s">
        <v>260</v>
      </c>
      <c r="D30" s="13">
        <v>1987</v>
      </c>
      <c r="E30" s="39">
        <f>ROUND(IF('Men''s Epée'!$A$3=1,AO30+BE30,BT30+CJ30),0)</f>
        <v>618</v>
      </c>
      <c r="F30" s="14" t="s">
        <v>4</v>
      </c>
      <c r="G30" s="16">
        <f>IF(OR('Men''s Epée'!$A$3=1,'Men''s Epée'!$AP$3=TRUE),IF(OR(F30&gt;=49,ISNUMBER(F30)=FALSE),0,VLOOKUP(F30,PointTable,G$3,TRUE)),0)</f>
        <v>0</v>
      </c>
      <c r="H30" s="15">
        <v>30</v>
      </c>
      <c r="I30" s="16">
        <f>IF(OR('Men''s Epée'!$A$3=1,'Men''s Epée'!$AQ$3=TRUE),IF(OR(H30&gt;=49,ISNUMBER(H30)=FALSE),0,VLOOKUP(H30,PointTable,I$3,TRUE)),0)</f>
        <v>279</v>
      </c>
      <c r="J30" s="15">
        <v>22.5</v>
      </c>
      <c r="K30" s="16">
        <f>IF(OR('Men''s Epée'!$A$3=1,'Men''s Epée'!$AQ$3=TRUE),IF(OR(J30&gt;=49,ISNUMBER(J30)=FALSE),0,VLOOKUP(J30,PointTable,K$3,TRUE)),0)</f>
        <v>339</v>
      </c>
      <c r="L30" s="15" t="s">
        <v>4</v>
      </c>
      <c r="M30" s="16">
        <f>IF(OR('Men''s Epée'!$A$3=1,'Men''s Epée'!$AS$3=TRUE),IF(OR(L30&gt;=49,ISNUMBER(L30)=FALSE),0,VLOOKUP(L30,PointTable,M$3,TRUE)),0)</f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17"/>
      <c r="Y30" s="17"/>
      <c r="Z30" s="17"/>
      <c r="AA30" s="17"/>
      <c r="AB30" s="17"/>
      <c r="AC30" s="18"/>
      <c r="AE30" s="19">
        <f t="shared" si="1"/>
        <v>0</v>
      </c>
      <c r="AF30" s="19">
        <f t="shared" si="66"/>
        <v>0</v>
      </c>
      <c r="AG30" s="19">
        <f t="shared" si="67"/>
        <v>0</v>
      </c>
      <c r="AH30" s="19">
        <f t="shared" si="68"/>
        <v>0</v>
      </c>
      <c r="AI30" s="19">
        <f t="shared" si="69"/>
        <v>0</v>
      </c>
      <c r="AJ30" s="19">
        <f t="shared" si="70"/>
        <v>0</v>
      </c>
      <c r="AK30" s="19">
        <f t="shared" si="71"/>
        <v>0</v>
      </c>
      <c r="AL30" s="19">
        <f t="shared" si="72"/>
        <v>0</v>
      </c>
      <c r="AM30" s="19">
        <f t="shared" si="73"/>
        <v>0</v>
      </c>
      <c r="AN30" s="19">
        <f t="shared" si="74"/>
        <v>0</v>
      </c>
      <c r="AO30" s="19">
        <f t="shared" si="3"/>
        <v>0</v>
      </c>
      <c r="AP30" s="19">
        <f t="shared" si="75"/>
        <v>0</v>
      </c>
      <c r="AQ30" s="19">
        <f t="shared" si="76"/>
        <v>279</v>
      </c>
      <c r="AR30" s="19">
        <f t="shared" si="77"/>
        <v>339</v>
      </c>
      <c r="AS30" s="19">
        <f t="shared" si="78"/>
        <v>0</v>
      </c>
      <c r="AT30" s="19">
        <f t="shared" si="8"/>
        <v>0</v>
      </c>
      <c r="AU30" s="19">
        <f t="shared" si="9"/>
        <v>0</v>
      </c>
      <c r="AV30" s="19">
        <f t="shared" si="10"/>
        <v>0</v>
      </c>
      <c r="AW30" s="19">
        <f t="shared" si="11"/>
        <v>0</v>
      </c>
      <c r="AX30" s="19">
        <f t="shared" si="12"/>
        <v>0</v>
      </c>
      <c r="AY30" s="19">
        <f t="shared" si="79"/>
        <v>0</v>
      </c>
      <c r="AZ30" s="19">
        <f t="shared" si="80"/>
        <v>0</v>
      </c>
      <c r="BA30" s="19">
        <f t="shared" si="81"/>
        <v>0</v>
      </c>
      <c r="BB30" s="19">
        <f t="shared" si="82"/>
        <v>0</v>
      </c>
      <c r="BC30" s="19">
        <f t="shared" si="83"/>
        <v>0</v>
      </c>
      <c r="BD30" s="19">
        <f t="shared" si="84"/>
        <v>0</v>
      </c>
      <c r="BE30" s="19">
        <f t="shared" si="46"/>
        <v>618</v>
      </c>
      <c r="BF30" s="19">
        <f t="shared" si="85"/>
        <v>0</v>
      </c>
      <c r="BG30" s="19">
        <f t="shared" si="86"/>
        <v>0</v>
      </c>
      <c r="BH30" s="19">
        <f t="shared" si="87"/>
        <v>0</v>
      </c>
      <c r="BJ30" s="20">
        <f t="shared" si="20"/>
        <v>0</v>
      </c>
      <c r="BK30" s="20">
        <f t="shared" si="88"/>
        <v>0</v>
      </c>
      <c r="BL30" s="20">
        <f t="shared" si="89"/>
        <v>0</v>
      </c>
      <c r="BM30" s="20">
        <f t="shared" si="90"/>
        <v>0</v>
      </c>
      <c r="BN30" s="20">
        <f t="shared" si="91"/>
        <v>0</v>
      </c>
      <c r="BO30" s="20">
        <f t="shared" si="92"/>
        <v>0</v>
      </c>
      <c r="BP30" s="20">
        <f t="shared" si="93"/>
        <v>0</v>
      </c>
      <c r="BQ30" s="20">
        <f t="shared" si="94"/>
        <v>0</v>
      </c>
      <c r="BR30" s="20">
        <f t="shared" si="95"/>
        <v>0</v>
      </c>
      <c r="BS30" s="20">
        <f t="shared" si="96"/>
        <v>0</v>
      </c>
      <c r="BT30" s="8">
        <f t="shared" si="22"/>
        <v>0</v>
      </c>
      <c r="BU30" s="8">
        <f>IF('Men''s Epée'!$AP$3=TRUE,G30,0)</f>
        <v>0</v>
      </c>
      <c r="BV30" s="8">
        <f>IF('Men''s Epée'!$AQ$3=TRUE,I30,0)</f>
        <v>279</v>
      </c>
      <c r="BW30" s="8">
        <f>IF('Men''s Epée'!$AR$3=TRUE,K30,0)</f>
        <v>339</v>
      </c>
      <c r="BX30" s="8">
        <f>IF('Men''s Epée'!$AS$3=TRUE,M30,0)</f>
        <v>0</v>
      </c>
      <c r="BY30" s="8">
        <f t="shared" si="23"/>
        <v>0</v>
      </c>
      <c r="BZ30" s="8">
        <f t="shared" si="24"/>
        <v>0</v>
      </c>
      <c r="CA30" s="8">
        <f t="shared" si="25"/>
        <v>0</v>
      </c>
      <c r="CB30" s="8">
        <f t="shared" si="26"/>
        <v>0</v>
      </c>
      <c r="CC30" s="8">
        <f t="shared" si="27"/>
        <v>0</v>
      </c>
      <c r="CD30" s="20">
        <f t="shared" si="97"/>
        <v>0</v>
      </c>
      <c r="CE30" s="20">
        <f t="shared" si="98"/>
        <v>0</v>
      </c>
      <c r="CF30" s="20">
        <f t="shared" si="99"/>
        <v>0</v>
      </c>
      <c r="CG30" s="20">
        <f t="shared" si="100"/>
        <v>0</v>
      </c>
      <c r="CH30" s="20">
        <f t="shared" si="101"/>
        <v>0</v>
      </c>
      <c r="CI30" s="20">
        <f t="shared" si="102"/>
        <v>0</v>
      </c>
      <c r="CJ30" s="8">
        <f t="shared" si="56"/>
        <v>618</v>
      </c>
      <c r="CK30" s="8">
        <f t="shared" si="103"/>
        <v>0</v>
      </c>
      <c r="CL30" s="8">
        <f t="shared" si="104"/>
        <v>0</v>
      </c>
      <c r="CM30" s="8">
        <f t="shared" si="105"/>
        <v>0</v>
      </c>
      <c r="CN30" s="8">
        <f t="shared" si="106"/>
        <v>618</v>
      </c>
    </row>
    <row r="31" spans="1:92" ht="13.5">
      <c r="A31" s="11" t="str">
        <f t="shared" si="36"/>
        <v>28</v>
      </c>
      <c r="B31" s="11">
        <f t="shared" si="65"/>
      </c>
      <c r="C31" s="12" t="s">
        <v>67</v>
      </c>
      <c r="D31" s="13">
        <v>1985</v>
      </c>
      <c r="E31" s="39">
        <f>ROUND(IF('Men''s Epée'!$A$3=1,AO31+BE31,BT31+CJ31),0)</f>
        <v>577</v>
      </c>
      <c r="F31" s="14">
        <v>25.5</v>
      </c>
      <c r="G31" s="16">
        <f>IF(OR('Men''s Epée'!$A$3=1,'Men''s Epée'!$AP$3=TRUE),IF(OR(F31&gt;=49,ISNUMBER(F31)=FALSE),0,VLOOKUP(F31,PointTable,G$3,TRUE)),0)</f>
        <v>288</v>
      </c>
      <c r="H31" s="15" t="s">
        <v>4</v>
      </c>
      <c r="I31" s="16">
        <f>IF(OR('Men''s Epée'!$A$3=1,'Men''s Epée'!$AQ$3=TRUE),IF(OR(H31&gt;=49,ISNUMBER(H31)=FALSE),0,VLOOKUP(H31,PointTable,I$3,TRUE)),0)</f>
        <v>0</v>
      </c>
      <c r="J31" s="15">
        <v>25</v>
      </c>
      <c r="K31" s="16">
        <f>IF(OR('Men''s Epée'!$A$3=1,'Men''s Epée'!$AQ$3=TRUE),IF(OR(J31&gt;=49,ISNUMBER(J31)=FALSE),0,VLOOKUP(J31,PointTable,K$3,TRUE)),0)</f>
        <v>289</v>
      </c>
      <c r="L31" s="15" t="s">
        <v>4</v>
      </c>
      <c r="M31" s="16">
        <f>IF(OR('Men''s Epée'!$A$3=1,'Men''s Epée'!$AS$3=TRUE),IF(OR(L31&gt;=49,ISNUMBER(L31)=FALSE),0,VLOOKUP(L31,PointTable,M$3,TRUE)),0)</f>
        <v>0</v>
      </c>
      <c r="N31" s="17"/>
      <c r="O31" s="17"/>
      <c r="P31" s="17"/>
      <c r="Q31" s="17"/>
      <c r="R31" s="17"/>
      <c r="S31" s="17"/>
      <c r="T31" s="17"/>
      <c r="U31" s="17"/>
      <c r="V31" s="17"/>
      <c r="W31" s="18"/>
      <c r="X31" s="17"/>
      <c r="Y31" s="17"/>
      <c r="Z31" s="17"/>
      <c r="AA31" s="17"/>
      <c r="AB31" s="17"/>
      <c r="AC31" s="18"/>
      <c r="AE31" s="19">
        <f t="shared" si="1"/>
        <v>0</v>
      </c>
      <c r="AF31" s="19">
        <f t="shared" si="66"/>
        <v>0</v>
      </c>
      <c r="AG31" s="19">
        <f t="shared" si="67"/>
        <v>0</v>
      </c>
      <c r="AH31" s="19">
        <f t="shared" si="68"/>
        <v>0</v>
      </c>
      <c r="AI31" s="19">
        <f t="shared" si="69"/>
        <v>0</v>
      </c>
      <c r="AJ31" s="19">
        <f t="shared" si="70"/>
        <v>0</v>
      </c>
      <c r="AK31" s="19">
        <f t="shared" si="71"/>
        <v>0</v>
      </c>
      <c r="AL31" s="19">
        <f t="shared" si="72"/>
        <v>0</v>
      </c>
      <c r="AM31" s="19">
        <f t="shared" si="73"/>
        <v>0</v>
      </c>
      <c r="AN31" s="19">
        <f t="shared" si="74"/>
        <v>0</v>
      </c>
      <c r="AO31" s="19">
        <f t="shared" si="3"/>
        <v>0</v>
      </c>
      <c r="AP31" s="19">
        <f t="shared" si="75"/>
        <v>288</v>
      </c>
      <c r="AQ31" s="19">
        <f t="shared" si="76"/>
        <v>0</v>
      </c>
      <c r="AR31" s="19">
        <f t="shared" si="77"/>
        <v>289</v>
      </c>
      <c r="AS31" s="19">
        <f t="shared" si="78"/>
        <v>0</v>
      </c>
      <c r="AT31" s="19">
        <f t="shared" si="8"/>
        <v>0</v>
      </c>
      <c r="AU31" s="19">
        <f t="shared" si="9"/>
        <v>0</v>
      </c>
      <c r="AV31" s="19">
        <f t="shared" si="10"/>
        <v>0</v>
      </c>
      <c r="AW31" s="19">
        <f t="shared" si="11"/>
        <v>0</v>
      </c>
      <c r="AX31" s="19">
        <f t="shared" si="12"/>
        <v>0</v>
      </c>
      <c r="AY31" s="19">
        <f t="shared" si="79"/>
        <v>0</v>
      </c>
      <c r="AZ31" s="19">
        <f t="shared" si="80"/>
        <v>0</v>
      </c>
      <c r="BA31" s="19">
        <f t="shared" si="81"/>
        <v>0</v>
      </c>
      <c r="BB31" s="19">
        <f t="shared" si="82"/>
        <v>0</v>
      </c>
      <c r="BC31" s="19">
        <f t="shared" si="83"/>
        <v>0</v>
      </c>
      <c r="BD31" s="19">
        <f t="shared" si="84"/>
        <v>0</v>
      </c>
      <c r="BE31" s="19">
        <f t="shared" si="46"/>
        <v>577</v>
      </c>
      <c r="BF31" s="19">
        <f t="shared" si="85"/>
        <v>0</v>
      </c>
      <c r="BG31" s="19">
        <f t="shared" si="86"/>
        <v>0</v>
      </c>
      <c r="BH31" s="19">
        <f t="shared" si="87"/>
        <v>0</v>
      </c>
      <c r="BJ31" s="20">
        <f t="shared" si="20"/>
        <v>0</v>
      </c>
      <c r="BK31" s="20">
        <f t="shared" si="88"/>
        <v>0</v>
      </c>
      <c r="BL31" s="20">
        <f t="shared" si="89"/>
        <v>0</v>
      </c>
      <c r="BM31" s="20">
        <f t="shared" si="90"/>
        <v>0</v>
      </c>
      <c r="BN31" s="20">
        <f t="shared" si="91"/>
        <v>0</v>
      </c>
      <c r="BO31" s="20">
        <f t="shared" si="92"/>
        <v>0</v>
      </c>
      <c r="BP31" s="20">
        <f t="shared" si="93"/>
        <v>0</v>
      </c>
      <c r="BQ31" s="20">
        <f t="shared" si="94"/>
        <v>0</v>
      </c>
      <c r="BR31" s="20">
        <f t="shared" si="95"/>
        <v>0</v>
      </c>
      <c r="BS31" s="20">
        <f t="shared" si="96"/>
        <v>0</v>
      </c>
      <c r="BT31" s="8">
        <f t="shared" si="22"/>
        <v>0</v>
      </c>
      <c r="BU31" s="8">
        <f>IF('Men''s Epée'!$AP$3=TRUE,G31,0)</f>
        <v>288</v>
      </c>
      <c r="BV31" s="8">
        <f>IF('Men''s Epée'!$AQ$3=TRUE,I31,0)</f>
        <v>0</v>
      </c>
      <c r="BW31" s="8">
        <f>IF('Men''s Epée'!$AR$3=TRUE,K31,0)</f>
        <v>289</v>
      </c>
      <c r="BX31" s="8">
        <f>IF('Men''s Epée'!$AS$3=TRUE,M31,0)</f>
        <v>0</v>
      </c>
      <c r="BY31" s="8">
        <f t="shared" si="23"/>
        <v>0</v>
      </c>
      <c r="BZ31" s="8">
        <f t="shared" si="24"/>
        <v>0</v>
      </c>
      <c r="CA31" s="8">
        <f t="shared" si="25"/>
        <v>0</v>
      </c>
      <c r="CB31" s="8">
        <f t="shared" si="26"/>
        <v>0</v>
      </c>
      <c r="CC31" s="8">
        <f t="shared" si="27"/>
        <v>0</v>
      </c>
      <c r="CD31" s="20">
        <f t="shared" si="97"/>
        <v>0</v>
      </c>
      <c r="CE31" s="20">
        <f t="shared" si="98"/>
        <v>0</v>
      </c>
      <c r="CF31" s="20">
        <f t="shared" si="99"/>
        <v>0</v>
      </c>
      <c r="CG31" s="20">
        <f t="shared" si="100"/>
        <v>0</v>
      </c>
      <c r="CH31" s="20">
        <f t="shared" si="101"/>
        <v>0</v>
      </c>
      <c r="CI31" s="20">
        <f t="shared" si="102"/>
        <v>0</v>
      </c>
      <c r="CJ31" s="8">
        <f t="shared" si="56"/>
        <v>577</v>
      </c>
      <c r="CK31" s="8">
        <f t="shared" si="103"/>
        <v>0</v>
      </c>
      <c r="CL31" s="8">
        <f t="shared" si="104"/>
        <v>0</v>
      </c>
      <c r="CM31" s="8">
        <f t="shared" si="105"/>
        <v>0</v>
      </c>
      <c r="CN31" s="8">
        <f t="shared" si="106"/>
        <v>577</v>
      </c>
    </row>
    <row r="32" spans="1:92" ht="13.5">
      <c r="A32" s="11" t="str">
        <f t="shared" si="36"/>
        <v>29</v>
      </c>
      <c r="B32" s="11">
        <f t="shared" si="65"/>
      </c>
      <c r="C32" s="12" t="s">
        <v>258</v>
      </c>
      <c r="D32" s="13">
        <v>1985</v>
      </c>
      <c r="E32" s="39">
        <f>ROUND(IF('Men''s Epée'!$A$3=1,AO32+BE32,BT32+CJ32),0)</f>
        <v>529</v>
      </c>
      <c r="F32" s="14" t="s">
        <v>4</v>
      </c>
      <c r="G32" s="16">
        <f>IF(OR('Men''s Epée'!$A$3=1,'Men''s Epée'!$AP$3=TRUE),IF(OR(F32&gt;=49,ISNUMBER(F32)=FALSE),0,VLOOKUP(F32,PointTable,G$3,TRUE)),0)</f>
        <v>0</v>
      </c>
      <c r="H32" s="15">
        <v>12</v>
      </c>
      <c r="I32" s="16">
        <f>IF(OR('Men''s Epée'!$A$3=1,'Men''s Epée'!$AQ$3=TRUE),IF(OR(H32&gt;=49,ISNUMBER(H32)=FALSE),0,VLOOKUP(H32,PointTable,I$3,TRUE)),0)</f>
        <v>529</v>
      </c>
      <c r="J32" s="15" t="s">
        <v>4</v>
      </c>
      <c r="K32" s="16">
        <f>IF(OR('Men''s Epée'!$A$3=1,'Men''s Epée'!$AQ$3=TRUE),IF(OR(J32&gt;=49,ISNUMBER(J32)=FALSE),0,VLOOKUP(J32,PointTable,K$3,TRUE)),0)</f>
        <v>0</v>
      </c>
      <c r="L32" s="15" t="s">
        <v>4</v>
      </c>
      <c r="M32" s="16">
        <f>IF(OR('Men''s Epée'!$A$3=1,'Men''s Epée'!$AS$3=TRUE),IF(OR(L32&gt;=49,ISNUMBER(L32)=FALSE),0,VLOOKUP(L32,PointTable,M$3,TRUE)),0)</f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7"/>
      <c r="AB32" s="17"/>
      <c r="AC32" s="18"/>
      <c r="AE32" s="19">
        <f t="shared" si="1"/>
        <v>0</v>
      </c>
      <c r="AF32" s="19">
        <f t="shared" si="66"/>
        <v>0</v>
      </c>
      <c r="AG32" s="19">
        <f t="shared" si="67"/>
        <v>0</v>
      </c>
      <c r="AH32" s="19">
        <f t="shared" si="68"/>
        <v>0</v>
      </c>
      <c r="AI32" s="19">
        <f t="shared" si="69"/>
        <v>0</v>
      </c>
      <c r="AJ32" s="19">
        <f t="shared" si="70"/>
        <v>0</v>
      </c>
      <c r="AK32" s="19">
        <f t="shared" si="71"/>
        <v>0</v>
      </c>
      <c r="AL32" s="19">
        <f t="shared" si="72"/>
        <v>0</v>
      </c>
      <c r="AM32" s="19">
        <f t="shared" si="73"/>
        <v>0</v>
      </c>
      <c r="AN32" s="19">
        <f t="shared" si="74"/>
        <v>0</v>
      </c>
      <c r="AO32" s="19">
        <f t="shared" si="3"/>
        <v>0</v>
      </c>
      <c r="AP32" s="19">
        <f t="shared" si="75"/>
        <v>0</v>
      </c>
      <c r="AQ32" s="19">
        <f t="shared" si="76"/>
        <v>529</v>
      </c>
      <c r="AR32" s="19">
        <f t="shared" si="77"/>
        <v>0</v>
      </c>
      <c r="AS32" s="19">
        <f t="shared" si="78"/>
        <v>0</v>
      </c>
      <c r="AT32" s="19">
        <f t="shared" si="8"/>
        <v>0</v>
      </c>
      <c r="AU32" s="19">
        <f t="shared" si="9"/>
        <v>0</v>
      </c>
      <c r="AV32" s="19">
        <f t="shared" si="10"/>
        <v>0</v>
      </c>
      <c r="AW32" s="19">
        <f t="shared" si="11"/>
        <v>0</v>
      </c>
      <c r="AX32" s="19">
        <f t="shared" si="12"/>
        <v>0</v>
      </c>
      <c r="AY32" s="19">
        <f t="shared" si="79"/>
        <v>0</v>
      </c>
      <c r="AZ32" s="19">
        <f t="shared" si="80"/>
        <v>0</v>
      </c>
      <c r="BA32" s="19">
        <f t="shared" si="81"/>
        <v>0</v>
      </c>
      <c r="BB32" s="19">
        <f t="shared" si="82"/>
        <v>0</v>
      </c>
      <c r="BC32" s="19">
        <f t="shared" si="83"/>
        <v>0</v>
      </c>
      <c r="BD32" s="19">
        <f t="shared" si="84"/>
        <v>0</v>
      </c>
      <c r="BE32" s="19">
        <f t="shared" si="46"/>
        <v>529</v>
      </c>
      <c r="BF32" s="19">
        <f t="shared" si="85"/>
        <v>0</v>
      </c>
      <c r="BG32" s="19">
        <f t="shared" si="86"/>
        <v>0</v>
      </c>
      <c r="BH32" s="19">
        <f t="shared" si="87"/>
        <v>0</v>
      </c>
      <c r="BJ32" s="20">
        <f t="shared" si="20"/>
        <v>0</v>
      </c>
      <c r="BK32" s="20">
        <f t="shared" si="88"/>
        <v>0</v>
      </c>
      <c r="BL32" s="20">
        <f t="shared" si="89"/>
        <v>0</v>
      </c>
      <c r="BM32" s="20">
        <f t="shared" si="90"/>
        <v>0</v>
      </c>
      <c r="BN32" s="20">
        <f t="shared" si="91"/>
        <v>0</v>
      </c>
      <c r="BO32" s="20">
        <f t="shared" si="92"/>
        <v>0</v>
      </c>
      <c r="BP32" s="20">
        <f t="shared" si="93"/>
        <v>0</v>
      </c>
      <c r="BQ32" s="20">
        <f t="shared" si="94"/>
        <v>0</v>
      </c>
      <c r="BR32" s="20">
        <f t="shared" si="95"/>
        <v>0</v>
      </c>
      <c r="BS32" s="20">
        <f t="shared" si="96"/>
        <v>0</v>
      </c>
      <c r="BT32" s="8">
        <f t="shared" si="22"/>
        <v>0</v>
      </c>
      <c r="BU32" s="8">
        <f>IF('Men''s Epée'!$AP$3=TRUE,G32,0)</f>
        <v>0</v>
      </c>
      <c r="BV32" s="8">
        <f>IF('Men''s Epée'!$AQ$3=TRUE,I32,0)</f>
        <v>529</v>
      </c>
      <c r="BW32" s="8">
        <f>IF('Men''s Epée'!$AR$3=TRUE,K32,0)</f>
        <v>0</v>
      </c>
      <c r="BX32" s="8">
        <f>IF('Men''s Epée'!$AS$3=TRUE,M32,0)</f>
        <v>0</v>
      </c>
      <c r="BY32" s="8">
        <f t="shared" si="23"/>
        <v>0</v>
      </c>
      <c r="BZ32" s="8">
        <f t="shared" si="24"/>
        <v>0</v>
      </c>
      <c r="CA32" s="8">
        <f t="shared" si="25"/>
        <v>0</v>
      </c>
      <c r="CB32" s="8">
        <f t="shared" si="26"/>
        <v>0</v>
      </c>
      <c r="CC32" s="8">
        <f t="shared" si="27"/>
        <v>0</v>
      </c>
      <c r="CD32" s="20">
        <f t="shared" si="97"/>
        <v>0</v>
      </c>
      <c r="CE32" s="20">
        <f t="shared" si="98"/>
        <v>0</v>
      </c>
      <c r="CF32" s="20">
        <f t="shared" si="99"/>
        <v>0</v>
      </c>
      <c r="CG32" s="20">
        <f t="shared" si="100"/>
        <v>0</v>
      </c>
      <c r="CH32" s="20">
        <f t="shared" si="101"/>
        <v>0</v>
      </c>
      <c r="CI32" s="20">
        <f t="shared" si="102"/>
        <v>0</v>
      </c>
      <c r="CJ32" s="8">
        <f t="shared" si="56"/>
        <v>529</v>
      </c>
      <c r="CK32" s="8">
        <f t="shared" si="103"/>
        <v>0</v>
      </c>
      <c r="CL32" s="8">
        <f t="shared" si="104"/>
        <v>0</v>
      </c>
      <c r="CM32" s="8">
        <f t="shared" si="105"/>
        <v>0</v>
      </c>
      <c r="CN32" s="8">
        <f t="shared" si="106"/>
        <v>529</v>
      </c>
    </row>
    <row r="33" spans="1:92" ht="13.5">
      <c r="A33" s="11" t="str">
        <f t="shared" si="36"/>
        <v>30</v>
      </c>
      <c r="B33" s="11">
        <f t="shared" si="65"/>
      </c>
      <c r="C33" s="12" t="s">
        <v>20</v>
      </c>
      <c r="D33" s="13">
        <v>1971</v>
      </c>
      <c r="E33" s="39">
        <f>ROUND(IF('Men''s Epée'!$A$3=1,AO33+BE33,BT33+CJ33),0)</f>
        <v>510</v>
      </c>
      <c r="F33" s="14" t="s">
        <v>4</v>
      </c>
      <c r="G33" s="16">
        <f>IF(OR('Men''s Epée'!$A$3=1,'Men''s Epée'!$AP$3=TRUE),IF(OR(F33&gt;=49,ISNUMBER(F33)=FALSE),0,VLOOKUP(F33,PointTable,G$3,TRUE)),0)</f>
        <v>0</v>
      </c>
      <c r="H33" s="15" t="s">
        <v>4</v>
      </c>
      <c r="I33" s="16">
        <f>IF(OR('Men''s Epée'!$A$3=1,'Men''s Epée'!$AQ$3=TRUE),IF(OR(H33&gt;=49,ISNUMBER(H33)=FALSE),0,VLOOKUP(H33,PointTable,I$3,TRUE)),0)</f>
        <v>0</v>
      </c>
      <c r="J33" s="15" t="s">
        <v>4</v>
      </c>
      <c r="K33" s="16">
        <f>IF(OR('Men''s Epée'!$A$3=1,'Men''s Epée'!$AQ$3=TRUE),IF(OR(J33&gt;=49,ISNUMBER(J33)=FALSE),0,VLOOKUP(J33,PointTable,K$3,TRUE)),0)</f>
        <v>0</v>
      </c>
      <c r="L33" s="15">
        <v>14</v>
      </c>
      <c r="M33" s="16">
        <f>IF(OR('Men''s Epée'!$A$3=1,'Men''s Epée'!$AS$3=TRUE),IF(OR(L33&gt;=49,ISNUMBER(L33)=FALSE),0,VLOOKUP(L33,PointTable,M$3,TRUE)),0)</f>
        <v>510</v>
      </c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7"/>
      <c r="AB33" s="17"/>
      <c r="AC33" s="18"/>
      <c r="AE33" s="19">
        <f t="shared" si="1"/>
        <v>0</v>
      </c>
      <c r="AF33" s="19">
        <f t="shared" si="66"/>
        <v>0</v>
      </c>
      <c r="AG33" s="19">
        <f t="shared" si="67"/>
        <v>0</v>
      </c>
      <c r="AH33" s="19">
        <f t="shared" si="68"/>
        <v>0</v>
      </c>
      <c r="AI33" s="19">
        <f t="shared" si="69"/>
        <v>0</v>
      </c>
      <c r="AJ33" s="19">
        <f t="shared" si="70"/>
        <v>0</v>
      </c>
      <c r="AK33" s="19">
        <f t="shared" si="71"/>
        <v>0</v>
      </c>
      <c r="AL33" s="19">
        <f t="shared" si="72"/>
        <v>0</v>
      </c>
      <c r="AM33" s="19">
        <f t="shared" si="73"/>
        <v>0</v>
      </c>
      <c r="AN33" s="19">
        <f t="shared" si="74"/>
        <v>0</v>
      </c>
      <c r="AO33" s="19">
        <f t="shared" si="3"/>
        <v>0</v>
      </c>
      <c r="AP33" s="19">
        <f t="shared" si="75"/>
        <v>0</v>
      </c>
      <c r="AQ33" s="19">
        <f t="shared" si="76"/>
        <v>0</v>
      </c>
      <c r="AR33" s="19">
        <f t="shared" si="77"/>
        <v>0</v>
      </c>
      <c r="AS33" s="19">
        <f t="shared" si="78"/>
        <v>510</v>
      </c>
      <c r="AT33" s="19">
        <f t="shared" si="8"/>
        <v>0</v>
      </c>
      <c r="AU33" s="19">
        <f t="shared" si="9"/>
        <v>0</v>
      </c>
      <c r="AV33" s="19">
        <f t="shared" si="10"/>
        <v>0</v>
      </c>
      <c r="AW33" s="19">
        <f t="shared" si="11"/>
        <v>0</v>
      </c>
      <c r="AX33" s="19">
        <f t="shared" si="12"/>
        <v>0</v>
      </c>
      <c r="AY33" s="19">
        <f t="shared" si="79"/>
        <v>0</v>
      </c>
      <c r="AZ33" s="19">
        <f t="shared" si="80"/>
        <v>0</v>
      </c>
      <c r="BA33" s="19">
        <f t="shared" si="81"/>
        <v>0</v>
      </c>
      <c r="BB33" s="19">
        <f t="shared" si="82"/>
        <v>0</v>
      </c>
      <c r="BC33" s="19">
        <f t="shared" si="83"/>
        <v>0</v>
      </c>
      <c r="BD33" s="19">
        <f t="shared" si="84"/>
        <v>0</v>
      </c>
      <c r="BE33" s="19">
        <f t="shared" si="46"/>
        <v>510</v>
      </c>
      <c r="BF33" s="19">
        <f t="shared" si="85"/>
        <v>0</v>
      </c>
      <c r="BG33" s="19">
        <f t="shared" si="86"/>
        <v>0</v>
      </c>
      <c r="BH33" s="19">
        <f t="shared" si="87"/>
        <v>0</v>
      </c>
      <c r="BJ33" s="20">
        <f t="shared" si="20"/>
        <v>0</v>
      </c>
      <c r="BK33" s="20">
        <f t="shared" si="88"/>
        <v>0</v>
      </c>
      <c r="BL33" s="20">
        <f t="shared" si="89"/>
        <v>0</v>
      </c>
      <c r="BM33" s="20">
        <f t="shared" si="90"/>
        <v>0</v>
      </c>
      <c r="BN33" s="20">
        <f t="shared" si="91"/>
        <v>0</v>
      </c>
      <c r="BO33" s="20">
        <f t="shared" si="92"/>
        <v>0</v>
      </c>
      <c r="BP33" s="20">
        <f t="shared" si="93"/>
        <v>0</v>
      </c>
      <c r="BQ33" s="20">
        <f t="shared" si="94"/>
        <v>0</v>
      </c>
      <c r="BR33" s="20">
        <f t="shared" si="95"/>
        <v>0</v>
      </c>
      <c r="BS33" s="20">
        <f t="shared" si="96"/>
        <v>0</v>
      </c>
      <c r="BT33" s="8">
        <f t="shared" si="22"/>
        <v>0</v>
      </c>
      <c r="BU33" s="8">
        <f>IF('Men''s Epée'!$AP$3=TRUE,G33,0)</f>
        <v>0</v>
      </c>
      <c r="BV33" s="8">
        <f>IF('Men''s Epée'!$AQ$3=TRUE,I33,0)</f>
        <v>0</v>
      </c>
      <c r="BW33" s="8">
        <f>IF('Men''s Epée'!$AR$3=TRUE,K33,0)</f>
        <v>0</v>
      </c>
      <c r="BX33" s="8">
        <f>IF('Men''s Epée'!$AS$3=TRUE,M33,0)</f>
        <v>510</v>
      </c>
      <c r="BY33" s="8">
        <f t="shared" si="23"/>
        <v>0</v>
      </c>
      <c r="BZ33" s="8">
        <f t="shared" si="24"/>
        <v>0</v>
      </c>
      <c r="CA33" s="8">
        <f t="shared" si="25"/>
        <v>0</v>
      </c>
      <c r="CB33" s="8">
        <f t="shared" si="26"/>
        <v>0</v>
      </c>
      <c r="CC33" s="8">
        <f t="shared" si="27"/>
        <v>0</v>
      </c>
      <c r="CD33" s="20">
        <f t="shared" si="97"/>
        <v>0</v>
      </c>
      <c r="CE33" s="20">
        <f t="shared" si="98"/>
        <v>0</v>
      </c>
      <c r="CF33" s="20">
        <f t="shared" si="99"/>
        <v>0</v>
      </c>
      <c r="CG33" s="20">
        <f t="shared" si="100"/>
        <v>0</v>
      </c>
      <c r="CH33" s="20">
        <f t="shared" si="101"/>
        <v>0</v>
      </c>
      <c r="CI33" s="20">
        <f t="shared" si="102"/>
        <v>0</v>
      </c>
      <c r="CJ33" s="8">
        <f t="shared" si="56"/>
        <v>510</v>
      </c>
      <c r="CK33" s="8">
        <f t="shared" si="103"/>
        <v>0</v>
      </c>
      <c r="CL33" s="8">
        <f t="shared" si="104"/>
        <v>0</v>
      </c>
      <c r="CM33" s="8">
        <f t="shared" si="105"/>
        <v>0</v>
      </c>
      <c r="CN33" s="8">
        <f t="shared" si="106"/>
        <v>510</v>
      </c>
    </row>
    <row r="34" spans="1:92" ht="13.5">
      <c r="A34" s="11" t="str">
        <f t="shared" si="36"/>
        <v>31</v>
      </c>
      <c r="B34" s="11" t="str">
        <f t="shared" si="65"/>
        <v>#</v>
      </c>
      <c r="C34" s="12" t="s">
        <v>89</v>
      </c>
      <c r="D34" s="13">
        <v>1986</v>
      </c>
      <c r="E34" s="39">
        <f>ROUND(IF('Men''s Epée'!$A$3=1,AO34+BE34,BT34+CJ34),0)</f>
        <v>506</v>
      </c>
      <c r="F34" s="14" t="s">
        <v>4</v>
      </c>
      <c r="G34" s="16">
        <f>IF(OR('Men''s Epée'!$A$3=1,'Men''s Epée'!$AP$3=TRUE),IF(OR(F34&gt;=49,ISNUMBER(F34)=FALSE),0,VLOOKUP(F34,PointTable,G$3,TRUE)),0)</f>
        <v>0</v>
      </c>
      <c r="H34" s="15">
        <v>13</v>
      </c>
      <c r="I34" s="16">
        <f>IF(OR('Men''s Epée'!$A$3=1,'Men''s Epée'!$AQ$3=TRUE),IF(OR(H34&gt;=49,ISNUMBER(H34)=FALSE),0,VLOOKUP(H34,PointTable,I$3,TRUE)),0)</f>
        <v>506</v>
      </c>
      <c r="J34" s="15" t="s">
        <v>4</v>
      </c>
      <c r="K34" s="16">
        <f>IF(OR('Men''s Epée'!$A$3=1,'Men''s Epée'!$AQ$3=TRUE),IF(OR(J34&gt;=49,ISNUMBER(J34)=FALSE),0,VLOOKUP(J34,PointTable,K$3,TRUE)),0)</f>
        <v>0</v>
      </c>
      <c r="L34" s="15" t="s">
        <v>4</v>
      </c>
      <c r="M34" s="16">
        <f>IF(OR('Men''s Epée'!$A$3=1,'Men''s Epée'!$AS$3=TRUE),IF(OR(L34&gt;=49,ISNUMBER(L34)=FALSE),0,VLOOKUP(L34,PointTable,M$3,TRUE)),0)</f>
        <v>0</v>
      </c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7"/>
      <c r="AB34" s="17"/>
      <c r="AC34" s="18"/>
      <c r="AE34" s="19">
        <f t="shared" si="1"/>
        <v>0</v>
      </c>
      <c r="AF34" s="19">
        <f t="shared" si="66"/>
        <v>0</v>
      </c>
      <c r="AG34" s="19">
        <f t="shared" si="67"/>
        <v>0</v>
      </c>
      <c r="AH34" s="19">
        <f t="shared" si="68"/>
        <v>0</v>
      </c>
      <c r="AI34" s="19">
        <f t="shared" si="69"/>
        <v>0</v>
      </c>
      <c r="AJ34" s="19">
        <f t="shared" si="70"/>
        <v>0</v>
      </c>
      <c r="AK34" s="19">
        <f t="shared" si="71"/>
        <v>0</v>
      </c>
      <c r="AL34" s="19">
        <f t="shared" si="72"/>
        <v>0</v>
      </c>
      <c r="AM34" s="19">
        <f t="shared" si="73"/>
        <v>0</v>
      </c>
      <c r="AN34" s="19">
        <f t="shared" si="74"/>
        <v>0</v>
      </c>
      <c r="AO34" s="19">
        <f t="shared" si="3"/>
        <v>0</v>
      </c>
      <c r="AP34" s="19">
        <f t="shared" si="75"/>
        <v>0</v>
      </c>
      <c r="AQ34" s="19">
        <f t="shared" si="76"/>
        <v>506</v>
      </c>
      <c r="AR34" s="19">
        <f t="shared" si="77"/>
        <v>0</v>
      </c>
      <c r="AS34" s="19">
        <f t="shared" si="78"/>
        <v>0</v>
      </c>
      <c r="AT34" s="19">
        <f t="shared" si="8"/>
        <v>0</v>
      </c>
      <c r="AU34" s="19">
        <f t="shared" si="9"/>
        <v>0</v>
      </c>
      <c r="AV34" s="19">
        <f t="shared" si="10"/>
        <v>0</v>
      </c>
      <c r="AW34" s="19">
        <f t="shared" si="11"/>
        <v>0</v>
      </c>
      <c r="AX34" s="19">
        <f t="shared" si="12"/>
        <v>0</v>
      </c>
      <c r="AY34" s="19">
        <f t="shared" si="79"/>
        <v>0</v>
      </c>
      <c r="AZ34" s="19">
        <f t="shared" si="80"/>
        <v>0</v>
      </c>
      <c r="BA34" s="19">
        <f t="shared" si="81"/>
        <v>0</v>
      </c>
      <c r="BB34" s="19">
        <f t="shared" si="82"/>
        <v>0</v>
      </c>
      <c r="BC34" s="19">
        <f t="shared" si="83"/>
        <v>0</v>
      </c>
      <c r="BD34" s="19">
        <f t="shared" si="84"/>
        <v>0</v>
      </c>
      <c r="BE34" s="19">
        <f t="shared" si="46"/>
        <v>506</v>
      </c>
      <c r="BF34" s="19">
        <f t="shared" si="85"/>
        <v>0</v>
      </c>
      <c r="BG34" s="19">
        <f t="shared" si="86"/>
        <v>0</v>
      </c>
      <c r="BH34" s="19">
        <f t="shared" si="87"/>
        <v>0</v>
      </c>
      <c r="BJ34" s="20">
        <f t="shared" si="20"/>
        <v>0</v>
      </c>
      <c r="BK34" s="20">
        <f t="shared" si="88"/>
        <v>0</v>
      </c>
      <c r="BL34" s="20">
        <f t="shared" si="89"/>
        <v>0</v>
      </c>
      <c r="BM34" s="20">
        <f t="shared" si="90"/>
        <v>0</v>
      </c>
      <c r="BN34" s="20">
        <f t="shared" si="91"/>
        <v>0</v>
      </c>
      <c r="BO34" s="20">
        <f t="shared" si="92"/>
        <v>0</v>
      </c>
      <c r="BP34" s="20">
        <f t="shared" si="93"/>
        <v>0</v>
      </c>
      <c r="BQ34" s="20">
        <f t="shared" si="94"/>
        <v>0</v>
      </c>
      <c r="BR34" s="20">
        <f t="shared" si="95"/>
        <v>0</v>
      </c>
      <c r="BS34" s="20">
        <f t="shared" si="96"/>
        <v>0</v>
      </c>
      <c r="BT34" s="8">
        <f t="shared" si="22"/>
        <v>0</v>
      </c>
      <c r="BU34" s="8">
        <f>IF('Men''s Epée'!$AP$3=TRUE,G34,0)</f>
        <v>0</v>
      </c>
      <c r="BV34" s="8">
        <f>IF('Men''s Epée'!$AQ$3=TRUE,I34,0)</f>
        <v>506</v>
      </c>
      <c r="BW34" s="8">
        <f>IF('Men''s Epée'!$AR$3=TRUE,K34,0)</f>
        <v>0</v>
      </c>
      <c r="BX34" s="8">
        <f>IF('Men''s Epée'!$AS$3=TRUE,M34,0)</f>
        <v>0</v>
      </c>
      <c r="BY34" s="8">
        <f t="shared" si="23"/>
        <v>0</v>
      </c>
      <c r="BZ34" s="8">
        <f t="shared" si="24"/>
        <v>0</v>
      </c>
      <c r="CA34" s="8">
        <f t="shared" si="25"/>
        <v>0</v>
      </c>
      <c r="CB34" s="8">
        <f t="shared" si="26"/>
        <v>0</v>
      </c>
      <c r="CC34" s="8">
        <f t="shared" si="27"/>
        <v>0</v>
      </c>
      <c r="CD34" s="20">
        <f t="shared" si="97"/>
        <v>0</v>
      </c>
      <c r="CE34" s="20">
        <f t="shared" si="98"/>
        <v>0</v>
      </c>
      <c r="CF34" s="20">
        <f t="shared" si="99"/>
        <v>0</v>
      </c>
      <c r="CG34" s="20">
        <f t="shared" si="100"/>
        <v>0</v>
      </c>
      <c r="CH34" s="20">
        <f t="shared" si="101"/>
        <v>0</v>
      </c>
      <c r="CI34" s="20">
        <f t="shared" si="102"/>
        <v>0</v>
      </c>
      <c r="CJ34" s="8">
        <f t="shared" si="56"/>
        <v>506</v>
      </c>
      <c r="CK34" s="8">
        <f t="shared" si="103"/>
        <v>0</v>
      </c>
      <c r="CL34" s="8">
        <f t="shared" si="104"/>
        <v>0</v>
      </c>
      <c r="CM34" s="8">
        <f t="shared" si="105"/>
        <v>0</v>
      </c>
      <c r="CN34" s="8">
        <f t="shared" si="106"/>
        <v>506</v>
      </c>
    </row>
    <row r="35" spans="1:92" ht="13.5">
      <c r="A35" s="11" t="str">
        <f t="shared" si="36"/>
        <v>32</v>
      </c>
      <c r="B35" s="11">
        <f t="shared" si="0"/>
      </c>
      <c r="C35" s="12" t="s">
        <v>324</v>
      </c>
      <c r="D35" s="13">
        <v>1980</v>
      </c>
      <c r="E35" s="39">
        <f>ROUND(IF('Men''s Epée'!$A$3=1,AO35+BE35,BT35+CJ35),0)</f>
        <v>502</v>
      </c>
      <c r="F35" s="14" t="s">
        <v>4</v>
      </c>
      <c r="G35" s="16">
        <f>IF(OR('Men''s Epée'!$A$3=1,'Men''s Epée'!$AP$3=TRUE),IF(OR(F35&gt;=49,ISNUMBER(F35)=FALSE),0,VLOOKUP(F35,PointTable,G$3,TRUE)),0)</f>
        <v>0</v>
      </c>
      <c r="H35" s="15" t="s">
        <v>4</v>
      </c>
      <c r="I35" s="16">
        <f>IF(OR('Men''s Epée'!$A$3=1,'Men''s Epée'!$AQ$3=TRUE),IF(OR(H35&gt;=49,ISNUMBER(H35)=FALSE),0,VLOOKUP(H35,PointTable,I$3,TRUE)),0)</f>
        <v>0</v>
      </c>
      <c r="J35" s="15">
        <v>15</v>
      </c>
      <c r="K35" s="16">
        <f>IF(OR('Men''s Epée'!$A$3=1,'Men''s Epée'!$AQ$3=TRUE),IF(OR(J35&gt;=49,ISNUMBER(J35)=FALSE),0,VLOOKUP(J35,PointTable,K$3,TRUE)),0)</f>
        <v>502</v>
      </c>
      <c r="L35" s="15" t="s">
        <v>4</v>
      </c>
      <c r="M35" s="16">
        <f>IF(OR('Men''s Epée'!$A$3=1,'Men''s Epée'!$AS$3=TRUE),IF(OR(L35&gt;=49,ISNUMBER(L35)=FALSE),0,VLOOKUP(L35,PointTable,M$3,TRUE)),0)</f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7"/>
      <c r="Y35" s="17"/>
      <c r="Z35" s="17"/>
      <c r="AA35" s="17"/>
      <c r="AB35" s="17"/>
      <c r="AC35" s="18"/>
      <c r="AE35" s="19">
        <f t="shared" si="1"/>
        <v>0</v>
      </c>
      <c r="AF35" s="19">
        <f aca="true" t="shared" si="107" ref="AF35:AF46">ABS(O35)</f>
        <v>0</v>
      </c>
      <c r="AG35" s="19">
        <f aca="true" t="shared" si="108" ref="AG35:AG46">ABS(P35)</f>
        <v>0</v>
      </c>
      <c r="AH35" s="19">
        <f aca="true" t="shared" si="109" ref="AH35:AH46">ABS(Q35)</f>
        <v>0</v>
      </c>
      <c r="AI35" s="19">
        <f aca="true" t="shared" si="110" ref="AI35:AI46">ABS(R35)</f>
        <v>0</v>
      </c>
      <c r="AJ35" s="19">
        <f aca="true" t="shared" si="111" ref="AJ35:AJ46">ABS(S35)</f>
        <v>0</v>
      </c>
      <c r="AK35" s="19">
        <f aca="true" t="shared" si="112" ref="AK35:AK46">ABS(T35)</f>
        <v>0</v>
      </c>
      <c r="AL35" s="19">
        <f aca="true" t="shared" si="113" ref="AL35:AL46">ABS(U35)</f>
        <v>0</v>
      </c>
      <c r="AM35" s="19">
        <f aca="true" t="shared" si="114" ref="AM35:AM46">ABS(V35)</f>
        <v>0</v>
      </c>
      <c r="AN35" s="19">
        <f aca="true" t="shared" si="115" ref="AN35:AN46">ABS(W35)</f>
        <v>0</v>
      </c>
      <c r="AO35" s="19">
        <f t="shared" si="3"/>
        <v>0</v>
      </c>
      <c r="AP35" s="19">
        <f aca="true" t="shared" si="116" ref="AP35:AP46">G35</f>
        <v>0</v>
      </c>
      <c r="AQ35" s="19">
        <f aca="true" t="shared" si="117" ref="AQ35:AQ46">I35</f>
        <v>0</v>
      </c>
      <c r="AR35" s="19">
        <f aca="true" t="shared" si="118" ref="AR35:AR46">K35</f>
        <v>502</v>
      </c>
      <c r="AS35" s="19">
        <f aca="true" t="shared" si="119" ref="AS35:AS46">M35</f>
        <v>0</v>
      </c>
      <c r="AT35" s="19">
        <f t="shared" si="8"/>
        <v>0</v>
      </c>
      <c r="AU35" s="19">
        <f t="shared" si="9"/>
        <v>0</v>
      </c>
      <c r="AV35" s="19">
        <f t="shared" si="10"/>
        <v>0</v>
      </c>
      <c r="AW35" s="19">
        <f t="shared" si="11"/>
        <v>0</v>
      </c>
      <c r="AX35" s="19">
        <f t="shared" si="12"/>
        <v>0</v>
      </c>
      <c r="AY35" s="19">
        <f aca="true" t="shared" si="120" ref="AY35:AY46">ABS(X35)</f>
        <v>0</v>
      </c>
      <c r="AZ35" s="19">
        <f aca="true" t="shared" si="121" ref="AZ35:AZ46">ABS(Y35)</f>
        <v>0</v>
      </c>
      <c r="BA35" s="19">
        <f aca="true" t="shared" si="122" ref="BA35:BA46">ABS(Z35)</f>
        <v>0</v>
      </c>
      <c r="BB35" s="19">
        <f t="shared" si="14"/>
        <v>0</v>
      </c>
      <c r="BC35" s="19">
        <f t="shared" si="15"/>
        <v>0</v>
      </c>
      <c r="BD35" s="19">
        <f t="shared" si="16"/>
        <v>0</v>
      </c>
      <c r="BE35" s="19">
        <f t="shared" si="46"/>
        <v>502</v>
      </c>
      <c r="BF35" s="19">
        <f aca="true" t="shared" si="123" ref="BF35:BF46">LARGE(AT35:BD35,1)</f>
        <v>0</v>
      </c>
      <c r="BG35" s="19">
        <f aca="true" t="shared" si="124" ref="BG35:BG46">LARGE(AT35:BD35,2)</f>
        <v>0</v>
      </c>
      <c r="BH35" s="19">
        <f aca="true" t="shared" si="125" ref="BH35:BH46">LARGE(AT35:BD35,3)</f>
        <v>0</v>
      </c>
      <c r="BJ35" s="20">
        <f t="shared" si="20"/>
        <v>0</v>
      </c>
      <c r="BK35" s="20">
        <f aca="true" t="shared" si="126" ref="BK35:BK46">MAX(O35,0)</f>
        <v>0</v>
      </c>
      <c r="BL35" s="20">
        <f aca="true" t="shared" si="127" ref="BL35:BL46">MAX(P35,0)</f>
        <v>0</v>
      </c>
      <c r="BM35" s="20">
        <f aca="true" t="shared" si="128" ref="BM35:BM46">MAX(Q35,0)</f>
        <v>0</v>
      </c>
      <c r="BN35" s="20">
        <f aca="true" t="shared" si="129" ref="BN35:BN46">MAX(R35,0)</f>
        <v>0</v>
      </c>
      <c r="BO35" s="20">
        <f aca="true" t="shared" si="130" ref="BO35:BO46">MAX(S35,0)</f>
        <v>0</v>
      </c>
      <c r="BP35" s="20">
        <f aca="true" t="shared" si="131" ref="BP35:BP46">MAX(T35,0)</f>
        <v>0</v>
      </c>
      <c r="BQ35" s="20">
        <f aca="true" t="shared" si="132" ref="BQ35:BQ46">MAX(U35,0)</f>
        <v>0</v>
      </c>
      <c r="BR35" s="20">
        <f aca="true" t="shared" si="133" ref="BR35:BR46">MAX(V35,0)</f>
        <v>0</v>
      </c>
      <c r="BS35" s="20">
        <f aca="true" t="shared" si="134" ref="BS35:BS46">MAX(W35,0)</f>
        <v>0</v>
      </c>
      <c r="BT35" s="8">
        <f t="shared" si="22"/>
        <v>0</v>
      </c>
      <c r="BU35" s="8">
        <f>IF('Men''s Epée'!$AP$3=TRUE,G35,0)</f>
        <v>0</v>
      </c>
      <c r="BV35" s="8">
        <f>IF('Men''s Epée'!$AQ$3=TRUE,I35,0)</f>
        <v>0</v>
      </c>
      <c r="BW35" s="8">
        <f>IF('Men''s Epée'!$AR$3=TRUE,K35,0)</f>
        <v>502</v>
      </c>
      <c r="BX35" s="8">
        <f>IF('Men''s Epée'!$AS$3=TRUE,M35,0)</f>
        <v>0</v>
      </c>
      <c r="BY35" s="8">
        <f t="shared" si="23"/>
        <v>0</v>
      </c>
      <c r="BZ35" s="8">
        <f t="shared" si="24"/>
        <v>0</v>
      </c>
      <c r="CA35" s="8">
        <f t="shared" si="25"/>
        <v>0</v>
      </c>
      <c r="CB35" s="8">
        <f t="shared" si="26"/>
        <v>0</v>
      </c>
      <c r="CC35" s="8">
        <f t="shared" si="27"/>
        <v>0</v>
      </c>
      <c r="CD35" s="20">
        <f aca="true" t="shared" si="135" ref="CD35:CD46">MAX(X35,0)</f>
        <v>0</v>
      </c>
      <c r="CE35" s="20">
        <f aca="true" t="shared" si="136" ref="CE35:CE46">MAX(Y35,0)</f>
        <v>0</v>
      </c>
      <c r="CF35" s="20">
        <f aca="true" t="shared" si="137" ref="CF35:CF46">MAX(Z35,0)</f>
        <v>0</v>
      </c>
      <c r="CG35" s="20">
        <f t="shared" si="29"/>
        <v>0</v>
      </c>
      <c r="CH35" s="20">
        <f t="shared" si="30"/>
        <v>0</v>
      </c>
      <c r="CI35" s="20">
        <f t="shared" si="31"/>
        <v>0</v>
      </c>
      <c r="CJ35" s="8">
        <f t="shared" si="56"/>
        <v>502</v>
      </c>
      <c r="CK35" s="8">
        <f aca="true" t="shared" si="138" ref="CK35:CK46">LARGE(BY35:CI35,1)</f>
        <v>0</v>
      </c>
      <c r="CL35" s="8">
        <f aca="true" t="shared" si="139" ref="CL35:CL46">LARGE(BY35:CI35,2)</f>
        <v>0</v>
      </c>
      <c r="CM35" s="8">
        <f aca="true" t="shared" si="140" ref="CM35:CM46">LARGE(BY35:CI35,3)</f>
        <v>0</v>
      </c>
      <c r="CN35" s="8">
        <f aca="true" t="shared" si="141" ref="CN35:CN46">ROUND(BT35+CJ35,0)</f>
        <v>502</v>
      </c>
    </row>
    <row r="36" spans="1:92" ht="13.5">
      <c r="A36" s="11" t="str">
        <f t="shared" si="36"/>
        <v>33T</v>
      </c>
      <c r="B36" s="11" t="str">
        <f t="shared" si="0"/>
        <v>#</v>
      </c>
      <c r="C36" s="12" t="s">
        <v>225</v>
      </c>
      <c r="D36" s="13">
        <v>1987</v>
      </c>
      <c r="E36" s="39">
        <f>ROUND(IF('Men''s Epée'!$A$3=1,AO36+BE36,BT36+CJ36),0)</f>
        <v>500</v>
      </c>
      <c r="F36" s="14">
        <v>16</v>
      </c>
      <c r="G36" s="16">
        <f>IF(OR('Men''s Epée'!$A$3=1,'Men''s Epée'!$AP$3=TRUE),IF(OR(F36&gt;=49,ISNUMBER(F36)=FALSE),0,VLOOKUP(F36,PointTable,G$3,TRUE)),0)</f>
        <v>500</v>
      </c>
      <c r="H36" s="15" t="s">
        <v>4</v>
      </c>
      <c r="I36" s="16">
        <f>IF(OR('Men''s Epée'!$A$3=1,'Men''s Epée'!$AQ$3=TRUE),IF(OR(H36&gt;=49,ISNUMBER(H36)=FALSE),0,VLOOKUP(H36,PointTable,I$3,TRUE)),0)</f>
        <v>0</v>
      </c>
      <c r="J36" s="15" t="s">
        <v>4</v>
      </c>
      <c r="K36" s="16">
        <f>IF(OR('Men''s Epée'!$A$3=1,'Men''s Epée'!$AQ$3=TRUE),IF(OR(J36&gt;=49,ISNUMBER(J36)=FALSE),0,VLOOKUP(J36,PointTable,K$3,TRUE)),0)</f>
        <v>0</v>
      </c>
      <c r="L36" s="15" t="s">
        <v>4</v>
      </c>
      <c r="M36" s="16">
        <f>IF(OR('Men''s Epée'!$A$3=1,'Men''s Epée'!$AS$3=TRUE),IF(OR(L36&gt;=49,ISNUMBER(L36)=FALSE),0,VLOOKUP(L36,PointTable,M$3,TRUE)),0)</f>
        <v>0</v>
      </c>
      <c r="N36" s="17"/>
      <c r="O36" s="17"/>
      <c r="P36" s="17"/>
      <c r="Q36" s="17"/>
      <c r="R36" s="17"/>
      <c r="S36" s="17"/>
      <c r="T36" s="17"/>
      <c r="U36" s="17"/>
      <c r="V36" s="17"/>
      <c r="W36" s="18"/>
      <c r="X36" s="17"/>
      <c r="Y36" s="17"/>
      <c r="Z36" s="17"/>
      <c r="AA36" s="17"/>
      <c r="AB36" s="17"/>
      <c r="AC36" s="18"/>
      <c r="AE36" s="19">
        <f t="shared" si="1"/>
        <v>0</v>
      </c>
      <c r="AF36" s="19">
        <f t="shared" si="107"/>
        <v>0</v>
      </c>
      <c r="AG36" s="19">
        <f t="shared" si="108"/>
        <v>0</v>
      </c>
      <c r="AH36" s="19">
        <f t="shared" si="109"/>
        <v>0</v>
      </c>
      <c r="AI36" s="19">
        <f t="shared" si="110"/>
        <v>0</v>
      </c>
      <c r="AJ36" s="19">
        <f t="shared" si="111"/>
        <v>0</v>
      </c>
      <c r="AK36" s="19">
        <f t="shared" si="112"/>
        <v>0</v>
      </c>
      <c r="AL36" s="19">
        <f t="shared" si="113"/>
        <v>0</v>
      </c>
      <c r="AM36" s="19">
        <f t="shared" si="114"/>
        <v>0</v>
      </c>
      <c r="AN36" s="19">
        <f t="shared" si="115"/>
        <v>0</v>
      </c>
      <c r="AO36" s="19">
        <f t="shared" si="3"/>
        <v>0</v>
      </c>
      <c r="AP36" s="19">
        <f t="shared" si="116"/>
        <v>500</v>
      </c>
      <c r="AQ36" s="19">
        <f t="shared" si="117"/>
        <v>0</v>
      </c>
      <c r="AR36" s="19">
        <f t="shared" si="118"/>
        <v>0</v>
      </c>
      <c r="AS36" s="19">
        <f t="shared" si="119"/>
        <v>0</v>
      </c>
      <c r="AT36" s="19">
        <f t="shared" si="8"/>
        <v>0</v>
      </c>
      <c r="AU36" s="19">
        <f t="shared" si="9"/>
        <v>0</v>
      </c>
      <c r="AV36" s="19">
        <f t="shared" si="10"/>
        <v>0</v>
      </c>
      <c r="AW36" s="19">
        <f t="shared" si="11"/>
        <v>0</v>
      </c>
      <c r="AX36" s="19">
        <f t="shared" si="12"/>
        <v>0</v>
      </c>
      <c r="AY36" s="19">
        <f t="shared" si="120"/>
        <v>0</v>
      </c>
      <c r="AZ36" s="19">
        <f t="shared" si="121"/>
        <v>0</v>
      </c>
      <c r="BA36" s="19">
        <f t="shared" si="122"/>
        <v>0</v>
      </c>
      <c r="BB36" s="19">
        <f t="shared" si="14"/>
        <v>0</v>
      </c>
      <c r="BC36" s="19">
        <f t="shared" si="15"/>
        <v>0</v>
      </c>
      <c r="BD36" s="19">
        <f t="shared" si="16"/>
        <v>0</v>
      </c>
      <c r="BE36" s="19">
        <f t="shared" si="46"/>
        <v>500</v>
      </c>
      <c r="BF36" s="19">
        <f t="shared" si="123"/>
        <v>0</v>
      </c>
      <c r="BG36" s="19">
        <f t="shared" si="124"/>
        <v>0</v>
      </c>
      <c r="BH36" s="19">
        <f t="shared" si="125"/>
        <v>0</v>
      </c>
      <c r="BJ36" s="20">
        <f t="shared" si="20"/>
        <v>0</v>
      </c>
      <c r="BK36" s="20">
        <f t="shared" si="126"/>
        <v>0</v>
      </c>
      <c r="BL36" s="20">
        <f t="shared" si="127"/>
        <v>0</v>
      </c>
      <c r="BM36" s="20">
        <f t="shared" si="128"/>
        <v>0</v>
      </c>
      <c r="BN36" s="20">
        <f t="shared" si="129"/>
        <v>0</v>
      </c>
      <c r="BO36" s="20">
        <f t="shared" si="130"/>
        <v>0</v>
      </c>
      <c r="BP36" s="20">
        <f t="shared" si="131"/>
        <v>0</v>
      </c>
      <c r="BQ36" s="20">
        <f t="shared" si="132"/>
        <v>0</v>
      </c>
      <c r="BR36" s="20">
        <f t="shared" si="133"/>
        <v>0</v>
      </c>
      <c r="BS36" s="20">
        <f t="shared" si="134"/>
        <v>0</v>
      </c>
      <c r="BT36" s="8">
        <f t="shared" si="22"/>
        <v>0</v>
      </c>
      <c r="BU36" s="8">
        <f>IF('Men''s Epée'!$AP$3=TRUE,G36,0)</f>
        <v>500</v>
      </c>
      <c r="BV36" s="8">
        <f>IF('Men''s Epée'!$AQ$3=TRUE,I36,0)</f>
        <v>0</v>
      </c>
      <c r="BW36" s="8">
        <f>IF('Men''s Epée'!$AR$3=TRUE,K36,0)</f>
        <v>0</v>
      </c>
      <c r="BX36" s="8">
        <f>IF('Men''s Epée'!$AS$3=TRUE,M36,0)</f>
        <v>0</v>
      </c>
      <c r="BY36" s="8">
        <f t="shared" si="23"/>
        <v>0</v>
      </c>
      <c r="BZ36" s="8">
        <f t="shared" si="24"/>
        <v>0</v>
      </c>
      <c r="CA36" s="8">
        <f t="shared" si="25"/>
        <v>0</v>
      </c>
      <c r="CB36" s="8">
        <f t="shared" si="26"/>
        <v>0</v>
      </c>
      <c r="CC36" s="8">
        <f t="shared" si="27"/>
        <v>0</v>
      </c>
      <c r="CD36" s="20">
        <f t="shared" si="135"/>
        <v>0</v>
      </c>
      <c r="CE36" s="20">
        <f t="shared" si="136"/>
        <v>0</v>
      </c>
      <c r="CF36" s="20">
        <f t="shared" si="137"/>
        <v>0</v>
      </c>
      <c r="CG36" s="20">
        <f t="shared" si="29"/>
        <v>0</v>
      </c>
      <c r="CH36" s="20">
        <f t="shared" si="30"/>
        <v>0</v>
      </c>
      <c r="CI36" s="20">
        <f t="shared" si="31"/>
        <v>0</v>
      </c>
      <c r="CJ36" s="8">
        <f t="shared" si="56"/>
        <v>500</v>
      </c>
      <c r="CK36" s="8">
        <f t="shared" si="138"/>
        <v>0</v>
      </c>
      <c r="CL36" s="8">
        <f t="shared" si="139"/>
        <v>0</v>
      </c>
      <c r="CM36" s="8">
        <f t="shared" si="140"/>
        <v>0</v>
      </c>
      <c r="CN36" s="8">
        <f t="shared" si="141"/>
        <v>500</v>
      </c>
    </row>
    <row r="37" spans="1:92" ht="13.5">
      <c r="A37" s="11" t="str">
        <f t="shared" si="36"/>
        <v>33T</v>
      </c>
      <c r="B37" s="11" t="str">
        <f t="shared" si="0"/>
        <v>#</v>
      </c>
      <c r="C37" s="12" t="s">
        <v>325</v>
      </c>
      <c r="D37" s="13">
        <v>1988</v>
      </c>
      <c r="E37" s="39">
        <f>ROUND(IF('Men''s Epée'!$A$3=1,AO37+BE37,BT37+CJ37),0)</f>
        <v>500</v>
      </c>
      <c r="F37" s="14" t="s">
        <v>4</v>
      </c>
      <c r="G37" s="16">
        <f>IF(OR('Men''s Epée'!$A$3=1,'Men''s Epée'!$AP$3=TRUE),IF(OR(F37&gt;=49,ISNUMBER(F37)=FALSE),0,VLOOKUP(F37,PointTable,G$3,TRUE)),0)</f>
        <v>0</v>
      </c>
      <c r="H37" s="15" t="s">
        <v>4</v>
      </c>
      <c r="I37" s="16">
        <f>IF(OR('Men''s Epée'!$A$3=1,'Men''s Epée'!$AQ$3=TRUE),IF(OR(H37&gt;=49,ISNUMBER(H37)=FALSE),0,VLOOKUP(H37,PointTable,I$3,TRUE)),0)</f>
        <v>0</v>
      </c>
      <c r="J37" s="15">
        <v>16</v>
      </c>
      <c r="K37" s="16">
        <f>IF(OR('Men''s Epée'!$A$3=1,'Men''s Epée'!$AQ$3=TRUE),IF(OR(J37&gt;=49,ISNUMBER(J37)=FALSE),0,VLOOKUP(J37,PointTable,K$3,TRUE)),0)</f>
        <v>500</v>
      </c>
      <c r="L37" s="15" t="s">
        <v>4</v>
      </c>
      <c r="M37" s="16">
        <f>IF(OR('Men''s Epée'!$A$3=1,'Men''s Epée'!$AS$3=TRUE),IF(OR(L37&gt;=49,ISNUMBER(L37)=FALSE),0,VLOOKUP(L37,PointTable,M$3,TRUE)),0)</f>
        <v>0</v>
      </c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17"/>
      <c r="Y37" s="17"/>
      <c r="Z37" s="17"/>
      <c r="AA37" s="17"/>
      <c r="AB37" s="17"/>
      <c r="AC37" s="18"/>
      <c r="AE37" s="19">
        <f t="shared" si="1"/>
        <v>0</v>
      </c>
      <c r="AF37" s="19">
        <f t="shared" si="107"/>
        <v>0</v>
      </c>
      <c r="AG37" s="19">
        <f t="shared" si="108"/>
        <v>0</v>
      </c>
      <c r="AH37" s="19">
        <f t="shared" si="109"/>
        <v>0</v>
      </c>
      <c r="AI37" s="19">
        <f t="shared" si="110"/>
        <v>0</v>
      </c>
      <c r="AJ37" s="19">
        <f t="shared" si="111"/>
        <v>0</v>
      </c>
      <c r="AK37" s="19">
        <f t="shared" si="112"/>
        <v>0</v>
      </c>
      <c r="AL37" s="19">
        <f t="shared" si="113"/>
        <v>0</v>
      </c>
      <c r="AM37" s="19">
        <f t="shared" si="114"/>
        <v>0</v>
      </c>
      <c r="AN37" s="19">
        <f t="shared" si="115"/>
        <v>0</v>
      </c>
      <c r="AO37" s="19">
        <f t="shared" si="3"/>
        <v>0</v>
      </c>
      <c r="AP37" s="19">
        <f t="shared" si="116"/>
        <v>0</v>
      </c>
      <c r="AQ37" s="19">
        <f t="shared" si="117"/>
        <v>0</v>
      </c>
      <c r="AR37" s="19">
        <f t="shared" si="118"/>
        <v>500</v>
      </c>
      <c r="AS37" s="19">
        <f t="shared" si="119"/>
        <v>0</v>
      </c>
      <c r="AT37" s="19">
        <f t="shared" si="8"/>
        <v>0</v>
      </c>
      <c r="AU37" s="19">
        <f t="shared" si="9"/>
        <v>0</v>
      </c>
      <c r="AV37" s="19">
        <f t="shared" si="10"/>
        <v>0</v>
      </c>
      <c r="AW37" s="19">
        <f t="shared" si="11"/>
        <v>0</v>
      </c>
      <c r="AX37" s="19">
        <f t="shared" si="12"/>
        <v>0</v>
      </c>
      <c r="AY37" s="19">
        <f t="shared" si="120"/>
        <v>0</v>
      </c>
      <c r="AZ37" s="19">
        <f t="shared" si="121"/>
        <v>0</v>
      </c>
      <c r="BA37" s="19">
        <f t="shared" si="122"/>
        <v>0</v>
      </c>
      <c r="BB37" s="19">
        <f t="shared" si="14"/>
        <v>0</v>
      </c>
      <c r="BC37" s="19">
        <f t="shared" si="15"/>
        <v>0</v>
      </c>
      <c r="BD37" s="19">
        <f t="shared" si="16"/>
        <v>0</v>
      </c>
      <c r="BE37" s="19">
        <f t="shared" si="46"/>
        <v>500</v>
      </c>
      <c r="BF37" s="19">
        <f t="shared" si="123"/>
        <v>0</v>
      </c>
      <c r="BG37" s="19">
        <f t="shared" si="124"/>
        <v>0</v>
      </c>
      <c r="BH37" s="19">
        <f t="shared" si="125"/>
        <v>0</v>
      </c>
      <c r="BJ37" s="20">
        <f t="shared" si="20"/>
        <v>0</v>
      </c>
      <c r="BK37" s="20">
        <f t="shared" si="126"/>
        <v>0</v>
      </c>
      <c r="BL37" s="20">
        <f t="shared" si="127"/>
        <v>0</v>
      </c>
      <c r="BM37" s="20">
        <f t="shared" si="128"/>
        <v>0</v>
      </c>
      <c r="BN37" s="20">
        <f t="shared" si="129"/>
        <v>0</v>
      </c>
      <c r="BO37" s="20">
        <f t="shared" si="130"/>
        <v>0</v>
      </c>
      <c r="BP37" s="20">
        <f t="shared" si="131"/>
        <v>0</v>
      </c>
      <c r="BQ37" s="20">
        <f t="shared" si="132"/>
        <v>0</v>
      </c>
      <c r="BR37" s="20">
        <f t="shared" si="133"/>
        <v>0</v>
      </c>
      <c r="BS37" s="20">
        <f t="shared" si="134"/>
        <v>0</v>
      </c>
      <c r="BT37" s="8">
        <f t="shared" si="22"/>
        <v>0</v>
      </c>
      <c r="BU37" s="8">
        <f>IF('Men''s Epée'!$AP$3=TRUE,G37,0)</f>
        <v>0</v>
      </c>
      <c r="BV37" s="8">
        <f>IF('Men''s Epée'!$AQ$3=TRUE,I37,0)</f>
        <v>0</v>
      </c>
      <c r="BW37" s="8">
        <f>IF('Men''s Epée'!$AR$3=TRUE,K37,0)</f>
        <v>500</v>
      </c>
      <c r="BX37" s="8">
        <f>IF('Men''s Epée'!$AS$3=TRUE,M37,0)</f>
        <v>0</v>
      </c>
      <c r="BY37" s="8">
        <f t="shared" si="23"/>
        <v>0</v>
      </c>
      <c r="BZ37" s="8">
        <f t="shared" si="24"/>
        <v>0</v>
      </c>
      <c r="CA37" s="8">
        <f t="shared" si="25"/>
        <v>0</v>
      </c>
      <c r="CB37" s="8">
        <f t="shared" si="26"/>
        <v>0</v>
      </c>
      <c r="CC37" s="8">
        <f t="shared" si="27"/>
        <v>0</v>
      </c>
      <c r="CD37" s="20">
        <f t="shared" si="135"/>
        <v>0</v>
      </c>
      <c r="CE37" s="20">
        <f t="shared" si="136"/>
        <v>0</v>
      </c>
      <c r="CF37" s="20">
        <f t="shared" si="137"/>
        <v>0</v>
      </c>
      <c r="CG37" s="20">
        <f t="shared" si="29"/>
        <v>0</v>
      </c>
      <c r="CH37" s="20">
        <f t="shared" si="30"/>
        <v>0</v>
      </c>
      <c r="CI37" s="20">
        <f t="shared" si="31"/>
        <v>0</v>
      </c>
      <c r="CJ37" s="8">
        <f t="shared" si="56"/>
        <v>500</v>
      </c>
      <c r="CK37" s="8">
        <f t="shared" si="138"/>
        <v>0</v>
      </c>
      <c r="CL37" s="8">
        <f t="shared" si="139"/>
        <v>0</v>
      </c>
      <c r="CM37" s="8">
        <f t="shared" si="140"/>
        <v>0</v>
      </c>
      <c r="CN37" s="8">
        <f t="shared" si="141"/>
        <v>500</v>
      </c>
    </row>
    <row r="38" spans="1:92" ht="13.5">
      <c r="A38" s="11" t="str">
        <f t="shared" si="36"/>
        <v>35</v>
      </c>
      <c r="B38" s="11" t="str">
        <f t="shared" si="0"/>
        <v>#</v>
      </c>
      <c r="C38" s="12" t="s">
        <v>326</v>
      </c>
      <c r="D38" s="13">
        <v>1988</v>
      </c>
      <c r="E38" s="39">
        <f>ROUND(IF('Men''s Epée'!$A$3=1,AO38+BE38,BT38+CJ38),0)</f>
        <v>350</v>
      </c>
      <c r="F38" s="14" t="s">
        <v>4</v>
      </c>
      <c r="G38" s="16">
        <f>IF(OR('Men''s Epée'!$A$3=1,'Men''s Epée'!$AP$3=TRUE),IF(OR(F38&gt;=49,ISNUMBER(F38)=FALSE),0,VLOOKUP(F38,PointTable,G$3,TRUE)),0)</f>
        <v>0</v>
      </c>
      <c r="H38" s="15" t="s">
        <v>4</v>
      </c>
      <c r="I38" s="16">
        <f>IF(OR('Men''s Epée'!$A$3=1,'Men''s Epée'!$AQ$3=TRUE),IF(OR(H38&gt;=49,ISNUMBER(H38)=FALSE),0,VLOOKUP(H38,PointTable,I$3,TRUE)),0)</f>
        <v>0</v>
      </c>
      <c r="J38" s="15">
        <v>17</v>
      </c>
      <c r="K38" s="16">
        <f>IF(OR('Men''s Epée'!$A$3=1,'Men''s Epée'!$AQ$3=TRUE),IF(OR(J38&gt;=49,ISNUMBER(J38)=FALSE),0,VLOOKUP(J38,PointTable,K$3,TRUE)),0)</f>
        <v>350</v>
      </c>
      <c r="L38" s="15" t="s">
        <v>4</v>
      </c>
      <c r="M38" s="16">
        <f>IF(OR('Men''s Epée'!$A$3=1,'Men''s Epée'!$AS$3=TRUE),IF(OR(L38&gt;=49,ISNUMBER(L38)=FALSE),0,VLOOKUP(L38,PointTable,M$3,TRUE)),0)</f>
        <v>0</v>
      </c>
      <c r="N38" s="17"/>
      <c r="O38" s="17"/>
      <c r="P38" s="17"/>
      <c r="Q38" s="17"/>
      <c r="R38" s="17"/>
      <c r="S38" s="17"/>
      <c r="T38" s="17"/>
      <c r="U38" s="17"/>
      <c r="V38" s="17"/>
      <c r="W38" s="18"/>
      <c r="X38" s="17"/>
      <c r="Y38" s="17"/>
      <c r="Z38" s="17"/>
      <c r="AA38" s="17"/>
      <c r="AB38" s="17"/>
      <c r="AC38" s="18"/>
      <c r="AE38" s="19">
        <f t="shared" si="1"/>
        <v>0</v>
      </c>
      <c r="AF38" s="19">
        <f t="shared" si="107"/>
        <v>0</v>
      </c>
      <c r="AG38" s="19">
        <f t="shared" si="108"/>
        <v>0</v>
      </c>
      <c r="AH38" s="19">
        <f t="shared" si="109"/>
        <v>0</v>
      </c>
      <c r="AI38" s="19">
        <f t="shared" si="110"/>
        <v>0</v>
      </c>
      <c r="AJ38" s="19">
        <f t="shared" si="111"/>
        <v>0</v>
      </c>
      <c r="AK38" s="19">
        <f t="shared" si="112"/>
        <v>0</v>
      </c>
      <c r="AL38" s="19">
        <f t="shared" si="113"/>
        <v>0</v>
      </c>
      <c r="AM38" s="19">
        <f t="shared" si="114"/>
        <v>0</v>
      </c>
      <c r="AN38" s="19">
        <f t="shared" si="115"/>
        <v>0</v>
      </c>
      <c r="AO38" s="19">
        <f t="shared" si="3"/>
        <v>0</v>
      </c>
      <c r="AP38" s="19">
        <f t="shared" si="116"/>
        <v>0</v>
      </c>
      <c r="AQ38" s="19">
        <f t="shared" si="117"/>
        <v>0</v>
      </c>
      <c r="AR38" s="19">
        <f t="shared" si="118"/>
        <v>350</v>
      </c>
      <c r="AS38" s="19">
        <f t="shared" si="119"/>
        <v>0</v>
      </c>
      <c r="AT38" s="19">
        <f t="shared" si="8"/>
        <v>0</v>
      </c>
      <c r="AU38" s="19">
        <f t="shared" si="9"/>
        <v>0</v>
      </c>
      <c r="AV38" s="19">
        <f t="shared" si="10"/>
        <v>0</v>
      </c>
      <c r="AW38" s="19">
        <f t="shared" si="11"/>
        <v>0</v>
      </c>
      <c r="AX38" s="19">
        <f t="shared" si="12"/>
        <v>0</v>
      </c>
      <c r="AY38" s="19">
        <f t="shared" si="120"/>
        <v>0</v>
      </c>
      <c r="AZ38" s="19">
        <f t="shared" si="121"/>
        <v>0</v>
      </c>
      <c r="BA38" s="19">
        <f t="shared" si="122"/>
        <v>0</v>
      </c>
      <c r="BB38" s="19">
        <f t="shared" si="14"/>
        <v>0</v>
      </c>
      <c r="BC38" s="19">
        <f t="shared" si="15"/>
        <v>0</v>
      </c>
      <c r="BD38" s="19">
        <f t="shared" si="16"/>
        <v>0</v>
      </c>
      <c r="BE38" s="19">
        <f t="shared" si="46"/>
        <v>350</v>
      </c>
      <c r="BF38" s="19">
        <f t="shared" si="123"/>
        <v>0</v>
      </c>
      <c r="BG38" s="19">
        <f t="shared" si="124"/>
        <v>0</v>
      </c>
      <c r="BH38" s="19">
        <f t="shared" si="125"/>
        <v>0</v>
      </c>
      <c r="BJ38" s="20">
        <f t="shared" si="20"/>
        <v>0</v>
      </c>
      <c r="BK38" s="20">
        <f t="shared" si="126"/>
        <v>0</v>
      </c>
      <c r="BL38" s="20">
        <f t="shared" si="127"/>
        <v>0</v>
      </c>
      <c r="BM38" s="20">
        <f t="shared" si="128"/>
        <v>0</v>
      </c>
      <c r="BN38" s="20">
        <f t="shared" si="129"/>
        <v>0</v>
      </c>
      <c r="BO38" s="20">
        <f t="shared" si="130"/>
        <v>0</v>
      </c>
      <c r="BP38" s="20">
        <f t="shared" si="131"/>
        <v>0</v>
      </c>
      <c r="BQ38" s="20">
        <f t="shared" si="132"/>
        <v>0</v>
      </c>
      <c r="BR38" s="20">
        <f t="shared" si="133"/>
        <v>0</v>
      </c>
      <c r="BS38" s="20">
        <f t="shared" si="134"/>
        <v>0</v>
      </c>
      <c r="BT38" s="8">
        <f t="shared" si="22"/>
        <v>0</v>
      </c>
      <c r="BU38" s="8">
        <f>IF('Men''s Epée'!$AP$3=TRUE,G38,0)</f>
        <v>0</v>
      </c>
      <c r="BV38" s="8">
        <f>IF('Men''s Epée'!$AQ$3=TRUE,I38,0)</f>
        <v>0</v>
      </c>
      <c r="BW38" s="8">
        <f>IF('Men''s Epée'!$AR$3=TRUE,K38,0)</f>
        <v>350</v>
      </c>
      <c r="BX38" s="8">
        <f>IF('Men''s Epée'!$AS$3=TRUE,M38,0)</f>
        <v>0</v>
      </c>
      <c r="BY38" s="8">
        <f t="shared" si="23"/>
        <v>0</v>
      </c>
      <c r="BZ38" s="8">
        <f t="shared" si="24"/>
        <v>0</v>
      </c>
      <c r="CA38" s="8">
        <f t="shared" si="25"/>
        <v>0</v>
      </c>
      <c r="CB38" s="8">
        <f t="shared" si="26"/>
        <v>0</v>
      </c>
      <c r="CC38" s="8">
        <f t="shared" si="27"/>
        <v>0</v>
      </c>
      <c r="CD38" s="20">
        <f t="shared" si="135"/>
        <v>0</v>
      </c>
      <c r="CE38" s="20">
        <f t="shared" si="136"/>
        <v>0</v>
      </c>
      <c r="CF38" s="20">
        <f t="shared" si="137"/>
        <v>0</v>
      </c>
      <c r="CG38" s="20">
        <f t="shared" si="29"/>
        <v>0</v>
      </c>
      <c r="CH38" s="20">
        <f t="shared" si="30"/>
        <v>0</v>
      </c>
      <c r="CI38" s="20">
        <f t="shared" si="31"/>
        <v>0</v>
      </c>
      <c r="CJ38" s="8">
        <f t="shared" si="56"/>
        <v>350</v>
      </c>
      <c r="CK38" s="8">
        <f t="shared" si="138"/>
        <v>0</v>
      </c>
      <c r="CL38" s="8">
        <f t="shared" si="139"/>
        <v>0</v>
      </c>
      <c r="CM38" s="8">
        <f t="shared" si="140"/>
        <v>0</v>
      </c>
      <c r="CN38" s="8">
        <f t="shared" si="141"/>
        <v>350</v>
      </c>
    </row>
    <row r="39" spans="1:92" ht="13.5">
      <c r="A39" s="11" t="str">
        <f t="shared" si="36"/>
        <v>36</v>
      </c>
      <c r="B39" s="11" t="str">
        <f t="shared" si="0"/>
        <v>#</v>
      </c>
      <c r="C39" s="12" t="s">
        <v>327</v>
      </c>
      <c r="D39" s="13">
        <v>1990</v>
      </c>
      <c r="E39" s="39">
        <f>ROUND(IF('Men''s Epée'!$A$3=1,AO39+BE39,BT39+CJ39),0)</f>
        <v>346</v>
      </c>
      <c r="F39" s="14" t="s">
        <v>4</v>
      </c>
      <c r="G39" s="16">
        <f>IF(OR('Men''s Epée'!$A$3=1,'Men''s Epée'!$AP$3=TRUE),IF(OR(F39&gt;=49,ISNUMBER(F39)=FALSE),0,VLOOKUP(F39,PointTable,G$3,TRUE)),0)</f>
        <v>0</v>
      </c>
      <c r="H39" s="15" t="s">
        <v>4</v>
      </c>
      <c r="I39" s="16">
        <f>IF(OR('Men''s Epée'!$A$3=1,'Men''s Epée'!$AQ$3=TRUE),IF(OR(H39&gt;=49,ISNUMBER(H39)=FALSE),0,VLOOKUP(H39,PointTable,I$3,TRUE)),0)</f>
        <v>0</v>
      </c>
      <c r="J39" s="15">
        <v>19</v>
      </c>
      <c r="K39" s="16">
        <f>IF(OR('Men''s Epée'!$A$3=1,'Men''s Epée'!$AQ$3=TRUE),IF(OR(J39&gt;=49,ISNUMBER(J39)=FALSE),0,VLOOKUP(J39,PointTable,K$3,TRUE)),0)</f>
        <v>346</v>
      </c>
      <c r="L39" s="15" t="s">
        <v>4</v>
      </c>
      <c r="M39" s="16">
        <f>IF(OR('Men''s Epée'!$A$3=1,'Men''s Epée'!$AS$3=TRUE),IF(OR(L39&gt;=49,ISNUMBER(L39)=FALSE),0,VLOOKUP(L39,PointTable,M$3,TRUE)),0)</f>
        <v>0</v>
      </c>
      <c r="N39" s="17"/>
      <c r="O39" s="17"/>
      <c r="P39" s="17"/>
      <c r="Q39" s="17"/>
      <c r="R39" s="17"/>
      <c r="S39" s="17"/>
      <c r="T39" s="17"/>
      <c r="U39" s="17"/>
      <c r="V39" s="17"/>
      <c r="W39" s="18"/>
      <c r="X39" s="17"/>
      <c r="Y39" s="17"/>
      <c r="Z39" s="17"/>
      <c r="AA39" s="17"/>
      <c r="AB39" s="17"/>
      <c r="AC39" s="18"/>
      <c r="AE39" s="19">
        <f t="shared" si="1"/>
        <v>0</v>
      </c>
      <c r="AF39" s="19">
        <f t="shared" si="107"/>
        <v>0</v>
      </c>
      <c r="AG39" s="19">
        <f t="shared" si="108"/>
        <v>0</v>
      </c>
      <c r="AH39" s="19">
        <f t="shared" si="109"/>
        <v>0</v>
      </c>
      <c r="AI39" s="19">
        <f t="shared" si="110"/>
        <v>0</v>
      </c>
      <c r="AJ39" s="19">
        <f t="shared" si="111"/>
        <v>0</v>
      </c>
      <c r="AK39" s="19">
        <f t="shared" si="112"/>
        <v>0</v>
      </c>
      <c r="AL39" s="19">
        <f t="shared" si="113"/>
        <v>0</v>
      </c>
      <c r="AM39" s="19">
        <f t="shared" si="114"/>
        <v>0</v>
      </c>
      <c r="AN39" s="19">
        <f t="shared" si="115"/>
        <v>0</v>
      </c>
      <c r="AO39" s="19">
        <f t="shared" si="3"/>
        <v>0</v>
      </c>
      <c r="AP39" s="19">
        <f t="shared" si="116"/>
        <v>0</v>
      </c>
      <c r="AQ39" s="19">
        <f t="shared" si="117"/>
        <v>0</v>
      </c>
      <c r="AR39" s="19">
        <f t="shared" si="118"/>
        <v>346</v>
      </c>
      <c r="AS39" s="19">
        <f t="shared" si="119"/>
        <v>0</v>
      </c>
      <c r="AT39" s="19">
        <f t="shared" si="8"/>
        <v>0</v>
      </c>
      <c r="AU39" s="19">
        <f t="shared" si="9"/>
        <v>0</v>
      </c>
      <c r="AV39" s="19">
        <f t="shared" si="10"/>
        <v>0</v>
      </c>
      <c r="AW39" s="19">
        <f t="shared" si="11"/>
        <v>0</v>
      </c>
      <c r="AX39" s="19">
        <f t="shared" si="12"/>
        <v>0</v>
      </c>
      <c r="AY39" s="19">
        <f t="shared" si="120"/>
        <v>0</v>
      </c>
      <c r="AZ39" s="19">
        <f t="shared" si="121"/>
        <v>0</v>
      </c>
      <c r="BA39" s="19">
        <f t="shared" si="122"/>
        <v>0</v>
      </c>
      <c r="BB39" s="19">
        <f t="shared" si="14"/>
        <v>0</v>
      </c>
      <c r="BC39" s="19">
        <f t="shared" si="15"/>
        <v>0</v>
      </c>
      <c r="BD39" s="19">
        <f t="shared" si="16"/>
        <v>0</v>
      </c>
      <c r="BE39" s="19">
        <f t="shared" si="46"/>
        <v>346</v>
      </c>
      <c r="BF39" s="19">
        <f t="shared" si="123"/>
        <v>0</v>
      </c>
      <c r="BG39" s="19">
        <f t="shared" si="124"/>
        <v>0</v>
      </c>
      <c r="BH39" s="19">
        <f t="shared" si="125"/>
        <v>0</v>
      </c>
      <c r="BJ39" s="20">
        <f t="shared" si="20"/>
        <v>0</v>
      </c>
      <c r="BK39" s="20">
        <f t="shared" si="126"/>
        <v>0</v>
      </c>
      <c r="BL39" s="20">
        <f t="shared" si="127"/>
        <v>0</v>
      </c>
      <c r="BM39" s="20">
        <f t="shared" si="128"/>
        <v>0</v>
      </c>
      <c r="BN39" s="20">
        <f t="shared" si="129"/>
        <v>0</v>
      </c>
      <c r="BO39" s="20">
        <f t="shared" si="130"/>
        <v>0</v>
      </c>
      <c r="BP39" s="20">
        <f t="shared" si="131"/>
        <v>0</v>
      </c>
      <c r="BQ39" s="20">
        <f t="shared" si="132"/>
        <v>0</v>
      </c>
      <c r="BR39" s="20">
        <f t="shared" si="133"/>
        <v>0</v>
      </c>
      <c r="BS39" s="20">
        <f t="shared" si="134"/>
        <v>0</v>
      </c>
      <c r="BT39" s="8">
        <f t="shared" si="22"/>
        <v>0</v>
      </c>
      <c r="BU39" s="8">
        <f>IF('Men''s Epée'!$AP$3=TRUE,G39,0)</f>
        <v>0</v>
      </c>
      <c r="BV39" s="8">
        <f>IF('Men''s Epée'!$AQ$3=TRUE,I39,0)</f>
        <v>0</v>
      </c>
      <c r="BW39" s="8">
        <f>IF('Men''s Epée'!$AR$3=TRUE,K39,0)</f>
        <v>346</v>
      </c>
      <c r="BX39" s="8">
        <f>IF('Men''s Epée'!$AS$3=TRUE,M39,0)</f>
        <v>0</v>
      </c>
      <c r="BY39" s="8">
        <f t="shared" si="23"/>
        <v>0</v>
      </c>
      <c r="BZ39" s="8">
        <f t="shared" si="24"/>
        <v>0</v>
      </c>
      <c r="CA39" s="8">
        <f t="shared" si="25"/>
        <v>0</v>
      </c>
      <c r="CB39" s="8">
        <f t="shared" si="26"/>
        <v>0</v>
      </c>
      <c r="CC39" s="8">
        <f t="shared" si="27"/>
        <v>0</v>
      </c>
      <c r="CD39" s="20">
        <f t="shared" si="135"/>
        <v>0</v>
      </c>
      <c r="CE39" s="20">
        <f t="shared" si="136"/>
        <v>0</v>
      </c>
      <c r="CF39" s="20">
        <f t="shared" si="137"/>
        <v>0</v>
      </c>
      <c r="CG39" s="20">
        <f t="shared" si="29"/>
        <v>0</v>
      </c>
      <c r="CH39" s="20">
        <f t="shared" si="30"/>
        <v>0</v>
      </c>
      <c r="CI39" s="20">
        <f t="shared" si="31"/>
        <v>0</v>
      </c>
      <c r="CJ39" s="8">
        <f t="shared" si="56"/>
        <v>346</v>
      </c>
      <c r="CK39" s="8">
        <f t="shared" si="138"/>
        <v>0</v>
      </c>
      <c r="CL39" s="8">
        <f t="shared" si="139"/>
        <v>0</v>
      </c>
      <c r="CM39" s="8">
        <f t="shared" si="140"/>
        <v>0</v>
      </c>
      <c r="CN39" s="8">
        <f t="shared" si="141"/>
        <v>346</v>
      </c>
    </row>
    <row r="40" spans="1:92" ht="13.5">
      <c r="A40" s="11" t="str">
        <f t="shared" si="36"/>
        <v>37</v>
      </c>
      <c r="B40" s="11" t="str">
        <f t="shared" si="0"/>
        <v>#</v>
      </c>
      <c r="C40" s="12" t="s">
        <v>226</v>
      </c>
      <c r="D40" s="13">
        <v>1988</v>
      </c>
      <c r="E40" s="39">
        <f>ROUND(IF('Men''s Epée'!$A$3=1,AO40+BE40,BT40+CJ40),0)</f>
        <v>340</v>
      </c>
      <c r="F40" s="14">
        <v>22</v>
      </c>
      <c r="G40" s="16">
        <f>IF(OR('Men''s Epée'!$A$3=1,'Men''s Epée'!$AP$3=TRUE),IF(OR(F40&gt;=49,ISNUMBER(F40)=FALSE),0,VLOOKUP(F40,PointTable,G$3,TRUE)),0)</f>
        <v>340</v>
      </c>
      <c r="H40" s="15" t="s">
        <v>4</v>
      </c>
      <c r="I40" s="16">
        <f>IF(OR('Men''s Epée'!$A$3=1,'Men''s Epée'!$AQ$3=TRUE),IF(OR(H40&gt;=49,ISNUMBER(H40)=FALSE),0,VLOOKUP(H40,PointTable,I$3,TRUE)),0)</f>
        <v>0</v>
      </c>
      <c r="J40" s="15" t="s">
        <v>4</v>
      </c>
      <c r="K40" s="16">
        <f>IF(OR('Men''s Epée'!$A$3=1,'Men''s Epée'!$AQ$3=TRUE),IF(OR(J40&gt;=49,ISNUMBER(J40)=FALSE),0,VLOOKUP(J40,PointTable,K$3,TRUE)),0)</f>
        <v>0</v>
      </c>
      <c r="L40" s="15" t="s">
        <v>4</v>
      </c>
      <c r="M40" s="16">
        <f>IF(OR('Men''s Epée'!$A$3=1,'Men''s Epée'!$AS$3=TRUE),IF(OR(L40&gt;=49,ISNUMBER(L40)=FALSE),0,VLOOKUP(L40,PointTable,M$3,TRUE)),0)</f>
        <v>0</v>
      </c>
      <c r="N40" s="17"/>
      <c r="O40" s="17"/>
      <c r="P40" s="17"/>
      <c r="Q40" s="17"/>
      <c r="R40" s="17"/>
      <c r="S40" s="17"/>
      <c r="T40" s="17"/>
      <c r="U40" s="17"/>
      <c r="V40" s="17"/>
      <c r="W40" s="18"/>
      <c r="X40" s="17"/>
      <c r="Y40" s="17"/>
      <c r="Z40" s="17"/>
      <c r="AA40" s="17"/>
      <c r="AB40" s="17"/>
      <c r="AC40" s="18"/>
      <c r="AE40" s="19">
        <f t="shared" si="1"/>
        <v>0</v>
      </c>
      <c r="AF40" s="19">
        <f t="shared" si="107"/>
        <v>0</v>
      </c>
      <c r="AG40" s="19">
        <f t="shared" si="108"/>
        <v>0</v>
      </c>
      <c r="AH40" s="19">
        <f t="shared" si="109"/>
        <v>0</v>
      </c>
      <c r="AI40" s="19">
        <f t="shared" si="110"/>
        <v>0</v>
      </c>
      <c r="AJ40" s="19">
        <f t="shared" si="111"/>
        <v>0</v>
      </c>
      <c r="AK40" s="19">
        <f t="shared" si="112"/>
        <v>0</v>
      </c>
      <c r="AL40" s="19">
        <f t="shared" si="113"/>
        <v>0</v>
      </c>
      <c r="AM40" s="19">
        <f t="shared" si="114"/>
        <v>0</v>
      </c>
      <c r="AN40" s="19">
        <f t="shared" si="115"/>
        <v>0</v>
      </c>
      <c r="AO40" s="19">
        <f t="shared" si="3"/>
        <v>0</v>
      </c>
      <c r="AP40" s="19">
        <f t="shared" si="116"/>
        <v>340</v>
      </c>
      <c r="AQ40" s="19">
        <f t="shared" si="117"/>
        <v>0</v>
      </c>
      <c r="AR40" s="19">
        <f t="shared" si="118"/>
        <v>0</v>
      </c>
      <c r="AS40" s="19">
        <f t="shared" si="119"/>
        <v>0</v>
      </c>
      <c r="AT40" s="19">
        <f t="shared" si="8"/>
        <v>0</v>
      </c>
      <c r="AU40" s="19">
        <f t="shared" si="9"/>
        <v>0</v>
      </c>
      <c r="AV40" s="19">
        <f t="shared" si="10"/>
        <v>0</v>
      </c>
      <c r="AW40" s="19">
        <f t="shared" si="11"/>
        <v>0</v>
      </c>
      <c r="AX40" s="19">
        <f t="shared" si="12"/>
        <v>0</v>
      </c>
      <c r="AY40" s="19">
        <f t="shared" si="120"/>
        <v>0</v>
      </c>
      <c r="AZ40" s="19">
        <f t="shared" si="121"/>
        <v>0</v>
      </c>
      <c r="BA40" s="19">
        <f t="shared" si="122"/>
        <v>0</v>
      </c>
      <c r="BB40" s="19">
        <f t="shared" si="14"/>
        <v>0</v>
      </c>
      <c r="BC40" s="19">
        <f t="shared" si="15"/>
        <v>0</v>
      </c>
      <c r="BD40" s="19">
        <f t="shared" si="16"/>
        <v>0</v>
      </c>
      <c r="BE40" s="19">
        <f t="shared" si="46"/>
        <v>340</v>
      </c>
      <c r="BF40" s="19">
        <f t="shared" si="123"/>
        <v>0</v>
      </c>
      <c r="BG40" s="19">
        <f t="shared" si="124"/>
        <v>0</v>
      </c>
      <c r="BH40" s="19">
        <f t="shared" si="125"/>
        <v>0</v>
      </c>
      <c r="BJ40" s="20">
        <f t="shared" si="20"/>
        <v>0</v>
      </c>
      <c r="BK40" s="20">
        <f t="shared" si="126"/>
        <v>0</v>
      </c>
      <c r="BL40" s="20">
        <f t="shared" si="127"/>
        <v>0</v>
      </c>
      <c r="BM40" s="20">
        <f t="shared" si="128"/>
        <v>0</v>
      </c>
      <c r="BN40" s="20">
        <f t="shared" si="129"/>
        <v>0</v>
      </c>
      <c r="BO40" s="20">
        <f t="shared" si="130"/>
        <v>0</v>
      </c>
      <c r="BP40" s="20">
        <f t="shared" si="131"/>
        <v>0</v>
      </c>
      <c r="BQ40" s="20">
        <f t="shared" si="132"/>
        <v>0</v>
      </c>
      <c r="BR40" s="20">
        <f t="shared" si="133"/>
        <v>0</v>
      </c>
      <c r="BS40" s="20">
        <f t="shared" si="134"/>
        <v>0</v>
      </c>
      <c r="BT40" s="8">
        <f t="shared" si="22"/>
        <v>0</v>
      </c>
      <c r="BU40" s="8">
        <f>IF('Men''s Epée'!$AP$3=TRUE,G40,0)</f>
        <v>340</v>
      </c>
      <c r="BV40" s="8">
        <f>IF('Men''s Epée'!$AQ$3=TRUE,I40,0)</f>
        <v>0</v>
      </c>
      <c r="BW40" s="8">
        <f>IF('Men''s Epée'!$AR$3=TRUE,K40,0)</f>
        <v>0</v>
      </c>
      <c r="BX40" s="8">
        <f>IF('Men''s Epée'!$AS$3=TRUE,M40,0)</f>
        <v>0</v>
      </c>
      <c r="BY40" s="8">
        <f t="shared" si="23"/>
        <v>0</v>
      </c>
      <c r="BZ40" s="8">
        <f t="shared" si="24"/>
        <v>0</v>
      </c>
      <c r="CA40" s="8">
        <f t="shared" si="25"/>
        <v>0</v>
      </c>
      <c r="CB40" s="8">
        <f t="shared" si="26"/>
        <v>0</v>
      </c>
      <c r="CC40" s="8">
        <f t="shared" si="27"/>
        <v>0</v>
      </c>
      <c r="CD40" s="20">
        <f t="shared" si="135"/>
        <v>0</v>
      </c>
      <c r="CE40" s="20">
        <f t="shared" si="136"/>
        <v>0</v>
      </c>
      <c r="CF40" s="20">
        <f t="shared" si="137"/>
        <v>0</v>
      </c>
      <c r="CG40" s="20">
        <f t="shared" si="29"/>
        <v>0</v>
      </c>
      <c r="CH40" s="20">
        <f t="shared" si="30"/>
        <v>0</v>
      </c>
      <c r="CI40" s="20">
        <f t="shared" si="31"/>
        <v>0</v>
      </c>
      <c r="CJ40" s="8">
        <f t="shared" si="56"/>
        <v>340</v>
      </c>
      <c r="CK40" s="8">
        <f t="shared" si="138"/>
        <v>0</v>
      </c>
      <c r="CL40" s="8">
        <f t="shared" si="139"/>
        <v>0</v>
      </c>
      <c r="CM40" s="8">
        <f t="shared" si="140"/>
        <v>0</v>
      </c>
      <c r="CN40" s="8">
        <f t="shared" si="141"/>
        <v>340</v>
      </c>
    </row>
    <row r="41" spans="1:92" ht="13.5">
      <c r="A41" s="11" t="str">
        <f t="shared" si="36"/>
        <v>38T</v>
      </c>
      <c r="B41" s="11">
        <f t="shared" si="0"/>
      </c>
      <c r="C41" s="12" t="s">
        <v>328</v>
      </c>
      <c r="D41" s="13">
        <v>1985</v>
      </c>
      <c r="E41" s="39">
        <f>ROUND(IF('Men''s Epée'!$A$3=1,AO41+BE41,BT41+CJ41),0)</f>
        <v>336</v>
      </c>
      <c r="F41" s="14" t="s">
        <v>4</v>
      </c>
      <c r="G41" s="16">
        <f>IF(OR('Men''s Epée'!$A$3=1,'Men''s Epée'!$AP$3=TRUE),IF(OR(F41&gt;=49,ISNUMBER(F41)=FALSE),0,VLOOKUP(F41,PointTable,G$3,TRUE)),0)</f>
        <v>0</v>
      </c>
      <c r="H41" s="15" t="s">
        <v>4</v>
      </c>
      <c r="I41" s="16">
        <f>IF(OR('Men''s Epée'!$A$3=1,'Men''s Epée'!$AQ$3=TRUE),IF(OR(H41&gt;=49,ISNUMBER(H41)=FALSE),0,VLOOKUP(H41,PointTable,I$3,TRUE)),0)</f>
        <v>0</v>
      </c>
      <c r="J41" s="15">
        <v>24</v>
      </c>
      <c r="K41" s="16">
        <f>IF(OR('Men''s Epée'!$A$3=1,'Men''s Epée'!$AQ$3=TRUE),IF(OR(J41&gt;=49,ISNUMBER(J41)=FALSE),0,VLOOKUP(J41,PointTable,K$3,TRUE)),0)</f>
        <v>336</v>
      </c>
      <c r="L41" s="15" t="s">
        <v>4</v>
      </c>
      <c r="M41" s="16">
        <f>IF(OR('Men''s Epée'!$A$3=1,'Men''s Epée'!$AS$3=TRUE),IF(OR(L41&gt;=49,ISNUMBER(L41)=FALSE),0,VLOOKUP(L41,PointTable,M$3,TRUE)),0)</f>
        <v>0</v>
      </c>
      <c r="N41" s="17"/>
      <c r="O41" s="17"/>
      <c r="P41" s="17"/>
      <c r="Q41" s="17"/>
      <c r="R41" s="17"/>
      <c r="S41" s="17"/>
      <c r="T41" s="17"/>
      <c r="U41" s="17"/>
      <c r="V41" s="17"/>
      <c r="W41" s="18"/>
      <c r="X41" s="17"/>
      <c r="Y41" s="17"/>
      <c r="Z41" s="17"/>
      <c r="AA41" s="17"/>
      <c r="AB41" s="17"/>
      <c r="AC41" s="18"/>
      <c r="AE41" s="19">
        <f t="shared" si="1"/>
        <v>0</v>
      </c>
      <c r="AF41" s="19">
        <f t="shared" si="107"/>
        <v>0</v>
      </c>
      <c r="AG41" s="19">
        <f t="shared" si="108"/>
        <v>0</v>
      </c>
      <c r="AH41" s="19">
        <f t="shared" si="109"/>
        <v>0</v>
      </c>
      <c r="AI41" s="19">
        <f t="shared" si="110"/>
        <v>0</v>
      </c>
      <c r="AJ41" s="19">
        <f t="shared" si="111"/>
        <v>0</v>
      </c>
      <c r="AK41" s="19">
        <f t="shared" si="112"/>
        <v>0</v>
      </c>
      <c r="AL41" s="19">
        <f t="shared" si="113"/>
        <v>0</v>
      </c>
      <c r="AM41" s="19">
        <f t="shared" si="114"/>
        <v>0</v>
      </c>
      <c r="AN41" s="19">
        <f t="shared" si="115"/>
        <v>0</v>
      </c>
      <c r="AO41" s="19">
        <f t="shared" si="3"/>
        <v>0</v>
      </c>
      <c r="AP41" s="19">
        <f t="shared" si="116"/>
        <v>0</v>
      </c>
      <c r="AQ41" s="19">
        <f t="shared" si="117"/>
        <v>0</v>
      </c>
      <c r="AR41" s="19">
        <f t="shared" si="118"/>
        <v>336</v>
      </c>
      <c r="AS41" s="19">
        <f t="shared" si="119"/>
        <v>0</v>
      </c>
      <c r="AT41" s="19">
        <f t="shared" si="8"/>
        <v>0</v>
      </c>
      <c r="AU41" s="19">
        <f t="shared" si="9"/>
        <v>0</v>
      </c>
      <c r="AV41" s="19">
        <f t="shared" si="10"/>
        <v>0</v>
      </c>
      <c r="AW41" s="19">
        <f t="shared" si="11"/>
        <v>0</v>
      </c>
      <c r="AX41" s="19">
        <f t="shared" si="12"/>
        <v>0</v>
      </c>
      <c r="AY41" s="19">
        <f t="shared" si="120"/>
        <v>0</v>
      </c>
      <c r="AZ41" s="19">
        <f t="shared" si="121"/>
        <v>0</v>
      </c>
      <c r="BA41" s="19">
        <f t="shared" si="122"/>
        <v>0</v>
      </c>
      <c r="BB41" s="19">
        <f t="shared" si="14"/>
        <v>0</v>
      </c>
      <c r="BC41" s="19">
        <f t="shared" si="15"/>
        <v>0</v>
      </c>
      <c r="BD41" s="19">
        <f t="shared" si="16"/>
        <v>0</v>
      </c>
      <c r="BE41" s="19">
        <f t="shared" si="46"/>
        <v>336</v>
      </c>
      <c r="BF41" s="19">
        <f t="shared" si="123"/>
        <v>0</v>
      </c>
      <c r="BG41" s="19">
        <f t="shared" si="124"/>
        <v>0</v>
      </c>
      <c r="BH41" s="19">
        <f t="shared" si="125"/>
        <v>0</v>
      </c>
      <c r="BJ41" s="20">
        <f t="shared" si="20"/>
        <v>0</v>
      </c>
      <c r="BK41" s="20">
        <f t="shared" si="126"/>
        <v>0</v>
      </c>
      <c r="BL41" s="20">
        <f t="shared" si="127"/>
        <v>0</v>
      </c>
      <c r="BM41" s="20">
        <f t="shared" si="128"/>
        <v>0</v>
      </c>
      <c r="BN41" s="20">
        <f t="shared" si="129"/>
        <v>0</v>
      </c>
      <c r="BO41" s="20">
        <f t="shared" si="130"/>
        <v>0</v>
      </c>
      <c r="BP41" s="20">
        <f t="shared" si="131"/>
        <v>0</v>
      </c>
      <c r="BQ41" s="20">
        <f t="shared" si="132"/>
        <v>0</v>
      </c>
      <c r="BR41" s="20">
        <f t="shared" si="133"/>
        <v>0</v>
      </c>
      <c r="BS41" s="20">
        <f t="shared" si="134"/>
        <v>0</v>
      </c>
      <c r="BT41" s="8">
        <f t="shared" si="22"/>
        <v>0</v>
      </c>
      <c r="BU41" s="8">
        <f>IF('Men''s Epée'!$AP$3=TRUE,G41,0)</f>
        <v>0</v>
      </c>
      <c r="BV41" s="8">
        <f>IF('Men''s Epée'!$AQ$3=TRUE,I41,0)</f>
        <v>0</v>
      </c>
      <c r="BW41" s="8">
        <f>IF('Men''s Epée'!$AR$3=TRUE,K41,0)</f>
        <v>336</v>
      </c>
      <c r="BX41" s="8">
        <f>IF('Men''s Epée'!$AS$3=TRUE,M41,0)</f>
        <v>0</v>
      </c>
      <c r="BY41" s="8">
        <f t="shared" si="23"/>
        <v>0</v>
      </c>
      <c r="BZ41" s="8">
        <f t="shared" si="24"/>
        <v>0</v>
      </c>
      <c r="CA41" s="8">
        <f t="shared" si="25"/>
        <v>0</v>
      </c>
      <c r="CB41" s="8">
        <f t="shared" si="26"/>
        <v>0</v>
      </c>
      <c r="CC41" s="8">
        <f t="shared" si="27"/>
        <v>0</v>
      </c>
      <c r="CD41" s="20">
        <f t="shared" si="135"/>
        <v>0</v>
      </c>
      <c r="CE41" s="20">
        <f t="shared" si="136"/>
        <v>0</v>
      </c>
      <c r="CF41" s="20">
        <f t="shared" si="137"/>
        <v>0</v>
      </c>
      <c r="CG41" s="20">
        <f t="shared" si="29"/>
        <v>0</v>
      </c>
      <c r="CH41" s="20">
        <f t="shared" si="30"/>
        <v>0</v>
      </c>
      <c r="CI41" s="20">
        <f t="shared" si="31"/>
        <v>0</v>
      </c>
      <c r="CJ41" s="8">
        <f t="shared" si="56"/>
        <v>336</v>
      </c>
      <c r="CK41" s="8">
        <f t="shared" si="138"/>
        <v>0</v>
      </c>
      <c r="CL41" s="8">
        <f t="shared" si="139"/>
        <v>0</v>
      </c>
      <c r="CM41" s="8">
        <f t="shared" si="140"/>
        <v>0</v>
      </c>
      <c r="CN41" s="8">
        <f t="shared" si="141"/>
        <v>336</v>
      </c>
    </row>
    <row r="42" spans="1:92" ht="13.5">
      <c r="A42" s="11" t="str">
        <f t="shared" si="36"/>
        <v>38T</v>
      </c>
      <c r="B42" s="11" t="str">
        <f t="shared" si="0"/>
        <v>#</v>
      </c>
      <c r="C42" s="12" t="s">
        <v>228</v>
      </c>
      <c r="D42" s="13">
        <v>1986</v>
      </c>
      <c r="E42" s="39">
        <f>ROUND(IF('Men''s Epée'!$A$3=1,AO42+BE42,BT42+CJ42),0)</f>
        <v>336</v>
      </c>
      <c r="F42" s="14">
        <v>24</v>
      </c>
      <c r="G42" s="16">
        <f>IF(OR('Men''s Epée'!$A$3=1,'Men''s Epée'!$AP$3=TRUE),IF(OR(F42&gt;=49,ISNUMBER(F42)=FALSE),0,VLOOKUP(F42,PointTable,G$3,TRUE)),0)</f>
        <v>336</v>
      </c>
      <c r="H42" s="15" t="s">
        <v>4</v>
      </c>
      <c r="I42" s="16">
        <f>IF(OR('Men''s Epée'!$A$3=1,'Men''s Epée'!$AQ$3=TRUE),IF(OR(H42&gt;=49,ISNUMBER(H42)=FALSE),0,VLOOKUP(H42,PointTable,I$3,TRUE)),0)</f>
        <v>0</v>
      </c>
      <c r="J42" s="15" t="s">
        <v>4</v>
      </c>
      <c r="K42" s="16">
        <f>IF(OR('Men''s Epée'!$A$3=1,'Men''s Epée'!$AQ$3=TRUE),IF(OR(J42&gt;=49,ISNUMBER(J42)=FALSE),0,VLOOKUP(J42,PointTable,K$3,TRUE)),0)</f>
        <v>0</v>
      </c>
      <c r="L42" s="15" t="s">
        <v>4</v>
      </c>
      <c r="M42" s="16">
        <f>IF(OR('Men''s Epée'!$A$3=1,'Men''s Epée'!$AS$3=TRUE),IF(OR(L42&gt;=49,ISNUMBER(L42)=FALSE),0,VLOOKUP(L42,PointTable,M$3,TRUE)),0)</f>
        <v>0</v>
      </c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7"/>
      <c r="Y42" s="17"/>
      <c r="Z42" s="17"/>
      <c r="AA42" s="17"/>
      <c r="AB42" s="17"/>
      <c r="AC42" s="18"/>
      <c r="AE42" s="19">
        <f t="shared" si="1"/>
        <v>0</v>
      </c>
      <c r="AF42" s="19">
        <f t="shared" si="107"/>
        <v>0</v>
      </c>
      <c r="AG42" s="19">
        <f t="shared" si="108"/>
        <v>0</v>
      </c>
      <c r="AH42" s="19">
        <f t="shared" si="109"/>
        <v>0</v>
      </c>
      <c r="AI42" s="19">
        <f t="shared" si="110"/>
        <v>0</v>
      </c>
      <c r="AJ42" s="19">
        <f t="shared" si="111"/>
        <v>0</v>
      </c>
      <c r="AK42" s="19">
        <f t="shared" si="112"/>
        <v>0</v>
      </c>
      <c r="AL42" s="19">
        <f t="shared" si="113"/>
        <v>0</v>
      </c>
      <c r="AM42" s="19">
        <f t="shared" si="114"/>
        <v>0</v>
      </c>
      <c r="AN42" s="19">
        <f t="shared" si="115"/>
        <v>0</v>
      </c>
      <c r="AO42" s="19">
        <f t="shared" si="3"/>
        <v>0</v>
      </c>
      <c r="AP42" s="19">
        <f t="shared" si="116"/>
        <v>336</v>
      </c>
      <c r="AQ42" s="19">
        <f t="shared" si="117"/>
        <v>0</v>
      </c>
      <c r="AR42" s="19">
        <f t="shared" si="118"/>
        <v>0</v>
      </c>
      <c r="AS42" s="19">
        <f t="shared" si="119"/>
        <v>0</v>
      </c>
      <c r="AT42" s="19">
        <f t="shared" si="8"/>
        <v>0</v>
      </c>
      <c r="AU42" s="19">
        <f t="shared" si="9"/>
        <v>0</v>
      </c>
      <c r="AV42" s="19">
        <f t="shared" si="10"/>
        <v>0</v>
      </c>
      <c r="AW42" s="19">
        <f t="shared" si="11"/>
        <v>0</v>
      </c>
      <c r="AX42" s="19">
        <f t="shared" si="12"/>
        <v>0</v>
      </c>
      <c r="AY42" s="19">
        <f t="shared" si="120"/>
        <v>0</v>
      </c>
      <c r="AZ42" s="19">
        <f t="shared" si="121"/>
        <v>0</v>
      </c>
      <c r="BA42" s="19">
        <f t="shared" si="122"/>
        <v>0</v>
      </c>
      <c r="BB42" s="19">
        <f t="shared" si="14"/>
        <v>0</v>
      </c>
      <c r="BC42" s="19">
        <f t="shared" si="15"/>
        <v>0</v>
      </c>
      <c r="BD42" s="19">
        <f t="shared" si="16"/>
        <v>0</v>
      </c>
      <c r="BE42" s="19">
        <f t="shared" si="46"/>
        <v>336</v>
      </c>
      <c r="BF42" s="19">
        <f t="shared" si="123"/>
        <v>0</v>
      </c>
      <c r="BG42" s="19">
        <f t="shared" si="124"/>
        <v>0</v>
      </c>
      <c r="BH42" s="19">
        <f t="shared" si="125"/>
        <v>0</v>
      </c>
      <c r="BJ42" s="20">
        <f t="shared" si="20"/>
        <v>0</v>
      </c>
      <c r="BK42" s="20">
        <f t="shared" si="126"/>
        <v>0</v>
      </c>
      <c r="BL42" s="20">
        <f t="shared" si="127"/>
        <v>0</v>
      </c>
      <c r="BM42" s="20">
        <f t="shared" si="128"/>
        <v>0</v>
      </c>
      <c r="BN42" s="20">
        <f t="shared" si="129"/>
        <v>0</v>
      </c>
      <c r="BO42" s="20">
        <f t="shared" si="130"/>
        <v>0</v>
      </c>
      <c r="BP42" s="20">
        <f t="shared" si="131"/>
        <v>0</v>
      </c>
      <c r="BQ42" s="20">
        <f t="shared" si="132"/>
        <v>0</v>
      </c>
      <c r="BR42" s="20">
        <f t="shared" si="133"/>
        <v>0</v>
      </c>
      <c r="BS42" s="20">
        <f t="shared" si="134"/>
        <v>0</v>
      </c>
      <c r="BT42" s="8">
        <f t="shared" si="22"/>
        <v>0</v>
      </c>
      <c r="BU42" s="8">
        <f>IF('Men''s Epée'!$AP$3=TRUE,G42,0)</f>
        <v>336</v>
      </c>
      <c r="BV42" s="8">
        <f>IF('Men''s Epée'!$AQ$3=TRUE,I42,0)</f>
        <v>0</v>
      </c>
      <c r="BW42" s="8">
        <f>IF('Men''s Epée'!$AR$3=TRUE,K42,0)</f>
        <v>0</v>
      </c>
      <c r="BX42" s="8">
        <f>IF('Men''s Epée'!$AS$3=TRUE,M42,0)</f>
        <v>0</v>
      </c>
      <c r="BY42" s="8">
        <f t="shared" si="23"/>
        <v>0</v>
      </c>
      <c r="BZ42" s="8">
        <f t="shared" si="24"/>
        <v>0</v>
      </c>
      <c r="CA42" s="8">
        <f t="shared" si="25"/>
        <v>0</v>
      </c>
      <c r="CB42" s="8">
        <f t="shared" si="26"/>
        <v>0</v>
      </c>
      <c r="CC42" s="8">
        <f t="shared" si="27"/>
        <v>0</v>
      </c>
      <c r="CD42" s="20">
        <f t="shared" si="135"/>
        <v>0</v>
      </c>
      <c r="CE42" s="20">
        <f t="shared" si="136"/>
        <v>0</v>
      </c>
      <c r="CF42" s="20">
        <f t="shared" si="137"/>
        <v>0</v>
      </c>
      <c r="CG42" s="20">
        <f t="shared" si="29"/>
        <v>0</v>
      </c>
      <c r="CH42" s="20">
        <f t="shared" si="30"/>
        <v>0</v>
      </c>
      <c r="CI42" s="20">
        <f t="shared" si="31"/>
        <v>0</v>
      </c>
      <c r="CJ42" s="8">
        <f t="shared" si="56"/>
        <v>336</v>
      </c>
      <c r="CK42" s="8">
        <f t="shared" si="138"/>
        <v>0</v>
      </c>
      <c r="CL42" s="8">
        <f t="shared" si="139"/>
        <v>0</v>
      </c>
      <c r="CM42" s="8">
        <f t="shared" si="140"/>
        <v>0</v>
      </c>
      <c r="CN42" s="8">
        <f t="shared" si="141"/>
        <v>336</v>
      </c>
    </row>
    <row r="43" spans="1:92" ht="13.5">
      <c r="A43" s="11" t="str">
        <f t="shared" si="36"/>
        <v>40</v>
      </c>
      <c r="B43" s="11">
        <f t="shared" si="0"/>
      </c>
      <c r="C43" s="12" t="s">
        <v>344</v>
      </c>
      <c r="D43" s="13">
        <v>1976</v>
      </c>
      <c r="E43" s="39">
        <f>ROUND(IF('Men''s Epée'!$A$3=1,AO43+BE43,BT43+CJ43),0)</f>
        <v>287</v>
      </c>
      <c r="F43" s="14" t="s">
        <v>4</v>
      </c>
      <c r="G43" s="16">
        <f>IF(OR('Men''s Epée'!$A$3=1,'Men''s Epée'!$AP$3=TRUE),IF(OR(F43&gt;=49,ISNUMBER(F43)=FALSE),0,VLOOKUP(F43,PointTable,G$3,TRUE)),0)</f>
        <v>0</v>
      </c>
      <c r="H43" s="15" t="s">
        <v>4</v>
      </c>
      <c r="I43" s="16">
        <f>IF(OR('Men''s Epée'!$A$3=1,'Men''s Epée'!$AQ$3=TRUE),IF(OR(H43&gt;=49,ISNUMBER(H43)=FALSE),0,VLOOKUP(H43,PointTable,I$3,TRUE)),0)</f>
        <v>0</v>
      </c>
      <c r="J43" s="15">
        <v>26</v>
      </c>
      <c r="K43" s="16">
        <f>IF(OR('Men''s Epée'!$A$3=1,'Men''s Epée'!$AQ$3=TRUE),IF(OR(J43&gt;=49,ISNUMBER(J43)=FALSE),0,VLOOKUP(J43,PointTable,K$3,TRUE)),0)</f>
        <v>287</v>
      </c>
      <c r="L43" s="15" t="s">
        <v>4</v>
      </c>
      <c r="M43" s="16">
        <f>IF(OR('Men''s Epée'!$A$3=1,'Men''s Epée'!$AS$3=TRUE),IF(OR(L43&gt;=49,ISNUMBER(L43)=FALSE),0,VLOOKUP(L43,PointTable,M$3,TRUE)),0)</f>
        <v>0</v>
      </c>
      <c r="N43" s="17"/>
      <c r="O43" s="17"/>
      <c r="P43" s="17"/>
      <c r="Q43" s="17"/>
      <c r="R43" s="17"/>
      <c r="S43" s="17"/>
      <c r="T43" s="17"/>
      <c r="U43" s="17"/>
      <c r="V43" s="17"/>
      <c r="W43" s="18"/>
      <c r="X43" s="17"/>
      <c r="Y43" s="17"/>
      <c r="Z43" s="17"/>
      <c r="AA43" s="17"/>
      <c r="AB43" s="17"/>
      <c r="AC43" s="18"/>
      <c r="AE43" s="19">
        <f t="shared" si="1"/>
        <v>0</v>
      </c>
      <c r="AF43" s="19">
        <f t="shared" si="107"/>
        <v>0</v>
      </c>
      <c r="AG43" s="19">
        <f t="shared" si="108"/>
        <v>0</v>
      </c>
      <c r="AH43" s="19">
        <f t="shared" si="109"/>
        <v>0</v>
      </c>
      <c r="AI43" s="19">
        <f t="shared" si="110"/>
        <v>0</v>
      </c>
      <c r="AJ43" s="19">
        <f t="shared" si="111"/>
        <v>0</v>
      </c>
      <c r="AK43" s="19">
        <f t="shared" si="112"/>
        <v>0</v>
      </c>
      <c r="AL43" s="19">
        <f t="shared" si="113"/>
        <v>0</v>
      </c>
      <c r="AM43" s="19">
        <f t="shared" si="114"/>
        <v>0</v>
      </c>
      <c r="AN43" s="19">
        <f t="shared" si="115"/>
        <v>0</v>
      </c>
      <c r="AO43" s="19">
        <f t="shared" si="3"/>
        <v>0</v>
      </c>
      <c r="AP43" s="19">
        <f t="shared" si="116"/>
        <v>0</v>
      </c>
      <c r="AQ43" s="19">
        <f t="shared" si="117"/>
        <v>0</v>
      </c>
      <c r="AR43" s="19">
        <f t="shared" si="118"/>
        <v>287</v>
      </c>
      <c r="AS43" s="19">
        <f t="shared" si="119"/>
        <v>0</v>
      </c>
      <c r="AT43" s="19">
        <f t="shared" si="8"/>
        <v>0</v>
      </c>
      <c r="AU43" s="19">
        <f t="shared" si="9"/>
        <v>0</v>
      </c>
      <c r="AV43" s="19">
        <f t="shared" si="10"/>
        <v>0</v>
      </c>
      <c r="AW43" s="19">
        <f t="shared" si="11"/>
        <v>0</v>
      </c>
      <c r="AX43" s="19">
        <f t="shared" si="12"/>
        <v>0</v>
      </c>
      <c r="AY43" s="19">
        <f t="shared" si="120"/>
        <v>0</v>
      </c>
      <c r="AZ43" s="19">
        <f t="shared" si="121"/>
        <v>0</v>
      </c>
      <c r="BA43" s="19">
        <f t="shared" si="122"/>
        <v>0</v>
      </c>
      <c r="BB43" s="19">
        <f t="shared" si="14"/>
        <v>0</v>
      </c>
      <c r="BC43" s="19">
        <f t="shared" si="15"/>
        <v>0</v>
      </c>
      <c r="BD43" s="19">
        <f t="shared" si="16"/>
        <v>0</v>
      </c>
      <c r="BE43" s="19">
        <f t="shared" si="46"/>
        <v>287</v>
      </c>
      <c r="BF43" s="19">
        <f t="shared" si="123"/>
        <v>0</v>
      </c>
      <c r="BG43" s="19">
        <f t="shared" si="124"/>
        <v>0</v>
      </c>
      <c r="BH43" s="19">
        <f t="shared" si="125"/>
        <v>0</v>
      </c>
      <c r="BJ43" s="20">
        <f t="shared" si="20"/>
        <v>0</v>
      </c>
      <c r="BK43" s="20">
        <f t="shared" si="126"/>
        <v>0</v>
      </c>
      <c r="BL43" s="20">
        <f t="shared" si="127"/>
        <v>0</v>
      </c>
      <c r="BM43" s="20">
        <f t="shared" si="128"/>
        <v>0</v>
      </c>
      <c r="BN43" s="20">
        <f t="shared" si="129"/>
        <v>0</v>
      </c>
      <c r="BO43" s="20">
        <f t="shared" si="130"/>
        <v>0</v>
      </c>
      <c r="BP43" s="20">
        <f t="shared" si="131"/>
        <v>0</v>
      </c>
      <c r="BQ43" s="20">
        <f t="shared" si="132"/>
        <v>0</v>
      </c>
      <c r="BR43" s="20">
        <f t="shared" si="133"/>
        <v>0</v>
      </c>
      <c r="BS43" s="20">
        <f t="shared" si="134"/>
        <v>0</v>
      </c>
      <c r="BT43" s="8">
        <f t="shared" si="22"/>
        <v>0</v>
      </c>
      <c r="BU43" s="8">
        <f>IF('Men''s Epée'!$AP$3=TRUE,G43,0)</f>
        <v>0</v>
      </c>
      <c r="BV43" s="8">
        <f>IF('Men''s Epée'!$AQ$3=TRUE,I43,0)</f>
        <v>0</v>
      </c>
      <c r="BW43" s="8">
        <f>IF('Men''s Epée'!$AR$3=TRUE,K43,0)</f>
        <v>287</v>
      </c>
      <c r="BX43" s="8">
        <f>IF('Men''s Epée'!$AS$3=TRUE,M43,0)</f>
        <v>0</v>
      </c>
      <c r="BY43" s="8">
        <f t="shared" si="23"/>
        <v>0</v>
      </c>
      <c r="BZ43" s="8">
        <f t="shared" si="24"/>
        <v>0</v>
      </c>
      <c r="CA43" s="8">
        <f t="shared" si="25"/>
        <v>0</v>
      </c>
      <c r="CB43" s="8">
        <f t="shared" si="26"/>
        <v>0</v>
      </c>
      <c r="CC43" s="8">
        <f t="shared" si="27"/>
        <v>0</v>
      </c>
      <c r="CD43" s="20">
        <f t="shared" si="135"/>
        <v>0</v>
      </c>
      <c r="CE43" s="20">
        <f t="shared" si="136"/>
        <v>0</v>
      </c>
      <c r="CF43" s="20">
        <f t="shared" si="137"/>
        <v>0</v>
      </c>
      <c r="CG43" s="20">
        <f t="shared" si="29"/>
        <v>0</v>
      </c>
      <c r="CH43" s="20">
        <f t="shared" si="30"/>
        <v>0</v>
      </c>
      <c r="CI43" s="20">
        <f t="shared" si="31"/>
        <v>0</v>
      </c>
      <c r="CJ43" s="8">
        <f t="shared" si="56"/>
        <v>287</v>
      </c>
      <c r="CK43" s="8">
        <f t="shared" si="138"/>
        <v>0</v>
      </c>
      <c r="CL43" s="8">
        <f t="shared" si="139"/>
        <v>0</v>
      </c>
      <c r="CM43" s="8">
        <f t="shared" si="140"/>
        <v>0</v>
      </c>
      <c r="CN43" s="8">
        <f t="shared" si="141"/>
        <v>287</v>
      </c>
    </row>
    <row r="44" spans="1:92" ht="13.5">
      <c r="A44" s="11" t="str">
        <f t="shared" si="36"/>
        <v>41T</v>
      </c>
      <c r="B44" s="11">
        <f t="shared" si="0"/>
      </c>
      <c r="C44" s="12" t="s">
        <v>259</v>
      </c>
      <c r="D44" s="13">
        <v>1984</v>
      </c>
      <c r="E44" s="39">
        <f>ROUND(IF('Men''s Epée'!$A$3=1,AO44+BE44,BT44+CJ44),0)</f>
        <v>285</v>
      </c>
      <c r="F44" s="14" t="s">
        <v>4</v>
      </c>
      <c r="G44" s="16">
        <f>IF(OR('Men''s Epée'!$A$3=1,'Men''s Epée'!$AP$3=TRUE),IF(OR(F44&gt;=49,ISNUMBER(F44)=FALSE),0,VLOOKUP(F44,PointTable,G$3,TRUE)),0)</f>
        <v>0</v>
      </c>
      <c r="H44" s="15">
        <v>27</v>
      </c>
      <c r="I44" s="16">
        <f>IF(OR('Men''s Epée'!$A$3=1,'Men''s Epée'!$AQ$3=TRUE),IF(OR(H44&gt;=49,ISNUMBER(H44)=FALSE),0,VLOOKUP(H44,PointTable,I$3,TRUE)),0)</f>
        <v>285</v>
      </c>
      <c r="J44" s="15" t="s">
        <v>4</v>
      </c>
      <c r="K44" s="16">
        <f>IF(OR('Men''s Epée'!$A$3=1,'Men''s Epée'!$AQ$3=TRUE),IF(OR(J44&gt;=49,ISNUMBER(J44)=FALSE),0,VLOOKUP(J44,PointTable,K$3,TRUE)),0)</f>
        <v>0</v>
      </c>
      <c r="L44" s="15" t="s">
        <v>4</v>
      </c>
      <c r="M44" s="16">
        <f>IF(OR('Men''s Epée'!$A$3=1,'Men''s Epée'!$AS$3=TRUE),IF(OR(L44&gt;=49,ISNUMBER(L44)=FALSE),0,VLOOKUP(L44,PointTable,M$3,TRUE)),0)</f>
        <v>0</v>
      </c>
      <c r="N44" s="17"/>
      <c r="O44" s="17"/>
      <c r="P44" s="17"/>
      <c r="Q44" s="17"/>
      <c r="R44" s="17"/>
      <c r="S44" s="17"/>
      <c r="T44" s="17"/>
      <c r="U44" s="17"/>
      <c r="V44" s="17"/>
      <c r="W44" s="18"/>
      <c r="X44" s="17"/>
      <c r="Y44" s="17"/>
      <c r="Z44" s="17"/>
      <c r="AA44" s="17"/>
      <c r="AB44" s="17"/>
      <c r="AC44" s="18"/>
      <c r="AE44" s="19">
        <f t="shared" si="1"/>
        <v>0</v>
      </c>
      <c r="AF44" s="19">
        <f t="shared" si="107"/>
        <v>0</v>
      </c>
      <c r="AG44" s="19">
        <f t="shared" si="108"/>
        <v>0</v>
      </c>
      <c r="AH44" s="19">
        <f t="shared" si="109"/>
        <v>0</v>
      </c>
      <c r="AI44" s="19">
        <f t="shared" si="110"/>
        <v>0</v>
      </c>
      <c r="AJ44" s="19">
        <f t="shared" si="111"/>
        <v>0</v>
      </c>
      <c r="AK44" s="19">
        <f t="shared" si="112"/>
        <v>0</v>
      </c>
      <c r="AL44" s="19">
        <f t="shared" si="113"/>
        <v>0</v>
      </c>
      <c r="AM44" s="19">
        <f t="shared" si="114"/>
        <v>0</v>
      </c>
      <c r="AN44" s="19">
        <f t="shared" si="115"/>
        <v>0</v>
      </c>
      <c r="AO44" s="19">
        <f t="shared" si="3"/>
        <v>0</v>
      </c>
      <c r="AP44" s="19">
        <f t="shared" si="116"/>
        <v>0</v>
      </c>
      <c r="AQ44" s="19">
        <f t="shared" si="117"/>
        <v>285</v>
      </c>
      <c r="AR44" s="19">
        <f t="shared" si="118"/>
        <v>0</v>
      </c>
      <c r="AS44" s="19">
        <f t="shared" si="119"/>
        <v>0</v>
      </c>
      <c r="AT44" s="19">
        <f t="shared" si="8"/>
        <v>0</v>
      </c>
      <c r="AU44" s="19">
        <f t="shared" si="9"/>
        <v>0</v>
      </c>
      <c r="AV44" s="19">
        <f t="shared" si="10"/>
        <v>0</v>
      </c>
      <c r="AW44" s="19">
        <f t="shared" si="11"/>
        <v>0</v>
      </c>
      <c r="AX44" s="19">
        <f t="shared" si="12"/>
        <v>0</v>
      </c>
      <c r="AY44" s="19">
        <f t="shared" si="120"/>
        <v>0</v>
      </c>
      <c r="AZ44" s="19">
        <f t="shared" si="121"/>
        <v>0</v>
      </c>
      <c r="BA44" s="19">
        <f t="shared" si="122"/>
        <v>0</v>
      </c>
      <c r="BB44" s="19">
        <f t="shared" si="14"/>
        <v>0</v>
      </c>
      <c r="BC44" s="19">
        <f t="shared" si="15"/>
        <v>0</v>
      </c>
      <c r="BD44" s="19">
        <f t="shared" si="16"/>
        <v>0</v>
      </c>
      <c r="BE44" s="19">
        <f t="shared" si="46"/>
        <v>285</v>
      </c>
      <c r="BF44" s="19">
        <f t="shared" si="123"/>
        <v>0</v>
      </c>
      <c r="BG44" s="19">
        <f t="shared" si="124"/>
        <v>0</v>
      </c>
      <c r="BH44" s="19">
        <f t="shared" si="125"/>
        <v>0</v>
      </c>
      <c r="BJ44" s="20">
        <f t="shared" si="20"/>
        <v>0</v>
      </c>
      <c r="BK44" s="20">
        <f t="shared" si="126"/>
        <v>0</v>
      </c>
      <c r="BL44" s="20">
        <f t="shared" si="127"/>
        <v>0</v>
      </c>
      <c r="BM44" s="20">
        <f t="shared" si="128"/>
        <v>0</v>
      </c>
      <c r="BN44" s="20">
        <f t="shared" si="129"/>
        <v>0</v>
      </c>
      <c r="BO44" s="20">
        <f t="shared" si="130"/>
        <v>0</v>
      </c>
      <c r="BP44" s="20">
        <f t="shared" si="131"/>
        <v>0</v>
      </c>
      <c r="BQ44" s="20">
        <f t="shared" si="132"/>
        <v>0</v>
      </c>
      <c r="BR44" s="20">
        <f t="shared" si="133"/>
        <v>0</v>
      </c>
      <c r="BS44" s="20">
        <f t="shared" si="134"/>
        <v>0</v>
      </c>
      <c r="BT44" s="8">
        <f t="shared" si="22"/>
        <v>0</v>
      </c>
      <c r="BU44" s="8">
        <f>IF('Men''s Epée'!$AP$3=TRUE,G44,0)</f>
        <v>0</v>
      </c>
      <c r="BV44" s="8">
        <f>IF('Men''s Epée'!$AQ$3=TRUE,I44,0)</f>
        <v>285</v>
      </c>
      <c r="BW44" s="8">
        <f>IF('Men''s Epée'!$AR$3=TRUE,K44,0)</f>
        <v>0</v>
      </c>
      <c r="BX44" s="8">
        <f>IF('Men''s Epée'!$AS$3=TRUE,M44,0)</f>
        <v>0</v>
      </c>
      <c r="BY44" s="8">
        <f t="shared" si="23"/>
        <v>0</v>
      </c>
      <c r="BZ44" s="8">
        <f t="shared" si="24"/>
        <v>0</v>
      </c>
      <c r="CA44" s="8">
        <f t="shared" si="25"/>
        <v>0</v>
      </c>
      <c r="CB44" s="8">
        <f t="shared" si="26"/>
        <v>0</v>
      </c>
      <c r="CC44" s="8">
        <f t="shared" si="27"/>
        <v>0</v>
      </c>
      <c r="CD44" s="20">
        <f t="shared" si="135"/>
        <v>0</v>
      </c>
      <c r="CE44" s="20">
        <f t="shared" si="136"/>
        <v>0</v>
      </c>
      <c r="CF44" s="20">
        <f t="shared" si="137"/>
        <v>0</v>
      </c>
      <c r="CG44" s="20">
        <f t="shared" si="29"/>
        <v>0</v>
      </c>
      <c r="CH44" s="20">
        <f t="shared" si="30"/>
        <v>0</v>
      </c>
      <c r="CI44" s="20">
        <f t="shared" si="31"/>
        <v>0</v>
      </c>
      <c r="CJ44" s="8">
        <f t="shared" si="56"/>
        <v>285</v>
      </c>
      <c r="CK44" s="8">
        <f t="shared" si="138"/>
        <v>0</v>
      </c>
      <c r="CL44" s="8">
        <f t="shared" si="139"/>
        <v>0</v>
      </c>
      <c r="CM44" s="8">
        <f t="shared" si="140"/>
        <v>0</v>
      </c>
      <c r="CN44" s="8">
        <f t="shared" si="141"/>
        <v>285</v>
      </c>
    </row>
    <row r="45" spans="1:92" ht="13.5">
      <c r="A45" s="11" t="str">
        <f t="shared" si="36"/>
        <v>41T</v>
      </c>
      <c r="B45" s="11" t="str">
        <f t="shared" si="0"/>
        <v>#</v>
      </c>
      <c r="C45" s="12" t="s">
        <v>230</v>
      </c>
      <c r="D45" s="13">
        <v>1989</v>
      </c>
      <c r="E45" s="39">
        <f>ROUND(IF('Men''s Epée'!$A$3=1,AO45+BE45,BT45+CJ45),0)</f>
        <v>285</v>
      </c>
      <c r="F45" s="14">
        <v>27</v>
      </c>
      <c r="G45" s="16">
        <f>IF(OR('Men''s Epée'!$A$3=1,'Men''s Epée'!$AP$3=TRUE),IF(OR(F45&gt;=49,ISNUMBER(F45)=FALSE),0,VLOOKUP(F45,PointTable,G$3,TRUE)),0)</f>
        <v>285</v>
      </c>
      <c r="H45" s="15" t="s">
        <v>4</v>
      </c>
      <c r="I45" s="16">
        <f>IF(OR('Men''s Epée'!$A$3=1,'Men''s Epée'!$AQ$3=TRUE),IF(OR(H45&gt;=49,ISNUMBER(H45)=FALSE),0,VLOOKUP(H45,PointTable,I$3,TRUE)),0)</f>
        <v>0</v>
      </c>
      <c r="J45" s="15" t="s">
        <v>4</v>
      </c>
      <c r="K45" s="16">
        <f>IF(OR('Men''s Epée'!$A$3=1,'Men''s Epée'!$AQ$3=TRUE),IF(OR(J45&gt;=49,ISNUMBER(J45)=FALSE),0,VLOOKUP(J45,PointTable,K$3,TRUE)),0)</f>
        <v>0</v>
      </c>
      <c r="L45" s="15" t="s">
        <v>4</v>
      </c>
      <c r="M45" s="16">
        <f>IF(OR('Men''s Epée'!$A$3=1,'Men''s Epée'!$AS$3=TRUE),IF(OR(L45&gt;=49,ISNUMBER(L45)=FALSE),0,VLOOKUP(L45,PointTable,M$3,TRUE)),0)</f>
        <v>0</v>
      </c>
      <c r="N45" s="17"/>
      <c r="O45" s="17"/>
      <c r="P45" s="17"/>
      <c r="Q45" s="17"/>
      <c r="R45" s="17"/>
      <c r="S45" s="17"/>
      <c r="T45" s="17"/>
      <c r="U45" s="17"/>
      <c r="V45" s="17"/>
      <c r="W45" s="18"/>
      <c r="X45" s="17"/>
      <c r="Y45" s="17"/>
      <c r="Z45" s="17"/>
      <c r="AA45" s="17"/>
      <c r="AB45" s="17"/>
      <c r="AC45" s="18"/>
      <c r="AE45" s="19">
        <f t="shared" si="1"/>
        <v>0</v>
      </c>
      <c r="AF45" s="19">
        <f t="shared" si="107"/>
        <v>0</v>
      </c>
      <c r="AG45" s="19">
        <f t="shared" si="108"/>
        <v>0</v>
      </c>
      <c r="AH45" s="19">
        <f t="shared" si="109"/>
        <v>0</v>
      </c>
      <c r="AI45" s="19">
        <f t="shared" si="110"/>
        <v>0</v>
      </c>
      <c r="AJ45" s="19">
        <f t="shared" si="111"/>
        <v>0</v>
      </c>
      <c r="AK45" s="19">
        <f t="shared" si="112"/>
        <v>0</v>
      </c>
      <c r="AL45" s="19">
        <f t="shared" si="113"/>
        <v>0</v>
      </c>
      <c r="AM45" s="19">
        <f t="shared" si="114"/>
        <v>0</v>
      </c>
      <c r="AN45" s="19">
        <f t="shared" si="115"/>
        <v>0</v>
      </c>
      <c r="AO45" s="19">
        <f t="shared" si="3"/>
        <v>0</v>
      </c>
      <c r="AP45" s="19">
        <f t="shared" si="116"/>
        <v>285</v>
      </c>
      <c r="AQ45" s="19">
        <f t="shared" si="117"/>
        <v>0</v>
      </c>
      <c r="AR45" s="19">
        <f t="shared" si="118"/>
        <v>0</v>
      </c>
      <c r="AS45" s="19">
        <f t="shared" si="119"/>
        <v>0</v>
      </c>
      <c r="AT45" s="19">
        <f t="shared" si="8"/>
        <v>0</v>
      </c>
      <c r="AU45" s="19">
        <f t="shared" si="9"/>
        <v>0</v>
      </c>
      <c r="AV45" s="19">
        <f t="shared" si="10"/>
        <v>0</v>
      </c>
      <c r="AW45" s="19">
        <f t="shared" si="11"/>
        <v>0</v>
      </c>
      <c r="AX45" s="19">
        <f t="shared" si="12"/>
        <v>0</v>
      </c>
      <c r="AY45" s="19">
        <f t="shared" si="120"/>
        <v>0</v>
      </c>
      <c r="AZ45" s="19">
        <f t="shared" si="121"/>
        <v>0</v>
      </c>
      <c r="BA45" s="19">
        <f t="shared" si="122"/>
        <v>0</v>
      </c>
      <c r="BB45" s="19">
        <f t="shared" si="14"/>
        <v>0</v>
      </c>
      <c r="BC45" s="19">
        <f t="shared" si="15"/>
        <v>0</v>
      </c>
      <c r="BD45" s="19">
        <f t="shared" si="16"/>
        <v>0</v>
      </c>
      <c r="BE45" s="19">
        <f t="shared" si="46"/>
        <v>285</v>
      </c>
      <c r="BF45" s="19">
        <f t="shared" si="123"/>
        <v>0</v>
      </c>
      <c r="BG45" s="19">
        <f t="shared" si="124"/>
        <v>0</v>
      </c>
      <c r="BH45" s="19">
        <f t="shared" si="125"/>
        <v>0</v>
      </c>
      <c r="BJ45" s="20">
        <f t="shared" si="20"/>
        <v>0</v>
      </c>
      <c r="BK45" s="20">
        <f t="shared" si="126"/>
        <v>0</v>
      </c>
      <c r="BL45" s="20">
        <f t="shared" si="127"/>
        <v>0</v>
      </c>
      <c r="BM45" s="20">
        <f t="shared" si="128"/>
        <v>0</v>
      </c>
      <c r="BN45" s="20">
        <f t="shared" si="129"/>
        <v>0</v>
      </c>
      <c r="BO45" s="20">
        <f t="shared" si="130"/>
        <v>0</v>
      </c>
      <c r="BP45" s="20">
        <f t="shared" si="131"/>
        <v>0</v>
      </c>
      <c r="BQ45" s="20">
        <f t="shared" si="132"/>
        <v>0</v>
      </c>
      <c r="BR45" s="20">
        <f t="shared" si="133"/>
        <v>0</v>
      </c>
      <c r="BS45" s="20">
        <f t="shared" si="134"/>
        <v>0</v>
      </c>
      <c r="BT45" s="8">
        <f t="shared" si="22"/>
        <v>0</v>
      </c>
      <c r="BU45" s="8">
        <f>IF('Men''s Epée'!$AP$3=TRUE,G45,0)</f>
        <v>285</v>
      </c>
      <c r="BV45" s="8">
        <f>IF('Men''s Epée'!$AQ$3=TRUE,I45,0)</f>
        <v>0</v>
      </c>
      <c r="BW45" s="8">
        <f>IF('Men''s Epée'!$AR$3=TRUE,K45,0)</f>
        <v>0</v>
      </c>
      <c r="BX45" s="8">
        <f>IF('Men''s Epée'!$AS$3=TRUE,M45,0)</f>
        <v>0</v>
      </c>
      <c r="BY45" s="8">
        <f t="shared" si="23"/>
        <v>0</v>
      </c>
      <c r="BZ45" s="8">
        <f t="shared" si="24"/>
        <v>0</v>
      </c>
      <c r="CA45" s="8">
        <f t="shared" si="25"/>
        <v>0</v>
      </c>
      <c r="CB45" s="8">
        <f t="shared" si="26"/>
        <v>0</v>
      </c>
      <c r="CC45" s="8">
        <f t="shared" si="27"/>
        <v>0</v>
      </c>
      <c r="CD45" s="20">
        <f t="shared" si="135"/>
        <v>0</v>
      </c>
      <c r="CE45" s="20">
        <f t="shared" si="136"/>
        <v>0</v>
      </c>
      <c r="CF45" s="20">
        <f t="shared" si="137"/>
        <v>0</v>
      </c>
      <c r="CG45" s="20">
        <f t="shared" si="29"/>
        <v>0</v>
      </c>
      <c r="CH45" s="20">
        <f t="shared" si="30"/>
        <v>0</v>
      </c>
      <c r="CI45" s="20">
        <f t="shared" si="31"/>
        <v>0</v>
      </c>
      <c r="CJ45" s="8">
        <f t="shared" si="56"/>
        <v>285</v>
      </c>
      <c r="CK45" s="8">
        <f t="shared" si="138"/>
        <v>0</v>
      </c>
      <c r="CL45" s="8">
        <f t="shared" si="139"/>
        <v>0</v>
      </c>
      <c r="CM45" s="8">
        <f t="shared" si="140"/>
        <v>0</v>
      </c>
      <c r="CN45" s="8">
        <f t="shared" si="141"/>
        <v>285</v>
      </c>
    </row>
    <row r="46" spans="1:92" ht="13.5">
      <c r="A46" s="11" t="str">
        <f t="shared" si="36"/>
        <v>43</v>
      </c>
      <c r="B46" s="11" t="str">
        <f t="shared" si="0"/>
        <v>#</v>
      </c>
      <c r="C46" s="12" t="s">
        <v>231</v>
      </c>
      <c r="D46" s="13">
        <v>1989</v>
      </c>
      <c r="E46" s="39">
        <f>ROUND(IF('Men''s Epée'!$A$3=1,AO46+BE46,BT46+CJ46),0)</f>
        <v>283</v>
      </c>
      <c r="F46" s="14">
        <v>28</v>
      </c>
      <c r="G46" s="16">
        <f>IF(OR('Men''s Epée'!$A$3=1,'Men''s Epée'!$AP$3=TRUE),IF(OR(F46&gt;=49,ISNUMBER(F46)=FALSE),0,VLOOKUP(F46,PointTable,G$3,TRUE)),0)</f>
        <v>283</v>
      </c>
      <c r="H46" s="15" t="s">
        <v>4</v>
      </c>
      <c r="I46" s="16">
        <f>IF(OR('Men''s Epée'!$A$3=1,'Men''s Epée'!$AQ$3=TRUE),IF(OR(H46&gt;=49,ISNUMBER(H46)=FALSE),0,VLOOKUP(H46,PointTable,I$3,TRUE)),0)</f>
        <v>0</v>
      </c>
      <c r="J46" s="15" t="s">
        <v>4</v>
      </c>
      <c r="K46" s="16">
        <f>IF(OR('Men''s Epée'!$A$3=1,'Men''s Epée'!$AQ$3=TRUE),IF(OR(J46&gt;=49,ISNUMBER(J46)=FALSE),0,VLOOKUP(J46,PointTable,K$3,TRUE)),0)</f>
        <v>0</v>
      </c>
      <c r="L46" s="15" t="s">
        <v>4</v>
      </c>
      <c r="M46" s="16">
        <f>IF(OR('Men''s Epée'!$A$3=1,'Men''s Epée'!$AS$3=TRUE),IF(OR(L46&gt;=49,ISNUMBER(L46)=FALSE),0,VLOOKUP(L46,PointTable,M$3,TRUE)),0)</f>
        <v>0</v>
      </c>
      <c r="N46" s="17"/>
      <c r="O46" s="17"/>
      <c r="P46" s="17"/>
      <c r="Q46" s="17"/>
      <c r="R46" s="17"/>
      <c r="S46" s="17"/>
      <c r="T46" s="17"/>
      <c r="U46" s="17"/>
      <c r="V46" s="17"/>
      <c r="W46" s="18"/>
      <c r="X46" s="17"/>
      <c r="Y46" s="17"/>
      <c r="Z46" s="17"/>
      <c r="AA46" s="17"/>
      <c r="AB46" s="17"/>
      <c r="AC46" s="18"/>
      <c r="AE46" s="19">
        <f t="shared" si="1"/>
        <v>0</v>
      </c>
      <c r="AF46" s="19">
        <f t="shared" si="107"/>
        <v>0</v>
      </c>
      <c r="AG46" s="19">
        <f t="shared" si="108"/>
        <v>0</v>
      </c>
      <c r="AH46" s="19">
        <f t="shared" si="109"/>
        <v>0</v>
      </c>
      <c r="AI46" s="19">
        <f t="shared" si="110"/>
        <v>0</v>
      </c>
      <c r="AJ46" s="19">
        <f t="shared" si="111"/>
        <v>0</v>
      </c>
      <c r="AK46" s="19">
        <f t="shared" si="112"/>
        <v>0</v>
      </c>
      <c r="AL46" s="19">
        <f t="shared" si="113"/>
        <v>0</v>
      </c>
      <c r="AM46" s="19">
        <f t="shared" si="114"/>
        <v>0</v>
      </c>
      <c r="AN46" s="19">
        <f t="shared" si="115"/>
        <v>0</v>
      </c>
      <c r="AO46" s="19">
        <f t="shared" si="3"/>
        <v>0</v>
      </c>
      <c r="AP46" s="19">
        <f t="shared" si="116"/>
        <v>283</v>
      </c>
      <c r="AQ46" s="19">
        <f t="shared" si="117"/>
        <v>0</v>
      </c>
      <c r="AR46" s="19">
        <f t="shared" si="118"/>
        <v>0</v>
      </c>
      <c r="AS46" s="19">
        <f t="shared" si="119"/>
        <v>0</v>
      </c>
      <c r="AT46" s="19">
        <f t="shared" si="8"/>
        <v>0</v>
      </c>
      <c r="AU46" s="19">
        <f t="shared" si="9"/>
        <v>0</v>
      </c>
      <c r="AV46" s="19">
        <f t="shared" si="10"/>
        <v>0</v>
      </c>
      <c r="AW46" s="19">
        <f t="shared" si="11"/>
        <v>0</v>
      </c>
      <c r="AX46" s="19">
        <f t="shared" si="12"/>
        <v>0</v>
      </c>
      <c r="AY46" s="19">
        <f t="shared" si="120"/>
        <v>0</v>
      </c>
      <c r="AZ46" s="19">
        <f t="shared" si="121"/>
        <v>0</v>
      </c>
      <c r="BA46" s="19">
        <f t="shared" si="122"/>
        <v>0</v>
      </c>
      <c r="BB46" s="19">
        <f t="shared" si="14"/>
        <v>0</v>
      </c>
      <c r="BC46" s="19">
        <f t="shared" si="15"/>
        <v>0</v>
      </c>
      <c r="BD46" s="19">
        <f t="shared" si="16"/>
        <v>0</v>
      </c>
      <c r="BE46" s="19">
        <f t="shared" si="46"/>
        <v>283</v>
      </c>
      <c r="BF46" s="19">
        <f t="shared" si="123"/>
        <v>0</v>
      </c>
      <c r="BG46" s="19">
        <f t="shared" si="124"/>
        <v>0</v>
      </c>
      <c r="BH46" s="19">
        <f t="shared" si="125"/>
        <v>0</v>
      </c>
      <c r="BJ46" s="20">
        <f t="shared" si="20"/>
        <v>0</v>
      </c>
      <c r="BK46" s="20">
        <f t="shared" si="126"/>
        <v>0</v>
      </c>
      <c r="BL46" s="20">
        <f t="shared" si="127"/>
        <v>0</v>
      </c>
      <c r="BM46" s="20">
        <f t="shared" si="128"/>
        <v>0</v>
      </c>
      <c r="BN46" s="20">
        <f t="shared" si="129"/>
        <v>0</v>
      </c>
      <c r="BO46" s="20">
        <f t="shared" si="130"/>
        <v>0</v>
      </c>
      <c r="BP46" s="20">
        <f t="shared" si="131"/>
        <v>0</v>
      </c>
      <c r="BQ46" s="20">
        <f t="shared" si="132"/>
        <v>0</v>
      </c>
      <c r="BR46" s="20">
        <f t="shared" si="133"/>
        <v>0</v>
      </c>
      <c r="BS46" s="20">
        <f t="shared" si="134"/>
        <v>0</v>
      </c>
      <c r="BT46" s="8">
        <f t="shared" si="22"/>
        <v>0</v>
      </c>
      <c r="BU46" s="8">
        <f>IF('Men''s Epée'!$AP$3=TRUE,G46,0)</f>
        <v>283</v>
      </c>
      <c r="BV46" s="8">
        <f>IF('Men''s Epée'!$AQ$3=TRUE,I46,0)</f>
        <v>0</v>
      </c>
      <c r="BW46" s="8">
        <f>IF('Men''s Epée'!$AR$3=TRUE,K46,0)</f>
        <v>0</v>
      </c>
      <c r="BX46" s="8">
        <f>IF('Men''s Epée'!$AS$3=TRUE,M46,0)</f>
        <v>0</v>
      </c>
      <c r="BY46" s="8">
        <f t="shared" si="23"/>
        <v>0</v>
      </c>
      <c r="BZ46" s="8">
        <f t="shared" si="24"/>
        <v>0</v>
      </c>
      <c r="CA46" s="8">
        <f t="shared" si="25"/>
        <v>0</v>
      </c>
      <c r="CB46" s="8">
        <f t="shared" si="26"/>
        <v>0</v>
      </c>
      <c r="CC46" s="8">
        <f t="shared" si="27"/>
        <v>0</v>
      </c>
      <c r="CD46" s="20">
        <f t="shared" si="135"/>
        <v>0</v>
      </c>
      <c r="CE46" s="20">
        <f t="shared" si="136"/>
        <v>0</v>
      </c>
      <c r="CF46" s="20">
        <f t="shared" si="137"/>
        <v>0</v>
      </c>
      <c r="CG46" s="20">
        <f t="shared" si="29"/>
        <v>0</v>
      </c>
      <c r="CH46" s="20">
        <f t="shared" si="30"/>
        <v>0</v>
      </c>
      <c r="CI46" s="20">
        <f t="shared" si="31"/>
        <v>0</v>
      </c>
      <c r="CJ46" s="8">
        <f t="shared" si="56"/>
        <v>283</v>
      </c>
      <c r="CK46" s="8">
        <f t="shared" si="138"/>
        <v>0</v>
      </c>
      <c r="CL46" s="8">
        <f t="shared" si="139"/>
        <v>0</v>
      </c>
      <c r="CM46" s="8">
        <f t="shared" si="140"/>
        <v>0</v>
      </c>
      <c r="CN46" s="8">
        <f t="shared" si="141"/>
        <v>283</v>
      </c>
    </row>
    <row r="47" spans="40:48" ht="13.5">
      <c r="AN47" s="8"/>
      <c r="AO47" s="8"/>
      <c r="AP47" s="8"/>
      <c r="AQ47" s="8"/>
      <c r="AR47" s="8"/>
      <c r="AS47" s="20"/>
      <c r="AT47" s="20"/>
      <c r="AU47" s="20"/>
      <c r="AV47" s="8"/>
    </row>
    <row r="48" spans="3:48" ht="13.5">
      <c r="C48" s="24" t="s">
        <v>10</v>
      </c>
      <c r="F48" s="19"/>
      <c r="G48" s="19"/>
      <c r="N48" s="25" t="s">
        <v>11</v>
      </c>
      <c r="O48" s="25" t="s">
        <v>12</v>
      </c>
      <c r="P48" s="22"/>
      <c r="Q48"/>
      <c r="R48"/>
      <c r="S48"/>
      <c r="T48"/>
      <c r="U48"/>
      <c r="V48"/>
      <c r="W48"/>
      <c r="X48"/>
      <c r="Y48"/>
      <c r="Z48"/>
      <c r="AA48"/>
      <c r="AN48" s="8"/>
      <c r="AO48" s="8"/>
      <c r="AP48" s="8"/>
      <c r="AQ48" s="8"/>
      <c r="AR48" s="8"/>
      <c r="AS48" s="20"/>
      <c r="AT48" s="20"/>
      <c r="AU48" s="20"/>
      <c r="AV48" s="8"/>
    </row>
    <row r="49" spans="3:48" ht="13.5">
      <c r="C49" s="12" t="s">
        <v>43</v>
      </c>
      <c r="D49" s="13" t="s">
        <v>184</v>
      </c>
      <c r="F49" s="19"/>
      <c r="G49" s="19"/>
      <c r="N49" s="26">
        <v>22</v>
      </c>
      <c r="O49" s="27">
        <v>60.06</v>
      </c>
      <c r="P49" s="28"/>
      <c r="Q49"/>
      <c r="R49"/>
      <c r="S49"/>
      <c r="T49"/>
      <c r="U49"/>
      <c r="V49"/>
      <c r="W49"/>
      <c r="X49"/>
      <c r="Y49"/>
      <c r="Z49"/>
      <c r="AA49"/>
      <c r="AN49" s="8"/>
      <c r="AO49" s="8"/>
      <c r="AP49" s="8"/>
      <c r="AQ49" s="8"/>
      <c r="AR49" s="8"/>
      <c r="AS49" s="20"/>
      <c r="AT49" s="20"/>
      <c r="AU49" s="20"/>
      <c r="AV49" s="8"/>
    </row>
    <row r="50" spans="14:48" ht="13.5">
      <c r="N50" s="22"/>
      <c r="O50" s="22"/>
      <c r="P50" s="22"/>
      <c r="Q50"/>
      <c r="R50"/>
      <c r="S50"/>
      <c r="T50"/>
      <c r="U50"/>
      <c r="V50"/>
      <c r="W50"/>
      <c r="X50"/>
      <c r="Y50"/>
      <c r="Z50"/>
      <c r="AA50"/>
      <c r="AN50" s="8"/>
      <c r="AO50" s="8"/>
      <c r="AP50" s="8"/>
      <c r="AQ50" s="8"/>
      <c r="AR50" s="8"/>
      <c r="AS50" s="20"/>
      <c r="AT50" s="20"/>
      <c r="AU50" s="20"/>
      <c r="AV50" s="8"/>
    </row>
    <row r="51" spans="3:48" ht="13.5">
      <c r="C51" s="24" t="s">
        <v>13</v>
      </c>
      <c r="F51" s="19"/>
      <c r="G51" s="19"/>
      <c r="N51" s="25" t="s">
        <v>11</v>
      </c>
      <c r="O51" s="25" t="s">
        <v>12</v>
      </c>
      <c r="P51" s="28"/>
      <c r="Q51"/>
      <c r="R51"/>
      <c r="S51"/>
      <c r="T51"/>
      <c r="U51"/>
      <c r="V51"/>
      <c r="W51"/>
      <c r="X51"/>
      <c r="Y51"/>
      <c r="Z51"/>
      <c r="AA51"/>
      <c r="AN51" s="8"/>
      <c r="AO51" s="8"/>
      <c r="AP51" s="8"/>
      <c r="AQ51" s="8"/>
      <c r="AR51" s="8"/>
      <c r="AS51" s="20"/>
      <c r="AT51" s="20"/>
      <c r="AU51" s="20"/>
      <c r="AV51" s="8"/>
    </row>
    <row r="52" spans="3:48" ht="13.5">
      <c r="C52" s="32" t="s">
        <v>97</v>
      </c>
      <c r="D52" s="13" t="s">
        <v>380</v>
      </c>
      <c r="F52" s="19"/>
      <c r="G52" s="19"/>
      <c r="N52" s="26">
        <v>13</v>
      </c>
      <c r="O52" s="27">
        <v>277.482</v>
      </c>
      <c r="P52" s="28"/>
      <c r="Q52" s="42"/>
      <c r="R52"/>
      <c r="S52"/>
      <c r="T52"/>
      <c r="U52"/>
      <c r="V52"/>
      <c r="W52"/>
      <c r="X52"/>
      <c r="Y52"/>
      <c r="Z52"/>
      <c r="AA52"/>
      <c r="AN52" s="8"/>
      <c r="AO52" s="8"/>
      <c r="AP52" s="8"/>
      <c r="AQ52" s="8"/>
      <c r="AR52" s="8"/>
      <c r="AS52" s="20"/>
      <c r="AT52" s="20"/>
      <c r="AU52" s="20"/>
      <c r="AV52" s="8"/>
    </row>
    <row r="53" spans="3:48" ht="13.5">
      <c r="C53" s="32" t="s">
        <v>43</v>
      </c>
      <c r="D53" s="13" t="s">
        <v>380</v>
      </c>
      <c r="F53" s="19"/>
      <c r="G53" s="19"/>
      <c r="N53" s="26">
        <v>11</v>
      </c>
      <c r="O53" s="27">
        <v>282.87</v>
      </c>
      <c r="P53" s="28"/>
      <c r="Q53" s="42"/>
      <c r="R53"/>
      <c r="S53"/>
      <c r="T53"/>
      <c r="U53"/>
      <c r="V53"/>
      <c r="W53"/>
      <c r="X53"/>
      <c r="Y53"/>
      <c r="Z53"/>
      <c r="AA53"/>
      <c r="AN53" s="8"/>
      <c r="AO53" s="8"/>
      <c r="AP53" s="8"/>
      <c r="AQ53" s="8"/>
      <c r="AR53" s="8"/>
      <c r="AS53" s="20"/>
      <c r="AT53" s="20"/>
      <c r="AU53" s="20"/>
      <c r="AV53" s="8"/>
    </row>
    <row r="54" spans="2:48" ht="13.5">
      <c r="B54" s="33"/>
      <c r="C54" s="32" t="s">
        <v>103</v>
      </c>
      <c r="D54" s="13" t="s">
        <v>293</v>
      </c>
      <c r="F54" s="19"/>
      <c r="G54" s="19"/>
      <c r="N54" s="33" t="s">
        <v>168</v>
      </c>
      <c r="O54" s="13">
        <v>200</v>
      </c>
      <c r="P54" s="28"/>
      <c r="Q54"/>
      <c r="R54"/>
      <c r="S54"/>
      <c r="T54"/>
      <c r="U54"/>
      <c r="V54"/>
      <c r="W54"/>
      <c r="X54"/>
      <c r="Y54"/>
      <c r="Z54"/>
      <c r="AA54"/>
      <c r="AN54" s="8"/>
      <c r="AO54" s="8"/>
      <c r="AP54" s="8"/>
      <c r="AQ54" s="8"/>
      <c r="AR54" s="8"/>
      <c r="AS54" s="20"/>
      <c r="AT54" s="20"/>
      <c r="AU54" s="20"/>
      <c r="AV54" s="8"/>
    </row>
    <row r="55" spans="2:48" ht="13.5">
      <c r="B55" s="33"/>
      <c r="C55" s="32" t="s">
        <v>381</v>
      </c>
      <c r="D55" s="13" t="s">
        <v>380</v>
      </c>
      <c r="F55" s="19"/>
      <c r="G55" s="19"/>
      <c r="N55" s="26">
        <v>27</v>
      </c>
      <c r="O55" s="27">
        <v>153.558</v>
      </c>
      <c r="P55" s="28"/>
      <c r="Q55" s="42"/>
      <c r="R55"/>
      <c r="S55"/>
      <c r="T55"/>
      <c r="U55"/>
      <c r="V55"/>
      <c r="W55"/>
      <c r="X55"/>
      <c r="Y55"/>
      <c r="Z55"/>
      <c r="AA55"/>
      <c r="AN55" s="8"/>
      <c r="AO55" s="8"/>
      <c r="AP55" s="8"/>
      <c r="AQ55" s="8"/>
      <c r="AR55" s="8"/>
      <c r="AS55" s="20"/>
      <c r="AT55" s="20"/>
      <c r="AU55" s="20"/>
      <c r="AV55" s="8"/>
    </row>
    <row r="56" spans="2:48" ht="13.5">
      <c r="B56" s="33"/>
      <c r="C56" s="32" t="s">
        <v>352</v>
      </c>
      <c r="D56" s="13" t="s">
        <v>351</v>
      </c>
      <c r="F56" s="19"/>
      <c r="G56" s="19"/>
      <c r="N56" s="33">
        <v>55</v>
      </c>
      <c r="O56" s="13">
        <v>200</v>
      </c>
      <c r="P56" s="28"/>
      <c r="Q56"/>
      <c r="R56"/>
      <c r="S56"/>
      <c r="T56"/>
      <c r="U56"/>
      <c r="V56"/>
      <c r="W56"/>
      <c r="X56"/>
      <c r="Y56"/>
      <c r="Z56"/>
      <c r="AA56"/>
      <c r="AN56" s="8"/>
      <c r="AO56" s="8"/>
      <c r="AP56" s="8"/>
      <c r="AQ56" s="8"/>
      <c r="AR56" s="8"/>
      <c r="AS56" s="20"/>
      <c r="AT56" s="20"/>
      <c r="AU56" s="20"/>
      <c r="AV56" s="8"/>
    </row>
    <row r="57" spans="2:48" ht="13.5">
      <c r="B57" s="33"/>
      <c r="C57" s="32" t="s">
        <v>290</v>
      </c>
      <c r="D57" s="13" t="s">
        <v>289</v>
      </c>
      <c r="F57" s="19"/>
      <c r="G57" s="19"/>
      <c r="N57" s="26">
        <v>5</v>
      </c>
      <c r="O57" s="27">
        <v>123.48</v>
      </c>
      <c r="P57" s="28"/>
      <c r="Q57" s="42"/>
      <c r="R57"/>
      <c r="S57"/>
      <c r="T57"/>
      <c r="U57"/>
      <c r="V57"/>
      <c r="W57"/>
      <c r="X57"/>
      <c r="Y57"/>
      <c r="Z57"/>
      <c r="AA57"/>
      <c r="AN57" s="8"/>
      <c r="AO57" s="8"/>
      <c r="AP57" s="8"/>
      <c r="AQ57" s="8"/>
      <c r="AR57" s="8"/>
      <c r="AS57" s="20"/>
      <c r="AT57" s="20"/>
      <c r="AU57" s="20"/>
      <c r="AV57" s="8"/>
    </row>
    <row r="58" spans="2:48" ht="13.5">
      <c r="B58" s="33"/>
      <c r="C58" s="32" t="s">
        <v>62</v>
      </c>
      <c r="D58" s="13" t="s">
        <v>183</v>
      </c>
      <c r="F58" s="19"/>
      <c r="G58" s="19"/>
      <c r="I58" s="19"/>
      <c r="J58" s="19"/>
      <c r="K58" s="19"/>
      <c r="N58" s="33">
        <v>12</v>
      </c>
      <c r="O58" s="13">
        <v>1248</v>
      </c>
      <c r="P58" s="28"/>
      <c r="Q58"/>
      <c r="R58"/>
      <c r="S58"/>
      <c r="T58"/>
      <c r="U58"/>
      <c r="V58"/>
      <c r="W58"/>
      <c r="X58"/>
      <c r="Y58"/>
      <c r="Z58"/>
      <c r="AA58"/>
      <c r="AN58" s="8"/>
      <c r="AO58" s="8"/>
      <c r="AP58" s="8"/>
      <c r="AQ58" s="8"/>
      <c r="AR58" s="8"/>
      <c r="AS58" s="20"/>
      <c r="AT58" s="20"/>
      <c r="AU58" s="20"/>
      <c r="AV58" s="8"/>
    </row>
    <row r="59" spans="2:48" ht="13.5">
      <c r="B59" s="33"/>
      <c r="C59" s="32" t="s">
        <v>62</v>
      </c>
      <c r="D59" s="13" t="s">
        <v>351</v>
      </c>
      <c r="F59" s="19"/>
      <c r="G59" s="19"/>
      <c r="N59" s="33">
        <v>26</v>
      </c>
      <c r="O59" s="13">
        <v>692</v>
      </c>
      <c r="P59" s="28"/>
      <c r="Q59"/>
      <c r="R59"/>
      <c r="S59"/>
      <c r="T59"/>
      <c r="U59"/>
      <c r="V59"/>
      <c r="W59"/>
      <c r="X59"/>
      <c r="Y59"/>
      <c r="Z59"/>
      <c r="AA59"/>
      <c r="AN59" s="8"/>
      <c r="AO59" s="8"/>
      <c r="AP59" s="8"/>
      <c r="AQ59" s="8"/>
      <c r="AR59" s="8"/>
      <c r="AS59" s="20"/>
      <c r="AT59" s="20"/>
      <c r="AU59" s="20"/>
      <c r="AV59" s="8"/>
    </row>
    <row r="60" spans="2:48" ht="13.5">
      <c r="B60" s="33"/>
      <c r="C60" s="32" t="s">
        <v>62</v>
      </c>
      <c r="D60" s="13" t="s">
        <v>365</v>
      </c>
      <c r="F60" s="19"/>
      <c r="G60" s="19"/>
      <c r="N60" s="26">
        <v>18</v>
      </c>
      <c r="O60" s="27">
        <v>539.028</v>
      </c>
      <c r="P60" s="28"/>
      <c r="Q60" s="42"/>
      <c r="R60"/>
      <c r="S60"/>
      <c r="T60"/>
      <c r="U60"/>
      <c r="V60"/>
      <c r="W60"/>
      <c r="X60"/>
      <c r="Y60"/>
      <c r="Z60"/>
      <c r="AA60"/>
      <c r="AN60" s="8"/>
      <c r="AO60" s="8"/>
      <c r="AP60" s="8"/>
      <c r="AQ60" s="8"/>
      <c r="AR60" s="8"/>
      <c r="AS60" s="20"/>
      <c r="AT60" s="20"/>
      <c r="AU60" s="20"/>
      <c r="AV60" s="8"/>
    </row>
    <row r="61" spans="2:48" ht="13.5">
      <c r="B61" s="33"/>
      <c r="C61" s="31" t="s">
        <v>99</v>
      </c>
      <c r="D61" s="13" t="s">
        <v>282</v>
      </c>
      <c r="F61" s="19"/>
      <c r="G61" s="19"/>
      <c r="N61" s="33">
        <v>29</v>
      </c>
      <c r="O61" s="13">
        <v>668</v>
      </c>
      <c r="P61" s="28"/>
      <c r="Q61"/>
      <c r="R61"/>
      <c r="S61"/>
      <c r="T61"/>
      <c r="U61"/>
      <c r="V61"/>
      <c r="W61"/>
      <c r="X61"/>
      <c r="Y61"/>
      <c r="Z61"/>
      <c r="AA61"/>
      <c r="AN61" s="8"/>
      <c r="AO61" s="8"/>
      <c r="AP61" s="8"/>
      <c r="AQ61" s="8"/>
      <c r="AR61" s="8"/>
      <c r="AS61" s="20"/>
      <c r="AT61" s="20"/>
      <c r="AU61" s="20"/>
      <c r="AV61" s="8"/>
    </row>
    <row r="62" spans="2:48" ht="13.5">
      <c r="B62" s="33"/>
      <c r="C62" s="31" t="s">
        <v>99</v>
      </c>
      <c r="D62" s="13" t="s">
        <v>289</v>
      </c>
      <c r="F62" s="19"/>
      <c r="G62" s="19"/>
      <c r="N62" s="26">
        <v>3</v>
      </c>
      <c r="O62" s="27">
        <v>149.94</v>
      </c>
      <c r="P62" s="28"/>
      <c r="Q62" s="42"/>
      <c r="R62"/>
      <c r="S62"/>
      <c r="T62"/>
      <c r="U62"/>
      <c r="V62"/>
      <c r="W62"/>
      <c r="X62"/>
      <c r="Y62"/>
      <c r="Z62"/>
      <c r="AA62"/>
      <c r="AN62" s="8"/>
      <c r="AO62" s="8"/>
      <c r="AP62" s="8"/>
      <c r="AQ62" s="8"/>
      <c r="AR62" s="8"/>
      <c r="AS62" s="20"/>
      <c r="AT62" s="20"/>
      <c r="AU62" s="20"/>
      <c r="AV62" s="8"/>
    </row>
    <row r="63" spans="2:48" ht="13.5">
      <c r="B63" s="33"/>
      <c r="C63" s="31" t="s">
        <v>99</v>
      </c>
      <c r="D63" s="13" t="s">
        <v>351</v>
      </c>
      <c r="F63" s="19"/>
      <c r="G63" s="19"/>
      <c r="N63" s="33">
        <v>43</v>
      </c>
      <c r="O63" s="13">
        <v>200</v>
      </c>
      <c r="P63" s="28"/>
      <c r="Q63" s="42"/>
      <c r="R63"/>
      <c r="S63"/>
      <c r="T63"/>
      <c r="U63"/>
      <c r="V63"/>
      <c r="W63"/>
      <c r="X63"/>
      <c r="Y63"/>
      <c r="Z63"/>
      <c r="AA63"/>
      <c r="AN63" s="8"/>
      <c r="AO63" s="8"/>
      <c r="AP63" s="8"/>
      <c r="AQ63" s="8"/>
      <c r="AR63" s="8"/>
      <c r="AS63" s="20"/>
      <c r="AT63" s="20"/>
      <c r="AU63" s="20"/>
      <c r="AV63" s="8"/>
    </row>
    <row r="64" spans="2:48" ht="13.5">
      <c r="B64" s="33"/>
      <c r="C64" s="31" t="s">
        <v>99</v>
      </c>
      <c r="D64" s="13" t="s">
        <v>380</v>
      </c>
      <c r="F64" s="19"/>
      <c r="G64" s="19"/>
      <c r="N64" s="26">
        <v>18</v>
      </c>
      <c r="O64" s="27">
        <v>185.886</v>
      </c>
      <c r="P64" s="28"/>
      <c r="Q64" s="42"/>
      <c r="R64"/>
      <c r="S64"/>
      <c r="T64"/>
      <c r="U64"/>
      <c r="V64"/>
      <c r="W64"/>
      <c r="X64"/>
      <c r="Y64"/>
      <c r="Z64"/>
      <c r="AA64"/>
      <c r="AN64" s="8"/>
      <c r="AO64" s="8"/>
      <c r="AP64" s="8"/>
      <c r="AQ64" s="8"/>
      <c r="AR64" s="8"/>
      <c r="AS64" s="20"/>
      <c r="AT64" s="20"/>
      <c r="AU64" s="20"/>
      <c r="AV64" s="8"/>
    </row>
    <row r="65" spans="2:48" ht="13.5">
      <c r="B65" s="33"/>
      <c r="C65" s="32" t="s">
        <v>22</v>
      </c>
      <c r="D65" s="13" t="s">
        <v>351</v>
      </c>
      <c r="F65" s="19"/>
      <c r="G65" s="19"/>
      <c r="N65" s="33">
        <v>23</v>
      </c>
      <c r="O65" s="13">
        <v>768</v>
      </c>
      <c r="P65" s="28"/>
      <c r="Q65"/>
      <c r="R65"/>
      <c r="S65"/>
      <c r="T65"/>
      <c r="U65"/>
      <c r="V65"/>
      <c r="W65"/>
      <c r="X65"/>
      <c r="Y65"/>
      <c r="Z65"/>
      <c r="AA65"/>
      <c r="AN65" s="8"/>
      <c r="AO65" s="8"/>
      <c r="AP65" s="8"/>
      <c r="AQ65" s="8"/>
      <c r="AR65" s="8"/>
      <c r="AS65" s="20"/>
      <c r="AT65" s="20"/>
      <c r="AU65" s="20"/>
      <c r="AV65" s="8"/>
    </row>
    <row r="66" spans="2:48" ht="13.5">
      <c r="B66" s="33"/>
      <c r="C66" s="32" t="s">
        <v>22</v>
      </c>
      <c r="D66" s="13" t="s">
        <v>359</v>
      </c>
      <c r="F66" s="19"/>
      <c r="G66" s="19"/>
      <c r="N66" s="33">
        <v>30</v>
      </c>
      <c r="O66" s="13">
        <v>660</v>
      </c>
      <c r="P66" s="28"/>
      <c r="Q66"/>
      <c r="R66"/>
      <c r="S66"/>
      <c r="T66"/>
      <c r="U66"/>
      <c r="V66"/>
      <c r="W66"/>
      <c r="X66"/>
      <c r="Y66"/>
      <c r="Z66"/>
      <c r="AA66"/>
      <c r="AN66" s="8"/>
      <c r="AO66" s="8"/>
      <c r="AP66" s="8"/>
      <c r="AQ66" s="8"/>
      <c r="AR66" s="8"/>
      <c r="AS66" s="20"/>
      <c r="AT66" s="20"/>
      <c r="AU66" s="20"/>
      <c r="AV66" s="8"/>
    </row>
    <row r="67" spans="2:48" ht="13.5">
      <c r="B67" s="33"/>
      <c r="C67" s="32" t="s">
        <v>22</v>
      </c>
      <c r="D67" s="13" t="s">
        <v>365</v>
      </c>
      <c r="F67" s="19"/>
      <c r="G67" s="19"/>
      <c r="N67" s="26">
        <v>20</v>
      </c>
      <c r="O67" s="27">
        <v>523.404</v>
      </c>
      <c r="P67" s="28"/>
      <c r="Q67" s="42"/>
      <c r="R67"/>
      <c r="S67"/>
      <c r="T67"/>
      <c r="U67"/>
      <c r="V67"/>
      <c r="W67"/>
      <c r="X67"/>
      <c r="Y67"/>
      <c r="Z67"/>
      <c r="AA67"/>
      <c r="AN67" s="8"/>
      <c r="AO67" s="8"/>
      <c r="AP67" s="8"/>
      <c r="AQ67" s="8"/>
      <c r="AR67" s="8"/>
      <c r="AS67" s="20"/>
      <c r="AT67" s="20"/>
      <c r="AU67" s="20"/>
      <c r="AV67" s="8"/>
    </row>
    <row r="68" spans="2:48" ht="13.5">
      <c r="B68" s="33"/>
      <c r="C68" s="32" t="s">
        <v>22</v>
      </c>
      <c r="D68" s="13" t="s">
        <v>380</v>
      </c>
      <c r="F68" s="19"/>
      <c r="G68" s="19"/>
      <c r="N68" s="26">
        <v>3</v>
      </c>
      <c r="O68" s="27">
        <v>457.98</v>
      </c>
      <c r="P68" s="28"/>
      <c r="Q68" s="42"/>
      <c r="R68"/>
      <c r="S68"/>
      <c r="T68"/>
      <c r="U68"/>
      <c r="V68"/>
      <c r="W68"/>
      <c r="X68"/>
      <c r="Y68"/>
      <c r="Z68"/>
      <c r="AA68"/>
      <c r="AN68" s="8"/>
      <c r="AO68" s="8"/>
      <c r="AP68" s="8"/>
      <c r="AQ68" s="8"/>
      <c r="AR68" s="8"/>
      <c r="AS68" s="20"/>
      <c r="AT68" s="20"/>
      <c r="AU68" s="20"/>
      <c r="AV68" s="8"/>
    </row>
    <row r="69" spans="2:48" ht="13.5">
      <c r="B69" s="33"/>
      <c r="C69" s="32" t="s">
        <v>19</v>
      </c>
      <c r="D69" s="13" t="s">
        <v>183</v>
      </c>
      <c r="F69" s="19"/>
      <c r="G69" s="19"/>
      <c r="I69" s="19"/>
      <c r="J69" s="19"/>
      <c r="K69" s="19"/>
      <c r="N69" s="33">
        <v>15</v>
      </c>
      <c r="O69" s="13">
        <v>1212</v>
      </c>
      <c r="P69" s="28"/>
      <c r="Q69"/>
      <c r="R69"/>
      <c r="S69"/>
      <c r="T69"/>
      <c r="U69"/>
      <c r="V69"/>
      <c r="W69"/>
      <c r="X69"/>
      <c r="Y69"/>
      <c r="Z69"/>
      <c r="AA69"/>
      <c r="AN69" s="8"/>
      <c r="AO69" s="8"/>
      <c r="AP69" s="8"/>
      <c r="AQ69" s="8"/>
      <c r="AR69" s="8"/>
      <c r="AS69" s="20"/>
      <c r="AT69" s="20"/>
      <c r="AU69" s="20"/>
      <c r="AV69" s="8"/>
    </row>
    <row r="70" spans="2:48" ht="13.5">
      <c r="B70" s="33"/>
      <c r="C70" s="32" t="s">
        <v>19</v>
      </c>
      <c r="D70" s="13" t="s">
        <v>351</v>
      </c>
      <c r="F70" s="19"/>
      <c r="G70" s="19"/>
      <c r="N70" s="33">
        <v>37</v>
      </c>
      <c r="O70" s="13">
        <v>200</v>
      </c>
      <c r="P70" s="28"/>
      <c r="Q70"/>
      <c r="R70"/>
      <c r="S70"/>
      <c r="T70"/>
      <c r="U70"/>
      <c r="V70"/>
      <c r="W70"/>
      <c r="X70"/>
      <c r="Y70"/>
      <c r="Z70"/>
      <c r="AA70"/>
      <c r="AN70" s="8"/>
      <c r="AO70" s="8"/>
      <c r="AP70" s="8"/>
      <c r="AQ70" s="8"/>
      <c r="AR70" s="8"/>
      <c r="AS70" s="20"/>
      <c r="AT70" s="20"/>
      <c r="AU70" s="20"/>
      <c r="AV70" s="8"/>
    </row>
    <row r="71" spans="2:48" ht="13.5">
      <c r="B71" s="33"/>
      <c r="C71" s="32" t="s">
        <v>42</v>
      </c>
      <c r="D71" s="13" t="s">
        <v>289</v>
      </c>
      <c r="F71" s="19"/>
      <c r="G71" s="19"/>
      <c r="N71" s="26">
        <v>21</v>
      </c>
      <c r="O71" s="27">
        <v>58.211999999999996</v>
      </c>
      <c r="P71" s="28"/>
      <c r="Q71" s="42"/>
      <c r="R71"/>
      <c r="S71"/>
      <c r="T71"/>
      <c r="U71"/>
      <c r="V71"/>
      <c r="W71"/>
      <c r="X71"/>
      <c r="Y71"/>
      <c r="Z71"/>
      <c r="AA71"/>
      <c r="AN71" s="8"/>
      <c r="AO71" s="8"/>
      <c r="AP71" s="8"/>
      <c r="AQ71" s="8"/>
      <c r="AR71" s="8"/>
      <c r="AS71" s="20"/>
      <c r="AT71" s="20"/>
      <c r="AU71" s="20"/>
      <c r="AV71" s="8"/>
    </row>
    <row r="72" ht="12.75">
      <c r="O72"/>
    </row>
    <row r="73" ht="12.75">
      <c r="O73"/>
    </row>
    <row r="74" ht="12.75">
      <c r="O74"/>
    </row>
    <row r="75" ht="12.75">
      <c r="O75"/>
    </row>
    <row r="76" ht="12.75">
      <c r="O76"/>
    </row>
    <row r="77" ht="12.75">
      <c r="O77"/>
    </row>
    <row r="78" ht="12.75">
      <c r="O78"/>
    </row>
    <row r="79" ht="12.75">
      <c r="O79"/>
    </row>
    <row r="80" ht="12.75">
      <c r="O80"/>
    </row>
    <row r="81" ht="12.75">
      <c r="O81"/>
    </row>
    <row r="82" ht="12.75">
      <c r="O82"/>
    </row>
    <row r="83" ht="12.75">
      <c r="O83"/>
    </row>
    <row r="84" ht="12.75">
      <c r="O84"/>
    </row>
    <row r="85" ht="12.75">
      <c r="O85"/>
    </row>
    <row r="86" ht="12.75">
      <c r="O86"/>
    </row>
    <row r="87" ht="12.75">
      <c r="O87"/>
    </row>
    <row r="88" ht="12.75">
      <c r="O88"/>
    </row>
    <row r="89" ht="12.75">
      <c r="O89"/>
    </row>
    <row r="90" ht="12.75">
      <c r="O90"/>
    </row>
    <row r="91" ht="12.75">
      <c r="O91"/>
    </row>
    <row r="92" ht="12.75">
      <c r="O92"/>
    </row>
    <row r="93" ht="12.75">
      <c r="O93"/>
    </row>
    <row r="94" ht="12.75">
      <c r="O94"/>
    </row>
    <row r="95" ht="12.75">
      <c r="O95"/>
    </row>
    <row r="96" ht="12.75">
      <c r="O96"/>
    </row>
    <row r="97" ht="12.75">
      <c r="O97"/>
    </row>
  </sheetData>
  <mergeCells count="3">
    <mergeCell ref="X1:AC1"/>
    <mergeCell ref="N1:W1"/>
    <mergeCell ref="X2:AC2"/>
  </mergeCells>
  <printOptions horizontalCentered="1"/>
  <pageMargins left="0.25" right="0.25" top="0.95" bottom="0.95" header="0.25" footer="0.25"/>
  <pageSetup fitToHeight="10" fitToWidth="1" horizontalDpi="300" verticalDpi="300" orientation="landscape" scale="74" r:id="rId1"/>
  <headerFooter alignWithMargins="0">
    <oddHeader>&amp;C&amp;"Times New Roman,Bold"&amp;16 2004-2005 USFA Point Standings
Senior &amp;A - Rolling Standings</oddHeader>
    <oddFooter>&amp;L&amp;"Arial,Bold"* Permanent Resident
# Junior&amp;"Arial,Regular"
Total = Best 5 Group II plus Best 3 Group I&amp;CPage &amp;P&amp;R&amp;"Arial,Bold"np = Did not earn points (including not competing)&amp;"Arial,Regular"
Printed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P98"/>
  <sheetViews>
    <sheetView workbookViewId="0" topLeftCell="A1">
      <pane ySplit="3" topLeftCell="BM4" activePane="bottomLeft" state="frozen"/>
      <selection pane="topLeft" activeCell="D4" sqref="D4"/>
      <selection pane="bottomLeft" activeCell="A4" sqref="A4"/>
    </sheetView>
  </sheetViews>
  <sheetFormatPr defaultColWidth="9.140625" defaultRowHeight="12.75"/>
  <cols>
    <col min="1" max="1" width="4.7109375" style="13" customWidth="1"/>
    <col min="2" max="2" width="3.28125" style="13" customWidth="1"/>
    <col min="3" max="3" width="27.421875" style="31" customWidth="1"/>
    <col min="4" max="4" width="5.421875" style="13" customWidth="1"/>
    <col min="5" max="5" width="8.00390625" style="13" customWidth="1"/>
    <col min="6" max="6" width="5.421875" style="14" customWidth="1"/>
    <col min="7" max="13" width="5.421875" style="22" customWidth="1"/>
    <col min="14" max="29" width="5.421875" style="23" customWidth="1"/>
    <col min="30" max="30" width="9.140625" style="19" customWidth="1"/>
    <col min="31" max="94" width="9.140625" style="19" hidden="1" customWidth="1"/>
    <col min="95" max="16384" width="9.140625" style="19" customWidth="1"/>
  </cols>
  <sheetData>
    <row r="1" spans="1:29" s="7" customFormat="1" ht="12.75" customHeight="1">
      <c r="A1" s="29"/>
      <c r="B1" s="1"/>
      <c r="C1" s="2" t="s">
        <v>0</v>
      </c>
      <c r="D1" s="3" t="s">
        <v>1</v>
      </c>
      <c r="E1" s="37" t="s">
        <v>2</v>
      </c>
      <c r="F1" s="6" t="s">
        <v>188</v>
      </c>
      <c r="G1" s="5"/>
      <c r="H1" s="4" t="s">
        <v>241</v>
      </c>
      <c r="I1" s="5"/>
      <c r="J1" s="4" t="s">
        <v>180</v>
      </c>
      <c r="K1" s="5"/>
      <c r="L1" s="4" t="s">
        <v>386</v>
      </c>
      <c r="M1" s="5"/>
      <c r="N1" s="46" t="s">
        <v>105</v>
      </c>
      <c r="O1" s="44"/>
      <c r="P1" s="44"/>
      <c r="Q1" s="44"/>
      <c r="R1" s="44"/>
      <c r="S1" s="44"/>
      <c r="T1" s="44"/>
      <c r="U1" s="44"/>
      <c r="V1" s="44"/>
      <c r="W1" s="45"/>
      <c r="X1" s="44" t="s">
        <v>109</v>
      </c>
      <c r="Y1" s="44"/>
      <c r="Z1" s="44"/>
      <c r="AA1" s="44"/>
      <c r="AB1" s="44"/>
      <c r="AC1" s="45"/>
    </row>
    <row r="2" spans="1:94" s="7" customFormat="1" ht="18.75" customHeight="1">
      <c r="A2" s="1"/>
      <c r="B2" s="1"/>
      <c r="C2" s="2"/>
      <c r="D2" s="2"/>
      <c r="E2" s="37"/>
      <c r="F2" s="6" t="s">
        <v>78</v>
      </c>
      <c r="G2" s="5" t="s">
        <v>189</v>
      </c>
      <c r="H2" s="4" t="s">
        <v>78</v>
      </c>
      <c r="I2" s="5" t="s">
        <v>242</v>
      </c>
      <c r="J2" s="4" t="s">
        <v>78</v>
      </c>
      <c r="K2" s="5" t="s">
        <v>308</v>
      </c>
      <c r="L2" s="4" t="s">
        <v>102</v>
      </c>
      <c r="M2" s="5" t="s">
        <v>387</v>
      </c>
      <c r="N2" s="4" t="s">
        <v>106</v>
      </c>
      <c r="O2" s="6"/>
      <c r="P2" s="6"/>
      <c r="Q2" s="6"/>
      <c r="R2" s="6"/>
      <c r="S2" s="6"/>
      <c r="T2" s="6"/>
      <c r="U2" s="6"/>
      <c r="V2" s="6"/>
      <c r="W2" s="6"/>
      <c r="X2" s="46" t="s">
        <v>3</v>
      </c>
      <c r="Y2" s="44"/>
      <c r="Z2" s="44"/>
      <c r="AA2" s="44"/>
      <c r="AB2" s="44"/>
      <c r="AC2" s="45"/>
      <c r="AO2" s="7" t="s">
        <v>107</v>
      </c>
      <c r="BF2" s="7" t="s">
        <v>108</v>
      </c>
      <c r="BK2" s="8"/>
      <c r="BU2" s="7" t="s">
        <v>107</v>
      </c>
      <c r="CL2" s="7" t="s">
        <v>108</v>
      </c>
      <c r="CP2" s="7" t="s">
        <v>110</v>
      </c>
    </row>
    <row r="3" spans="1:45" s="7" customFormat="1" ht="11.25" customHeight="1" hidden="1">
      <c r="A3" s="1"/>
      <c r="B3" s="1"/>
      <c r="C3" s="2"/>
      <c r="D3" s="2"/>
      <c r="E3" s="38"/>
      <c r="F3" s="3">
        <f>COLUMN()</f>
        <v>6</v>
      </c>
      <c r="G3" s="10">
        <f>HLOOKUP(F2,PointTableHeader,2,FALSE)</f>
        <v>9</v>
      </c>
      <c r="H3" s="9">
        <f>COLUMN()</f>
        <v>8</v>
      </c>
      <c r="I3" s="10">
        <f>HLOOKUP(H2,PointTableHeader,2,FALSE)</f>
        <v>9</v>
      </c>
      <c r="J3" s="9">
        <f>COLUMN()</f>
        <v>10</v>
      </c>
      <c r="K3" s="10">
        <f>HLOOKUP(J2,PointTableHeader,2,FALSE)</f>
        <v>9</v>
      </c>
      <c r="L3" s="9">
        <f>COLUMN()</f>
        <v>12</v>
      </c>
      <c r="M3" s="10">
        <f>HLOOKUP(L2,PointTableHeader,2,FALSE)</f>
        <v>8</v>
      </c>
      <c r="N3" s="9">
        <f>COLUMN()</f>
        <v>14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10"/>
      <c r="AP3" s="7" t="b">
        <v>0</v>
      </c>
      <c r="AQ3" s="7" t="b">
        <v>0</v>
      </c>
      <c r="AS3" s="7" t="b">
        <v>0</v>
      </c>
    </row>
    <row r="4" spans="1:94" ht="13.5">
      <c r="A4" s="11" t="str">
        <f aca="true" t="shared" si="0" ref="A4:A35">IF(E4&lt;MinimumSr,"",IF(E4=E3,A3,ROW()-3&amp;IF(E4=E5,"T","")))</f>
        <v>1</v>
      </c>
      <c r="B4" s="11" t="str">
        <f>IF(D4&gt;=JuniorCutoff,"#","")</f>
        <v>#</v>
      </c>
      <c r="C4" s="12" t="s">
        <v>96</v>
      </c>
      <c r="D4" s="13">
        <v>1988</v>
      </c>
      <c r="E4" s="39">
        <f>ROUND(IF('Men''s Epée'!$A$3=1,AO4+BF4,BU4+CL4),0)</f>
        <v>2955</v>
      </c>
      <c r="F4" s="14">
        <v>14</v>
      </c>
      <c r="G4" s="16">
        <f>IF(OR('Men''s Epée'!$A$3=1,'Men''s Epée'!$AP$3=TRUE),IF(OR(F4&gt;=49,ISNUMBER(F4)=FALSE),0,VLOOKUP(F4,PointTable,G$3,TRUE)),0)</f>
        <v>504</v>
      </c>
      <c r="H4" s="15">
        <v>6</v>
      </c>
      <c r="I4" s="16">
        <f>IF(OR('Men''s Epée'!$A$3=1,'Men''s Epée'!$AQ$3=TRUE),IF(OR(H4&gt;=49,ISNUMBER(H4)=FALSE),0,VLOOKUP(H4,PointTable,I$3,TRUE)),0)</f>
        <v>695</v>
      </c>
      <c r="J4" s="15">
        <v>5</v>
      </c>
      <c r="K4" s="16">
        <f>IF(OR('Men''s Epée'!$A$3=1,'Men''s Epée'!$AQ$3=TRUE),IF(OR(J4&gt;=49,ISNUMBER(J4)=FALSE),0,VLOOKUP(J4,PointTable,K$3,TRUE)),0)</f>
        <v>700</v>
      </c>
      <c r="L4" s="15">
        <v>3</v>
      </c>
      <c r="M4" s="16">
        <f>IF(OR('Men''s Epée'!$A$3=1,'Men''s Epée'!$AS$3=TRUE),IF(OR(L4&gt;=49,ISNUMBER(L4)=FALSE),0,VLOOKUP(L4,PointTable,M$3,TRUE)),0)</f>
        <v>850</v>
      </c>
      <c r="N4" s="17">
        <v>510.328</v>
      </c>
      <c r="O4" s="17">
        <v>200</v>
      </c>
      <c r="P4" s="17"/>
      <c r="Q4" s="17"/>
      <c r="R4" s="17"/>
      <c r="S4" s="17"/>
      <c r="T4" s="17"/>
      <c r="U4" s="17"/>
      <c r="V4" s="17"/>
      <c r="W4" s="18"/>
      <c r="X4" s="17">
        <v>326.904</v>
      </c>
      <c r="Y4" s="17"/>
      <c r="Z4" s="17"/>
      <c r="AA4" s="17"/>
      <c r="AB4" s="17"/>
      <c r="AC4" s="18"/>
      <c r="AE4" s="19">
        <f aca="true" t="shared" si="1" ref="AE4:AE20">ABS(N4)</f>
        <v>510.328</v>
      </c>
      <c r="AF4" s="19">
        <f aca="true" t="shared" si="2" ref="AF4:AN4">ABS(O4)</f>
        <v>200</v>
      </c>
      <c r="AG4" s="19">
        <f t="shared" si="2"/>
        <v>0</v>
      </c>
      <c r="AH4" s="19">
        <f t="shared" si="2"/>
        <v>0</v>
      </c>
      <c r="AI4" s="19">
        <f t="shared" si="2"/>
        <v>0</v>
      </c>
      <c r="AJ4" s="19">
        <f t="shared" si="2"/>
        <v>0</v>
      </c>
      <c r="AK4" s="19">
        <f t="shared" si="2"/>
        <v>0</v>
      </c>
      <c r="AL4" s="19">
        <f t="shared" si="2"/>
        <v>0</v>
      </c>
      <c r="AM4" s="19">
        <f t="shared" si="2"/>
        <v>0</v>
      </c>
      <c r="AN4" s="19">
        <f t="shared" si="2"/>
        <v>0</v>
      </c>
      <c r="AO4" s="19">
        <f aca="true" t="shared" si="3" ref="AO4:AO53">LARGE($AE4:$AN4,1)+LARGE($AE4:$AN4,2)+LARGE($AE4:$AN4,3)+LARGE($AE4:$AN4,4)</f>
        <v>710.328</v>
      </c>
      <c r="AP4" s="19">
        <f aca="true" t="shared" si="4" ref="AP4:AP20">G4</f>
        <v>504</v>
      </c>
      <c r="AQ4" s="19">
        <f aca="true" t="shared" si="5" ref="AQ4:AQ20">I4</f>
        <v>695</v>
      </c>
      <c r="AR4" s="19">
        <f aca="true" t="shared" si="6" ref="AR4:AR20">K4</f>
        <v>700</v>
      </c>
      <c r="AS4" s="19">
        <f aca="true" t="shared" si="7" ref="AS4:AS20">M4</f>
        <v>850</v>
      </c>
      <c r="AT4" s="19">
        <f aca="true" t="shared" si="8" ref="AT4:AT53">LARGE($AE4:$AN4,5)</f>
        <v>0</v>
      </c>
      <c r="AU4" s="19">
        <f aca="true" t="shared" si="9" ref="AU4:AU53">LARGE($AE4:$AN4,6)</f>
        <v>0</v>
      </c>
      <c r="AV4" s="19">
        <f aca="true" t="shared" si="10" ref="AV4:AV53">LARGE($AE4:$AN4,7)</f>
        <v>0</v>
      </c>
      <c r="AW4" s="19">
        <f aca="true" t="shared" si="11" ref="AW4:AW53">LARGE($AE4:$AN4,8)</f>
        <v>0</v>
      </c>
      <c r="AX4" s="19">
        <f aca="true" t="shared" si="12" ref="AX4:AX53">LARGE($AE4:$AN4,9)</f>
        <v>0</v>
      </c>
      <c r="AY4" s="19">
        <f aca="true" t="shared" si="13" ref="AY4:AY53">LARGE($AE4:$AN4,10)</f>
        <v>0</v>
      </c>
      <c r="AZ4" s="19">
        <f aca="true" t="shared" si="14" ref="AZ4:BE4">ABS(X4)</f>
        <v>326.904</v>
      </c>
      <c r="BA4" s="19">
        <f t="shared" si="14"/>
        <v>0</v>
      </c>
      <c r="BB4" s="19">
        <f t="shared" si="14"/>
        <v>0</v>
      </c>
      <c r="BC4" s="19">
        <f t="shared" si="14"/>
        <v>0</v>
      </c>
      <c r="BD4" s="19">
        <f t="shared" si="14"/>
        <v>0</v>
      </c>
      <c r="BE4" s="19">
        <f t="shared" si="14"/>
        <v>0</v>
      </c>
      <c r="BF4" s="19">
        <f>LARGE($AP4:$BE4,1)+LARGE($AP4:$BE4,2)+LARGE($AP4:$BE4,3)</f>
        <v>2245</v>
      </c>
      <c r="BG4" s="19">
        <f aca="true" t="shared" si="15" ref="BG4:BG20">LARGE(AT4:BE4,1)</f>
        <v>326.904</v>
      </c>
      <c r="BH4" s="19">
        <f aca="true" t="shared" si="16" ref="BH4:BH20">LARGE(AT4:BE4,2)</f>
        <v>0</v>
      </c>
      <c r="BI4" s="19">
        <f aca="true" t="shared" si="17" ref="BI4:BI20">LARGE(AT4:BE4,3)</f>
        <v>0</v>
      </c>
      <c r="BK4" s="20">
        <f aca="true" t="shared" si="18" ref="BK4:BK20">MAX(N4,0)</f>
        <v>510.328</v>
      </c>
      <c r="BL4" s="20">
        <f aca="true" t="shared" si="19" ref="BL4:BT4">MAX(O4,0)</f>
        <v>200</v>
      </c>
      <c r="BM4" s="20">
        <f t="shared" si="19"/>
        <v>0</v>
      </c>
      <c r="BN4" s="20">
        <f t="shared" si="19"/>
        <v>0</v>
      </c>
      <c r="BO4" s="20">
        <f t="shared" si="19"/>
        <v>0</v>
      </c>
      <c r="BP4" s="20">
        <f t="shared" si="19"/>
        <v>0</v>
      </c>
      <c r="BQ4" s="20">
        <f t="shared" si="19"/>
        <v>0</v>
      </c>
      <c r="BR4" s="20">
        <f t="shared" si="19"/>
        <v>0</v>
      </c>
      <c r="BS4" s="20">
        <f t="shared" si="19"/>
        <v>0</v>
      </c>
      <c r="BT4" s="20">
        <f t="shared" si="19"/>
        <v>0</v>
      </c>
      <c r="BU4" s="20">
        <f aca="true" t="shared" si="20" ref="BU4:BU53">LARGE($BK4:$BT4,1)+LARGE($BK4:$BT4,2)+LARGE($BK4:$BT4,3)+LARGE($BK4:$BT4,4)</f>
        <v>710.328</v>
      </c>
      <c r="BV4" s="8">
        <f>IF('Men''s Epée'!$AP$3=TRUE,G4,0)</f>
        <v>504</v>
      </c>
      <c r="BW4" s="8">
        <f>IF('Men''s Epée'!$AQ$3=TRUE,I4,0)</f>
        <v>695</v>
      </c>
      <c r="BX4" s="8">
        <f>IF('Men''s Epée'!$AR$3=TRUE,K4,0)</f>
        <v>700</v>
      </c>
      <c r="BY4" s="8">
        <f>IF('Men''s Epée'!$AS$3=TRUE,M4,0)</f>
        <v>850</v>
      </c>
      <c r="BZ4" s="8">
        <f aca="true" t="shared" si="21" ref="BZ4:BZ53">LARGE($BK4:$BT4,5)</f>
        <v>0</v>
      </c>
      <c r="CA4" s="8">
        <f aca="true" t="shared" si="22" ref="CA4:CA53">LARGE($BK4:$BT4,6)</f>
        <v>0</v>
      </c>
      <c r="CB4" s="8">
        <f aca="true" t="shared" si="23" ref="CB4:CB53">LARGE($BK4:$BT4,7)</f>
        <v>0</v>
      </c>
      <c r="CC4" s="8">
        <f aca="true" t="shared" si="24" ref="CC4:CC53">LARGE($BK4:$BT4,8)</f>
        <v>0</v>
      </c>
      <c r="CD4" s="8">
        <f aca="true" t="shared" si="25" ref="CD4:CD53">LARGE($BK4:$BT4,9)</f>
        <v>0</v>
      </c>
      <c r="CE4" s="8">
        <f aca="true" t="shared" si="26" ref="CE4:CE53">LARGE($BK4:$BT4,10)</f>
        <v>0</v>
      </c>
      <c r="CF4" s="20">
        <f aca="true" t="shared" si="27" ref="CF4:CK4">MAX(X4,0)</f>
        <v>326.904</v>
      </c>
      <c r="CG4" s="20">
        <f t="shared" si="27"/>
        <v>0</v>
      </c>
      <c r="CH4" s="20">
        <f t="shared" si="27"/>
        <v>0</v>
      </c>
      <c r="CI4" s="20">
        <f t="shared" si="27"/>
        <v>0</v>
      </c>
      <c r="CJ4" s="20">
        <f t="shared" si="27"/>
        <v>0</v>
      </c>
      <c r="CK4" s="20">
        <f t="shared" si="27"/>
        <v>0</v>
      </c>
      <c r="CL4" s="8">
        <f>LARGE($BV4:$CK4,1)+LARGE($BV4:$CK4,2)+LARGE($BV4:$CK4,3)</f>
        <v>2245</v>
      </c>
      <c r="CM4" s="8">
        <f aca="true" t="shared" si="28" ref="CM4:CM20">LARGE(BZ4:CK4,1)</f>
        <v>326.904</v>
      </c>
      <c r="CN4" s="8">
        <f aca="true" t="shared" si="29" ref="CN4:CN20">LARGE(BZ4:CK4,2)</f>
        <v>0</v>
      </c>
      <c r="CO4" s="8">
        <f aca="true" t="shared" si="30" ref="CO4:CO20">LARGE(BZ4:CK4,3)</f>
        <v>0</v>
      </c>
      <c r="CP4" s="8">
        <f aca="true" t="shared" si="31" ref="CP4:CP20">ROUND(BU4+CL4,0)</f>
        <v>2955</v>
      </c>
    </row>
    <row r="5" spans="1:94" ht="13.5">
      <c r="A5" s="11" t="str">
        <f t="shared" si="0"/>
        <v>2</v>
      </c>
      <c r="B5" s="11">
        <f aca="true" t="shared" si="32" ref="B5:B35">IF(D5&gt;=JuniorCutoff,"#","")</f>
      </c>
      <c r="C5" s="12" t="s">
        <v>41</v>
      </c>
      <c r="D5" s="13">
        <v>1980</v>
      </c>
      <c r="E5" s="39">
        <f>ROUND(IF('Men''s Epée'!$A$3=1,AO5+BF5,BU5+CL5),0)</f>
        <v>2745</v>
      </c>
      <c r="F5" s="14">
        <v>6</v>
      </c>
      <c r="G5" s="16">
        <f>IF(OR('Men''s Epée'!$A$3=1,'Men''s Epée'!$AP$3=TRUE),IF(OR(F5&gt;=49,ISNUMBER(F5)=FALSE),0,VLOOKUP(F5,PointTable,G$3,TRUE)),0)</f>
        <v>695</v>
      </c>
      <c r="H5" s="15">
        <v>13</v>
      </c>
      <c r="I5" s="16">
        <f>IF(OR('Men''s Epée'!$A$3=1,'Men''s Epée'!$AQ$3=TRUE),IF(OR(H5&gt;=49,ISNUMBER(H5)=FALSE),0,VLOOKUP(H5,PointTable,I$3,TRUE)),0)</f>
        <v>506</v>
      </c>
      <c r="J5" s="15">
        <v>3</v>
      </c>
      <c r="K5" s="16">
        <f>IF(OR('Men''s Epée'!$A$3=1,'Men''s Epée'!$AQ$3=TRUE),IF(OR(J5&gt;=49,ISNUMBER(J5)=FALSE),0,VLOOKUP(J5,PointTable,K$3,TRUE)),0)</f>
        <v>850</v>
      </c>
      <c r="L5" s="15">
        <v>1</v>
      </c>
      <c r="M5" s="16">
        <f>IF(OR('Men''s Epée'!$A$3=1,'Men''s Epée'!$AS$3=TRUE),IF(OR(L5&gt;=49,ISNUMBER(L5)=FALSE),0,VLOOKUP(L5,PointTable,M$3,TRUE)),0)</f>
        <v>1000</v>
      </c>
      <c r="N5" s="17">
        <v>200</v>
      </c>
      <c r="O5" s="17"/>
      <c r="P5" s="17"/>
      <c r="Q5" s="17"/>
      <c r="R5" s="17"/>
      <c r="S5" s="17"/>
      <c r="T5" s="17"/>
      <c r="U5" s="17"/>
      <c r="V5" s="17"/>
      <c r="W5" s="18"/>
      <c r="X5" s="17">
        <v>212.796</v>
      </c>
      <c r="Y5" s="17"/>
      <c r="Z5" s="17"/>
      <c r="AA5" s="17"/>
      <c r="AB5" s="17"/>
      <c r="AC5" s="18"/>
      <c r="AE5" s="19">
        <f t="shared" si="1"/>
        <v>200</v>
      </c>
      <c r="AF5" s="19">
        <f aca="true" t="shared" si="33" ref="AF5:AF19">ABS(O5)</f>
        <v>0</v>
      </c>
      <c r="AG5" s="19">
        <f aca="true" t="shared" si="34" ref="AG5:AG19">ABS(P5)</f>
        <v>0</v>
      </c>
      <c r="AH5" s="19">
        <f aca="true" t="shared" si="35" ref="AH5:AH19">ABS(Q5)</f>
        <v>0</v>
      </c>
      <c r="AI5" s="19">
        <f aca="true" t="shared" si="36" ref="AI5:AI19">ABS(R5)</f>
        <v>0</v>
      </c>
      <c r="AJ5" s="19">
        <f aca="true" t="shared" si="37" ref="AJ5:AJ19">ABS(S5)</f>
        <v>0</v>
      </c>
      <c r="AK5" s="19">
        <f aca="true" t="shared" si="38" ref="AK5:AK19">ABS(T5)</f>
        <v>0</v>
      </c>
      <c r="AL5" s="19">
        <f aca="true" t="shared" si="39" ref="AL5:AL19">ABS(U5)</f>
        <v>0</v>
      </c>
      <c r="AM5" s="19">
        <f aca="true" t="shared" si="40" ref="AM5:AM19">ABS(V5)</f>
        <v>0</v>
      </c>
      <c r="AN5" s="19">
        <f aca="true" t="shared" si="41" ref="AN5:AN19">ABS(W5)</f>
        <v>0</v>
      </c>
      <c r="AO5" s="19">
        <f t="shared" si="3"/>
        <v>200</v>
      </c>
      <c r="AP5" s="19">
        <f t="shared" si="4"/>
        <v>695</v>
      </c>
      <c r="AQ5" s="19">
        <f t="shared" si="5"/>
        <v>506</v>
      </c>
      <c r="AR5" s="19">
        <f t="shared" si="6"/>
        <v>850</v>
      </c>
      <c r="AS5" s="19">
        <f t="shared" si="7"/>
        <v>1000</v>
      </c>
      <c r="AT5" s="19">
        <f t="shared" si="8"/>
        <v>0</v>
      </c>
      <c r="AU5" s="19">
        <f t="shared" si="9"/>
        <v>0</v>
      </c>
      <c r="AV5" s="19">
        <f t="shared" si="10"/>
        <v>0</v>
      </c>
      <c r="AW5" s="19">
        <f t="shared" si="11"/>
        <v>0</v>
      </c>
      <c r="AX5" s="19">
        <f t="shared" si="12"/>
        <v>0</v>
      </c>
      <c r="AY5" s="19">
        <f t="shared" si="13"/>
        <v>0</v>
      </c>
      <c r="AZ5" s="19">
        <f aca="true" t="shared" si="42" ref="AZ5:AZ19">ABS(X5)</f>
        <v>212.796</v>
      </c>
      <c r="BA5" s="19">
        <f aca="true" t="shared" si="43" ref="BA5:BA19">ABS(Y5)</f>
        <v>0</v>
      </c>
      <c r="BB5" s="19">
        <f aca="true" t="shared" si="44" ref="BB5:BB19">ABS(Z5)</f>
        <v>0</v>
      </c>
      <c r="BC5" s="19">
        <f aca="true" t="shared" si="45" ref="BC5:BC19">ABS(AA5)</f>
        <v>0</v>
      </c>
      <c r="BD5" s="19">
        <f aca="true" t="shared" si="46" ref="BD5:BD19">ABS(AB5)</f>
        <v>0</v>
      </c>
      <c r="BE5" s="19">
        <f aca="true" t="shared" si="47" ref="BE5:BE19">ABS(AC5)</f>
        <v>0</v>
      </c>
      <c r="BF5" s="19">
        <f aca="true" t="shared" si="48" ref="BF5:BF53">LARGE($AP5:$BE5,1)+LARGE($AP5:$BE5,2)+LARGE($AP5:$BE5,3)</f>
        <v>2545</v>
      </c>
      <c r="BG5" s="19">
        <f t="shared" si="15"/>
        <v>212.796</v>
      </c>
      <c r="BH5" s="19">
        <f t="shared" si="16"/>
        <v>0</v>
      </c>
      <c r="BI5" s="19">
        <f t="shared" si="17"/>
        <v>0</v>
      </c>
      <c r="BK5" s="20">
        <f t="shared" si="18"/>
        <v>200</v>
      </c>
      <c r="BL5" s="20">
        <f aca="true" t="shared" si="49" ref="BL5:BL19">MAX(O5,0)</f>
        <v>0</v>
      </c>
      <c r="BM5" s="20">
        <f aca="true" t="shared" si="50" ref="BM5:BM19">MAX(P5,0)</f>
        <v>0</v>
      </c>
      <c r="BN5" s="20">
        <f aca="true" t="shared" si="51" ref="BN5:BN19">MAX(Q5,0)</f>
        <v>0</v>
      </c>
      <c r="BO5" s="20">
        <f aca="true" t="shared" si="52" ref="BO5:BO19">MAX(R5,0)</f>
        <v>0</v>
      </c>
      <c r="BP5" s="20">
        <f aca="true" t="shared" si="53" ref="BP5:BP19">MAX(S5,0)</f>
        <v>0</v>
      </c>
      <c r="BQ5" s="20">
        <f aca="true" t="shared" si="54" ref="BQ5:BQ19">MAX(T5,0)</f>
        <v>0</v>
      </c>
      <c r="BR5" s="20">
        <f aca="true" t="shared" si="55" ref="BR5:BR19">MAX(U5,0)</f>
        <v>0</v>
      </c>
      <c r="BS5" s="20">
        <f aca="true" t="shared" si="56" ref="BS5:BS19">MAX(V5,0)</f>
        <v>0</v>
      </c>
      <c r="BT5" s="20">
        <f aca="true" t="shared" si="57" ref="BT5:BT19">MAX(W5,0)</f>
        <v>0</v>
      </c>
      <c r="BU5" s="20">
        <f t="shared" si="20"/>
        <v>200</v>
      </c>
      <c r="BV5" s="8">
        <f>IF('Men''s Epée'!$AP$3=TRUE,G5,0)</f>
        <v>695</v>
      </c>
      <c r="BW5" s="8">
        <f>IF('Men''s Epée'!$AQ$3=TRUE,I5,0)</f>
        <v>506</v>
      </c>
      <c r="BX5" s="8">
        <f>IF('Men''s Epée'!$AR$3=TRUE,K5,0)</f>
        <v>850</v>
      </c>
      <c r="BY5" s="8">
        <f>IF('Men''s Epée'!$AS$3=TRUE,M5,0)</f>
        <v>1000</v>
      </c>
      <c r="BZ5" s="8">
        <f t="shared" si="21"/>
        <v>0</v>
      </c>
      <c r="CA5" s="8">
        <f t="shared" si="22"/>
        <v>0</v>
      </c>
      <c r="CB5" s="8">
        <f t="shared" si="23"/>
        <v>0</v>
      </c>
      <c r="CC5" s="8">
        <f t="shared" si="24"/>
        <v>0</v>
      </c>
      <c r="CD5" s="8">
        <f t="shared" si="25"/>
        <v>0</v>
      </c>
      <c r="CE5" s="8">
        <f t="shared" si="26"/>
        <v>0</v>
      </c>
      <c r="CF5" s="20">
        <f aca="true" t="shared" si="58" ref="CF5:CF19">MAX(X5,0)</f>
        <v>212.796</v>
      </c>
      <c r="CG5" s="20">
        <f aca="true" t="shared" si="59" ref="CG5:CG19">MAX(Y5,0)</f>
        <v>0</v>
      </c>
      <c r="CH5" s="20">
        <f aca="true" t="shared" si="60" ref="CH5:CH19">MAX(Z5,0)</f>
        <v>0</v>
      </c>
      <c r="CI5" s="20">
        <f aca="true" t="shared" si="61" ref="CI5:CI19">MAX(AA5,0)</f>
        <v>0</v>
      </c>
      <c r="CJ5" s="20">
        <f aca="true" t="shared" si="62" ref="CJ5:CJ19">MAX(AB5,0)</f>
        <v>0</v>
      </c>
      <c r="CK5" s="20">
        <f aca="true" t="shared" si="63" ref="CK5:CK19">MAX(AC5,0)</f>
        <v>0</v>
      </c>
      <c r="CL5" s="8">
        <f aca="true" t="shared" si="64" ref="CL5:CL53">LARGE($BV5:$CK5,1)+LARGE($BV5:$CK5,2)+LARGE($BV5:$CK5,3)</f>
        <v>2545</v>
      </c>
      <c r="CM5" s="8">
        <f t="shared" si="28"/>
        <v>212.796</v>
      </c>
      <c r="CN5" s="8">
        <f t="shared" si="29"/>
        <v>0</v>
      </c>
      <c r="CO5" s="8">
        <f t="shared" si="30"/>
        <v>0</v>
      </c>
      <c r="CP5" s="8">
        <f t="shared" si="31"/>
        <v>2745</v>
      </c>
    </row>
    <row r="6" spans="1:94" ht="13.5">
      <c r="A6" s="11" t="str">
        <f t="shared" si="0"/>
        <v>3</v>
      </c>
      <c r="B6" s="11">
        <f aca="true" t="shared" si="65" ref="B6:B20">IF(D6&gt;=JuniorCutoff,"#","")</f>
      </c>
      <c r="C6" s="12" t="s">
        <v>29</v>
      </c>
      <c r="D6" s="13">
        <v>1981</v>
      </c>
      <c r="E6" s="39">
        <f>ROUND(IF('Men''s Epée'!$A$3=1,AO6+BF6,BU6+CL6),0)</f>
        <v>2390</v>
      </c>
      <c r="F6" s="14">
        <v>7</v>
      </c>
      <c r="G6" s="16">
        <f>IF(OR('Men''s Epée'!$A$3=1,'Men''s Epée'!$AP$3=TRUE),IF(OR(F6&gt;=49,ISNUMBER(F6)=FALSE),0,VLOOKUP(F6,PointTable,G$3,TRUE)),0)</f>
        <v>690</v>
      </c>
      <c r="H6" s="15">
        <v>3</v>
      </c>
      <c r="I6" s="16">
        <f>IF(OR('Men''s Epée'!$A$3=1,'Men''s Epée'!$AQ$3=TRUE),IF(OR(H6&gt;=49,ISNUMBER(H6)=FALSE),0,VLOOKUP(H6,PointTable,I$3,TRUE)),0)</f>
        <v>850</v>
      </c>
      <c r="J6" s="15" t="s">
        <v>4</v>
      </c>
      <c r="K6" s="16">
        <f>IF(OR('Men''s Epée'!$A$3=1,'Men''s Epée'!$AQ$3=TRUE),IF(OR(J6&gt;=49,ISNUMBER(J6)=FALSE),0,VLOOKUP(J6,PointTable,K$3,TRUE)),0)</f>
        <v>0</v>
      </c>
      <c r="L6" s="15">
        <v>3</v>
      </c>
      <c r="M6" s="16">
        <f>IF(OR('Men''s Epée'!$A$3=1,'Men''s Epée'!$AS$3=TRUE),IF(OR(L6&gt;=49,ISNUMBER(L6)=FALSE),0,VLOOKUP(L6,PointTable,M$3,TRUE)),0)</f>
        <v>850</v>
      </c>
      <c r="N6" s="17"/>
      <c r="O6" s="17"/>
      <c r="P6" s="17"/>
      <c r="Q6" s="17"/>
      <c r="R6" s="17"/>
      <c r="S6" s="17"/>
      <c r="T6" s="17"/>
      <c r="U6" s="17"/>
      <c r="V6" s="17"/>
      <c r="W6" s="18"/>
      <c r="X6" s="17"/>
      <c r="Y6" s="17"/>
      <c r="Z6" s="17"/>
      <c r="AA6" s="17"/>
      <c r="AB6" s="17"/>
      <c r="AC6" s="18"/>
      <c r="AE6" s="19">
        <f t="shared" si="1"/>
        <v>0</v>
      </c>
      <c r="AF6" s="19">
        <f t="shared" si="33"/>
        <v>0</v>
      </c>
      <c r="AG6" s="19">
        <f t="shared" si="34"/>
        <v>0</v>
      </c>
      <c r="AH6" s="19">
        <f t="shared" si="35"/>
        <v>0</v>
      </c>
      <c r="AI6" s="19">
        <f t="shared" si="36"/>
        <v>0</v>
      </c>
      <c r="AJ6" s="19">
        <f t="shared" si="37"/>
        <v>0</v>
      </c>
      <c r="AK6" s="19">
        <f t="shared" si="38"/>
        <v>0</v>
      </c>
      <c r="AL6" s="19">
        <f t="shared" si="39"/>
        <v>0</v>
      </c>
      <c r="AM6" s="19">
        <f t="shared" si="40"/>
        <v>0</v>
      </c>
      <c r="AN6" s="19">
        <f t="shared" si="41"/>
        <v>0</v>
      </c>
      <c r="AO6" s="19">
        <f t="shared" si="3"/>
        <v>0</v>
      </c>
      <c r="AP6" s="19">
        <f t="shared" si="4"/>
        <v>690</v>
      </c>
      <c r="AQ6" s="19">
        <f t="shared" si="5"/>
        <v>850</v>
      </c>
      <c r="AR6" s="19">
        <f t="shared" si="6"/>
        <v>0</v>
      </c>
      <c r="AS6" s="19">
        <f t="shared" si="7"/>
        <v>850</v>
      </c>
      <c r="AT6" s="19">
        <f t="shared" si="8"/>
        <v>0</v>
      </c>
      <c r="AU6" s="19">
        <f t="shared" si="9"/>
        <v>0</v>
      </c>
      <c r="AV6" s="19">
        <f t="shared" si="10"/>
        <v>0</v>
      </c>
      <c r="AW6" s="19">
        <f t="shared" si="11"/>
        <v>0</v>
      </c>
      <c r="AX6" s="19">
        <f t="shared" si="12"/>
        <v>0</v>
      </c>
      <c r="AY6" s="19">
        <f t="shared" si="13"/>
        <v>0</v>
      </c>
      <c r="AZ6" s="19">
        <f t="shared" si="42"/>
        <v>0</v>
      </c>
      <c r="BA6" s="19">
        <f t="shared" si="43"/>
        <v>0</v>
      </c>
      <c r="BB6" s="19">
        <f t="shared" si="44"/>
        <v>0</v>
      </c>
      <c r="BC6" s="19">
        <f t="shared" si="45"/>
        <v>0</v>
      </c>
      <c r="BD6" s="19">
        <f t="shared" si="46"/>
        <v>0</v>
      </c>
      <c r="BE6" s="19">
        <f t="shared" si="47"/>
        <v>0</v>
      </c>
      <c r="BF6" s="19">
        <f t="shared" si="48"/>
        <v>2390</v>
      </c>
      <c r="BG6" s="19">
        <f t="shared" si="15"/>
        <v>0</v>
      </c>
      <c r="BH6" s="19">
        <f t="shared" si="16"/>
        <v>0</v>
      </c>
      <c r="BI6" s="19">
        <f t="shared" si="17"/>
        <v>0</v>
      </c>
      <c r="BK6" s="20">
        <f t="shared" si="18"/>
        <v>0</v>
      </c>
      <c r="BL6" s="20">
        <f t="shared" si="49"/>
        <v>0</v>
      </c>
      <c r="BM6" s="20">
        <f t="shared" si="50"/>
        <v>0</v>
      </c>
      <c r="BN6" s="20">
        <f t="shared" si="51"/>
        <v>0</v>
      </c>
      <c r="BO6" s="20">
        <f t="shared" si="52"/>
        <v>0</v>
      </c>
      <c r="BP6" s="20">
        <f t="shared" si="53"/>
        <v>0</v>
      </c>
      <c r="BQ6" s="20">
        <f t="shared" si="54"/>
        <v>0</v>
      </c>
      <c r="BR6" s="20">
        <f t="shared" si="55"/>
        <v>0</v>
      </c>
      <c r="BS6" s="20">
        <f t="shared" si="56"/>
        <v>0</v>
      </c>
      <c r="BT6" s="20">
        <f t="shared" si="57"/>
        <v>0</v>
      </c>
      <c r="BU6" s="20">
        <f t="shared" si="20"/>
        <v>0</v>
      </c>
      <c r="BV6" s="8">
        <f>IF('Men''s Epée'!$AP$3=TRUE,G6,0)</f>
        <v>690</v>
      </c>
      <c r="BW6" s="8">
        <f>IF('Men''s Epée'!$AQ$3=TRUE,I6,0)</f>
        <v>850</v>
      </c>
      <c r="BX6" s="8">
        <f>IF('Men''s Epée'!$AR$3=TRUE,K6,0)</f>
        <v>0</v>
      </c>
      <c r="BY6" s="8">
        <f>IF('Men''s Epée'!$AS$3=TRUE,M6,0)</f>
        <v>850</v>
      </c>
      <c r="BZ6" s="8">
        <f t="shared" si="21"/>
        <v>0</v>
      </c>
      <c r="CA6" s="8">
        <f t="shared" si="22"/>
        <v>0</v>
      </c>
      <c r="CB6" s="8">
        <f t="shared" si="23"/>
        <v>0</v>
      </c>
      <c r="CC6" s="8">
        <f t="shared" si="24"/>
        <v>0</v>
      </c>
      <c r="CD6" s="8">
        <f t="shared" si="25"/>
        <v>0</v>
      </c>
      <c r="CE6" s="8">
        <f t="shared" si="26"/>
        <v>0</v>
      </c>
      <c r="CF6" s="20">
        <f t="shared" si="58"/>
        <v>0</v>
      </c>
      <c r="CG6" s="20">
        <f t="shared" si="59"/>
        <v>0</v>
      </c>
      <c r="CH6" s="20">
        <f t="shared" si="60"/>
        <v>0</v>
      </c>
      <c r="CI6" s="20">
        <f t="shared" si="61"/>
        <v>0</v>
      </c>
      <c r="CJ6" s="20">
        <f t="shared" si="62"/>
        <v>0</v>
      </c>
      <c r="CK6" s="20">
        <f t="shared" si="63"/>
        <v>0</v>
      </c>
      <c r="CL6" s="8">
        <f t="shared" si="64"/>
        <v>2390</v>
      </c>
      <c r="CM6" s="8">
        <f t="shared" si="28"/>
        <v>0</v>
      </c>
      <c r="CN6" s="8">
        <f t="shared" si="29"/>
        <v>0</v>
      </c>
      <c r="CO6" s="8">
        <f t="shared" si="30"/>
        <v>0</v>
      </c>
      <c r="CP6" s="8">
        <f t="shared" si="31"/>
        <v>2390</v>
      </c>
    </row>
    <row r="7" spans="1:94" ht="13.5">
      <c r="A7" s="11" t="str">
        <f t="shared" si="0"/>
        <v>4</v>
      </c>
      <c r="B7" s="11">
        <f t="shared" si="65"/>
      </c>
      <c r="C7" s="21" t="s">
        <v>30</v>
      </c>
      <c r="D7" s="13">
        <v>1982</v>
      </c>
      <c r="E7" s="39">
        <f>ROUND(IF('Men''s Epée'!$A$3=1,AO7+BF7,BU7+CL7),0)</f>
        <v>2106</v>
      </c>
      <c r="F7" s="14">
        <v>3</v>
      </c>
      <c r="G7" s="16">
        <f>IF(OR('Men''s Epée'!$A$3=1,'Men''s Epée'!$AP$3=TRUE),IF(OR(F7&gt;=49,ISNUMBER(F7)=FALSE),0,VLOOKUP(F7,PointTable,G$3,TRUE)),0)</f>
        <v>850</v>
      </c>
      <c r="H7" s="15">
        <v>2</v>
      </c>
      <c r="I7" s="16">
        <f>IF(OR('Men''s Epée'!$A$3=1,'Men''s Epée'!$AQ$3=TRUE),IF(OR(H7&gt;=49,ISNUMBER(H7)=FALSE),0,VLOOKUP(H7,PointTable,I$3,TRUE)),0)</f>
        <v>920</v>
      </c>
      <c r="J7" s="15">
        <v>24</v>
      </c>
      <c r="K7" s="16">
        <f>IF(OR('Men''s Epée'!$A$3=1,'Men''s Epée'!$AQ$3=TRUE),IF(OR(J7&gt;=49,ISNUMBER(J7)=FALSE),0,VLOOKUP(J7,PointTable,K$3,TRUE)),0)</f>
        <v>336</v>
      </c>
      <c r="L7" s="15" t="s">
        <v>4</v>
      </c>
      <c r="M7" s="16">
        <f>IF(OR('Men''s Epée'!$A$3=1,'Men''s Epée'!$AS$3=TRUE),IF(OR(L7&gt;=49,ISNUMBER(L7)=FALSE),0,VLOOKUP(L7,PointTable,M$3,TRUE)),0)</f>
        <v>0</v>
      </c>
      <c r="N7" s="17"/>
      <c r="O7" s="17"/>
      <c r="P7" s="17"/>
      <c r="Q7" s="17"/>
      <c r="R7" s="17"/>
      <c r="S7" s="17"/>
      <c r="T7" s="17"/>
      <c r="U7" s="17"/>
      <c r="V7" s="17"/>
      <c r="W7" s="18"/>
      <c r="X7" s="17"/>
      <c r="Y7" s="17"/>
      <c r="Z7" s="17"/>
      <c r="AA7" s="17"/>
      <c r="AB7" s="17"/>
      <c r="AC7" s="18"/>
      <c r="AE7" s="19">
        <f t="shared" si="1"/>
        <v>0</v>
      </c>
      <c r="AF7" s="19">
        <f t="shared" si="33"/>
        <v>0</v>
      </c>
      <c r="AG7" s="19">
        <f t="shared" si="34"/>
        <v>0</v>
      </c>
      <c r="AH7" s="19">
        <f t="shared" si="35"/>
        <v>0</v>
      </c>
      <c r="AI7" s="19">
        <f t="shared" si="36"/>
        <v>0</v>
      </c>
      <c r="AJ7" s="19">
        <f t="shared" si="37"/>
        <v>0</v>
      </c>
      <c r="AK7" s="19">
        <f t="shared" si="38"/>
        <v>0</v>
      </c>
      <c r="AL7" s="19">
        <f t="shared" si="39"/>
        <v>0</v>
      </c>
      <c r="AM7" s="19">
        <f t="shared" si="40"/>
        <v>0</v>
      </c>
      <c r="AN7" s="19">
        <f t="shared" si="41"/>
        <v>0</v>
      </c>
      <c r="AO7" s="19">
        <f t="shared" si="3"/>
        <v>0</v>
      </c>
      <c r="AP7" s="19">
        <f t="shared" si="4"/>
        <v>850</v>
      </c>
      <c r="AQ7" s="19">
        <f t="shared" si="5"/>
        <v>920</v>
      </c>
      <c r="AR7" s="19">
        <f t="shared" si="6"/>
        <v>336</v>
      </c>
      <c r="AS7" s="19">
        <f t="shared" si="7"/>
        <v>0</v>
      </c>
      <c r="AT7" s="19">
        <f t="shared" si="8"/>
        <v>0</v>
      </c>
      <c r="AU7" s="19">
        <f t="shared" si="9"/>
        <v>0</v>
      </c>
      <c r="AV7" s="19">
        <f t="shared" si="10"/>
        <v>0</v>
      </c>
      <c r="AW7" s="19">
        <f t="shared" si="11"/>
        <v>0</v>
      </c>
      <c r="AX7" s="19">
        <f t="shared" si="12"/>
        <v>0</v>
      </c>
      <c r="AY7" s="19">
        <f t="shared" si="13"/>
        <v>0</v>
      </c>
      <c r="AZ7" s="19">
        <f t="shared" si="42"/>
        <v>0</v>
      </c>
      <c r="BA7" s="19">
        <f t="shared" si="43"/>
        <v>0</v>
      </c>
      <c r="BB7" s="19">
        <f t="shared" si="44"/>
        <v>0</v>
      </c>
      <c r="BC7" s="19">
        <f t="shared" si="45"/>
        <v>0</v>
      </c>
      <c r="BD7" s="19">
        <f t="shared" si="46"/>
        <v>0</v>
      </c>
      <c r="BE7" s="19">
        <f t="shared" si="47"/>
        <v>0</v>
      </c>
      <c r="BF7" s="19">
        <f t="shared" si="48"/>
        <v>2106</v>
      </c>
      <c r="BG7" s="19">
        <f t="shared" si="15"/>
        <v>0</v>
      </c>
      <c r="BH7" s="19">
        <f t="shared" si="16"/>
        <v>0</v>
      </c>
      <c r="BI7" s="19">
        <f t="shared" si="17"/>
        <v>0</v>
      </c>
      <c r="BK7" s="20">
        <f t="shared" si="18"/>
        <v>0</v>
      </c>
      <c r="BL7" s="20">
        <f t="shared" si="49"/>
        <v>0</v>
      </c>
      <c r="BM7" s="20">
        <f t="shared" si="50"/>
        <v>0</v>
      </c>
      <c r="BN7" s="20">
        <f t="shared" si="51"/>
        <v>0</v>
      </c>
      <c r="BO7" s="20">
        <f t="shared" si="52"/>
        <v>0</v>
      </c>
      <c r="BP7" s="20">
        <f t="shared" si="53"/>
        <v>0</v>
      </c>
      <c r="BQ7" s="20">
        <f t="shared" si="54"/>
        <v>0</v>
      </c>
      <c r="BR7" s="20">
        <f t="shared" si="55"/>
        <v>0</v>
      </c>
      <c r="BS7" s="20">
        <f t="shared" si="56"/>
        <v>0</v>
      </c>
      <c r="BT7" s="20">
        <f t="shared" si="57"/>
        <v>0</v>
      </c>
      <c r="BU7" s="20">
        <f t="shared" si="20"/>
        <v>0</v>
      </c>
      <c r="BV7" s="8">
        <f>IF('Men''s Epée'!$AP$3=TRUE,G7,0)</f>
        <v>850</v>
      </c>
      <c r="BW7" s="8">
        <f>IF('Men''s Epée'!$AQ$3=TRUE,I7,0)</f>
        <v>920</v>
      </c>
      <c r="BX7" s="8">
        <f>IF('Men''s Epée'!$AR$3=TRUE,K7,0)</f>
        <v>336</v>
      </c>
      <c r="BY7" s="8">
        <f>IF('Men''s Epée'!$AS$3=TRUE,M7,0)</f>
        <v>0</v>
      </c>
      <c r="BZ7" s="8">
        <f t="shared" si="21"/>
        <v>0</v>
      </c>
      <c r="CA7" s="8">
        <f t="shared" si="22"/>
        <v>0</v>
      </c>
      <c r="CB7" s="8">
        <f t="shared" si="23"/>
        <v>0</v>
      </c>
      <c r="CC7" s="8">
        <f t="shared" si="24"/>
        <v>0</v>
      </c>
      <c r="CD7" s="8">
        <f t="shared" si="25"/>
        <v>0</v>
      </c>
      <c r="CE7" s="8">
        <f t="shared" si="26"/>
        <v>0</v>
      </c>
      <c r="CF7" s="20">
        <f t="shared" si="58"/>
        <v>0</v>
      </c>
      <c r="CG7" s="20">
        <f t="shared" si="59"/>
        <v>0</v>
      </c>
      <c r="CH7" s="20">
        <f t="shared" si="60"/>
        <v>0</v>
      </c>
      <c r="CI7" s="20">
        <f t="shared" si="61"/>
        <v>0</v>
      </c>
      <c r="CJ7" s="20">
        <f t="shared" si="62"/>
        <v>0</v>
      </c>
      <c r="CK7" s="20">
        <f t="shared" si="63"/>
        <v>0</v>
      </c>
      <c r="CL7" s="8">
        <f t="shared" si="64"/>
        <v>2106</v>
      </c>
      <c r="CM7" s="8">
        <f t="shared" si="28"/>
        <v>0</v>
      </c>
      <c r="CN7" s="8">
        <f t="shared" si="29"/>
        <v>0</v>
      </c>
      <c r="CO7" s="8">
        <f t="shared" si="30"/>
        <v>0</v>
      </c>
      <c r="CP7" s="8">
        <f t="shared" si="31"/>
        <v>2106</v>
      </c>
    </row>
    <row r="8" spans="1:94" ht="13.5">
      <c r="A8" s="11" t="str">
        <f t="shared" si="0"/>
        <v>5</v>
      </c>
      <c r="B8" s="11">
        <f t="shared" si="65"/>
      </c>
      <c r="C8" s="12" t="s">
        <v>95</v>
      </c>
      <c r="D8" s="13">
        <v>1985</v>
      </c>
      <c r="E8" s="39">
        <f>ROUND(IF('Men''s Epée'!$A$3=1,AO8+BF8,BU8+CL8),0)</f>
        <v>2075</v>
      </c>
      <c r="F8" s="14">
        <v>5</v>
      </c>
      <c r="G8" s="16">
        <f>IF(OR('Men''s Epée'!$A$3=1,'Men''s Epée'!$AP$3=TRUE),IF(OR(F8&gt;=49,ISNUMBER(F8)=FALSE),0,VLOOKUP(F8,PointTable,G$3,TRUE)),0)</f>
        <v>700</v>
      </c>
      <c r="H8" s="15">
        <v>8</v>
      </c>
      <c r="I8" s="16">
        <f>IF(OR('Men''s Epée'!$A$3=1,'Men''s Epée'!$AQ$3=TRUE),IF(OR(H8&gt;=49,ISNUMBER(H8)=FALSE),0,VLOOKUP(H8,PointTable,I$3,TRUE)),0)</f>
        <v>685</v>
      </c>
      <c r="J8" s="15" t="s">
        <v>4</v>
      </c>
      <c r="K8" s="16">
        <f>IF(OR('Men''s Epée'!$A$3=1,'Men''s Epée'!$AQ$3=TRUE),IF(OR(J8&gt;=49,ISNUMBER(J8)=FALSE),0,VLOOKUP(J8,PointTable,K$3,TRUE)),0)</f>
        <v>0</v>
      </c>
      <c r="L8" s="15">
        <v>7</v>
      </c>
      <c r="M8" s="16">
        <f>IF(OR('Men''s Epée'!$A$3=1,'Men''s Epée'!$AS$3=TRUE),IF(OR(L8&gt;=49,ISNUMBER(L8)=FALSE),0,VLOOKUP(L8,PointTable,M$3,TRUE)),0)</f>
        <v>690</v>
      </c>
      <c r="N8" s="17"/>
      <c r="O8" s="17"/>
      <c r="P8" s="17"/>
      <c r="Q8" s="17"/>
      <c r="R8" s="17"/>
      <c r="S8" s="17"/>
      <c r="T8" s="17"/>
      <c r="U8" s="17"/>
      <c r="V8" s="17"/>
      <c r="W8" s="18"/>
      <c r="X8" s="17"/>
      <c r="Y8" s="17"/>
      <c r="Z8" s="17"/>
      <c r="AA8" s="17"/>
      <c r="AB8" s="17"/>
      <c r="AC8" s="18"/>
      <c r="AE8" s="19">
        <f t="shared" si="1"/>
        <v>0</v>
      </c>
      <c r="AF8" s="19">
        <f t="shared" si="33"/>
        <v>0</v>
      </c>
      <c r="AG8" s="19">
        <f t="shared" si="34"/>
        <v>0</v>
      </c>
      <c r="AH8" s="19">
        <f t="shared" si="35"/>
        <v>0</v>
      </c>
      <c r="AI8" s="19">
        <f t="shared" si="36"/>
        <v>0</v>
      </c>
      <c r="AJ8" s="19">
        <f t="shared" si="37"/>
        <v>0</v>
      </c>
      <c r="AK8" s="19">
        <f t="shared" si="38"/>
        <v>0</v>
      </c>
      <c r="AL8" s="19">
        <f t="shared" si="39"/>
        <v>0</v>
      </c>
      <c r="AM8" s="19">
        <f t="shared" si="40"/>
        <v>0</v>
      </c>
      <c r="AN8" s="19">
        <f t="shared" si="41"/>
        <v>0</v>
      </c>
      <c r="AO8" s="19">
        <f t="shared" si="3"/>
        <v>0</v>
      </c>
      <c r="AP8" s="19">
        <f t="shared" si="4"/>
        <v>700</v>
      </c>
      <c r="AQ8" s="19">
        <f t="shared" si="5"/>
        <v>685</v>
      </c>
      <c r="AR8" s="19">
        <f t="shared" si="6"/>
        <v>0</v>
      </c>
      <c r="AS8" s="19">
        <f t="shared" si="7"/>
        <v>690</v>
      </c>
      <c r="AT8" s="19">
        <f t="shared" si="8"/>
        <v>0</v>
      </c>
      <c r="AU8" s="19">
        <f t="shared" si="9"/>
        <v>0</v>
      </c>
      <c r="AV8" s="19">
        <f t="shared" si="10"/>
        <v>0</v>
      </c>
      <c r="AW8" s="19">
        <f t="shared" si="11"/>
        <v>0</v>
      </c>
      <c r="AX8" s="19">
        <f t="shared" si="12"/>
        <v>0</v>
      </c>
      <c r="AY8" s="19">
        <f t="shared" si="13"/>
        <v>0</v>
      </c>
      <c r="AZ8" s="19">
        <f t="shared" si="42"/>
        <v>0</v>
      </c>
      <c r="BA8" s="19">
        <f t="shared" si="43"/>
        <v>0</v>
      </c>
      <c r="BB8" s="19">
        <f t="shared" si="44"/>
        <v>0</v>
      </c>
      <c r="BC8" s="19">
        <f t="shared" si="45"/>
        <v>0</v>
      </c>
      <c r="BD8" s="19">
        <f t="shared" si="46"/>
        <v>0</v>
      </c>
      <c r="BE8" s="19">
        <f t="shared" si="47"/>
        <v>0</v>
      </c>
      <c r="BF8" s="19">
        <f t="shared" si="48"/>
        <v>2075</v>
      </c>
      <c r="BG8" s="19">
        <f t="shared" si="15"/>
        <v>0</v>
      </c>
      <c r="BH8" s="19">
        <f t="shared" si="16"/>
        <v>0</v>
      </c>
      <c r="BI8" s="19">
        <f t="shared" si="17"/>
        <v>0</v>
      </c>
      <c r="BK8" s="20">
        <f t="shared" si="18"/>
        <v>0</v>
      </c>
      <c r="BL8" s="20">
        <f t="shared" si="49"/>
        <v>0</v>
      </c>
      <c r="BM8" s="20">
        <f t="shared" si="50"/>
        <v>0</v>
      </c>
      <c r="BN8" s="20">
        <f t="shared" si="51"/>
        <v>0</v>
      </c>
      <c r="BO8" s="20">
        <f t="shared" si="52"/>
        <v>0</v>
      </c>
      <c r="BP8" s="20">
        <f t="shared" si="53"/>
        <v>0</v>
      </c>
      <c r="BQ8" s="20">
        <f t="shared" si="54"/>
        <v>0</v>
      </c>
      <c r="BR8" s="20">
        <f t="shared" si="55"/>
        <v>0</v>
      </c>
      <c r="BS8" s="20">
        <f t="shared" si="56"/>
        <v>0</v>
      </c>
      <c r="BT8" s="20">
        <f t="shared" si="57"/>
        <v>0</v>
      </c>
      <c r="BU8" s="20">
        <f t="shared" si="20"/>
        <v>0</v>
      </c>
      <c r="BV8" s="8">
        <f>IF('Men''s Epée'!$AP$3=TRUE,G8,0)</f>
        <v>700</v>
      </c>
      <c r="BW8" s="8">
        <f>IF('Men''s Epée'!$AQ$3=TRUE,I8,0)</f>
        <v>685</v>
      </c>
      <c r="BX8" s="8">
        <f>IF('Men''s Epée'!$AR$3=TRUE,K8,0)</f>
        <v>0</v>
      </c>
      <c r="BY8" s="8">
        <f>IF('Men''s Epée'!$AS$3=TRUE,M8,0)</f>
        <v>690</v>
      </c>
      <c r="BZ8" s="8">
        <f t="shared" si="21"/>
        <v>0</v>
      </c>
      <c r="CA8" s="8">
        <f t="shared" si="22"/>
        <v>0</v>
      </c>
      <c r="CB8" s="8">
        <f t="shared" si="23"/>
        <v>0</v>
      </c>
      <c r="CC8" s="8">
        <f t="shared" si="24"/>
        <v>0</v>
      </c>
      <c r="CD8" s="8">
        <f t="shared" si="25"/>
        <v>0</v>
      </c>
      <c r="CE8" s="8">
        <f t="shared" si="26"/>
        <v>0</v>
      </c>
      <c r="CF8" s="20">
        <f t="shared" si="58"/>
        <v>0</v>
      </c>
      <c r="CG8" s="20">
        <f t="shared" si="59"/>
        <v>0</v>
      </c>
      <c r="CH8" s="20">
        <f t="shared" si="60"/>
        <v>0</v>
      </c>
      <c r="CI8" s="20">
        <f t="shared" si="61"/>
        <v>0</v>
      </c>
      <c r="CJ8" s="20">
        <f t="shared" si="62"/>
        <v>0</v>
      </c>
      <c r="CK8" s="20">
        <f t="shared" si="63"/>
        <v>0</v>
      </c>
      <c r="CL8" s="8">
        <f t="shared" si="64"/>
        <v>2075</v>
      </c>
      <c r="CM8" s="8">
        <f t="shared" si="28"/>
        <v>0</v>
      </c>
      <c r="CN8" s="8">
        <f t="shared" si="29"/>
        <v>0</v>
      </c>
      <c r="CO8" s="8">
        <f t="shared" si="30"/>
        <v>0</v>
      </c>
      <c r="CP8" s="8">
        <f t="shared" si="31"/>
        <v>2075</v>
      </c>
    </row>
    <row r="9" spans="1:94" ht="13.5">
      <c r="A9" s="11" t="str">
        <f t="shared" si="0"/>
        <v>6</v>
      </c>
      <c r="B9" s="11">
        <f t="shared" si="65"/>
      </c>
      <c r="C9" s="12" t="s">
        <v>129</v>
      </c>
      <c r="D9" s="13">
        <v>1985</v>
      </c>
      <c r="E9" s="39">
        <f>ROUND(IF('Men''s Epée'!$A$3=1,AO9+BF9,BU9+CL9),0)</f>
        <v>2055</v>
      </c>
      <c r="F9" s="14">
        <v>3</v>
      </c>
      <c r="G9" s="16">
        <f>IF(OR('Men''s Epée'!$A$3=1,'Men''s Epée'!$AP$3=TRUE),IF(OR(F9&gt;=49,ISNUMBER(F9)=FALSE),0,VLOOKUP(F9,PointTable,G$3,TRUE)),0)</f>
        <v>850</v>
      </c>
      <c r="H9" s="15">
        <v>20</v>
      </c>
      <c r="I9" s="16">
        <f>IF(OR('Men''s Epée'!$A$3=1,'Men''s Epée'!$AQ$3=TRUE),IF(OR(H9&gt;=49,ISNUMBER(H9)=FALSE),0,VLOOKUP(H9,PointTable,I$3,TRUE)),0)</f>
        <v>344</v>
      </c>
      <c r="J9" s="15">
        <v>8</v>
      </c>
      <c r="K9" s="16">
        <f>IF(OR('Men''s Epée'!$A$3=1,'Men''s Epée'!$AQ$3=TRUE),IF(OR(J9&gt;=49,ISNUMBER(J9)=FALSE),0,VLOOKUP(J9,PointTable,K$3,TRUE)),0)</f>
        <v>685</v>
      </c>
      <c r="L9" s="15">
        <v>12</v>
      </c>
      <c r="M9" s="16">
        <f>IF(OR('Men''s Epée'!$A$3=1,'Men''s Epée'!$AS$3=TRUE),IF(OR(L9&gt;=49,ISNUMBER(L9)=FALSE),0,VLOOKUP(L9,PointTable,M$3,TRUE)),0)</f>
        <v>520</v>
      </c>
      <c r="N9" s="17"/>
      <c r="O9" s="17"/>
      <c r="P9" s="17"/>
      <c r="Q9" s="17"/>
      <c r="R9" s="17"/>
      <c r="S9" s="17"/>
      <c r="T9" s="17"/>
      <c r="U9" s="17"/>
      <c r="V9" s="17"/>
      <c r="W9" s="18"/>
      <c r="X9" s="17"/>
      <c r="Y9" s="17"/>
      <c r="Z9" s="17"/>
      <c r="AA9" s="17"/>
      <c r="AB9" s="17"/>
      <c r="AC9" s="18"/>
      <c r="AE9" s="19">
        <f t="shared" si="1"/>
        <v>0</v>
      </c>
      <c r="AF9" s="19">
        <f t="shared" si="33"/>
        <v>0</v>
      </c>
      <c r="AG9" s="19">
        <f t="shared" si="34"/>
        <v>0</v>
      </c>
      <c r="AH9" s="19">
        <f t="shared" si="35"/>
        <v>0</v>
      </c>
      <c r="AI9" s="19">
        <f t="shared" si="36"/>
        <v>0</v>
      </c>
      <c r="AJ9" s="19">
        <f t="shared" si="37"/>
        <v>0</v>
      </c>
      <c r="AK9" s="19">
        <f t="shared" si="38"/>
        <v>0</v>
      </c>
      <c r="AL9" s="19">
        <f t="shared" si="39"/>
        <v>0</v>
      </c>
      <c r="AM9" s="19">
        <f t="shared" si="40"/>
        <v>0</v>
      </c>
      <c r="AN9" s="19">
        <f t="shared" si="41"/>
        <v>0</v>
      </c>
      <c r="AO9" s="19">
        <f t="shared" si="3"/>
        <v>0</v>
      </c>
      <c r="AP9" s="19">
        <f t="shared" si="4"/>
        <v>850</v>
      </c>
      <c r="AQ9" s="19">
        <f t="shared" si="5"/>
        <v>344</v>
      </c>
      <c r="AR9" s="19">
        <f t="shared" si="6"/>
        <v>685</v>
      </c>
      <c r="AS9" s="19">
        <f t="shared" si="7"/>
        <v>520</v>
      </c>
      <c r="AT9" s="19">
        <f t="shared" si="8"/>
        <v>0</v>
      </c>
      <c r="AU9" s="19">
        <f t="shared" si="9"/>
        <v>0</v>
      </c>
      <c r="AV9" s="19">
        <f t="shared" si="10"/>
        <v>0</v>
      </c>
      <c r="AW9" s="19">
        <f t="shared" si="11"/>
        <v>0</v>
      </c>
      <c r="AX9" s="19">
        <f t="shared" si="12"/>
        <v>0</v>
      </c>
      <c r="AY9" s="19">
        <f t="shared" si="13"/>
        <v>0</v>
      </c>
      <c r="AZ9" s="19">
        <f t="shared" si="42"/>
        <v>0</v>
      </c>
      <c r="BA9" s="19">
        <f t="shared" si="43"/>
        <v>0</v>
      </c>
      <c r="BB9" s="19">
        <f t="shared" si="44"/>
        <v>0</v>
      </c>
      <c r="BC9" s="19">
        <f t="shared" si="45"/>
        <v>0</v>
      </c>
      <c r="BD9" s="19">
        <f t="shared" si="46"/>
        <v>0</v>
      </c>
      <c r="BE9" s="19">
        <f t="shared" si="47"/>
        <v>0</v>
      </c>
      <c r="BF9" s="19">
        <f t="shared" si="48"/>
        <v>2055</v>
      </c>
      <c r="BG9" s="19">
        <f t="shared" si="15"/>
        <v>0</v>
      </c>
      <c r="BH9" s="19">
        <f t="shared" si="16"/>
        <v>0</v>
      </c>
      <c r="BI9" s="19">
        <f t="shared" si="17"/>
        <v>0</v>
      </c>
      <c r="BK9" s="20">
        <f t="shared" si="18"/>
        <v>0</v>
      </c>
      <c r="BL9" s="20">
        <f t="shared" si="49"/>
        <v>0</v>
      </c>
      <c r="BM9" s="20">
        <f t="shared" si="50"/>
        <v>0</v>
      </c>
      <c r="BN9" s="20">
        <f t="shared" si="51"/>
        <v>0</v>
      </c>
      <c r="BO9" s="20">
        <f t="shared" si="52"/>
        <v>0</v>
      </c>
      <c r="BP9" s="20">
        <f t="shared" si="53"/>
        <v>0</v>
      </c>
      <c r="BQ9" s="20">
        <f t="shared" si="54"/>
        <v>0</v>
      </c>
      <c r="BR9" s="20">
        <f t="shared" si="55"/>
        <v>0</v>
      </c>
      <c r="BS9" s="20">
        <f t="shared" si="56"/>
        <v>0</v>
      </c>
      <c r="BT9" s="20">
        <f t="shared" si="57"/>
        <v>0</v>
      </c>
      <c r="BU9" s="20">
        <f t="shared" si="20"/>
        <v>0</v>
      </c>
      <c r="BV9" s="8">
        <f>IF('Men''s Epée'!$AP$3=TRUE,G9,0)</f>
        <v>850</v>
      </c>
      <c r="BW9" s="8">
        <f>IF('Men''s Epée'!$AQ$3=TRUE,I9,0)</f>
        <v>344</v>
      </c>
      <c r="BX9" s="8">
        <f>IF('Men''s Epée'!$AR$3=TRUE,K9,0)</f>
        <v>685</v>
      </c>
      <c r="BY9" s="8">
        <f>IF('Men''s Epée'!$AS$3=TRUE,M9,0)</f>
        <v>520</v>
      </c>
      <c r="BZ9" s="8">
        <f t="shared" si="21"/>
        <v>0</v>
      </c>
      <c r="CA9" s="8">
        <f t="shared" si="22"/>
        <v>0</v>
      </c>
      <c r="CB9" s="8">
        <f t="shared" si="23"/>
        <v>0</v>
      </c>
      <c r="CC9" s="8">
        <f t="shared" si="24"/>
        <v>0</v>
      </c>
      <c r="CD9" s="8">
        <f t="shared" si="25"/>
        <v>0</v>
      </c>
      <c r="CE9" s="8">
        <f t="shared" si="26"/>
        <v>0</v>
      </c>
      <c r="CF9" s="20">
        <f t="shared" si="58"/>
        <v>0</v>
      </c>
      <c r="CG9" s="20">
        <f t="shared" si="59"/>
        <v>0</v>
      </c>
      <c r="CH9" s="20">
        <f t="shared" si="60"/>
        <v>0</v>
      </c>
      <c r="CI9" s="20">
        <f t="shared" si="61"/>
        <v>0</v>
      </c>
      <c r="CJ9" s="20">
        <f t="shared" si="62"/>
        <v>0</v>
      </c>
      <c r="CK9" s="20">
        <f t="shared" si="63"/>
        <v>0</v>
      </c>
      <c r="CL9" s="8">
        <f t="shared" si="64"/>
        <v>2055</v>
      </c>
      <c r="CM9" s="8">
        <f t="shared" si="28"/>
        <v>0</v>
      </c>
      <c r="CN9" s="8">
        <f t="shared" si="29"/>
        <v>0</v>
      </c>
      <c r="CO9" s="8">
        <f t="shared" si="30"/>
        <v>0</v>
      </c>
      <c r="CP9" s="8">
        <f t="shared" si="31"/>
        <v>2055</v>
      </c>
    </row>
    <row r="10" spans="1:94" ht="13.5">
      <c r="A10" s="11" t="str">
        <f t="shared" si="0"/>
        <v>7</v>
      </c>
      <c r="B10" s="11" t="str">
        <f t="shared" si="65"/>
        <v>#</v>
      </c>
      <c r="C10" s="12" t="s">
        <v>71</v>
      </c>
      <c r="D10" s="13">
        <v>1987</v>
      </c>
      <c r="E10" s="39">
        <f>ROUND(IF('Men''s Epée'!$A$3=1,AO10+BF10,BU10+CL10),0)</f>
        <v>1960</v>
      </c>
      <c r="F10" s="14">
        <v>17</v>
      </c>
      <c r="G10" s="16">
        <f>IF(OR('Men''s Epée'!$A$3=1,'Men''s Epée'!$AP$3=TRUE),IF(OR(F10&gt;=49,ISNUMBER(F10)=FALSE),0,VLOOKUP(F10,PointTable,G$3,TRUE)),0)</f>
        <v>350</v>
      </c>
      <c r="H10" s="15">
        <v>7</v>
      </c>
      <c r="I10" s="16">
        <f>IF(OR('Men''s Epée'!$A$3=1,'Men''s Epée'!$AQ$3=TRUE),IF(OR(H10&gt;=49,ISNUMBER(H10)=FALSE),0,VLOOKUP(H10,PointTable,I$3,TRUE)),0)</f>
        <v>690</v>
      </c>
      <c r="J10" s="15">
        <v>22</v>
      </c>
      <c r="K10" s="16">
        <f>IF(OR('Men''s Epée'!$A$3=1,'Men''s Epée'!$AQ$3=TRUE),IF(OR(J10&gt;=49,ISNUMBER(J10)=FALSE),0,VLOOKUP(J10,PointTable,K$3,TRUE)),0)</f>
        <v>340</v>
      </c>
      <c r="L10" s="15">
        <v>2</v>
      </c>
      <c r="M10" s="16">
        <f>IF(OR('Men''s Epée'!$A$3=1,'Men''s Epée'!$AS$3=TRUE),IF(OR(L10&gt;=49,ISNUMBER(L10)=FALSE),0,VLOOKUP(L10,PointTable,M$3,TRUE)),0)</f>
        <v>920</v>
      </c>
      <c r="N10" s="17"/>
      <c r="O10" s="17"/>
      <c r="P10" s="17"/>
      <c r="Q10" s="17"/>
      <c r="R10" s="17"/>
      <c r="S10" s="17"/>
      <c r="T10" s="17"/>
      <c r="U10" s="17"/>
      <c r="V10" s="17"/>
      <c r="W10" s="18"/>
      <c r="X10" s="17">
        <v>311.484</v>
      </c>
      <c r="Y10" s="17"/>
      <c r="Z10" s="17"/>
      <c r="AA10" s="17"/>
      <c r="AB10" s="17"/>
      <c r="AC10" s="18"/>
      <c r="AE10" s="19">
        <f t="shared" si="1"/>
        <v>0</v>
      </c>
      <c r="AF10" s="19">
        <f t="shared" si="33"/>
        <v>0</v>
      </c>
      <c r="AG10" s="19">
        <f t="shared" si="34"/>
        <v>0</v>
      </c>
      <c r="AH10" s="19">
        <f t="shared" si="35"/>
        <v>0</v>
      </c>
      <c r="AI10" s="19">
        <f t="shared" si="36"/>
        <v>0</v>
      </c>
      <c r="AJ10" s="19">
        <f t="shared" si="37"/>
        <v>0</v>
      </c>
      <c r="AK10" s="19">
        <f t="shared" si="38"/>
        <v>0</v>
      </c>
      <c r="AL10" s="19">
        <f t="shared" si="39"/>
        <v>0</v>
      </c>
      <c r="AM10" s="19">
        <f t="shared" si="40"/>
        <v>0</v>
      </c>
      <c r="AN10" s="19">
        <f t="shared" si="41"/>
        <v>0</v>
      </c>
      <c r="AO10" s="19">
        <f t="shared" si="3"/>
        <v>0</v>
      </c>
      <c r="AP10" s="19">
        <f t="shared" si="4"/>
        <v>350</v>
      </c>
      <c r="AQ10" s="19">
        <f t="shared" si="5"/>
        <v>690</v>
      </c>
      <c r="AR10" s="19">
        <f t="shared" si="6"/>
        <v>340</v>
      </c>
      <c r="AS10" s="19">
        <f t="shared" si="7"/>
        <v>920</v>
      </c>
      <c r="AT10" s="19">
        <f t="shared" si="8"/>
        <v>0</v>
      </c>
      <c r="AU10" s="19">
        <f t="shared" si="9"/>
        <v>0</v>
      </c>
      <c r="AV10" s="19">
        <f t="shared" si="10"/>
        <v>0</v>
      </c>
      <c r="AW10" s="19">
        <f t="shared" si="11"/>
        <v>0</v>
      </c>
      <c r="AX10" s="19">
        <f t="shared" si="12"/>
        <v>0</v>
      </c>
      <c r="AY10" s="19">
        <f t="shared" si="13"/>
        <v>0</v>
      </c>
      <c r="AZ10" s="19">
        <f t="shared" si="42"/>
        <v>311.484</v>
      </c>
      <c r="BA10" s="19">
        <f t="shared" si="43"/>
        <v>0</v>
      </c>
      <c r="BB10" s="19">
        <f t="shared" si="44"/>
        <v>0</v>
      </c>
      <c r="BC10" s="19">
        <f t="shared" si="45"/>
        <v>0</v>
      </c>
      <c r="BD10" s="19">
        <f t="shared" si="46"/>
        <v>0</v>
      </c>
      <c r="BE10" s="19">
        <f t="shared" si="47"/>
        <v>0</v>
      </c>
      <c r="BF10" s="19">
        <f t="shared" si="48"/>
        <v>1960</v>
      </c>
      <c r="BG10" s="19">
        <f t="shared" si="15"/>
        <v>311.484</v>
      </c>
      <c r="BH10" s="19">
        <f t="shared" si="16"/>
        <v>0</v>
      </c>
      <c r="BI10" s="19">
        <f t="shared" si="17"/>
        <v>0</v>
      </c>
      <c r="BK10" s="20">
        <f t="shared" si="18"/>
        <v>0</v>
      </c>
      <c r="BL10" s="20">
        <f t="shared" si="49"/>
        <v>0</v>
      </c>
      <c r="BM10" s="20">
        <f t="shared" si="50"/>
        <v>0</v>
      </c>
      <c r="BN10" s="20">
        <f t="shared" si="51"/>
        <v>0</v>
      </c>
      <c r="BO10" s="20">
        <f t="shared" si="52"/>
        <v>0</v>
      </c>
      <c r="BP10" s="20">
        <f t="shared" si="53"/>
        <v>0</v>
      </c>
      <c r="BQ10" s="20">
        <f t="shared" si="54"/>
        <v>0</v>
      </c>
      <c r="BR10" s="20">
        <f t="shared" si="55"/>
        <v>0</v>
      </c>
      <c r="BS10" s="20">
        <f t="shared" si="56"/>
        <v>0</v>
      </c>
      <c r="BT10" s="20">
        <f t="shared" si="57"/>
        <v>0</v>
      </c>
      <c r="BU10" s="20">
        <f t="shared" si="20"/>
        <v>0</v>
      </c>
      <c r="BV10" s="8">
        <f>IF('Men''s Epée'!$AP$3=TRUE,G10,0)</f>
        <v>350</v>
      </c>
      <c r="BW10" s="8">
        <f>IF('Men''s Epée'!$AQ$3=TRUE,I10,0)</f>
        <v>690</v>
      </c>
      <c r="BX10" s="8">
        <f>IF('Men''s Epée'!$AR$3=TRUE,K10,0)</f>
        <v>340</v>
      </c>
      <c r="BY10" s="8">
        <f>IF('Men''s Epée'!$AS$3=TRUE,M10,0)</f>
        <v>920</v>
      </c>
      <c r="BZ10" s="8">
        <f t="shared" si="21"/>
        <v>0</v>
      </c>
      <c r="CA10" s="8">
        <f t="shared" si="22"/>
        <v>0</v>
      </c>
      <c r="CB10" s="8">
        <f t="shared" si="23"/>
        <v>0</v>
      </c>
      <c r="CC10" s="8">
        <f t="shared" si="24"/>
        <v>0</v>
      </c>
      <c r="CD10" s="8">
        <f t="shared" si="25"/>
        <v>0</v>
      </c>
      <c r="CE10" s="8">
        <f t="shared" si="26"/>
        <v>0</v>
      </c>
      <c r="CF10" s="20">
        <f t="shared" si="58"/>
        <v>311.484</v>
      </c>
      <c r="CG10" s="20">
        <f t="shared" si="59"/>
        <v>0</v>
      </c>
      <c r="CH10" s="20">
        <f t="shared" si="60"/>
        <v>0</v>
      </c>
      <c r="CI10" s="20">
        <f t="shared" si="61"/>
        <v>0</v>
      </c>
      <c r="CJ10" s="20">
        <f t="shared" si="62"/>
        <v>0</v>
      </c>
      <c r="CK10" s="20">
        <f t="shared" si="63"/>
        <v>0</v>
      </c>
      <c r="CL10" s="8">
        <f t="shared" si="64"/>
        <v>1960</v>
      </c>
      <c r="CM10" s="8">
        <f t="shared" si="28"/>
        <v>311.484</v>
      </c>
      <c r="CN10" s="8">
        <f t="shared" si="29"/>
        <v>0</v>
      </c>
      <c r="CO10" s="8">
        <f t="shared" si="30"/>
        <v>0</v>
      </c>
      <c r="CP10" s="8">
        <f t="shared" si="31"/>
        <v>1960</v>
      </c>
    </row>
    <row r="11" spans="1:94" ht="13.5">
      <c r="A11" s="11" t="str">
        <f t="shared" si="0"/>
        <v>8</v>
      </c>
      <c r="B11" s="11" t="str">
        <f t="shared" si="65"/>
        <v>#</v>
      </c>
      <c r="C11" s="12" t="s">
        <v>157</v>
      </c>
      <c r="D11" s="13">
        <v>1990</v>
      </c>
      <c r="E11" s="39">
        <f>ROUND(IF('Men''s Epée'!$A$3=1,AO11+BF11,BU11+CL11),0)</f>
        <v>1950</v>
      </c>
      <c r="F11" s="14">
        <v>25</v>
      </c>
      <c r="G11" s="16">
        <f>IF(OR('Men''s Epée'!$A$3=1,'Men''s Epée'!$AP$3=TRUE),IF(OR(F11&gt;=49,ISNUMBER(F11)=FALSE),0,VLOOKUP(F11,PointTable,G$3,TRUE)),0)</f>
        <v>289</v>
      </c>
      <c r="H11" s="15">
        <v>25</v>
      </c>
      <c r="I11" s="16">
        <f>IF(OR('Men''s Epée'!$A$3=1,'Men''s Epée'!$AQ$3=TRUE),IF(OR(H11&gt;=49,ISNUMBER(H11)=FALSE),0,VLOOKUP(H11,PointTable,I$3,TRUE)),0)</f>
        <v>289</v>
      </c>
      <c r="J11" s="15">
        <v>2</v>
      </c>
      <c r="K11" s="16">
        <f>IF(OR('Men''s Epée'!$A$3=1,'Men''s Epée'!$AQ$3=TRUE),IF(OR(J11&gt;=49,ISNUMBER(J11)=FALSE),0,VLOOKUP(J11,PointTable,K$3,TRUE)),0)</f>
        <v>920</v>
      </c>
      <c r="L11" s="15">
        <v>13</v>
      </c>
      <c r="M11" s="16">
        <f>IF(OR('Men''s Epée'!$A$3=1,'Men''s Epée'!$AS$3=TRUE),IF(OR(L11&gt;=49,ISNUMBER(L11)=FALSE),0,VLOOKUP(L11,PointTable,M$3,TRUE)),0)</f>
        <v>515</v>
      </c>
      <c r="N11" s="17">
        <v>200</v>
      </c>
      <c r="O11" s="17"/>
      <c r="P11" s="17"/>
      <c r="Q11" s="17"/>
      <c r="R11" s="17"/>
      <c r="S11" s="17"/>
      <c r="T11" s="17"/>
      <c r="U11" s="17"/>
      <c r="V11" s="17"/>
      <c r="W11" s="18"/>
      <c r="X11" s="17">
        <v>314.568</v>
      </c>
      <c r="Y11" s="17"/>
      <c r="Z11" s="17"/>
      <c r="AA11" s="17"/>
      <c r="AB11" s="17"/>
      <c r="AC11" s="18"/>
      <c r="AE11" s="19">
        <f t="shared" si="1"/>
        <v>200</v>
      </c>
      <c r="AF11" s="19">
        <f t="shared" si="33"/>
        <v>0</v>
      </c>
      <c r="AG11" s="19">
        <f t="shared" si="34"/>
        <v>0</v>
      </c>
      <c r="AH11" s="19">
        <f t="shared" si="35"/>
        <v>0</v>
      </c>
      <c r="AI11" s="19">
        <f t="shared" si="36"/>
        <v>0</v>
      </c>
      <c r="AJ11" s="19">
        <f t="shared" si="37"/>
        <v>0</v>
      </c>
      <c r="AK11" s="19">
        <f t="shared" si="38"/>
        <v>0</v>
      </c>
      <c r="AL11" s="19">
        <f t="shared" si="39"/>
        <v>0</v>
      </c>
      <c r="AM11" s="19">
        <f t="shared" si="40"/>
        <v>0</v>
      </c>
      <c r="AN11" s="19">
        <f t="shared" si="41"/>
        <v>0</v>
      </c>
      <c r="AO11" s="19">
        <f t="shared" si="3"/>
        <v>200</v>
      </c>
      <c r="AP11" s="19">
        <f t="shared" si="4"/>
        <v>289</v>
      </c>
      <c r="AQ11" s="19">
        <f t="shared" si="5"/>
        <v>289</v>
      </c>
      <c r="AR11" s="19">
        <f t="shared" si="6"/>
        <v>920</v>
      </c>
      <c r="AS11" s="19">
        <f t="shared" si="7"/>
        <v>515</v>
      </c>
      <c r="AT11" s="19">
        <f t="shared" si="8"/>
        <v>0</v>
      </c>
      <c r="AU11" s="19">
        <f t="shared" si="9"/>
        <v>0</v>
      </c>
      <c r="AV11" s="19">
        <f t="shared" si="10"/>
        <v>0</v>
      </c>
      <c r="AW11" s="19">
        <f t="shared" si="11"/>
        <v>0</v>
      </c>
      <c r="AX11" s="19">
        <f t="shared" si="12"/>
        <v>0</v>
      </c>
      <c r="AY11" s="19">
        <f t="shared" si="13"/>
        <v>0</v>
      </c>
      <c r="AZ11" s="19">
        <f t="shared" si="42"/>
        <v>314.568</v>
      </c>
      <c r="BA11" s="19">
        <f t="shared" si="43"/>
        <v>0</v>
      </c>
      <c r="BB11" s="19">
        <f t="shared" si="44"/>
        <v>0</v>
      </c>
      <c r="BC11" s="19">
        <f t="shared" si="45"/>
        <v>0</v>
      </c>
      <c r="BD11" s="19">
        <f t="shared" si="46"/>
        <v>0</v>
      </c>
      <c r="BE11" s="19">
        <f t="shared" si="47"/>
        <v>0</v>
      </c>
      <c r="BF11" s="19">
        <f t="shared" si="48"/>
        <v>1749.568</v>
      </c>
      <c r="BG11" s="19">
        <f t="shared" si="15"/>
        <v>314.568</v>
      </c>
      <c r="BH11" s="19">
        <f t="shared" si="16"/>
        <v>0</v>
      </c>
      <c r="BI11" s="19">
        <f t="shared" si="17"/>
        <v>0</v>
      </c>
      <c r="BK11" s="20">
        <f t="shared" si="18"/>
        <v>200</v>
      </c>
      <c r="BL11" s="20">
        <f t="shared" si="49"/>
        <v>0</v>
      </c>
      <c r="BM11" s="20">
        <f t="shared" si="50"/>
        <v>0</v>
      </c>
      <c r="BN11" s="20">
        <f t="shared" si="51"/>
        <v>0</v>
      </c>
      <c r="BO11" s="20">
        <f t="shared" si="52"/>
        <v>0</v>
      </c>
      <c r="BP11" s="20">
        <f t="shared" si="53"/>
        <v>0</v>
      </c>
      <c r="BQ11" s="20">
        <f t="shared" si="54"/>
        <v>0</v>
      </c>
      <c r="BR11" s="20">
        <f t="shared" si="55"/>
        <v>0</v>
      </c>
      <c r="BS11" s="20">
        <f t="shared" si="56"/>
        <v>0</v>
      </c>
      <c r="BT11" s="20">
        <f t="shared" si="57"/>
        <v>0</v>
      </c>
      <c r="BU11" s="20">
        <f t="shared" si="20"/>
        <v>200</v>
      </c>
      <c r="BV11" s="8">
        <f>IF('Men''s Epée'!$AP$3=TRUE,G11,0)</f>
        <v>289</v>
      </c>
      <c r="BW11" s="8">
        <f>IF('Men''s Epée'!$AQ$3=TRUE,I11,0)</f>
        <v>289</v>
      </c>
      <c r="BX11" s="8">
        <f>IF('Men''s Epée'!$AR$3=TRUE,K11,0)</f>
        <v>920</v>
      </c>
      <c r="BY11" s="8">
        <f>IF('Men''s Epée'!$AS$3=TRUE,M11,0)</f>
        <v>515</v>
      </c>
      <c r="BZ11" s="8">
        <f t="shared" si="21"/>
        <v>0</v>
      </c>
      <c r="CA11" s="8">
        <f t="shared" si="22"/>
        <v>0</v>
      </c>
      <c r="CB11" s="8">
        <f t="shared" si="23"/>
        <v>0</v>
      </c>
      <c r="CC11" s="8">
        <f t="shared" si="24"/>
        <v>0</v>
      </c>
      <c r="CD11" s="8">
        <f t="shared" si="25"/>
        <v>0</v>
      </c>
      <c r="CE11" s="8">
        <f t="shared" si="26"/>
        <v>0</v>
      </c>
      <c r="CF11" s="20">
        <f t="shared" si="58"/>
        <v>314.568</v>
      </c>
      <c r="CG11" s="20">
        <f t="shared" si="59"/>
        <v>0</v>
      </c>
      <c r="CH11" s="20">
        <f t="shared" si="60"/>
        <v>0</v>
      </c>
      <c r="CI11" s="20">
        <f t="shared" si="61"/>
        <v>0</v>
      </c>
      <c r="CJ11" s="20">
        <f t="shared" si="62"/>
        <v>0</v>
      </c>
      <c r="CK11" s="20">
        <f t="shared" si="63"/>
        <v>0</v>
      </c>
      <c r="CL11" s="8">
        <f t="shared" si="64"/>
        <v>1749.568</v>
      </c>
      <c r="CM11" s="8">
        <f t="shared" si="28"/>
        <v>314.568</v>
      </c>
      <c r="CN11" s="8">
        <f t="shared" si="29"/>
        <v>0</v>
      </c>
      <c r="CO11" s="8">
        <f t="shared" si="30"/>
        <v>0</v>
      </c>
      <c r="CP11" s="8">
        <f t="shared" si="31"/>
        <v>1950</v>
      </c>
    </row>
    <row r="12" spans="1:94" ht="13.5">
      <c r="A12" s="11" t="str">
        <f t="shared" si="0"/>
        <v>9</v>
      </c>
      <c r="B12" s="11">
        <f t="shared" si="65"/>
      </c>
      <c r="C12" s="12" t="s">
        <v>56</v>
      </c>
      <c r="D12" s="13">
        <v>1975</v>
      </c>
      <c r="E12" s="39">
        <f>ROUND(IF('Men''s Epée'!$A$3=1,AO12+BF12,BU12+CL12),0)</f>
        <v>1885</v>
      </c>
      <c r="F12" s="14">
        <v>22</v>
      </c>
      <c r="G12" s="16">
        <f>IF(OR('Men''s Epée'!$A$3=1,'Men''s Epée'!$AP$3=TRUE),IF(OR(F12&gt;=49,ISNUMBER(F12)=FALSE),0,VLOOKUP(F12,PointTable,G$3,TRUE)),0)</f>
        <v>340</v>
      </c>
      <c r="H12" s="15">
        <v>3</v>
      </c>
      <c r="I12" s="16">
        <f>IF(OR('Men''s Epée'!$A$3=1,'Men''s Epée'!$AQ$3=TRUE),IF(OR(H12&gt;=49,ISNUMBER(H12)=FALSE),0,VLOOKUP(H12,PointTable,I$3,TRUE)),0)</f>
        <v>850</v>
      </c>
      <c r="J12" s="15" t="s">
        <v>4</v>
      </c>
      <c r="K12" s="16">
        <f>IF(OR('Men''s Epée'!$A$3=1,'Men''s Epée'!$AQ$3=TRUE),IF(OR(J12&gt;=49,ISNUMBER(J12)=FALSE),0,VLOOKUP(J12,PointTable,K$3,TRUE)),0)</f>
        <v>0</v>
      </c>
      <c r="L12" s="15">
        <v>6</v>
      </c>
      <c r="M12" s="16">
        <f>IF(OR('Men''s Epée'!$A$3=1,'Men''s Epée'!$AS$3=TRUE),IF(OR(L12&gt;=49,ISNUMBER(L12)=FALSE),0,VLOOKUP(L12,PointTable,M$3,TRUE)),0)</f>
        <v>695</v>
      </c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7"/>
      <c r="Y12" s="17"/>
      <c r="Z12" s="17"/>
      <c r="AA12" s="17"/>
      <c r="AB12" s="17"/>
      <c r="AC12" s="18"/>
      <c r="AE12" s="19">
        <f t="shared" si="1"/>
        <v>0</v>
      </c>
      <c r="AF12" s="19">
        <f t="shared" si="33"/>
        <v>0</v>
      </c>
      <c r="AG12" s="19">
        <f t="shared" si="34"/>
        <v>0</v>
      </c>
      <c r="AH12" s="19">
        <f t="shared" si="35"/>
        <v>0</v>
      </c>
      <c r="AI12" s="19">
        <f t="shared" si="36"/>
        <v>0</v>
      </c>
      <c r="AJ12" s="19">
        <f t="shared" si="37"/>
        <v>0</v>
      </c>
      <c r="AK12" s="19">
        <f t="shared" si="38"/>
        <v>0</v>
      </c>
      <c r="AL12" s="19">
        <f t="shared" si="39"/>
        <v>0</v>
      </c>
      <c r="AM12" s="19">
        <f t="shared" si="40"/>
        <v>0</v>
      </c>
      <c r="AN12" s="19">
        <f t="shared" si="41"/>
        <v>0</v>
      </c>
      <c r="AO12" s="19">
        <f t="shared" si="3"/>
        <v>0</v>
      </c>
      <c r="AP12" s="19">
        <f t="shared" si="4"/>
        <v>340</v>
      </c>
      <c r="AQ12" s="19">
        <f t="shared" si="5"/>
        <v>850</v>
      </c>
      <c r="AR12" s="19">
        <f t="shared" si="6"/>
        <v>0</v>
      </c>
      <c r="AS12" s="19">
        <f t="shared" si="7"/>
        <v>695</v>
      </c>
      <c r="AT12" s="19">
        <f t="shared" si="8"/>
        <v>0</v>
      </c>
      <c r="AU12" s="19">
        <f t="shared" si="9"/>
        <v>0</v>
      </c>
      <c r="AV12" s="19">
        <f t="shared" si="10"/>
        <v>0</v>
      </c>
      <c r="AW12" s="19">
        <f t="shared" si="11"/>
        <v>0</v>
      </c>
      <c r="AX12" s="19">
        <f t="shared" si="12"/>
        <v>0</v>
      </c>
      <c r="AY12" s="19">
        <f t="shared" si="13"/>
        <v>0</v>
      </c>
      <c r="AZ12" s="19">
        <f t="shared" si="42"/>
        <v>0</v>
      </c>
      <c r="BA12" s="19">
        <f t="shared" si="43"/>
        <v>0</v>
      </c>
      <c r="BB12" s="19">
        <f t="shared" si="44"/>
        <v>0</v>
      </c>
      <c r="BC12" s="19">
        <f t="shared" si="45"/>
        <v>0</v>
      </c>
      <c r="BD12" s="19">
        <f t="shared" si="46"/>
        <v>0</v>
      </c>
      <c r="BE12" s="19">
        <f t="shared" si="47"/>
        <v>0</v>
      </c>
      <c r="BF12" s="19">
        <f t="shared" si="48"/>
        <v>1885</v>
      </c>
      <c r="BG12" s="19">
        <f t="shared" si="15"/>
        <v>0</v>
      </c>
      <c r="BH12" s="19">
        <f t="shared" si="16"/>
        <v>0</v>
      </c>
      <c r="BI12" s="19">
        <f t="shared" si="17"/>
        <v>0</v>
      </c>
      <c r="BK12" s="20">
        <f t="shared" si="18"/>
        <v>0</v>
      </c>
      <c r="BL12" s="20">
        <f t="shared" si="49"/>
        <v>0</v>
      </c>
      <c r="BM12" s="20">
        <f t="shared" si="50"/>
        <v>0</v>
      </c>
      <c r="BN12" s="20">
        <f t="shared" si="51"/>
        <v>0</v>
      </c>
      <c r="BO12" s="20">
        <f t="shared" si="52"/>
        <v>0</v>
      </c>
      <c r="BP12" s="20">
        <f t="shared" si="53"/>
        <v>0</v>
      </c>
      <c r="BQ12" s="20">
        <f t="shared" si="54"/>
        <v>0</v>
      </c>
      <c r="BR12" s="20">
        <f t="shared" si="55"/>
        <v>0</v>
      </c>
      <c r="BS12" s="20">
        <f t="shared" si="56"/>
        <v>0</v>
      </c>
      <c r="BT12" s="20">
        <f t="shared" si="57"/>
        <v>0</v>
      </c>
      <c r="BU12" s="20">
        <f t="shared" si="20"/>
        <v>0</v>
      </c>
      <c r="BV12" s="8">
        <f>IF('Men''s Epée'!$AP$3=TRUE,G12,0)</f>
        <v>340</v>
      </c>
      <c r="BW12" s="8">
        <f>IF('Men''s Epée'!$AQ$3=TRUE,I12,0)</f>
        <v>850</v>
      </c>
      <c r="BX12" s="8">
        <f>IF('Men''s Epée'!$AR$3=TRUE,K12,0)</f>
        <v>0</v>
      </c>
      <c r="BY12" s="8">
        <f>IF('Men''s Epée'!$AS$3=TRUE,M12,0)</f>
        <v>695</v>
      </c>
      <c r="BZ12" s="8">
        <f t="shared" si="21"/>
        <v>0</v>
      </c>
      <c r="CA12" s="8">
        <f t="shared" si="22"/>
        <v>0</v>
      </c>
      <c r="CB12" s="8">
        <f t="shared" si="23"/>
        <v>0</v>
      </c>
      <c r="CC12" s="8">
        <f t="shared" si="24"/>
        <v>0</v>
      </c>
      <c r="CD12" s="8">
        <f t="shared" si="25"/>
        <v>0</v>
      </c>
      <c r="CE12" s="8">
        <f t="shared" si="26"/>
        <v>0</v>
      </c>
      <c r="CF12" s="20">
        <f t="shared" si="58"/>
        <v>0</v>
      </c>
      <c r="CG12" s="20">
        <f t="shared" si="59"/>
        <v>0</v>
      </c>
      <c r="CH12" s="20">
        <f t="shared" si="60"/>
        <v>0</v>
      </c>
      <c r="CI12" s="20">
        <f t="shared" si="61"/>
        <v>0</v>
      </c>
      <c r="CJ12" s="20">
        <f t="shared" si="62"/>
        <v>0</v>
      </c>
      <c r="CK12" s="20">
        <f t="shared" si="63"/>
        <v>0</v>
      </c>
      <c r="CL12" s="8">
        <f t="shared" si="64"/>
        <v>1885</v>
      </c>
      <c r="CM12" s="8">
        <f t="shared" si="28"/>
        <v>0</v>
      </c>
      <c r="CN12" s="8">
        <f t="shared" si="29"/>
        <v>0</v>
      </c>
      <c r="CO12" s="8">
        <f t="shared" si="30"/>
        <v>0</v>
      </c>
      <c r="CP12" s="8">
        <f t="shared" si="31"/>
        <v>1885</v>
      </c>
    </row>
    <row r="13" spans="1:94" ht="13.5">
      <c r="A13" s="11" t="str">
        <f t="shared" si="0"/>
        <v>10</v>
      </c>
      <c r="B13" s="11">
        <f t="shared" si="65"/>
      </c>
      <c r="C13" s="12" t="s">
        <v>235</v>
      </c>
      <c r="D13" s="13">
        <v>1985</v>
      </c>
      <c r="E13" s="39">
        <f>ROUND(IF('Men''s Epée'!$A$3=1,AO13+BF13,BU13+CL13),0)</f>
        <v>1734</v>
      </c>
      <c r="F13" s="14">
        <v>20</v>
      </c>
      <c r="G13" s="16">
        <f>IF(OR('Men''s Epée'!$A$3=1,'Men''s Epée'!$AP$3=TRUE),IF(OR(F13&gt;=49,ISNUMBER(F13)=FALSE),0,VLOOKUP(F13,PointTable,G$3,TRUE)),0)</f>
        <v>344</v>
      </c>
      <c r="H13" s="15">
        <v>32</v>
      </c>
      <c r="I13" s="16">
        <f>IF(OR('Men''s Epée'!$A$3=1,'Men''s Epée'!$AQ$3=TRUE),IF(OR(H13&gt;=49,ISNUMBER(H13)=FALSE),0,VLOOKUP(H13,PointTable,I$3,TRUE)),0)</f>
        <v>275</v>
      </c>
      <c r="J13" s="15">
        <v>7</v>
      </c>
      <c r="K13" s="16">
        <f>IF(OR('Men''s Epée'!$A$3=1,'Men''s Epée'!$AQ$3=TRUE),IF(OR(J13&gt;=49,ISNUMBER(J13)=FALSE),0,VLOOKUP(J13,PointTable,K$3,TRUE)),0)</f>
        <v>690</v>
      </c>
      <c r="L13" s="15">
        <v>5</v>
      </c>
      <c r="M13" s="16">
        <f>IF(OR('Men''s Epée'!$A$3=1,'Men''s Epée'!$AS$3=TRUE),IF(OR(L13&gt;=49,ISNUMBER(L13)=FALSE),0,VLOOKUP(L13,PointTable,M$3,TRUE)),0)</f>
        <v>700</v>
      </c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7">
        <v>197.376</v>
      </c>
      <c r="Y13" s="17"/>
      <c r="Z13" s="17"/>
      <c r="AA13" s="17"/>
      <c r="AB13" s="17"/>
      <c r="AC13" s="18"/>
      <c r="AE13" s="19">
        <f t="shared" si="1"/>
        <v>0</v>
      </c>
      <c r="AF13" s="19">
        <f t="shared" si="33"/>
        <v>0</v>
      </c>
      <c r="AG13" s="19">
        <f t="shared" si="34"/>
        <v>0</v>
      </c>
      <c r="AH13" s="19">
        <f t="shared" si="35"/>
        <v>0</v>
      </c>
      <c r="AI13" s="19">
        <f t="shared" si="36"/>
        <v>0</v>
      </c>
      <c r="AJ13" s="19">
        <f t="shared" si="37"/>
        <v>0</v>
      </c>
      <c r="AK13" s="19">
        <f t="shared" si="38"/>
        <v>0</v>
      </c>
      <c r="AL13" s="19">
        <f t="shared" si="39"/>
        <v>0</v>
      </c>
      <c r="AM13" s="19">
        <f t="shared" si="40"/>
        <v>0</v>
      </c>
      <c r="AN13" s="19">
        <f t="shared" si="41"/>
        <v>0</v>
      </c>
      <c r="AO13" s="19">
        <f t="shared" si="3"/>
        <v>0</v>
      </c>
      <c r="AP13" s="19">
        <f t="shared" si="4"/>
        <v>344</v>
      </c>
      <c r="AQ13" s="19">
        <f t="shared" si="5"/>
        <v>275</v>
      </c>
      <c r="AR13" s="19">
        <f t="shared" si="6"/>
        <v>690</v>
      </c>
      <c r="AS13" s="19">
        <f t="shared" si="7"/>
        <v>700</v>
      </c>
      <c r="AT13" s="19">
        <f t="shared" si="8"/>
        <v>0</v>
      </c>
      <c r="AU13" s="19">
        <f t="shared" si="9"/>
        <v>0</v>
      </c>
      <c r="AV13" s="19">
        <f t="shared" si="10"/>
        <v>0</v>
      </c>
      <c r="AW13" s="19">
        <f t="shared" si="11"/>
        <v>0</v>
      </c>
      <c r="AX13" s="19">
        <f t="shared" si="12"/>
        <v>0</v>
      </c>
      <c r="AY13" s="19">
        <f t="shared" si="13"/>
        <v>0</v>
      </c>
      <c r="AZ13" s="19">
        <f t="shared" si="42"/>
        <v>197.376</v>
      </c>
      <c r="BA13" s="19">
        <f t="shared" si="43"/>
        <v>0</v>
      </c>
      <c r="BB13" s="19">
        <f t="shared" si="44"/>
        <v>0</v>
      </c>
      <c r="BC13" s="19">
        <f t="shared" si="45"/>
        <v>0</v>
      </c>
      <c r="BD13" s="19">
        <f t="shared" si="46"/>
        <v>0</v>
      </c>
      <c r="BE13" s="19">
        <f t="shared" si="47"/>
        <v>0</v>
      </c>
      <c r="BF13" s="19">
        <f t="shared" si="48"/>
        <v>1734</v>
      </c>
      <c r="BG13" s="19">
        <f t="shared" si="15"/>
        <v>197.376</v>
      </c>
      <c r="BH13" s="19">
        <f t="shared" si="16"/>
        <v>0</v>
      </c>
      <c r="BI13" s="19">
        <f t="shared" si="17"/>
        <v>0</v>
      </c>
      <c r="BK13" s="20">
        <f t="shared" si="18"/>
        <v>0</v>
      </c>
      <c r="BL13" s="20">
        <f t="shared" si="49"/>
        <v>0</v>
      </c>
      <c r="BM13" s="20">
        <f t="shared" si="50"/>
        <v>0</v>
      </c>
      <c r="BN13" s="20">
        <f t="shared" si="51"/>
        <v>0</v>
      </c>
      <c r="BO13" s="20">
        <f t="shared" si="52"/>
        <v>0</v>
      </c>
      <c r="BP13" s="20">
        <f t="shared" si="53"/>
        <v>0</v>
      </c>
      <c r="BQ13" s="20">
        <f t="shared" si="54"/>
        <v>0</v>
      </c>
      <c r="BR13" s="20">
        <f t="shared" si="55"/>
        <v>0</v>
      </c>
      <c r="BS13" s="20">
        <f t="shared" si="56"/>
        <v>0</v>
      </c>
      <c r="BT13" s="20">
        <f t="shared" si="57"/>
        <v>0</v>
      </c>
      <c r="BU13" s="20">
        <f t="shared" si="20"/>
        <v>0</v>
      </c>
      <c r="BV13" s="8">
        <f>IF('Men''s Epée'!$AP$3=TRUE,G13,0)</f>
        <v>344</v>
      </c>
      <c r="BW13" s="8">
        <f>IF('Men''s Epée'!$AQ$3=TRUE,I13,0)</f>
        <v>275</v>
      </c>
      <c r="BX13" s="8">
        <f>IF('Men''s Epée'!$AR$3=TRUE,K13,0)</f>
        <v>690</v>
      </c>
      <c r="BY13" s="8">
        <f>IF('Men''s Epée'!$AS$3=TRUE,M13,0)</f>
        <v>700</v>
      </c>
      <c r="BZ13" s="8">
        <f t="shared" si="21"/>
        <v>0</v>
      </c>
      <c r="CA13" s="8">
        <f t="shared" si="22"/>
        <v>0</v>
      </c>
      <c r="CB13" s="8">
        <f t="shared" si="23"/>
        <v>0</v>
      </c>
      <c r="CC13" s="8">
        <f t="shared" si="24"/>
        <v>0</v>
      </c>
      <c r="CD13" s="8">
        <f t="shared" si="25"/>
        <v>0</v>
      </c>
      <c r="CE13" s="8">
        <f t="shared" si="26"/>
        <v>0</v>
      </c>
      <c r="CF13" s="20">
        <f t="shared" si="58"/>
        <v>197.376</v>
      </c>
      <c r="CG13" s="20">
        <f t="shared" si="59"/>
        <v>0</v>
      </c>
      <c r="CH13" s="20">
        <f t="shared" si="60"/>
        <v>0</v>
      </c>
      <c r="CI13" s="20">
        <f t="shared" si="61"/>
        <v>0</v>
      </c>
      <c r="CJ13" s="20">
        <f t="shared" si="62"/>
        <v>0</v>
      </c>
      <c r="CK13" s="20">
        <f t="shared" si="63"/>
        <v>0</v>
      </c>
      <c r="CL13" s="8">
        <f t="shared" si="64"/>
        <v>1734</v>
      </c>
      <c r="CM13" s="8">
        <f t="shared" si="28"/>
        <v>197.376</v>
      </c>
      <c r="CN13" s="8">
        <f t="shared" si="29"/>
        <v>0</v>
      </c>
      <c r="CO13" s="8">
        <f t="shared" si="30"/>
        <v>0</v>
      </c>
      <c r="CP13" s="8">
        <f t="shared" si="31"/>
        <v>1734</v>
      </c>
    </row>
    <row r="14" spans="1:94" ht="13.5">
      <c r="A14" s="11" t="str">
        <f t="shared" si="0"/>
        <v>11</v>
      </c>
      <c r="B14" s="11" t="str">
        <f t="shared" si="65"/>
        <v>#</v>
      </c>
      <c r="C14" s="12" t="s">
        <v>133</v>
      </c>
      <c r="D14" s="13">
        <v>1988</v>
      </c>
      <c r="E14" s="39">
        <f>ROUND(IF('Men''s Epée'!$A$3=1,AO14+BF14,BU14+CL14),0)</f>
        <v>1700</v>
      </c>
      <c r="F14" s="14">
        <v>28</v>
      </c>
      <c r="G14" s="16">
        <f>IF(OR('Men''s Epée'!$A$3=1,'Men''s Epée'!$AP$3=TRUE),IF(OR(F14&gt;=49,ISNUMBER(F14)=FALSE),0,VLOOKUP(F14,PointTable,G$3,TRUE)),0)</f>
        <v>283</v>
      </c>
      <c r="H14" s="15">
        <v>17</v>
      </c>
      <c r="I14" s="16">
        <f>IF(OR('Men''s Epée'!$A$3=1,'Men''s Epée'!$AQ$3=TRUE),IF(OR(H14&gt;=49,ISNUMBER(H14)=FALSE),0,VLOOKUP(H14,PointTable,I$3,TRUE)),0)</f>
        <v>350</v>
      </c>
      <c r="J14" s="15">
        <v>3</v>
      </c>
      <c r="K14" s="16">
        <f>IF(OR('Men''s Epée'!$A$3=1,'Men''s Epée'!$AQ$3=TRUE),IF(OR(J14&gt;=49,ISNUMBER(J14)=FALSE),0,VLOOKUP(J14,PointTable,K$3,TRUE)),0)</f>
        <v>850</v>
      </c>
      <c r="L14" s="15">
        <v>16</v>
      </c>
      <c r="M14" s="16">
        <f>IF(OR('Men''s Epée'!$A$3=1,'Men''s Epée'!$AS$3=TRUE),IF(OR(L14&gt;=49,ISNUMBER(L14)=FALSE),0,VLOOKUP(L14,PointTable,M$3,TRUE)),0)</f>
        <v>500</v>
      </c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7"/>
      <c r="Y14" s="17"/>
      <c r="Z14" s="17"/>
      <c r="AA14" s="17"/>
      <c r="AB14" s="17"/>
      <c r="AC14" s="18"/>
      <c r="AE14" s="19">
        <f t="shared" si="1"/>
        <v>0</v>
      </c>
      <c r="AF14" s="19">
        <f t="shared" si="33"/>
        <v>0</v>
      </c>
      <c r="AG14" s="19">
        <f t="shared" si="34"/>
        <v>0</v>
      </c>
      <c r="AH14" s="19">
        <f t="shared" si="35"/>
        <v>0</v>
      </c>
      <c r="AI14" s="19">
        <f t="shared" si="36"/>
        <v>0</v>
      </c>
      <c r="AJ14" s="19">
        <f t="shared" si="37"/>
        <v>0</v>
      </c>
      <c r="AK14" s="19">
        <f t="shared" si="38"/>
        <v>0</v>
      </c>
      <c r="AL14" s="19">
        <f t="shared" si="39"/>
        <v>0</v>
      </c>
      <c r="AM14" s="19">
        <f t="shared" si="40"/>
        <v>0</v>
      </c>
      <c r="AN14" s="19">
        <f t="shared" si="41"/>
        <v>0</v>
      </c>
      <c r="AO14" s="19">
        <f t="shared" si="3"/>
        <v>0</v>
      </c>
      <c r="AP14" s="19">
        <f t="shared" si="4"/>
        <v>283</v>
      </c>
      <c r="AQ14" s="19">
        <f t="shared" si="5"/>
        <v>350</v>
      </c>
      <c r="AR14" s="19">
        <f t="shared" si="6"/>
        <v>850</v>
      </c>
      <c r="AS14" s="19">
        <f t="shared" si="7"/>
        <v>500</v>
      </c>
      <c r="AT14" s="19">
        <f t="shared" si="8"/>
        <v>0</v>
      </c>
      <c r="AU14" s="19">
        <f t="shared" si="9"/>
        <v>0</v>
      </c>
      <c r="AV14" s="19">
        <f t="shared" si="10"/>
        <v>0</v>
      </c>
      <c r="AW14" s="19">
        <f t="shared" si="11"/>
        <v>0</v>
      </c>
      <c r="AX14" s="19">
        <f t="shared" si="12"/>
        <v>0</v>
      </c>
      <c r="AY14" s="19">
        <f t="shared" si="13"/>
        <v>0</v>
      </c>
      <c r="AZ14" s="19">
        <f t="shared" si="42"/>
        <v>0</v>
      </c>
      <c r="BA14" s="19">
        <f t="shared" si="43"/>
        <v>0</v>
      </c>
      <c r="BB14" s="19">
        <f t="shared" si="44"/>
        <v>0</v>
      </c>
      <c r="BC14" s="19">
        <f t="shared" si="45"/>
        <v>0</v>
      </c>
      <c r="BD14" s="19">
        <f t="shared" si="46"/>
        <v>0</v>
      </c>
      <c r="BE14" s="19">
        <f t="shared" si="47"/>
        <v>0</v>
      </c>
      <c r="BF14" s="19">
        <f t="shared" si="48"/>
        <v>1700</v>
      </c>
      <c r="BG14" s="19">
        <f t="shared" si="15"/>
        <v>0</v>
      </c>
      <c r="BH14" s="19">
        <f t="shared" si="16"/>
        <v>0</v>
      </c>
      <c r="BI14" s="19">
        <f t="shared" si="17"/>
        <v>0</v>
      </c>
      <c r="BK14" s="20">
        <f t="shared" si="18"/>
        <v>0</v>
      </c>
      <c r="BL14" s="20">
        <f t="shared" si="49"/>
        <v>0</v>
      </c>
      <c r="BM14" s="20">
        <f t="shared" si="50"/>
        <v>0</v>
      </c>
      <c r="BN14" s="20">
        <f t="shared" si="51"/>
        <v>0</v>
      </c>
      <c r="BO14" s="20">
        <f t="shared" si="52"/>
        <v>0</v>
      </c>
      <c r="BP14" s="20">
        <f t="shared" si="53"/>
        <v>0</v>
      </c>
      <c r="BQ14" s="20">
        <f t="shared" si="54"/>
        <v>0</v>
      </c>
      <c r="BR14" s="20">
        <f t="shared" si="55"/>
        <v>0</v>
      </c>
      <c r="BS14" s="20">
        <f t="shared" si="56"/>
        <v>0</v>
      </c>
      <c r="BT14" s="20">
        <f t="shared" si="57"/>
        <v>0</v>
      </c>
      <c r="BU14" s="20">
        <f t="shared" si="20"/>
        <v>0</v>
      </c>
      <c r="BV14" s="8">
        <f>IF('Men''s Epée'!$AP$3=TRUE,G14,0)</f>
        <v>283</v>
      </c>
      <c r="BW14" s="8">
        <f>IF('Men''s Epée'!$AQ$3=TRUE,I14,0)</f>
        <v>350</v>
      </c>
      <c r="BX14" s="8">
        <f>IF('Men''s Epée'!$AR$3=TRUE,K14,0)</f>
        <v>850</v>
      </c>
      <c r="BY14" s="8">
        <f>IF('Men''s Epée'!$AS$3=TRUE,M14,0)</f>
        <v>500</v>
      </c>
      <c r="BZ14" s="8">
        <f t="shared" si="21"/>
        <v>0</v>
      </c>
      <c r="CA14" s="8">
        <f t="shared" si="22"/>
        <v>0</v>
      </c>
      <c r="CB14" s="8">
        <f t="shared" si="23"/>
        <v>0</v>
      </c>
      <c r="CC14" s="8">
        <f t="shared" si="24"/>
        <v>0</v>
      </c>
      <c r="CD14" s="8">
        <f t="shared" si="25"/>
        <v>0</v>
      </c>
      <c r="CE14" s="8">
        <f t="shared" si="26"/>
        <v>0</v>
      </c>
      <c r="CF14" s="20">
        <f t="shared" si="58"/>
        <v>0</v>
      </c>
      <c r="CG14" s="20">
        <f t="shared" si="59"/>
        <v>0</v>
      </c>
      <c r="CH14" s="20">
        <f t="shared" si="60"/>
        <v>0</v>
      </c>
      <c r="CI14" s="20">
        <f t="shared" si="61"/>
        <v>0</v>
      </c>
      <c r="CJ14" s="20">
        <f t="shared" si="62"/>
        <v>0</v>
      </c>
      <c r="CK14" s="20">
        <f t="shared" si="63"/>
        <v>0</v>
      </c>
      <c r="CL14" s="8">
        <f t="shared" si="64"/>
        <v>1700</v>
      </c>
      <c r="CM14" s="8">
        <f t="shared" si="28"/>
        <v>0</v>
      </c>
      <c r="CN14" s="8">
        <f t="shared" si="29"/>
        <v>0</v>
      </c>
      <c r="CO14" s="8">
        <f t="shared" si="30"/>
        <v>0</v>
      </c>
      <c r="CP14" s="8">
        <f t="shared" si="31"/>
        <v>1700</v>
      </c>
    </row>
    <row r="15" spans="1:94" ht="13.5">
      <c r="A15" s="11" t="str">
        <f t="shared" si="0"/>
        <v>12</v>
      </c>
      <c r="B15" s="11">
        <f t="shared" si="65"/>
      </c>
      <c r="C15" s="12" t="s">
        <v>134</v>
      </c>
      <c r="D15" s="13">
        <v>1971</v>
      </c>
      <c r="E15" s="39">
        <f>ROUND(IF('Men''s Epée'!$A$3=1,AO15+BF15,BU15+CL15),0)</f>
        <v>1604</v>
      </c>
      <c r="F15" s="14">
        <v>19</v>
      </c>
      <c r="G15" s="16">
        <f>IF(OR('Men''s Epée'!$A$3=1,'Men''s Epée'!$AP$3=TRUE),IF(OR(F15&gt;=49,ISNUMBER(F15)=FALSE),0,VLOOKUP(F15,PointTable,G$3,TRUE)),0)</f>
        <v>346</v>
      </c>
      <c r="H15" s="15">
        <v>24</v>
      </c>
      <c r="I15" s="16">
        <f>IF(OR('Men''s Epée'!$A$3=1,'Men''s Epée'!$AQ$3=TRUE),IF(OR(H15&gt;=49,ISNUMBER(H15)=FALSE),0,VLOOKUP(H15,PointTable,I$3,TRUE)),0)</f>
        <v>336</v>
      </c>
      <c r="J15" s="15">
        <v>10</v>
      </c>
      <c r="K15" s="16">
        <f>IF(OR('Men''s Epée'!$A$3=1,'Men''s Epée'!$AQ$3=TRUE),IF(OR(J15&gt;=49,ISNUMBER(J15)=FALSE),0,VLOOKUP(J15,PointTable,K$3,TRUE)),0)</f>
        <v>533</v>
      </c>
      <c r="L15" s="15">
        <v>11</v>
      </c>
      <c r="M15" s="16">
        <f>IF(OR('Men''s Epée'!$A$3=1,'Men''s Epée'!$AS$3=TRUE),IF(OR(L15&gt;=49,ISNUMBER(L15)=FALSE),0,VLOOKUP(L15,PointTable,M$3,TRUE)),0)</f>
        <v>525</v>
      </c>
      <c r="N15" s="17">
        <v>200</v>
      </c>
      <c r="O15" s="17"/>
      <c r="P15" s="17"/>
      <c r="Q15" s="17"/>
      <c r="R15" s="17"/>
      <c r="S15" s="17"/>
      <c r="T15" s="17"/>
      <c r="U15" s="17"/>
      <c r="V15" s="17"/>
      <c r="W15" s="18"/>
      <c r="X15" s="17">
        <v>177.844</v>
      </c>
      <c r="Y15" s="17"/>
      <c r="Z15" s="17"/>
      <c r="AA15" s="17"/>
      <c r="AB15" s="17"/>
      <c r="AC15" s="18"/>
      <c r="AE15" s="19">
        <f t="shared" si="1"/>
        <v>200</v>
      </c>
      <c r="AF15" s="19">
        <f t="shared" si="33"/>
        <v>0</v>
      </c>
      <c r="AG15" s="19">
        <f t="shared" si="34"/>
        <v>0</v>
      </c>
      <c r="AH15" s="19">
        <f t="shared" si="35"/>
        <v>0</v>
      </c>
      <c r="AI15" s="19">
        <f t="shared" si="36"/>
        <v>0</v>
      </c>
      <c r="AJ15" s="19">
        <f t="shared" si="37"/>
        <v>0</v>
      </c>
      <c r="AK15" s="19">
        <f t="shared" si="38"/>
        <v>0</v>
      </c>
      <c r="AL15" s="19">
        <f t="shared" si="39"/>
        <v>0</v>
      </c>
      <c r="AM15" s="19">
        <f t="shared" si="40"/>
        <v>0</v>
      </c>
      <c r="AN15" s="19">
        <f t="shared" si="41"/>
        <v>0</v>
      </c>
      <c r="AO15" s="19">
        <f t="shared" si="3"/>
        <v>200</v>
      </c>
      <c r="AP15" s="19">
        <f t="shared" si="4"/>
        <v>346</v>
      </c>
      <c r="AQ15" s="19">
        <f t="shared" si="5"/>
        <v>336</v>
      </c>
      <c r="AR15" s="19">
        <f t="shared" si="6"/>
        <v>533</v>
      </c>
      <c r="AS15" s="19">
        <f t="shared" si="7"/>
        <v>525</v>
      </c>
      <c r="AT15" s="19">
        <f t="shared" si="8"/>
        <v>0</v>
      </c>
      <c r="AU15" s="19">
        <f t="shared" si="9"/>
        <v>0</v>
      </c>
      <c r="AV15" s="19">
        <f t="shared" si="10"/>
        <v>0</v>
      </c>
      <c r="AW15" s="19">
        <f t="shared" si="11"/>
        <v>0</v>
      </c>
      <c r="AX15" s="19">
        <f t="shared" si="12"/>
        <v>0</v>
      </c>
      <c r="AY15" s="19">
        <f t="shared" si="13"/>
        <v>0</v>
      </c>
      <c r="AZ15" s="19">
        <f t="shared" si="42"/>
        <v>177.844</v>
      </c>
      <c r="BA15" s="19">
        <f t="shared" si="43"/>
        <v>0</v>
      </c>
      <c r="BB15" s="19">
        <f t="shared" si="44"/>
        <v>0</v>
      </c>
      <c r="BC15" s="19">
        <f t="shared" si="45"/>
        <v>0</v>
      </c>
      <c r="BD15" s="19">
        <f t="shared" si="46"/>
        <v>0</v>
      </c>
      <c r="BE15" s="19">
        <f t="shared" si="47"/>
        <v>0</v>
      </c>
      <c r="BF15" s="19">
        <f t="shared" si="48"/>
        <v>1404</v>
      </c>
      <c r="BG15" s="19">
        <f t="shared" si="15"/>
        <v>177.844</v>
      </c>
      <c r="BH15" s="19">
        <f t="shared" si="16"/>
        <v>0</v>
      </c>
      <c r="BI15" s="19">
        <f t="shared" si="17"/>
        <v>0</v>
      </c>
      <c r="BK15" s="20">
        <f t="shared" si="18"/>
        <v>200</v>
      </c>
      <c r="BL15" s="20">
        <f t="shared" si="49"/>
        <v>0</v>
      </c>
      <c r="BM15" s="20">
        <f t="shared" si="50"/>
        <v>0</v>
      </c>
      <c r="BN15" s="20">
        <f t="shared" si="51"/>
        <v>0</v>
      </c>
      <c r="BO15" s="20">
        <f t="shared" si="52"/>
        <v>0</v>
      </c>
      <c r="BP15" s="20">
        <f t="shared" si="53"/>
        <v>0</v>
      </c>
      <c r="BQ15" s="20">
        <f t="shared" si="54"/>
        <v>0</v>
      </c>
      <c r="BR15" s="20">
        <f t="shared" si="55"/>
        <v>0</v>
      </c>
      <c r="BS15" s="20">
        <f t="shared" si="56"/>
        <v>0</v>
      </c>
      <c r="BT15" s="20">
        <f t="shared" si="57"/>
        <v>0</v>
      </c>
      <c r="BU15" s="20">
        <f t="shared" si="20"/>
        <v>200</v>
      </c>
      <c r="BV15" s="8">
        <f>IF('Men''s Epée'!$AP$3=TRUE,G15,0)</f>
        <v>346</v>
      </c>
      <c r="BW15" s="8">
        <f>IF('Men''s Epée'!$AQ$3=TRUE,I15,0)</f>
        <v>336</v>
      </c>
      <c r="BX15" s="8">
        <f>IF('Men''s Epée'!$AR$3=TRUE,K15,0)</f>
        <v>533</v>
      </c>
      <c r="BY15" s="8">
        <f>IF('Men''s Epée'!$AS$3=TRUE,M15,0)</f>
        <v>525</v>
      </c>
      <c r="BZ15" s="8">
        <f t="shared" si="21"/>
        <v>0</v>
      </c>
      <c r="CA15" s="8">
        <f t="shared" si="22"/>
        <v>0</v>
      </c>
      <c r="CB15" s="8">
        <f t="shared" si="23"/>
        <v>0</v>
      </c>
      <c r="CC15" s="8">
        <f t="shared" si="24"/>
        <v>0</v>
      </c>
      <c r="CD15" s="8">
        <f t="shared" si="25"/>
        <v>0</v>
      </c>
      <c r="CE15" s="8">
        <f t="shared" si="26"/>
        <v>0</v>
      </c>
      <c r="CF15" s="20">
        <f t="shared" si="58"/>
        <v>177.844</v>
      </c>
      <c r="CG15" s="20">
        <f t="shared" si="59"/>
        <v>0</v>
      </c>
      <c r="CH15" s="20">
        <f t="shared" si="60"/>
        <v>0</v>
      </c>
      <c r="CI15" s="20">
        <f t="shared" si="61"/>
        <v>0</v>
      </c>
      <c r="CJ15" s="20">
        <f t="shared" si="62"/>
        <v>0</v>
      </c>
      <c r="CK15" s="20">
        <f t="shared" si="63"/>
        <v>0</v>
      </c>
      <c r="CL15" s="8">
        <f t="shared" si="64"/>
        <v>1404</v>
      </c>
      <c r="CM15" s="8">
        <f t="shared" si="28"/>
        <v>177.844</v>
      </c>
      <c r="CN15" s="8">
        <f t="shared" si="29"/>
        <v>0</v>
      </c>
      <c r="CO15" s="8">
        <f t="shared" si="30"/>
        <v>0</v>
      </c>
      <c r="CP15" s="8">
        <f t="shared" si="31"/>
        <v>1604</v>
      </c>
    </row>
    <row r="16" spans="1:94" ht="13.5">
      <c r="A16" s="11" t="str">
        <f t="shared" si="0"/>
        <v>13</v>
      </c>
      <c r="B16" s="11">
        <f t="shared" si="65"/>
      </c>
      <c r="C16" s="12" t="s">
        <v>139</v>
      </c>
      <c r="D16" s="13">
        <v>1983</v>
      </c>
      <c r="E16" s="39">
        <f>ROUND(IF('Men''s Epée'!$A$3=1,AO16+BF16,BU16+CL16),0)</f>
        <v>1576</v>
      </c>
      <c r="F16" s="14">
        <v>13</v>
      </c>
      <c r="G16" s="16">
        <f>IF(OR('Men''s Epée'!$A$3=1,'Men''s Epée'!$AP$3=TRUE),IF(OR(F16&gt;=49,ISNUMBER(F16)=FALSE),0,VLOOKUP(F16,PointTable,G$3,TRUE)),0)</f>
        <v>506</v>
      </c>
      <c r="H16" s="15" t="s">
        <v>4</v>
      </c>
      <c r="I16" s="16">
        <f>IF(OR('Men''s Epée'!$A$3=1,'Men''s Epée'!$AQ$3=TRUE),IF(OR(H16&gt;=49,ISNUMBER(H16)=FALSE),0,VLOOKUP(H16,PointTable,I$3,TRUE)),0)</f>
        <v>0</v>
      </c>
      <c r="J16" s="15">
        <v>9</v>
      </c>
      <c r="K16" s="16">
        <f>IF(OR('Men''s Epée'!$A$3=1,'Men''s Epée'!$AQ$3=TRUE),IF(OR(J16&gt;=49,ISNUMBER(J16)=FALSE),0,VLOOKUP(J16,PointTable,K$3,TRUE)),0)</f>
        <v>535</v>
      </c>
      <c r="L16" s="15">
        <v>9</v>
      </c>
      <c r="M16" s="16">
        <f>IF(OR('Men''s Epée'!$A$3=1,'Men''s Epée'!$AS$3=TRUE),IF(OR(L16&gt;=49,ISNUMBER(L16)=FALSE),0,VLOOKUP(L16,PointTable,M$3,TRUE)),0)</f>
        <v>535</v>
      </c>
      <c r="N16" s="17"/>
      <c r="O16" s="17"/>
      <c r="P16" s="17"/>
      <c r="Q16" s="17"/>
      <c r="R16" s="17"/>
      <c r="S16" s="17"/>
      <c r="T16" s="17"/>
      <c r="U16" s="17"/>
      <c r="V16" s="17"/>
      <c r="W16" s="18"/>
      <c r="X16" s="17"/>
      <c r="Y16" s="17"/>
      <c r="Z16" s="17"/>
      <c r="AA16" s="17"/>
      <c r="AB16" s="17"/>
      <c r="AC16" s="18"/>
      <c r="AE16" s="19">
        <f t="shared" si="1"/>
        <v>0</v>
      </c>
      <c r="AF16" s="19">
        <f t="shared" si="33"/>
        <v>0</v>
      </c>
      <c r="AG16" s="19">
        <f t="shared" si="34"/>
        <v>0</v>
      </c>
      <c r="AH16" s="19">
        <f t="shared" si="35"/>
        <v>0</v>
      </c>
      <c r="AI16" s="19">
        <f t="shared" si="36"/>
        <v>0</v>
      </c>
      <c r="AJ16" s="19">
        <f t="shared" si="37"/>
        <v>0</v>
      </c>
      <c r="AK16" s="19">
        <f t="shared" si="38"/>
        <v>0</v>
      </c>
      <c r="AL16" s="19">
        <f t="shared" si="39"/>
        <v>0</v>
      </c>
      <c r="AM16" s="19">
        <f t="shared" si="40"/>
        <v>0</v>
      </c>
      <c r="AN16" s="19">
        <f t="shared" si="41"/>
        <v>0</v>
      </c>
      <c r="AO16" s="19">
        <f t="shared" si="3"/>
        <v>0</v>
      </c>
      <c r="AP16" s="19">
        <f t="shared" si="4"/>
        <v>506</v>
      </c>
      <c r="AQ16" s="19">
        <f t="shared" si="5"/>
        <v>0</v>
      </c>
      <c r="AR16" s="19">
        <f t="shared" si="6"/>
        <v>535</v>
      </c>
      <c r="AS16" s="19">
        <f t="shared" si="7"/>
        <v>535</v>
      </c>
      <c r="AT16" s="19">
        <f t="shared" si="8"/>
        <v>0</v>
      </c>
      <c r="AU16" s="19">
        <f t="shared" si="9"/>
        <v>0</v>
      </c>
      <c r="AV16" s="19">
        <f t="shared" si="10"/>
        <v>0</v>
      </c>
      <c r="AW16" s="19">
        <f t="shared" si="11"/>
        <v>0</v>
      </c>
      <c r="AX16" s="19">
        <f t="shared" si="12"/>
        <v>0</v>
      </c>
      <c r="AY16" s="19">
        <f t="shared" si="13"/>
        <v>0</v>
      </c>
      <c r="AZ16" s="19">
        <f t="shared" si="42"/>
        <v>0</v>
      </c>
      <c r="BA16" s="19">
        <f t="shared" si="43"/>
        <v>0</v>
      </c>
      <c r="BB16" s="19">
        <f t="shared" si="44"/>
        <v>0</v>
      </c>
      <c r="BC16" s="19">
        <f t="shared" si="45"/>
        <v>0</v>
      </c>
      <c r="BD16" s="19">
        <f t="shared" si="46"/>
        <v>0</v>
      </c>
      <c r="BE16" s="19">
        <f t="shared" si="47"/>
        <v>0</v>
      </c>
      <c r="BF16" s="19">
        <f t="shared" si="48"/>
        <v>1576</v>
      </c>
      <c r="BG16" s="19">
        <f t="shared" si="15"/>
        <v>0</v>
      </c>
      <c r="BH16" s="19">
        <f t="shared" si="16"/>
        <v>0</v>
      </c>
      <c r="BI16" s="19">
        <f t="shared" si="17"/>
        <v>0</v>
      </c>
      <c r="BK16" s="20">
        <f t="shared" si="18"/>
        <v>0</v>
      </c>
      <c r="BL16" s="20">
        <f t="shared" si="49"/>
        <v>0</v>
      </c>
      <c r="BM16" s="20">
        <f t="shared" si="50"/>
        <v>0</v>
      </c>
      <c r="BN16" s="20">
        <f t="shared" si="51"/>
        <v>0</v>
      </c>
      <c r="BO16" s="20">
        <f t="shared" si="52"/>
        <v>0</v>
      </c>
      <c r="BP16" s="20">
        <f t="shared" si="53"/>
        <v>0</v>
      </c>
      <c r="BQ16" s="20">
        <f t="shared" si="54"/>
        <v>0</v>
      </c>
      <c r="BR16" s="20">
        <f t="shared" si="55"/>
        <v>0</v>
      </c>
      <c r="BS16" s="20">
        <f t="shared" si="56"/>
        <v>0</v>
      </c>
      <c r="BT16" s="20">
        <f t="shared" si="57"/>
        <v>0</v>
      </c>
      <c r="BU16" s="20">
        <f t="shared" si="20"/>
        <v>0</v>
      </c>
      <c r="BV16" s="8">
        <f>IF('Men''s Epée'!$AP$3=TRUE,G16,0)</f>
        <v>506</v>
      </c>
      <c r="BW16" s="8">
        <f>IF('Men''s Epée'!$AQ$3=TRUE,I16,0)</f>
        <v>0</v>
      </c>
      <c r="BX16" s="8">
        <f>IF('Men''s Epée'!$AR$3=TRUE,K16,0)</f>
        <v>535</v>
      </c>
      <c r="BY16" s="8">
        <f>IF('Men''s Epée'!$AS$3=TRUE,M16,0)</f>
        <v>535</v>
      </c>
      <c r="BZ16" s="8">
        <f t="shared" si="21"/>
        <v>0</v>
      </c>
      <c r="CA16" s="8">
        <f t="shared" si="22"/>
        <v>0</v>
      </c>
      <c r="CB16" s="8">
        <f t="shared" si="23"/>
        <v>0</v>
      </c>
      <c r="CC16" s="8">
        <f t="shared" si="24"/>
        <v>0</v>
      </c>
      <c r="CD16" s="8">
        <f t="shared" si="25"/>
        <v>0</v>
      </c>
      <c r="CE16" s="8">
        <f t="shared" si="26"/>
        <v>0</v>
      </c>
      <c r="CF16" s="20">
        <f t="shared" si="58"/>
        <v>0</v>
      </c>
      <c r="CG16" s="20">
        <f t="shared" si="59"/>
        <v>0</v>
      </c>
      <c r="CH16" s="20">
        <f t="shared" si="60"/>
        <v>0</v>
      </c>
      <c r="CI16" s="20">
        <f t="shared" si="61"/>
        <v>0</v>
      </c>
      <c r="CJ16" s="20">
        <f t="shared" si="62"/>
        <v>0</v>
      </c>
      <c r="CK16" s="20">
        <f t="shared" si="63"/>
        <v>0</v>
      </c>
      <c r="CL16" s="8">
        <f t="shared" si="64"/>
        <v>1576</v>
      </c>
      <c r="CM16" s="8">
        <f t="shared" si="28"/>
        <v>0</v>
      </c>
      <c r="CN16" s="8">
        <f t="shared" si="29"/>
        <v>0</v>
      </c>
      <c r="CO16" s="8">
        <f t="shared" si="30"/>
        <v>0</v>
      </c>
      <c r="CP16" s="8">
        <f t="shared" si="31"/>
        <v>1576</v>
      </c>
    </row>
    <row r="17" spans="1:94" ht="13.5">
      <c r="A17" s="11" t="str">
        <f t="shared" si="0"/>
        <v>14</v>
      </c>
      <c r="B17" s="11">
        <f t="shared" si="65"/>
      </c>
      <c r="C17" s="12" t="s">
        <v>25</v>
      </c>
      <c r="D17" s="13">
        <v>1949</v>
      </c>
      <c r="E17" s="39">
        <f>ROUND(IF('Men''s Epée'!$A$3=1,AO17+BF17,BU17+CL17),0)</f>
        <v>1510</v>
      </c>
      <c r="F17" s="14">
        <v>8</v>
      </c>
      <c r="G17" s="16">
        <f>IF(OR('Men''s Epée'!$A$3=1,'Men''s Epée'!$AP$3=TRUE),IF(OR(F17&gt;=49,ISNUMBER(F17)=FALSE),0,VLOOKUP(F17,PointTable,G$3,TRUE)),0)</f>
        <v>685</v>
      </c>
      <c r="H17" s="15" t="s">
        <v>4</v>
      </c>
      <c r="I17" s="16">
        <f>IF(OR('Men''s Epée'!$A$3=1,'Men''s Epée'!$AQ$3=TRUE),IF(OR(H17&gt;=49,ISNUMBER(H17)=FALSE),0,VLOOKUP(H17,PointTable,I$3,TRUE)),0)</f>
        <v>0</v>
      </c>
      <c r="J17" s="15">
        <v>14</v>
      </c>
      <c r="K17" s="16">
        <f>IF(OR('Men''s Epée'!$A$3=1,'Men''s Epée'!$AQ$3=TRUE),IF(OR(J17&gt;=49,ISNUMBER(J17)=FALSE),0,VLOOKUP(J17,PointTable,K$3,TRUE)),0)</f>
        <v>504</v>
      </c>
      <c r="L17" s="15" t="s">
        <v>4</v>
      </c>
      <c r="M17" s="16">
        <f>IF(OR('Men''s Epée'!$A$3=1,'Men''s Epée'!$AS$3=TRUE),IF(OR(L17&gt;=49,ISNUMBER(L17)=FALSE),0,VLOOKUP(L17,PointTable,M$3,TRUE)),0)</f>
        <v>0</v>
      </c>
      <c r="N17" s="17"/>
      <c r="O17" s="17"/>
      <c r="P17" s="17"/>
      <c r="Q17" s="17"/>
      <c r="R17" s="17"/>
      <c r="S17" s="17"/>
      <c r="T17" s="17"/>
      <c r="U17" s="17"/>
      <c r="V17" s="17"/>
      <c r="W17" s="18"/>
      <c r="X17" s="17">
        <v>320.736</v>
      </c>
      <c r="Y17" s="17">
        <v>200</v>
      </c>
      <c r="Z17" s="17">
        <v>19.044</v>
      </c>
      <c r="AA17" s="17"/>
      <c r="AB17" s="17"/>
      <c r="AC17" s="18"/>
      <c r="AE17" s="19">
        <f t="shared" si="1"/>
        <v>0</v>
      </c>
      <c r="AF17" s="19">
        <f t="shared" si="33"/>
        <v>0</v>
      </c>
      <c r="AG17" s="19">
        <f t="shared" si="34"/>
        <v>0</v>
      </c>
      <c r="AH17" s="19">
        <f t="shared" si="35"/>
        <v>0</v>
      </c>
      <c r="AI17" s="19">
        <f t="shared" si="36"/>
        <v>0</v>
      </c>
      <c r="AJ17" s="19">
        <f t="shared" si="37"/>
        <v>0</v>
      </c>
      <c r="AK17" s="19">
        <f t="shared" si="38"/>
        <v>0</v>
      </c>
      <c r="AL17" s="19">
        <f t="shared" si="39"/>
        <v>0</v>
      </c>
      <c r="AM17" s="19">
        <f t="shared" si="40"/>
        <v>0</v>
      </c>
      <c r="AN17" s="19">
        <f t="shared" si="41"/>
        <v>0</v>
      </c>
      <c r="AO17" s="19">
        <f t="shared" si="3"/>
        <v>0</v>
      </c>
      <c r="AP17" s="19">
        <f t="shared" si="4"/>
        <v>685</v>
      </c>
      <c r="AQ17" s="19">
        <f t="shared" si="5"/>
        <v>0</v>
      </c>
      <c r="AR17" s="19">
        <f t="shared" si="6"/>
        <v>504</v>
      </c>
      <c r="AS17" s="19">
        <f t="shared" si="7"/>
        <v>0</v>
      </c>
      <c r="AT17" s="19">
        <f t="shared" si="8"/>
        <v>0</v>
      </c>
      <c r="AU17" s="19">
        <f t="shared" si="9"/>
        <v>0</v>
      </c>
      <c r="AV17" s="19">
        <f t="shared" si="10"/>
        <v>0</v>
      </c>
      <c r="AW17" s="19">
        <f t="shared" si="11"/>
        <v>0</v>
      </c>
      <c r="AX17" s="19">
        <f t="shared" si="12"/>
        <v>0</v>
      </c>
      <c r="AY17" s="19">
        <f t="shared" si="13"/>
        <v>0</v>
      </c>
      <c r="AZ17" s="19">
        <f t="shared" si="42"/>
        <v>320.736</v>
      </c>
      <c r="BA17" s="19">
        <f t="shared" si="43"/>
        <v>200</v>
      </c>
      <c r="BB17" s="19">
        <f t="shared" si="44"/>
        <v>19.044</v>
      </c>
      <c r="BC17" s="19">
        <f t="shared" si="45"/>
        <v>0</v>
      </c>
      <c r="BD17" s="19">
        <f t="shared" si="46"/>
        <v>0</v>
      </c>
      <c r="BE17" s="19">
        <f t="shared" si="47"/>
        <v>0</v>
      </c>
      <c r="BF17" s="19">
        <f t="shared" si="48"/>
        <v>1509.7359999999999</v>
      </c>
      <c r="BG17" s="19">
        <f t="shared" si="15"/>
        <v>320.736</v>
      </c>
      <c r="BH17" s="19">
        <f t="shared" si="16"/>
        <v>200</v>
      </c>
      <c r="BI17" s="19">
        <f t="shared" si="17"/>
        <v>19.044</v>
      </c>
      <c r="BK17" s="20">
        <f t="shared" si="18"/>
        <v>0</v>
      </c>
      <c r="BL17" s="20">
        <f t="shared" si="49"/>
        <v>0</v>
      </c>
      <c r="BM17" s="20">
        <f t="shared" si="50"/>
        <v>0</v>
      </c>
      <c r="BN17" s="20">
        <f t="shared" si="51"/>
        <v>0</v>
      </c>
      <c r="BO17" s="20">
        <f t="shared" si="52"/>
        <v>0</v>
      </c>
      <c r="BP17" s="20">
        <f t="shared" si="53"/>
        <v>0</v>
      </c>
      <c r="BQ17" s="20">
        <f t="shared" si="54"/>
        <v>0</v>
      </c>
      <c r="BR17" s="20">
        <f t="shared" si="55"/>
        <v>0</v>
      </c>
      <c r="BS17" s="20">
        <f t="shared" si="56"/>
        <v>0</v>
      </c>
      <c r="BT17" s="20">
        <f t="shared" si="57"/>
        <v>0</v>
      </c>
      <c r="BU17" s="20">
        <f t="shared" si="20"/>
        <v>0</v>
      </c>
      <c r="BV17" s="8">
        <f>IF('Men''s Epée'!$AP$3=TRUE,G17,0)</f>
        <v>685</v>
      </c>
      <c r="BW17" s="8">
        <f>IF('Men''s Epée'!$AQ$3=TRUE,I17,0)</f>
        <v>0</v>
      </c>
      <c r="BX17" s="8">
        <f>IF('Men''s Epée'!$AR$3=TRUE,K17,0)</f>
        <v>504</v>
      </c>
      <c r="BY17" s="8">
        <f>IF('Men''s Epée'!$AS$3=TRUE,M17,0)</f>
        <v>0</v>
      </c>
      <c r="BZ17" s="8">
        <f t="shared" si="21"/>
        <v>0</v>
      </c>
      <c r="CA17" s="8">
        <f t="shared" si="22"/>
        <v>0</v>
      </c>
      <c r="CB17" s="8">
        <f t="shared" si="23"/>
        <v>0</v>
      </c>
      <c r="CC17" s="8">
        <f t="shared" si="24"/>
        <v>0</v>
      </c>
      <c r="CD17" s="8">
        <f t="shared" si="25"/>
        <v>0</v>
      </c>
      <c r="CE17" s="8">
        <f t="shared" si="26"/>
        <v>0</v>
      </c>
      <c r="CF17" s="20">
        <f t="shared" si="58"/>
        <v>320.736</v>
      </c>
      <c r="CG17" s="20">
        <f t="shared" si="59"/>
        <v>200</v>
      </c>
      <c r="CH17" s="20">
        <f t="shared" si="60"/>
        <v>19.044</v>
      </c>
      <c r="CI17" s="20">
        <f t="shared" si="61"/>
        <v>0</v>
      </c>
      <c r="CJ17" s="20">
        <f t="shared" si="62"/>
        <v>0</v>
      </c>
      <c r="CK17" s="20">
        <f t="shared" si="63"/>
        <v>0</v>
      </c>
      <c r="CL17" s="8">
        <f t="shared" si="64"/>
        <v>1509.7359999999999</v>
      </c>
      <c r="CM17" s="8">
        <f t="shared" si="28"/>
        <v>320.736</v>
      </c>
      <c r="CN17" s="8">
        <f t="shared" si="29"/>
        <v>200</v>
      </c>
      <c r="CO17" s="8">
        <f t="shared" si="30"/>
        <v>19.044</v>
      </c>
      <c r="CP17" s="8">
        <f t="shared" si="31"/>
        <v>1510</v>
      </c>
    </row>
    <row r="18" spans="1:94" ht="13.5">
      <c r="A18" s="11" t="str">
        <f t="shared" si="0"/>
        <v>15</v>
      </c>
      <c r="B18" s="11">
        <f t="shared" si="65"/>
      </c>
      <c r="C18" s="12" t="s">
        <v>144</v>
      </c>
      <c r="D18" s="13">
        <v>1985</v>
      </c>
      <c r="E18" s="39">
        <f>ROUND(IF('Men''s Epée'!$A$3=1,AO18+BF18,BU18+CL18),0)</f>
        <v>1411</v>
      </c>
      <c r="F18" s="14">
        <v>10</v>
      </c>
      <c r="G18" s="16">
        <f>IF(OR('Men''s Epée'!$A$3=1,'Men''s Epée'!$AP$3=TRUE),IF(OR(F18&gt;=49,ISNUMBER(F18)=FALSE),0,VLOOKUP(F18,PointTable,G$3,TRUE)),0)</f>
        <v>533</v>
      </c>
      <c r="H18" s="15">
        <v>22</v>
      </c>
      <c r="I18" s="16">
        <f>IF(OR('Men''s Epée'!$A$3=1,'Men''s Epée'!$AQ$3=TRUE),IF(OR(H18&gt;=49,ISNUMBER(H18)=FALSE),0,VLOOKUP(H18,PointTable,I$3,TRUE)),0)</f>
        <v>340</v>
      </c>
      <c r="J18" s="15">
        <v>18</v>
      </c>
      <c r="K18" s="16">
        <f>IF(OR('Men''s Epée'!$A$3=1,'Men''s Epée'!$AQ$3=TRUE),IF(OR(J18&gt;=49,ISNUMBER(J18)=FALSE),0,VLOOKUP(J18,PointTable,K$3,TRUE)),0)</f>
        <v>348</v>
      </c>
      <c r="L18" s="15">
        <v>10</v>
      </c>
      <c r="M18" s="16">
        <f>IF(OR('Men''s Epée'!$A$3=1,'Men''s Epée'!$AS$3=TRUE),IF(OR(L18&gt;=49,ISNUMBER(L18)=FALSE),0,VLOOKUP(L18,PointTable,M$3,TRUE)),0)</f>
        <v>530</v>
      </c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7">
        <v>173.732</v>
      </c>
      <c r="Y18" s="17"/>
      <c r="Z18" s="17"/>
      <c r="AA18" s="17"/>
      <c r="AB18" s="17"/>
      <c r="AC18" s="18"/>
      <c r="AE18" s="19">
        <f t="shared" si="1"/>
        <v>0</v>
      </c>
      <c r="AF18" s="19">
        <f t="shared" si="33"/>
        <v>0</v>
      </c>
      <c r="AG18" s="19">
        <f t="shared" si="34"/>
        <v>0</v>
      </c>
      <c r="AH18" s="19">
        <f t="shared" si="35"/>
        <v>0</v>
      </c>
      <c r="AI18" s="19">
        <f t="shared" si="36"/>
        <v>0</v>
      </c>
      <c r="AJ18" s="19">
        <f t="shared" si="37"/>
        <v>0</v>
      </c>
      <c r="AK18" s="19">
        <f t="shared" si="38"/>
        <v>0</v>
      </c>
      <c r="AL18" s="19">
        <f t="shared" si="39"/>
        <v>0</v>
      </c>
      <c r="AM18" s="19">
        <f t="shared" si="40"/>
        <v>0</v>
      </c>
      <c r="AN18" s="19">
        <f t="shared" si="41"/>
        <v>0</v>
      </c>
      <c r="AO18" s="19">
        <f t="shared" si="3"/>
        <v>0</v>
      </c>
      <c r="AP18" s="19">
        <f t="shared" si="4"/>
        <v>533</v>
      </c>
      <c r="AQ18" s="19">
        <f t="shared" si="5"/>
        <v>340</v>
      </c>
      <c r="AR18" s="19">
        <f t="shared" si="6"/>
        <v>348</v>
      </c>
      <c r="AS18" s="19">
        <f t="shared" si="7"/>
        <v>530</v>
      </c>
      <c r="AT18" s="19">
        <f t="shared" si="8"/>
        <v>0</v>
      </c>
      <c r="AU18" s="19">
        <f t="shared" si="9"/>
        <v>0</v>
      </c>
      <c r="AV18" s="19">
        <f t="shared" si="10"/>
        <v>0</v>
      </c>
      <c r="AW18" s="19">
        <f t="shared" si="11"/>
        <v>0</v>
      </c>
      <c r="AX18" s="19">
        <f t="shared" si="12"/>
        <v>0</v>
      </c>
      <c r="AY18" s="19">
        <f t="shared" si="13"/>
        <v>0</v>
      </c>
      <c r="AZ18" s="19">
        <f t="shared" si="42"/>
        <v>173.732</v>
      </c>
      <c r="BA18" s="19">
        <f t="shared" si="43"/>
        <v>0</v>
      </c>
      <c r="BB18" s="19">
        <f t="shared" si="44"/>
        <v>0</v>
      </c>
      <c r="BC18" s="19">
        <f t="shared" si="45"/>
        <v>0</v>
      </c>
      <c r="BD18" s="19">
        <f t="shared" si="46"/>
        <v>0</v>
      </c>
      <c r="BE18" s="19">
        <f t="shared" si="47"/>
        <v>0</v>
      </c>
      <c r="BF18" s="19">
        <f t="shared" si="48"/>
        <v>1411</v>
      </c>
      <c r="BG18" s="19">
        <f t="shared" si="15"/>
        <v>173.732</v>
      </c>
      <c r="BH18" s="19">
        <f t="shared" si="16"/>
        <v>0</v>
      </c>
      <c r="BI18" s="19">
        <f t="shared" si="17"/>
        <v>0</v>
      </c>
      <c r="BK18" s="20">
        <f t="shared" si="18"/>
        <v>0</v>
      </c>
      <c r="BL18" s="20">
        <f t="shared" si="49"/>
        <v>0</v>
      </c>
      <c r="BM18" s="20">
        <f t="shared" si="50"/>
        <v>0</v>
      </c>
      <c r="BN18" s="20">
        <f t="shared" si="51"/>
        <v>0</v>
      </c>
      <c r="BO18" s="20">
        <f t="shared" si="52"/>
        <v>0</v>
      </c>
      <c r="BP18" s="20">
        <f t="shared" si="53"/>
        <v>0</v>
      </c>
      <c r="BQ18" s="20">
        <f t="shared" si="54"/>
        <v>0</v>
      </c>
      <c r="BR18" s="20">
        <f t="shared" si="55"/>
        <v>0</v>
      </c>
      <c r="BS18" s="20">
        <f t="shared" si="56"/>
        <v>0</v>
      </c>
      <c r="BT18" s="20">
        <f t="shared" si="57"/>
        <v>0</v>
      </c>
      <c r="BU18" s="20">
        <f t="shared" si="20"/>
        <v>0</v>
      </c>
      <c r="BV18" s="8">
        <f>IF('Men''s Epée'!$AP$3=TRUE,G18,0)</f>
        <v>533</v>
      </c>
      <c r="BW18" s="8">
        <f>IF('Men''s Epée'!$AQ$3=TRUE,I18,0)</f>
        <v>340</v>
      </c>
      <c r="BX18" s="8">
        <f>IF('Men''s Epée'!$AR$3=TRUE,K18,0)</f>
        <v>348</v>
      </c>
      <c r="BY18" s="8">
        <f>IF('Men''s Epée'!$AS$3=TRUE,M18,0)</f>
        <v>530</v>
      </c>
      <c r="BZ18" s="8">
        <f t="shared" si="21"/>
        <v>0</v>
      </c>
      <c r="CA18" s="8">
        <f t="shared" si="22"/>
        <v>0</v>
      </c>
      <c r="CB18" s="8">
        <f t="shared" si="23"/>
        <v>0</v>
      </c>
      <c r="CC18" s="8">
        <f t="shared" si="24"/>
        <v>0</v>
      </c>
      <c r="CD18" s="8">
        <f t="shared" si="25"/>
        <v>0</v>
      </c>
      <c r="CE18" s="8">
        <f t="shared" si="26"/>
        <v>0</v>
      </c>
      <c r="CF18" s="20">
        <f t="shared" si="58"/>
        <v>173.732</v>
      </c>
      <c r="CG18" s="20">
        <f t="shared" si="59"/>
        <v>0</v>
      </c>
      <c r="CH18" s="20">
        <f t="shared" si="60"/>
        <v>0</v>
      </c>
      <c r="CI18" s="20">
        <f t="shared" si="61"/>
        <v>0</v>
      </c>
      <c r="CJ18" s="20">
        <f t="shared" si="62"/>
        <v>0</v>
      </c>
      <c r="CK18" s="20">
        <f t="shared" si="63"/>
        <v>0</v>
      </c>
      <c r="CL18" s="8">
        <f t="shared" si="64"/>
        <v>1411</v>
      </c>
      <c r="CM18" s="8">
        <f t="shared" si="28"/>
        <v>173.732</v>
      </c>
      <c r="CN18" s="8">
        <f t="shared" si="29"/>
        <v>0</v>
      </c>
      <c r="CO18" s="8">
        <f t="shared" si="30"/>
        <v>0</v>
      </c>
      <c r="CP18" s="8">
        <f t="shared" si="31"/>
        <v>1411</v>
      </c>
    </row>
    <row r="19" spans="1:94" ht="13.5">
      <c r="A19" s="11" t="str">
        <f t="shared" si="0"/>
        <v>16</v>
      </c>
      <c r="B19" s="11">
        <f t="shared" si="65"/>
      </c>
      <c r="C19" s="12" t="s">
        <v>32</v>
      </c>
      <c r="D19" s="13">
        <v>1984</v>
      </c>
      <c r="E19" s="39">
        <f>ROUND(IF('Men''s Epée'!$A$3=1,AO19+BF19,BU19+CL19),0)</f>
        <v>1387</v>
      </c>
      <c r="F19" s="14">
        <v>15</v>
      </c>
      <c r="G19" s="16">
        <f>IF(OR('Men''s Epée'!$A$3=1,'Men''s Epée'!$AP$3=TRUE),IF(OR(F19&gt;=49,ISNUMBER(F19)=FALSE),0,VLOOKUP(F19,PointTable,G$3,TRUE)),0)</f>
        <v>502</v>
      </c>
      <c r="H19" s="15" t="s">
        <v>4</v>
      </c>
      <c r="I19" s="16">
        <f>IF(OR('Men''s Epée'!$A$3=1,'Men''s Epée'!$AQ$3=TRUE),IF(OR(H19&gt;=49,ISNUMBER(H19)=FALSE),0,VLOOKUP(H19,PointTable,I$3,TRUE)),0)</f>
        <v>0</v>
      </c>
      <c r="J19" s="15" t="s">
        <v>4</v>
      </c>
      <c r="K19" s="16">
        <f>IF(OR('Men''s Epée'!$A$3=1,'Men''s Epée'!$AQ$3=TRUE),IF(OR(J19&gt;=49,ISNUMBER(J19)=FALSE),0,VLOOKUP(J19,PointTable,K$3,TRUE)),0)</f>
        <v>0</v>
      </c>
      <c r="L19" s="15">
        <v>8</v>
      </c>
      <c r="M19" s="16">
        <f>IF(OR('Men''s Epée'!$A$3=1,'Men''s Epée'!$AS$3=TRUE),IF(OR(L19&gt;=49,ISNUMBER(L19)=FALSE),0,VLOOKUP(L19,PointTable,M$3,TRUE)),0)</f>
        <v>685</v>
      </c>
      <c r="N19" s="17">
        <v>200</v>
      </c>
      <c r="O19" s="17"/>
      <c r="P19" s="17"/>
      <c r="Q19" s="17"/>
      <c r="R19" s="17"/>
      <c r="S19" s="17"/>
      <c r="T19" s="17"/>
      <c r="U19" s="17"/>
      <c r="V19" s="17"/>
      <c r="W19" s="18"/>
      <c r="X19" s="17"/>
      <c r="Y19" s="17"/>
      <c r="Z19" s="17"/>
      <c r="AA19" s="17"/>
      <c r="AB19" s="17"/>
      <c r="AC19" s="18"/>
      <c r="AE19" s="19">
        <f t="shared" si="1"/>
        <v>200</v>
      </c>
      <c r="AF19" s="19">
        <f t="shared" si="33"/>
        <v>0</v>
      </c>
      <c r="AG19" s="19">
        <f t="shared" si="34"/>
        <v>0</v>
      </c>
      <c r="AH19" s="19">
        <f t="shared" si="35"/>
        <v>0</v>
      </c>
      <c r="AI19" s="19">
        <f t="shared" si="36"/>
        <v>0</v>
      </c>
      <c r="AJ19" s="19">
        <f t="shared" si="37"/>
        <v>0</v>
      </c>
      <c r="AK19" s="19">
        <f t="shared" si="38"/>
        <v>0</v>
      </c>
      <c r="AL19" s="19">
        <f t="shared" si="39"/>
        <v>0</v>
      </c>
      <c r="AM19" s="19">
        <f t="shared" si="40"/>
        <v>0</v>
      </c>
      <c r="AN19" s="19">
        <f t="shared" si="41"/>
        <v>0</v>
      </c>
      <c r="AO19" s="19">
        <f t="shared" si="3"/>
        <v>200</v>
      </c>
      <c r="AP19" s="19">
        <f t="shared" si="4"/>
        <v>502</v>
      </c>
      <c r="AQ19" s="19">
        <f t="shared" si="5"/>
        <v>0</v>
      </c>
      <c r="AR19" s="19">
        <f t="shared" si="6"/>
        <v>0</v>
      </c>
      <c r="AS19" s="19">
        <f t="shared" si="7"/>
        <v>685</v>
      </c>
      <c r="AT19" s="19">
        <f t="shared" si="8"/>
        <v>0</v>
      </c>
      <c r="AU19" s="19">
        <f t="shared" si="9"/>
        <v>0</v>
      </c>
      <c r="AV19" s="19">
        <f t="shared" si="10"/>
        <v>0</v>
      </c>
      <c r="AW19" s="19">
        <f t="shared" si="11"/>
        <v>0</v>
      </c>
      <c r="AX19" s="19">
        <f t="shared" si="12"/>
        <v>0</v>
      </c>
      <c r="AY19" s="19">
        <f t="shared" si="13"/>
        <v>0</v>
      </c>
      <c r="AZ19" s="19">
        <f t="shared" si="42"/>
        <v>0</v>
      </c>
      <c r="BA19" s="19">
        <f t="shared" si="43"/>
        <v>0</v>
      </c>
      <c r="BB19" s="19">
        <f t="shared" si="44"/>
        <v>0</v>
      </c>
      <c r="BC19" s="19">
        <f t="shared" si="45"/>
        <v>0</v>
      </c>
      <c r="BD19" s="19">
        <f t="shared" si="46"/>
        <v>0</v>
      </c>
      <c r="BE19" s="19">
        <f t="shared" si="47"/>
        <v>0</v>
      </c>
      <c r="BF19" s="19">
        <f t="shared" si="48"/>
        <v>1187</v>
      </c>
      <c r="BG19" s="19">
        <f t="shared" si="15"/>
        <v>0</v>
      </c>
      <c r="BH19" s="19">
        <f t="shared" si="16"/>
        <v>0</v>
      </c>
      <c r="BI19" s="19">
        <f t="shared" si="17"/>
        <v>0</v>
      </c>
      <c r="BK19" s="20">
        <f t="shared" si="18"/>
        <v>200</v>
      </c>
      <c r="BL19" s="20">
        <f t="shared" si="49"/>
        <v>0</v>
      </c>
      <c r="BM19" s="20">
        <f t="shared" si="50"/>
        <v>0</v>
      </c>
      <c r="BN19" s="20">
        <f t="shared" si="51"/>
        <v>0</v>
      </c>
      <c r="BO19" s="20">
        <f t="shared" si="52"/>
        <v>0</v>
      </c>
      <c r="BP19" s="20">
        <f t="shared" si="53"/>
        <v>0</v>
      </c>
      <c r="BQ19" s="20">
        <f t="shared" si="54"/>
        <v>0</v>
      </c>
      <c r="BR19" s="20">
        <f t="shared" si="55"/>
        <v>0</v>
      </c>
      <c r="BS19" s="20">
        <f t="shared" si="56"/>
        <v>0</v>
      </c>
      <c r="BT19" s="20">
        <f t="shared" si="57"/>
        <v>0</v>
      </c>
      <c r="BU19" s="20">
        <f t="shared" si="20"/>
        <v>200</v>
      </c>
      <c r="BV19" s="8">
        <f>IF('Men''s Epée'!$AP$3=TRUE,G19,0)</f>
        <v>502</v>
      </c>
      <c r="BW19" s="8">
        <f>IF('Men''s Epée'!$AQ$3=TRUE,I19,0)</f>
        <v>0</v>
      </c>
      <c r="BX19" s="8">
        <f>IF('Men''s Epée'!$AR$3=TRUE,K19,0)</f>
        <v>0</v>
      </c>
      <c r="BY19" s="8">
        <f>IF('Men''s Epée'!$AS$3=TRUE,M19,0)</f>
        <v>685</v>
      </c>
      <c r="BZ19" s="8">
        <f t="shared" si="21"/>
        <v>0</v>
      </c>
      <c r="CA19" s="8">
        <f t="shared" si="22"/>
        <v>0</v>
      </c>
      <c r="CB19" s="8">
        <f t="shared" si="23"/>
        <v>0</v>
      </c>
      <c r="CC19" s="8">
        <f t="shared" si="24"/>
        <v>0</v>
      </c>
      <c r="CD19" s="8">
        <f t="shared" si="25"/>
        <v>0</v>
      </c>
      <c r="CE19" s="8">
        <f t="shared" si="26"/>
        <v>0</v>
      </c>
      <c r="CF19" s="20">
        <f t="shared" si="58"/>
        <v>0</v>
      </c>
      <c r="CG19" s="20">
        <f t="shared" si="59"/>
        <v>0</v>
      </c>
      <c r="CH19" s="20">
        <f t="shared" si="60"/>
        <v>0</v>
      </c>
      <c r="CI19" s="20">
        <f t="shared" si="61"/>
        <v>0</v>
      </c>
      <c r="CJ19" s="20">
        <f t="shared" si="62"/>
        <v>0</v>
      </c>
      <c r="CK19" s="20">
        <f t="shared" si="63"/>
        <v>0</v>
      </c>
      <c r="CL19" s="8">
        <f t="shared" si="64"/>
        <v>1187</v>
      </c>
      <c r="CM19" s="8">
        <f t="shared" si="28"/>
        <v>0</v>
      </c>
      <c r="CN19" s="8">
        <f t="shared" si="29"/>
        <v>0</v>
      </c>
      <c r="CO19" s="8">
        <f t="shared" si="30"/>
        <v>0</v>
      </c>
      <c r="CP19" s="8">
        <f t="shared" si="31"/>
        <v>1387</v>
      </c>
    </row>
    <row r="20" spans="1:94" ht="13.5">
      <c r="A20" s="11" t="str">
        <f t="shared" si="0"/>
        <v>17</v>
      </c>
      <c r="B20" s="11">
        <f t="shared" si="65"/>
      </c>
      <c r="C20" s="12" t="s">
        <v>27</v>
      </c>
      <c r="D20" s="13">
        <v>1973</v>
      </c>
      <c r="E20" s="39">
        <f>ROUND(IF('Men''s Epée'!$A$3=1,AO20+BF20,BU20+CL20),0)</f>
        <v>1037</v>
      </c>
      <c r="F20" s="14" t="s">
        <v>4</v>
      </c>
      <c r="G20" s="16">
        <f>IF(OR('Men''s Epée'!$A$3=1,'Men''s Epée'!$AP$3=TRUE),IF(OR(F20&gt;=49,ISNUMBER(F20)=FALSE),0,VLOOKUP(F20,PointTable,G$3,TRUE)),0)</f>
        <v>0</v>
      </c>
      <c r="H20" s="15">
        <v>11</v>
      </c>
      <c r="I20" s="16">
        <f>IF(OR('Men''s Epée'!$A$3=1,'Men''s Epée'!$AQ$3=TRUE),IF(OR(H20&gt;=49,ISNUMBER(H20)=FALSE),0,VLOOKUP(H20,PointTable,I$3,TRUE)),0)</f>
        <v>531</v>
      </c>
      <c r="J20" s="15">
        <v>13</v>
      </c>
      <c r="K20" s="16">
        <f>IF(OR('Men''s Epée'!$A$3=1,'Men''s Epée'!$AQ$3=TRUE),IF(OR(J20&gt;=49,ISNUMBER(J20)=FALSE),0,VLOOKUP(J20,PointTable,K$3,TRUE)),0)</f>
        <v>506</v>
      </c>
      <c r="L20" s="15" t="s">
        <v>4</v>
      </c>
      <c r="M20" s="16">
        <f>IF(OR('Men''s Epée'!$A$3=1,'Men''s Epée'!$AS$3=TRUE),IF(OR(L20&gt;=49,ISNUMBER(L20)=FALSE),0,VLOOKUP(L20,PointTable,M$3,TRUE)),0)</f>
        <v>0</v>
      </c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17"/>
      <c r="Y20" s="17"/>
      <c r="Z20" s="17"/>
      <c r="AA20" s="17"/>
      <c r="AB20" s="17"/>
      <c r="AC20" s="18"/>
      <c r="AE20" s="19">
        <f t="shared" si="1"/>
        <v>0</v>
      </c>
      <c r="AF20" s="19">
        <f aca="true" t="shared" si="66" ref="AF20:AN20">ABS(O20)</f>
        <v>0</v>
      </c>
      <c r="AG20" s="19">
        <f t="shared" si="66"/>
        <v>0</v>
      </c>
      <c r="AH20" s="19">
        <f t="shared" si="66"/>
        <v>0</v>
      </c>
      <c r="AI20" s="19">
        <f t="shared" si="66"/>
        <v>0</v>
      </c>
      <c r="AJ20" s="19">
        <f t="shared" si="66"/>
        <v>0</v>
      </c>
      <c r="AK20" s="19">
        <f t="shared" si="66"/>
        <v>0</v>
      </c>
      <c r="AL20" s="19">
        <f t="shared" si="66"/>
        <v>0</v>
      </c>
      <c r="AM20" s="19">
        <f t="shared" si="66"/>
        <v>0</v>
      </c>
      <c r="AN20" s="19">
        <f t="shared" si="66"/>
        <v>0</v>
      </c>
      <c r="AO20" s="19">
        <f t="shared" si="3"/>
        <v>0</v>
      </c>
      <c r="AP20" s="19">
        <f t="shared" si="4"/>
        <v>0</v>
      </c>
      <c r="AQ20" s="19">
        <f t="shared" si="5"/>
        <v>531</v>
      </c>
      <c r="AR20" s="19">
        <f t="shared" si="6"/>
        <v>506</v>
      </c>
      <c r="AS20" s="19">
        <f t="shared" si="7"/>
        <v>0</v>
      </c>
      <c r="AT20" s="19">
        <f t="shared" si="8"/>
        <v>0</v>
      </c>
      <c r="AU20" s="19">
        <f t="shared" si="9"/>
        <v>0</v>
      </c>
      <c r="AV20" s="19">
        <f t="shared" si="10"/>
        <v>0</v>
      </c>
      <c r="AW20" s="19">
        <f t="shared" si="11"/>
        <v>0</v>
      </c>
      <c r="AX20" s="19">
        <f t="shared" si="12"/>
        <v>0</v>
      </c>
      <c r="AY20" s="19">
        <f t="shared" si="13"/>
        <v>0</v>
      </c>
      <c r="AZ20" s="19">
        <f aca="true" t="shared" si="67" ref="AZ20:BE20">ABS(X20)</f>
        <v>0</v>
      </c>
      <c r="BA20" s="19">
        <f t="shared" si="67"/>
        <v>0</v>
      </c>
      <c r="BB20" s="19">
        <f t="shared" si="67"/>
        <v>0</v>
      </c>
      <c r="BC20" s="19">
        <f t="shared" si="67"/>
        <v>0</v>
      </c>
      <c r="BD20" s="19">
        <f t="shared" si="67"/>
        <v>0</v>
      </c>
      <c r="BE20" s="19">
        <f t="shared" si="67"/>
        <v>0</v>
      </c>
      <c r="BF20" s="19">
        <f t="shared" si="48"/>
        <v>1037</v>
      </c>
      <c r="BG20" s="19">
        <f t="shared" si="15"/>
        <v>0</v>
      </c>
      <c r="BH20" s="19">
        <f t="shared" si="16"/>
        <v>0</v>
      </c>
      <c r="BI20" s="19">
        <f t="shared" si="17"/>
        <v>0</v>
      </c>
      <c r="BK20" s="20">
        <f t="shared" si="18"/>
        <v>0</v>
      </c>
      <c r="BL20" s="20">
        <f aca="true" t="shared" si="68" ref="BL20:BT20">MAX(O20,0)</f>
        <v>0</v>
      </c>
      <c r="BM20" s="20">
        <f t="shared" si="68"/>
        <v>0</v>
      </c>
      <c r="BN20" s="20">
        <f t="shared" si="68"/>
        <v>0</v>
      </c>
      <c r="BO20" s="20">
        <f t="shared" si="68"/>
        <v>0</v>
      </c>
      <c r="BP20" s="20">
        <f t="shared" si="68"/>
        <v>0</v>
      </c>
      <c r="BQ20" s="20">
        <f t="shared" si="68"/>
        <v>0</v>
      </c>
      <c r="BR20" s="20">
        <f t="shared" si="68"/>
        <v>0</v>
      </c>
      <c r="BS20" s="20">
        <f t="shared" si="68"/>
        <v>0</v>
      </c>
      <c r="BT20" s="20">
        <f t="shared" si="68"/>
        <v>0</v>
      </c>
      <c r="BU20" s="20">
        <f t="shared" si="20"/>
        <v>0</v>
      </c>
      <c r="BV20" s="8">
        <f>IF('Men''s Epée'!$AP$3=TRUE,G20,0)</f>
        <v>0</v>
      </c>
      <c r="BW20" s="8">
        <f>IF('Men''s Epée'!$AQ$3=TRUE,I20,0)</f>
        <v>531</v>
      </c>
      <c r="BX20" s="8">
        <f>IF('Men''s Epée'!$AR$3=TRUE,K20,0)</f>
        <v>506</v>
      </c>
      <c r="BY20" s="8">
        <f>IF('Men''s Epée'!$AS$3=TRUE,M20,0)</f>
        <v>0</v>
      </c>
      <c r="BZ20" s="8">
        <f t="shared" si="21"/>
        <v>0</v>
      </c>
      <c r="CA20" s="8">
        <f t="shared" si="22"/>
        <v>0</v>
      </c>
      <c r="CB20" s="8">
        <f t="shared" si="23"/>
        <v>0</v>
      </c>
      <c r="CC20" s="8">
        <f t="shared" si="24"/>
        <v>0</v>
      </c>
      <c r="CD20" s="8">
        <f t="shared" si="25"/>
        <v>0</v>
      </c>
      <c r="CE20" s="8">
        <f t="shared" si="26"/>
        <v>0</v>
      </c>
      <c r="CF20" s="20">
        <f aca="true" t="shared" si="69" ref="CF20:CK20">MAX(X20,0)</f>
        <v>0</v>
      </c>
      <c r="CG20" s="20">
        <f t="shared" si="69"/>
        <v>0</v>
      </c>
      <c r="CH20" s="20">
        <f t="shared" si="69"/>
        <v>0</v>
      </c>
      <c r="CI20" s="20">
        <f t="shared" si="69"/>
        <v>0</v>
      </c>
      <c r="CJ20" s="20">
        <f t="shared" si="69"/>
        <v>0</v>
      </c>
      <c r="CK20" s="20">
        <f t="shared" si="69"/>
        <v>0</v>
      </c>
      <c r="CL20" s="8">
        <f t="shared" si="64"/>
        <v>1037</v>
      </c>
      <c r="CM20" s="8">
        <f t="shared" si="28"/>
        <v>0</v>
      </c>
      <c r="CN20" s="8">
        <f t="shared" si="29"/>
        <v>0</v>
      </c>
      <c r="CO20" s="8">
        <f t="shared" si="30"/>
        <v>0</v>
      </c>
      <c r="CP20" s="8">
        <f t="shared" si="31"/>
        <v>1037</v>
      </c>
    </row>
    <row r="21" spans="1:94" ht="13.5">
      <c r="A21" s="11" t="str">
        <f t="shared" si="0"/>
        <v>18</v>
      </c>
      <c r="B21" s="11" t="str">
        <f t="shared" si="32"/>
        <v>#</v>
      </c>
      <c r="C21" s="12" t="s">
        <v>159</v>
      </c>
      <c r="D21" s="13">
        <v>1988</v>
      </c>
      <c r="E21" s="39">
        <f>ROUND(IF('Men''s Epée'!$A$3=1,AO21+BF21,BU21+CL21),0)</f>
        <v>1012</v>
      </c>
      <c r="F21" s="14" t="s">
        <v>4</v>
      </c>
      <c r="G21" s="16">
        <f>IF(OR('Men''s Epée'!$A$3=1,'Men''s Epée'!$AP$3=TRUE),IF(OR(F21&gt;=49,ISNUMBER(F21)=FALSE),0,VLOOKUP(F21,PointTable,G$3,TRUE)),0)</f>
        <v>0</v>
      </c>
      <c r="H21" s="15">
        <v>15</v>
      </c>
      <c r="I21" s="16">
        <f>IF(OR('Men''s Epée'!$A$3=1,'Men''s Epée'!$AQ$3=TRUE),IF(OR(H21&gt;=49,ISNUMBER(H21)=FALSE),0,VLOOKUP(H21,PointTable,I$3,TRUE)),0)</f>
        <v>502</v>
      </c>
      <c r="J21" s="15" t="s">
        <v>4</v>
      </c>
      <c r="K21" s="16">
        <f>IF(OR('Men''s Epée'!$A$3=1,'Men''s Epée'!$AQ$3=TRUE),IF(OR(J21&gt;=49,ISNUMBER(J21)=FALSE),0,VLOOKUP(J21,PointTable,K$3,TRUE)),0)</f>
        <v>0</v>
      </c>
      <c r="L21" s="15">
        <v>14</v>
      </c>
      <c r="M21" s="16">
        <f>IF(OR('Men''s Epée'!$A$3=1,'Men''s Epée'!$AS$3=TRUE),IF(OR(L21&gt;=49,ISNUMBER(L21)=FALSE),0,VLOOKUP(L21,PointTable,M$3,TRUE)),0)</f>
        <v>510</v>
      </c>
      <c r="N21" s="17"/>
      <c r="O21" s="17"/>
      <c r="P21" s="17"/>
      <c r="Q21" s="17"/>
      <c r="R21" s="17"/>
      <c r="S21" s="17"/>
      <c r="T21" s="17"/>
      <c r="U21" s="17"/>
      <c r="V21" s="17"/>
      <c r="W21" s="18"/>
      <c r="X21" s="17"/>
      <c r="Y21" s="17"/>
      <c r="Z21" s="17"/>
      <c r="AA21" s="17"/>
      <c r="AB21" s="17"/>
      <c r="AC21" s="18"/>
      <c r="AE21" s="19">
        <f aca="true" t="shared" si="70" ref="AE21:AE35">ABS(N21)</f>
        <v>0</v>
      </c>
      <c r="AF21" s="19">
        <f aca="true" t="shared" si="71" ref="AF21:AF35">ABS(O21)</f>
        <v>0</v>
      </c>
      <c r="AG21" s="19">
        <f aca="true" t="shared" si="72" ref="AG21:AG35">ABS(P21)</f>
        <v>0</v>
      </c>
      <c r="AH21" s="19">
        <f aca="true" t="shared" si="73" ref="AH21:AH35">ABS(Q21)</f>
        <v>0</v>
      </c>
      <c r="AI21" s="19">
        <f aca="true" t="shared" si="74" ref="AI21:AI35">ABS(R21)</f>
        <v>0</v>
      </c>
      <c r="AJ21" s="19">
        <f aca="true" t="shared" si="75" ref="AJ21:AJ35">ABS(S21)</f>
        <v>0</v>
      </c>
      <c r="AK21" s="19">
        <f aca="true" t="shared" si="76" ref="AK21:AK35">ABS(T21)</f>
        <v>0</v>
      </c>
      <c r="AL21" s="19">
        <f aca="true" t="shared" si="77" ref="AL21:AL35">ABS(U21)</f>
        <v>0</v>
      </c>
      <c r="AM21" s="19">
        <f aca="true" t="shared" si="78" ref="AM21:AM35">ABS(V21)</f>
        <v>0</v>
      </c>
      <c r="AN21" s="19">
        <f aca="true" t="shared" si="79" ref="AN21:AN35">ABS(W21)</f>
        <v>0</v>
      </c>
      <c r="AO21" s="19">
        <f t="shared" si="3"/>
        <v>0</v>
      </c>
      <c r="AP21" s="19">
        <f aca="true" t="shared" si="80" ref="AP21:AP35">G21</f>
        <v>0</v>
      </c>
      <c r="AQ21" s="19">
        <f aca="true" t="shared" si="81" ref="AQ21:AQ35">I21</f>
        <v>502</v>
      </c>
      <c r="AR21" s="19">
        <f aca="true" t="shared" si="82" ref="AR21:AR35">K21</f>
        <v>0</v>
      </c>
      <c r="AS21" s="19">
        <f aca="true" t="shared" si="83" ref="AS21:AS35">M21</f>
        <v>510</v>
      </c>
      <c r="AT21" s="19">
        <f t="shared" si="8"/>
        <v>0</v>
      </c>
      <c r="AU21" s="19">
        <f t="shared" si="9"/>
        <v>0</v>
      </c>
      <c r="AV21" s="19">
        <f t="shared" si="10"/>
        <v>0</v>
      </c>
      <c r="AW21" s="19">
        <f t="shared" si="11"/>
        <v>0</v>
      </c>
      <c r="AX21" s="19">
        <f t="shared" si="12"/>
        <v>0</v>
      </c>
      <c r="AY21" s="19">
        <f t="shared" si="13"/>
        <v>0</v>
      </c>
      <c r="AZ21" s="19">
        <f aca="true" t="shared" si="84" ref="AZ21:AZ35">ABS(X21)</f>
        <v>0</v>
      </c>
      <c r="BA21" s="19">
        <f aca="true" t="shared" si="85" ref="BA21:BA35">ABS(Y21)</f>
        <v>0</v>
      </c>
      <c r="BB21" s="19">
        <f aca="true" t="shared" si="86" ref="BB21:BB35">ABS(Z21)</f>
        <v>0</v>
      </c>
      <c r="BC21" s="19">
        <f aca="true" t="shared" si="87" ref="BC21:BC35">ABS(AA21)</f>
        <v>0</v>
      </c>
      <c r="BD21" s="19">
        <f aca="true" t="shared" si="88" ref="BD21:BD35">ABS(AB21)</f>
        <v>0</v>
      </c>
      <c r="BE21" s="19">
        <f aca="true" t="shared" si="89" ref="BE21:BE35">ABS(AC21)</f>
        <v>0</v>
      </c>
      <c r="BF21" s="19">
        <f t="shared" si="48"/>
        <v>1012</v>
      </c>
      <c r="BG21" s="19">
        <f aca="true" t="shared" si="90" ref="BG21:BG35">LARGE(AT21:BE21,1)</f>
        <v>0</v>
      </c>
      <c r="BH21" s="19">
        <f aca="true" t="shared" si="91" ref="BH21:BH35">LARGE(AT21:BE21,2)</f>
        <v>0</v>
      </c>
      <c r="BI21" s="19">
        <f aca="true" t="shared" si="92" ref="BI21:BI35">LARGE(AT21:BE21,3)</f>
        <v>0</v>
      </c>
      <c r="BK21" s="20">
        <f aca="true" t="shared" si="93" ref="BK21:BK35">MAX(N21,0)</f>
        <v>0</v>
      </c>
      <c r="BL21" s="20">
        <f aca="true" t="shared" si="94" ref="BL21:BL35">MAX(O21,0)</f>
        <v>0</v>
      </c>
      <c r="BM21" s="20">
        <f aca="true" t="shared" si="95" ref="BM21:BM35">MAX(P21,0)</f>
        <v>0</v>
      </c>
      <c r="BN21" s="20">
        <f aca="true" t="shared" si="96" ref="BN21:BN35">MAX(Q21,0)</f>
        <v>0</v>
      </c>
      <c r="BO21" s="20">
        <f aca="true" t="shared" si="97" ref="BO21:BO35">MAX(R21,0)</f>
        <v>0</v>
      </c>
      <c r="BP21" s="20">
        <f aca="true" t="shared" si="98" ref="BP21:BP35">MAX(S21,0)</f>
        <v>0</v>
      </c>
      <c r="BQ21" s="20">
        <f aca="true" t="shared" si="99" ref="BQ21:BQ35">MAX(T21,0)</f>
        <v>0</v>
      </c>
      <c r="BR21" s="20">
        <f aca="true" t="shared" si="100" ref="BR21:BR35">MAX(U21,0)</f>
        <v>0</v>
      </c>
      <c r="BS21" s="20">
        <f aca="true" t="shared" si="101" ref="BS21:BS35">MAX(V21,0)</f>
        <v>0</v>
      </c>
      <c r="BT21" s="20">
        <f aca="true" t="shared" si="102" ref="BT21:BT35">MAX(W21,0)</f>
        <v>0</v>
      </c>
      <c r="BU21" s="20">
        <f t="shared" si="20"/>
        <v>0</v>
      </c>
      <c r="BV21" s="8">
        <f>IF('Men''s Epée'!$AP$3=TRUE,G21,0)</f>
        <v>0</v>
      </c>
      <c r="BW21" s="8">
        <f>IF('Men''s Epée'!$AQ$3=TRUE,I21,0)</f>
        <v>502</v>
      </c>
      <c r="BX21" s="8">
        <f>IF('Men''s Epée'!$AR$3=TRUE,K21,0)</f>
        <v>0</v>
      </c>
      <c r="BY21" s="8">
        <f>IF('Men''s Epée'!$AS$3=TRUE,M21,0)</f>
        <v>510</v>
      </c>
      <c r="BZ21" s="8">
        <f t="shared" si="21"/>
        <v>0</v>
      </c>
      <c r="CA21" s="8">
        <f t="shared" si="22"/>
        <v>0</v>
      </c>
      <c r="CB21" s="8">
        <f t="shared" si="23"/>
        <v>0</v>
      </c>
      <c r="CC21" s="8">
        <f t="shared" si="24"/>
        <v>0</v>
      </c>
      <c r="CD21" s="8">
        <f t="shared" si="25"/>
        <v>0</v>
      </c>
      <c r="CE21" s="8">
        <f t="shared" si="26"/>
        <v>0</v>
      </c>
      <c r="CF21" s="20">
        <f aca="true" t="shared" si="103" ref="CF21:CF35">MAX(X21,0)</f>
        <v>0</v>
      </c>
      <c r="CG21" s="20">
        <f aca="true" t="shared" si="104" ref="CG21:CG35">MAX(Y21,0)</f>
        <v>0</v>
      </c>
      <c r="CH21" s="20">
        <f aca="true" t="shared" si="105" ref="CH21:CH35">MAX(Z21,0)</f>
        <v>0</v>
      </c>
      <c r="CI21" s="20">
        <f aca="true" t="shared" si="106" ref="CI21:CI35">MAX(AA21,0)</f>
        <v>0</v>
      </c>
      <c r="CJ21" s="20">
        <f aca="true" t="shared" si="107" ref="CJ21:CJ35">MAX(AB21,0)</f>
        <v>0</v>
      </c>
      <c r="CK21" s="20">
        <f aca="true" t="shared" si="108" ref="CK21:CK35">MAX(AC21,0)</f>
        <v>0</v>
      </c>
      <c r="CL21" s="8">
        <f t="shared" si="64"/>
        <v>1012</v>
      </c>
      <c r="CM21" s="8">
        <f aca="true" t="shared" si="109" ref="CM21:CM35">LARGE(BZ21:CK21,1)</f>
        <v>0</v>
      </c>
      <c r="CN21" s="8">
        <f aca="true" t="shared" si="110" ref="CN21:CN35">LARGE(BZ21:CK21,2)</f>
        <v>0</v>
      </c>
      <c r="CO21" s="8">
        <f aca="true" t="shared" si="111" ref="CO21:CO35">LARGE(BZ21:CK21,3)</f>
        <v>0</v>
      </c>
      <c r="CP21" s="8">
        <f aca="true" t="shared" si="112" ref="CP21:CP35">ROUND(BU21+CL21,0)</f>
        <v>1012</v>
      </c>
    </row>
    <row r="22" spans="1:94" ht="13.5">
      <c r="A22" s="11" t="str">
        <f t="shared" si="0"/>
        <v>19</v>
      </c>
      <c r="B22" s="11" t="str">
        <f t="shared" si="32"/>
        <v>#</v>
      </c>
      <c r="C22" s="12" t="s">
        <v>269</v>
      </c>
      <c r="D22" s="13">
        <v>1988</v>
      </c>
      <c r="E22" s="39">
        <f>ROUND(IF('Men''s Epée'!$A$3=1,AO22+BF22,BU22+CL22),0)</f>
        <v>1000</v>
      </c>
      <c r="F22" s="14" t="s">
        <v>4</v>
      </c>
      <c r="G22" s="16">
        <f>IF(OR('Men''s Epée'!$A$3=1,'Men''s Epée'!$AP$3=TRUE),IF(OR(F22&gt;=49,ISNUMBER(F22)=FALSE),0,VLOOKUP(F22,PointTable,G$3,TRUE)),0)</f>
        <v>0</v>
      </c>
      <c r="H22" s="15">
        <v>1</v>
      </c>
      <c r="I22" s="16">
        <f>IF(OR('Men''s Epée'!$A$3=1,'Men''s Epée'!$AQ$3=TRUE),IF(OR(H22&gt;=49,ISNUMBER(H22)=FALSE),0,VLOOKUP(H22,PointTable,I$3,TRUE)),0)</f>
        <v>1000</v>
      </c>
      <c r="J22" s="15" t="s">
        <v>4</v>
      </c>
      <c r="K22" s="16">
        <f>IF(OR('Men''s Epée'!$A$3=1,'Men''s Epée'!$AQ$3=TRUE),IF(OR(J22&gt;=49,ISNUMBER(J22)=FALSE),0,VLOOKUP(J22,PointTable,K$3,TRUE)),0)</f>
        <v>0</v>
      </c>
      <c r="L22" s="15" t="s">
        <v>4</v>
      </c>
      <c r="M22" s="16">
        <f>IF(OR('Men''s Epée'!$A$3=1,'Men''s Epée'!$AS$3=TRUE),IF(OR(L22&gt;=49,ISNUMBER(L22)=FALSE),0,VLOOKUP(L22,PointTable,M$3,TRUE)),0)</f>
        <v>0</v>
      </c>
      <c r="N22" s="17"/>
      <c r="O22" s="17"/>
      <c r="P22" s="17"/>
      <c r="Q22" s="17"/>
      <c r="R22" s="17"/>
      <c r="S22" s="17"/>
      <c r="T22" s="17"/>
      <c r="U22" s="17"/>
      <c r="V22" s="17"/>
      <c r="W22" s="18"/>
      <c r="X22" s="17"/>
      <c r="Y22" s="17"/>
      <c r="Z22" s="17"/>
      <c r="AA22" s="17"/>
      <c r="AB22" s="17"/>
      <c r="AC22" s="18"/>
      <c r="AE22" s="19">
        <f t="shared" si="70"/>
        <v>0</v>
      </c>
      <c r="AF22" s="19">
        <f t="shared" si="71"/>
        <v>0</v>
      </c>
      <c r="AG22" s="19">
        <f t="shared" si="72"/>
        <v>0</v>
      </c>
      <c r="AH22" s="19">
        <f t="shared" si="73"/>
        <v>0</v>
      </c>
      <c r="AI22" s="19">
        <f t="shared" si="74"/>
        <v>0</v>
      </c>
      <c r="AJ22" s="19">
        <f t="shared" si="75"/>
        <v>0</v>
      </c>
      <c r="AK22" s="19">
        <f t="shared" si="76"/>
        <v>0</v>
      </c>
      <c r="AL22" s="19">
        <f t="shared" si="77"/>
        <v>0</v>
      </c>
      <c r="AM22" s="19">
        <f t="shared" si="78"/>
        <v>0</v>
      </c>
      <c r="AN22" s="19">
        <f t="shared" si="79"/>
        <v>0</v>
      </c>
      <c r="AO22" s="19">
        <f t="shared" si="3"/>
        <v>0</v>
      </c>
      <c r="AP22" s="19">
        <f t="shared" si="80"/>
        <v>0</v>
      </c>
      <c r="AQ22" s="19">
        <f t="shared" si="81"/>
        <v>1000</v>
      </c>
      <c r="AR22" s="19">
        <f t="shared" si="82"/>
        <v>0</v>
      </c>
      <c r="AS22" s="19">
        <f t="shared" si="83"/>
        <v>0</v>
      </c>
      <c r="AT22" s="19">
        <f t="shared" si="8"/>
        <v>0</v>
      </c>
      <c r="AU22" s="19">
        <f t="shared" si="9"/>
        <v>0</v>
      </c>
      <c r="AV22" s="19">
        <f t="shared" si="10"/>
        <v>0</v>
      </c>
      <c r="AW22" s="19">
        <f t="shared" si="11"/>
        <v>0</v>
      </c>
      <c r="AX22" s="19">
        <f t="shared" si="12"/>
        <v>0</v>
      </c>
      <c r="AY22" s="19">
        <f t="shared" si="13"/>
        <v>0</v>
      </c>
      <c r="AZ22" s="19">
        <f t="shared" si="84"/>
        <v>0</v>
      </c>
      <c r="BA22" s="19">
        <f t="shared" si="85"/>
        <v>0</v>
      </c>
      <c r="BB22" s="19">
        <f t="shared" si="86"/>
        <v>0</v>
      </c>
      <c r="BC22" s="19">
        <f t="shared" si="87"/>
        <v>0</v>
      </c>
      <c r="BD22" s="19">
        <f t="shared" si="88"/>
        <v>0</v>
      </c>
      <c r="BE22" s="19">
        <f t="shared" si="89"/>
        <v>0</v>
      </c>
      <c r="BF22" s="19">
        <f t="shared" si="48"/>
        <v>1000</v>
      </c>
      <c r="BG22" s="19">
        <f t="shared" si="90"/>
        <v>0</v>
      </c>
      <c r="BH22" s="19">
        <f t="shared" si="91"/>
        <v>0</v>
      </c>
      <c r="BI22" s="19">
        <f t="shared" si="92"/>
        <v>0</v>
      </c>
      <c r="BK22" s="20">
        <f t="shared" si="93"/>
        <v>0</v>
      </c>
      <c r="BL22" s="20">
        <f t="shared" si="94"/>
        <v>0</v>
      </c>
      <c r="BM22" s="20">
        <f t="shared" si="95"/>
        <v>0</v>
      </c>
      <c r="BN22" s="20">
        <f t="shared" si="96"/>
        <v>0</v>
      </c>
      <c r="BO22" s="20">
        <f t="shared" si="97"/>
        <v>0</v>
      </c>
      <c r="BP22" s="20">
        <f t="shared" si="98"/>
        <v>0</v>
      </c>
      <c r="BQ22" s="20">
        <f t="shared" si="99"/>
        <v>0</v>
      </c>
      <c r="BR22" s="20">
        <f t="shared" si="100"/>
        <v>0</v>
      </c>
      <c r="BS22" s="20">
        <f t="shared" si="101"/>
        <v>0</v>
      </c>
      <c r="BT22" s="20">
        <f t="shared" si="102"/>
        <v>0</v>
      </c>
      <c r="BU22" s="20">
        <f t="shared" si="20"/>
        <v>0</v>
      </c>
      <c r="BV22" s="8">
        <f>IF('Men''s Epée'!$AP$3=TRUE,G22,0)</f>
        <v>0</v>
      </c>
      <c r="BW22" s="8">
        <f>IF('Men''s Epée'!$AQ$3=TRUE,I22,0)</f>
        <v>1000</v>
      </c>
      <c r="BX22" s="8">
        <f>IF('Men''s Epée'!$AR$3=TRUE,K22,0)</f>
        <v>0</v>
      </c>
      <c r="BY22" s="8">
        <f>IF('Men''s Epée'!$AS$3=TRUE,M22,0)</f>
        <v>0</v>
      </c>
      <c r="BZ22" s="8">
        <f t="shared" si="21"/>
        <v>0</v>
      </c>
      <c r="CA22" s="8">
        <f t="shared" si="22"/>
        <v>0</v>
      </c>
      <c r="CB22" s="8">
        <f t="shared" si="23"/>
        <v>0</v>
      </c>
      <c r="CC22" s="8">
        <f t="shared" si="24"/>
        <v>0</v>
      </c>
      <c r="CD22" s="8">
        <f t="shared" si="25"/>
        <v>0</v>
      </c>
      <c r="CE22" s="8">
        <f t="shared" si="26"/>
        <v>0</v>
      </c>
      <c r="CF22" s="20">
        <f t="shared" si="103"/>
        <v>0</v>
      </c>
      <c r="CG22" s="20">
        <f t="shared" si="104"/>
        <v>0</v>
      </c>
      <c r="CH22" s="20">
        <f t="shared" si="105"/>
        <v>0</v>
      </c>
      <c r="CI22" s="20">
        <f t="shared" si="106"/>
        <v>0</v>
      </c>
      <c r="CJ22" s="20">
        <f t="shared" si="107"/>
        <v>0</v>
      </c>
      <c r="CK22" s="20">
        <f t="shared" si="108"/>
        <v>0</v>
      </c>
      <c r="CL22" s="8">
        <f t="shared" si="64"/>
        <v>1000</v>
      </c>
      <c r="CM22" s="8">
        <f t="shared" si="109"/>
        <v>0</v>
      </c>
      <c r="CN22" s="8">
        <f t="shared" si="110"/>
        <v>0</v>
      </c>
      <c r="CO22" s="8">
        <f t="shared" si="111"/>
        <v>0</v>
      </c>
      <c r="CP22" s="8">
        <f t="shared" si="112"/>
        <v>1000</v>
      </c>
    </row>
    <row r="23" spans="1:94" ht="13.5">
      <c r="A23" s="11" t="str">
        <f t="shared" si="0"/>
        <v>20</v>
      </c>
      <c r="B23" s="11">
        <f t="shared" si="32"/>
      </c>
      <c r="C23" s="12" t="s">
        <v>263</v>
      </c>
      <c r="D23" s="13">
        <v>1973</v>
      </c>
      <c r="E23" s="39">
        <f>ROUND(IF('Men''s Epée'!$A$3=1,AO23+BF23,BU23+CL23),0)</f>
        <v>980</v>
      </c>
      <c r="F23" s="14" t="s">
        <v>4</v>
      </c>
      <c r="G23" s="16">
        <f>IF(OR('Men''s Epée'!$A$3=1,'Men''s Epée'!$AP$3=TRUE),IF(OR(F23&gt;=49,ISNUMBER(F23)=FALSE),0,VLOOKUP(F23,PointTable,G$3,TRUE)),0)</f>
        <v>0</v>
      </c>
      <c r="H23" s="15">
        <v>27</v>
      </c>
      <c r="I23" s="16">
        <f>IF(OR('Men''s Epée'!$A$3=1,'Men''s Epée'!$AQ$3=TRUE),IF(OR(H23&gt;=49,ISNUMBER(H23)=FALSE),0,VLOOKUP(H23,PointTable,I$3,TRUE)),0)</f>
        <v>285</v>
      </c>
      <c r="J23" s="15">
        <v>6</v>
      </c>
      <c r="K23" s="16">
        <f>IF(OR('Men''s Epée'!$A$3=1,'Men''s Epée'!$AQ$3=TRUE),IF(OR(J23&gt;=49,ISNUMBER(J23)=FALSE),0,VLOOKUP(J23,PointTable,K$3,TRUE)),0)</f>
        <v>695</v>
      </c>
      <c r="L23" s="15" t="s">
        <v>4</v>
      </c>
      <c r="M23" s="16">
        <f>IF(OR('Men''s Epée'!$A$3=1,'Men''s Epée'!$AS$3=TRUE),IF(OR(L23&gt;=49,ISNUMBER(L23)=FALSE),0,VLOOKUP(L23,PointTable,M$3,TRUE)),0)</f>
        <v>0</v>
      </c>
      <c r="N23" s="17"/>
      <c r="O23" s="17"/>
      <c r="P23" s="17"/>
      <c r="Q23" s="17"/>
      <c r="R23" s="17"/>
      <c r="S23" s="17"/>
      <c r="T23" s="17"/>
      <c r="U23" s="17"/>
      <c r="V23" s="17"/>
      <c r="W23" s="18"/>
      <c r="X23" s="17"/>
      <c r="Y23" s="17"/>
      <c r="Z23" s="17"/>
      <c r="AA23" s="17"/>
      <c r="AB23" s="17"/>
      <c r="AC23" s="18"/>
      <c r="AE23" s="19">
        <f t="shared" si="70"/>
        <v>0</v>
      </c>
      <c r="AF23" s="19">
        <f t="shared" si="71"/>
        <v>0</v>
      </c>
      <c r="AG23" s="19">
        <f t="shared" si="72"/>
        <v>0</v>
      </c>
      <c r="AH23" s="19">
        <f t="shared" si="73"/>
        <v>0</v>
      </c>
      <c r="AI23" s="19">
        <f t="shared" si="74"/>
        <v>0</v>
      </c>
      <c r="AJ23" s="19">
        <f t="shared" si="75"/>
        <v>0</v>
      </c>
      <c r="AK23" s="19">
        <f t="shared" si="76"/>
        <v>0</v>
      </c>
      <c r="AL23" s="19">
        <f t="shared" si="77"/>
        <v>0</v>
      </c>
      <c r="AM23" s="19">
        <f t="shared" si="78"/>
        <v>0</v>
      </c>
      <c r="AN23" s="19">
        <f t="shared" si="79"/>
        <v>0</v>
      </c>
      <c r="AO23" s="19">
        <f t="shared" si="3"/>
        <v>0</v>
      </c>
      <c r="AP23" s="19">
        <f t="shared" si="80"/>
        <v>0</v>
      </c>
      <c r="AQ23" s="19">
        <f t="shared" si="81"/>
        <v>285</v>
      </c>
      <c r="AR23" s="19">
        <f t="shared" si="82"/>
        <v>695</v>
      </c>
      <c r="AS23" s="19">
        <f t="shared" si="83"/>
        <v>0</v>
      </c>
      <c r="AT23" s="19">
        <f t="shared" si="8"/>
        <v>0</v>
      </c>
      <c r="AU23" s="19">
        <f t="shared" si="9"/>
        <v>0</v>
      </c>
      <c r="AV23" s="19">
        <f t="shared" si="10"/>
        <v>0</v>
      </c>
      <c r="AW23" s="19">
        <f t="shared" si="11"/>
        <v>0</v>
      </c>
      <c r="AX23" s="19">
        <f t="shared" si="12"/>
        <v>0</v>
      </c>
      <c r="AY23" s="19">
        <f t="shared" si="13"/>
        <v>0</v>
      </c>
      <c r="AZ23" s="19">
        <f t="shared" si="84"/>
        <v>0</v>
      </c>
      <c r="BA23" s="19">
        <f t="shared" si="85"/>
        <v>0</v>
      </c>
      <c r="BB23" s="19">
        <f t="shared" si="86"/>
        <v>0</v>
      </c>
      <c r="BC23" s="19">
        <f t="shared" si="87"/>
        <v>0</v>
      </c>
      <c r="BD23" s="19">
        <f t="shared" si="88"/>
        <v>0</v>
      </c>
      <c r="BE23" s="19">
        <f t="shared" si="89"/>
        <v>0</v>
      </c>
      <c r="BF23" s="19">
        <f t="shared" si="48"/>
        <v>980</v>
      </c>
      <c r="BG23" s="19">
        <f t="shared" si="90"/>
        <v>0</v>
      </c>
      <c r="BH23" s="19">
        <f t="shared" si="91"/>
        <v>0</v>
      </c>
      <c r="BI23" s="19">
        <f t="shared" si="92"/>
        <v>0</v>
      </c>
      <c r="BK23" s="20">
        <f t="shared" si="93"/>
        <v>0</v>
      </c>
      <c r="BL23" s="20">
        <f t="shared" si="94"/>
        <v>0</v>
      </c>
      <c r="BM23" s="20">
        <f t="shared" si="95"/>
        <v>0</v>
      </c>
      <c r="BN23" s="20">
        <f t="shared" si="96"/>
        <v>0</v>
      </c>
      <c r="BO23" s="20">
        <f t="shared" si="97"/>
        <v>0</v>
      </c>
      <c r="BP23" s="20">
        <f t="shared" si="98"/>
        <v>0</v>
      </c>
      <c r="BQ23" s="20">
        <f t="shared" si="99"/>
        <v>0</v>
      </c>
      <c r="BR23" s="20">
        <f t="shared" si="100"/>
        <v>0</v>
      </c>
      <c r="BS23" s="20">
        <f t="shared" si="101"/>
        <v>0</v>
      </c>
      <c r="BT23" s="20">
        <f t="shared" si="102"/>
        <v>0</v>
      </c>
      <c r="BU23" s="20">
        <f t="shared" si="20"/>
        <v>0</v>
      </c>
      <c r="BV23" s="8">
        <f>IF('Men''s Epée'!$AP$3=TRUE,G23,0)</f>
        <v>0</v>
      </c>
      <c r="BW23" s="8">
        <f>IF('Men''s Epée'!$AQ$3=TRUE,I23,0)</f>
        <v>285</v>
      </c>
      <c r="BX23" s="8">
        <f>IF('Men''s Epée'!$AR$3=TRUE,K23,0)</f>
        <v>695</v>
      </c>
      <c r="BY23" s="8">
        <f>IF('Men''s Epée'!$AS$3=TRUE,M23,0)</f>
        <v>0</v>
      </c>
      <c r="BZ23" s="8">
        <f t="shared" si="21"/>
        <v>0</v>
      </c>
      <c r="CA23" s="8">
        <f t="shared" si="22"/>
        <v>0</v>
      </c>
      <c r="CB23" s="8">
        <f t="shared" si="23"/>
        <v>0</v>
      </c>
      <c r="CC23" s="8">
        <f t="shared" si="24"/>
        <v>0</v>
      </c>
      <c r="CD23" s="8">
        <f t="shared" si="25"/>
        <v>0</v>
      </c>
      <c r="CE23" s="8">
        <f t="shared" si="26"/>
        <v>0</v>
      </c>
      <c r="CF23" s="20">
        <f t="shared" si="103"/>
        <v>0</v>
      </c>
      <c r="CG23" s="20">
        <f t="shared" si="104"/>
        <v>0</v>
      </c>
      <c r="CH23" s="20">
        <f t="shared" si="105"/>
        <v>0</v>
      </c>
      <c r="CI23" s="20">
        <f t="shared" si="106"/>
        <v>0</v>
      </c>
      <c r="CJ23" s="20">
        <f t="shared" si="107"/>
        <v>0</v>
      </c>
      <c r="CK23" s="20">
        <f t="shared" si="108"/>
        <v>0</v>
      </c>
      <c r="CL23" s="8">
        <f t="shared" si="64"/>
        <v>980</v>
      </c>
      <c r="CM23" s="8">
        <f t="shared" si="109"/>
        <v>0</v>
      </c>
      <c r="CN23" s="8">
        <f t="shared" si="110"/>
        <v>0</v>
      </c>
      <c r="CO23" s="8">
        <f t="shared" si="111"/>
        <v>0</v>
      </c>
      <c r="CP23" s="8">
        <f t="shared" si="112"/>
        <v>980</v>
      </c>
    </row>
    <row r="24" spans="1:94" ht="13.5">
      <c r="A24" s="11" t="str">
        <f t="shared" si="0"/>
        <v>21</v>
      </c>
      <c r="B24" s="11" t="str">
        <f t="shared" si="32"/>
        <v>#</v>
      </c>
      <c r="C24" s="12" t="s">
        <v>69</v>
      </c>
      <c r="D24" s="13">
        <v>1986</v>
      </c>
      <c r="E24" s="39">
        <f>ROUND(IF('Men''s Epée'!$A$3=1,AO24+BF24,BU24+CL24),0)</f>
        <v>882</v>
      </c>
      <c r="F24" s="14">
        <v>27</v>
      </c>
      <c r="G24" s="16">
        <f>IF(OR('Men''s Epée'!$A$3=1,'Men''s Epée'!$AP$3=TRUE),IF(OR(F24&gt;=49,ISNUMBER(F24)=FALSE),0,VLOOKUP(F24,PointTable,G$3,TRUE)),0)</f>
        <v>285</v>
      </c>
      <c r="H24" s="15">
        <v>30</v>
      </c>
      <c r="I24" s="16">
        <f>IF(OR('Men''s Epée'!$A$3=1,'Men''s Epée'!$AQ$3=TRUE),IF(OR(H24&gt;=49,ISNUMBER(H24)=FALSE),0,VLOOKUP(H24,PointTable,I$3,TRUE)),0)</f>
        <v>279</v>
      </c>
      <c r="J24" s="15" t="s">
        <v>4</v>
      </c>
      <c r="K24" s="16">
        <f>IF(OR('Men''s Epée'!$A$3=1,'Men''s Epée'!$AQ$3=TRUE),IF(OR(J24&gt;=49,ISNUMBER(J24)=FALSE),0,VLOOKUP(J24,PointTable,K$3,TRUE)),0)</f>
        <v>0</v>
      </c>
      <c r="L24" s="15" t="s">
        <v>4</v>
      </c>
      <c r="M24" s="16">
        <f>IF(OR('Men''s Epée'!$A$3=1,'Men''s Epée'!$AS$3=TRUE),IF(OR(L24&gt;=49,ISNUMBER(L24)=FALSE),0,VLOOKUP(L24,PointTable,M$3,TRUE)),0)</f>
        <v>0</v>
      </c>
      <c r="N24" s="17"/>
      <c r="O24" s="17"/>
      <c r="P24" s="17"/>
      <c r="Q24" s="17"/>
      <c r="R24" s="17"/>
      <c r="S24" s="17"/>
      <c r="T24" s="17"/>
      <c r="U24" s="17"/>
      <c r="V24" s="17"/>
      <c r="W24" s="18"/>
      <c r="X24" s="17">
        <v>317.652</v>
      </c>
      <c r="Y24" s="17"/>
      <c r="Z24" s="17"/>
      <c r="AA24" s="17"/>
      <c r="AB24" s="17"/>
      <c r="AC24" s="18"/>
      <c r="AE24" s="19">
        <f t="shared" si="70"/>
        <v>0</v>
      </c>
      <c r="AF24" s="19">
        <f t="shared" si="71"/>
        <v>0</v>
      </c>
      <c r="AG24" s="19">
        <f t="shared" si="72"/>
        <v>0</v>
      </c>
      <c r="AH24" s="19">
        <f t="shared" si="73"/>
        <v>0</v>
      </c>
      <c r="AI24" s="19">
        <f t="shared" si="74"/>
        <v>0</v>
      </c>
      <c r="AJ24" s="19">
        <f t="shared" si="75"/>
        <v>0</v>
      </c>
      <c r="AK24" s="19">
        <f t="shared" si="76"/>
        <v>0</v>
      </c>
      <c r="AL24" s="19">
        <f t="shared" si="77"/>
        <v>0</v>
      </c>
      <c r="AM24" s="19">
        <f t="shared" si="78"/>
        <v>0</v>
      </c>
      <c r="AN24" s="19">
        <f t="shared" si="79"/>
        <v>0</v>
      </c>
      <c r="AO24" s="19">
        <f t="shared" si="3"/>
        <v>0</v>
      </c>
      <c r="AP24" s="19">
        <f t="shared" si="80"/>
        <v>285</v>
      </c>
      <c r="AQ24" s="19">
        <f t="shared" si="81"/>
        <v>279</v>
      </c>
      <c r="AR24" s="19">
        <f t="shared" si="82"/>
        <v>0</v>
      </c>
      <c r="AS24" s="19">
        <f t="shared" si="83"/>
        <v>0</v>
      </c>
      <c r="AT24" s="19">
        <f t="shared" si="8"/>
        <v>0</v>
      </c>
      <c r="AU24" s="19">
        <f t="shared" si="9"/>
        <v>0</v>
      </c>
      <c r="AV24" s="19">
        <f t="shared" si="10"/>
        <v>0</v>
      </c>
      <c r="AW24" s="19">
        <f t="shared" si="11"/>
        <v>0</v>
      </c>
      <c r="AX24" s="19">
        <f t="shared" si="12"/>
        <v>0</v>
      </c>
      <c r="AY24" s="19">
        <f t="shared" si="13"/>
        <v>0</v>
      </c>
      <c r="AZ24" s="19">
        <f t="shared" si="84"/>
        <v>317.652</v>
      </c>
      <c r="BA24" s="19">
        <f t="shared" si="85"/>
        <v>0</v>
      </c>
      <c r="BB24" s="19">
        <f t="shared" si="86"/>
        <v>0</v>
      </c>
      <c r="BC24" s="19">
        <f t="shared" si="87"/>
        <v>0</v>
      </c>
      <c r="BD24" s="19">
        <f t="shared" si="88"/>
        <v>0</v>
      </c>
      <c r="BE24" s="19">
        <f t="shared" si="89"/>
        <v>0</v>
      </c>
      <c r="BF24" s="19">
        <f t="shared" si="48"/>
        <v>881.652</v>
      </c>
      <c r="BG24" s="19">
        <f t="shared" si="90"/>
        <v>317.652</v>
      </c>
      <c r="BH24" s="19">
        <f t="shared" si="91"/>
        <v>0</v>
      </c>
      <c r="BI24" s="19">
        <f t="shared" si="92"/>
        <v>0</v>
      </c>
      <c r="BK24" s="20">
        <f t="shared" si="93"/>
        <v>0</v>
      </c>
      <c r="BL24" s="20">
        <f t="shared" si="94"/>
        <v>0</v>
      </c>
      <c r="BM24" s="20">
        <f t="shared" si="95"/>
        <v>0</v>
      </c>
      <c r="BN24" s="20">
        <f t="shared" si="96"/>
        <v>0</v>
      </c>
      <c r="BO24" s="20">
        <f t="shared" si="97"/>
        <v>0</v>
      </c>
      <c r="BP24" s="20">
        <f t="shared" si="98"/>
        <v>0</v>
      </c>
      <c r="BQ24" s="20">
        <f t="shared" si="99"/>
        <v>0</v>
      </c>
      <c r="BR24" s="20">
        <f t="shared" si="100"/>
        <v>0</v>
      </c>
      <c r="BS24" s="20">
        <f t="shared" si="101"/>
        <v>0</v>
      </c>
      <c r="BT24" s="20">
        <f t="shared" si="102"/>
        <v>0</v>
      </c>
      <c r="BU24" s="20">
        <f t="shared" si="20"/>
        <v>0</v>
      </c>
      <c r="BV24" s="8">
        <f>IF('Men''s Epée'!$AP$3=TRUE,G24,0)</f>
        <v>285</v>
      </c>
      <c r="BW24" s="8">
        <f>IF('Men''s Epée'!$AQ$3=TRUE,I24,0)</f>
        <v>279</v>
      </c>
      <c r="BX24" s="8">
        <f>IF('Men''s Epée'!$AR$3=TRUE,K24,0)</f>
        <v>0</v>
      </c>
      <c r="BY24" s="8">
        <f>IF('Men''s Epée'!$AS$3=TRUE,M24,0)</f>
        <v>0</v>
      </c>
      <c r="BZ24" s="8">
        <f t="shared" si="21"/>
        <v>0</v>
      </c>
      <c r="CA24" s="8">
        <f t="shared" si="22"/>
        <v>0</v>
      </c>
      <c r="CB24" s="8">
        <f t="shared" si="23"/>
        <v>0</v>
      </c>
      <c r="CC24" s="8">
        <f t="shared" si="24"/>
        <v>0</v>
      </c>
      <c r="CD24" s="8">
        <f t="shared" si="25"/>
        <v>0</v>
      </c>
      <c r="CE24" s="8">
        <f t="shared" si="26"/>
        <v>0</v>
      </c>
      <c r="CF24" s="20">
        <f t="shared" si="103"/>
        <v>317.652</v>
      </c>
      <c r="CG24" s="20">
        <f t="shared" si="104"/>
        <v>0</v>
      </c>
      <c r="CH24" s="20">
        <f t="shared" si="105"/>
        <v>0</v>
      </c>
      <c r="CI24" s="20">
        <f t="shared" si="106"/>
        <v>0</v>
      </c>
      <c r="CJ24" s="20">
        <f t="shared" si="107"/>
        <v>0</v>
      </c>
      <c r="CK24" s="20">
        <f t="shared" si="108"/>
        <v>0</v>
      </c>
      <c r="CL24" s="8">
        <f t="shared" si="64"/>
        <v>881.652</v>
      </c>
      <c r="CM24" s="8">
        <f t="shared" si="109"/>
        <v>317.652</v>
      </c>
      <c r="CN24" s="8">
        <f t="shared" si="110"/>
        <v>0</v>
      </c>
      <c r="CO24" s="8">
        <f t="shared" si="111"/>
        <v>0</v>
      </c>
      <c r="CP24" s="8">
        <f t="shared" si="112"/>
        <v>882</v>
      </c>
    </row>
    <row r="25" spans="1:94" ht="13.5">
      <c r="A25" s="11" t="str">
        <f t="shared" si="0"/>
        <v>22</v>
      </c>
      <c r="B25" s="11">
        <f t="shared" si="32"/>
      </c>
      <c r="C25" s="12" t="s">
        <v>262</v>
      </c>
      <c r="D25" s="13">
        <v>1983</v>
      </c>
      <c r="E25" s="39">
        <f>ROUND(IF('Men''s Epée'!$A$3=1,AO25+BF25,BU25+CL25),0)</f>
        <v>879</v>
      </c>
      <c r="F25" s="14" t="s">
        <v>4</v>
      </c>
      <c r="G25" s="16">
        <f>IF(OR('Men''s Epée'!$A$3=1,'Men''s Epée'!$AP$3=TRUE),IF(OR(F25&gt;=49,ISNUMBER(F25)=FALSE),0,VLOOKUP(F25,PointTable,G$3,TRUE)),0)</f>
        <v>0</v>
      </c>
      <c r="H25" s="15">
        <v>10</v>
      </c>
      <c r="I25" s="16">
        <f>IF(OR('Men''s Epée'!$A$3=1,'Men''s Epée'!$AQ$3=TRUE),IF(OR(H25&gt;=49,ISNUMBER(H25)=FALSE),0,VLOOKUP(H25,PointTable,I$3,TRUE)),0)</f>
        <v>533</v>
      </c>
      <c r="J25" s="15">
        <v>19</v>
      </c>
      <c r="K25" s="16">
        <f>IF(OR('Men''s Epée'!$A$3=1,'Men''s Epée'!$AQ$3=TRUE),IF(OR(J25&gt;=49,ISNUMBER(J25)=FALSE),0,VLOOKUP(J25,PointTable,K$3,TRUE)),0)</f>
        <v>346</v>
      </c>
      <c r="L25" s="15" t="s">
        <v>4</v>
      </c>
      <c r="M25" s="16">
        <f>IF(OR('Men''s Epée'!$A$3=1,'Men''s Epée'!$AS$3=TRUE),IF(OR(L25&gt;=49,ISNUMBER(L25)=FALSE),0,VLOOKUP(L25,PointTable,M$3,TRUE)),0)</f>
        <v>0</v>
      </c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7"/>
      <c r="Y25" s="17"/>
      <c r="Z25" s="17"/>
      <c r="AA25" s="17"/>
      <c r="AB25" s="17"/>
      <c r="AC25" s="18"/>
      <c r="AE25" s="19">
        <f t="shared" si="70"/>
        <v>0</v>
      </c>
      <c r="AF25" s="19">
        <f t="shared" si="71"/>
        <v>0</v>
      </c>
      <c r="AG25" s="19">
        <f t="shared" si="72"/>
        <v>0</v>
      </c>
      <c r="AH25" s="19">
        <f t="shared" si="73"/>
        <v>0</v>
      </c>
      <c r="AI25" s="19">
        <f t="shared" si="74"/>
        <v>0</v>
      </c>
      <c r="AJ25" s="19">
        <f t="shared" si="75"/>
        <v>0</v>
      </c>
      <c r="AK25" s="19">
        <f t="shared" si="76"/>
        <v>0</v>
      </c>
      <c r="AL25" s="19">
        <f t="shared" si="77"/>
        <v>0</v>
      </c>
      <c r="AM25" s="19">
        <f t="shared" si="78"/>
        <v>0</v>
      </c>
      <c r="AN25" s="19">
        <f t="shared" si="79"/>
        <v>0</v>
      </c>
      <c r="AO25" s="19">
        <f t="shared" si="3"/>
        <v>0</v>
      </c>
      <c r="AP25" s="19">
        <f t="shared" si="80"/>
        <v>0</v>
      </c>
      <c r="AQ25" s="19">
        <f t="shared" si="81"/>
        <v>533</v>
      </c>
      <c r="AR25" s="19">
        <f t="shared" si="82"/>
        <v>346</v>
      </c>
      <c r="AS25" s="19">
        <f t="shared" si="83"/>
        <v>0</v>
      </c>
      <c r="AT25" s="19">
        <f t="shared" si="8"/>
        <v>0</v>
      </c>
      <c r="AU25" s="19">
        <f t="shared" si="9"/>
        <v>0</v>
      </c>
      <c r="AV25" s="19">
        <f t="shared" si="10"/>
        <v>0</v>
      </c>
      <c r="AW25" s="19">
        <f t="shared" si="11"/>
        <v>0</v>
      </c>
      <c r="AX25" s="19">
        <f t="shared" si="12"/>
        <v>0</v>
      </c>
      <c r="AY25" s="19">
        <f t="shared" si="13"/>
        <v>0</v>
      </c>
      <c r="AZ25" s="19">
        <f t="shared" si="84"/>
        <v>0</v>
      </c>
      <c r="BA25" s="19">
        <f t="shared" si="85"/>
        <v>0</v>
      </c>
      <c r="BB25" s="19">
        <f t="shared" si="86"/>
        <v>0</v>
      </c>
      <c r="BC25" s="19">
        <f t="shared" si="87"/>
        <v>0</v>
      </c>
      <c r="BD25" s="19">
        <f t="shared" si="88"/>
        <v>0</v>
      </c>
      <c r="BE25" s="19">
        <f t="shared" si="89"/>
        <v>0</v>
      </c>
      <c r="BF25" s="19">
        <f t="shared" si="48"/>
        <v>879</v>
      </c>
      <c r="BG25" s="19">
        <f t="shared" si="90"/>
        <v>0</v>
      </c>
      <c r="BH25" s="19">
        <f t="shared" si="91"/>
        <v>0</v>
      </c>
      <c r="BI25" s="19">
        <f t="shared" si="92"/>
        <v>0</v>
      </c>
      <c r="BK25" s="20">
        <f t="shared" si="93"/>
        <v>0</v>
      </c>
      <c r="BL25" s="20">
        <f t="shared" si="94"/>
        <v>0</v>
      </c>
      <c r="BM25" s="20">
        <f t="shared" si="95"/>
        <v>0</v>
      </c>
      <c r="BN25" s="20">
        <f t="shared" si="96"/>
        <v>0</v>
      </c>
      <c r="BO25" s="20">
        <f t="shared" si="97"/>
        <v>0</v>
      </c>
      <c r="BP25" s="20">
        <f t="shared" si="98"/>
        <v>0</v>
      </c>
      <c r="BQ25" s="20">
        <f t="shared" si="99"/>
        <v>0</v>
      </c>
      <c r="BR25" s="20">
        <f t="shared" si="100"/>
        <v>0</v>
      </c>
      <c r="BS25" s="20">
        <f t="shared" si="101"/>
        <v>0</v>
      </c>
      <c r="BT25" s="20">
        <f t="shared" si="102"/>
        <v>0</v>
      </c>
      <c r="BU25" s="20">
        <f t="shared" si="20"/>
        <v>0</v>
      </c>
      <c r="BV25" s="8">
        <f>IF('Men''s Epée'!$AP$3=TRUE,G25,0)</f>
        <v>0</v>
      </c>
      <c r="BW25" s="8">
        <f>IF('Men''s Epée'!$AQ$3=TRUE,I25,0)</f>
        <v>533</v>
      </c>
      <c r="BX25" s="8">
        <f>IF('Men''s Epée'!$AR$3=TRUE,K25,0)</f>
        <v>346</v>
      </c>
      <c r="BY25" s="8">
        <f>IF('Men''s Epée'!$AS$3=TRUE,M25,0)</f>
        <v>0</v>
      </c>
      <c r="BZ25" s="8">
        <f t="shared" si="21"/>
        <v>0</v>
      </c>
      <c r="CA25" s="8">
        <f t="shared" si="22"/>
        <v>0</v>
      </c>
      <c r="CB25" s="8">
        <f t="shared" si="23"/>
        <v>0</v>
      </c>
      <c r="CC25" s="8">
        <f t="shared" si="24"/>
        <v>0</v>
      </c>
      <c r="CD25" s="8">
        <f t="shared" si="25"/>
        <v>0</v>
      </c>
      <c r="CE25" s="8">
        <f t="shared" si="26"/>
        <v>0</v>
      </c>
      <c r="CF25" s="20">
        <f t="shared" si="103"/>
        <v>0</v>
      </c>
      <c r="CG25" s="20">
        <f t="shared" si="104"/>
        <v>0</v>
      </c>
      <c r="CH25" s="20">
        <f t="shared" si="105"/>
        <v>0</v>
      </c>
      <c r="CI25" s="20">
        <f t="shared" si="106"/>
        <v>0</v>
      </c>
      <c r="CJ25" s="20">
        <f t="shared" si="107"/>
        <v>0</v>
      </c>
      <c r="CK25" s="20">
        <f t="shared" si="108"/>
        <v>0</v>
      </c>
      <c r="CL25" s="8">
        <f t="shared" si="64"/>
        <v>879</v>
      </c>
      <c r="CM25" s="8">
        <f t="shared" si="109"/>
        <v>0</v>
      </c>
      <c r="CN25" s="8">
        <f t="shared" si="110"/>
        <v>0</v>
      </c>
      <c r="CO25" s="8">
        <f t="shared" si="111"/>
        <v>0</v>
      </c>
      <c r="CP25" s="8">
        <f t="shared" si="112"/>
        <v>879</v>
      </c>
    </row>
    <row r="26" spans="1:94" ht="13.5">
      <c r="A26" s="11" t="str">
        <f t="shared" si="0"/>
        <v>23</v>
      </c>
      <c r="B26" s="11">
        <f t="shared" si="32"/>
      </c>
      <c r="C26" s="12" t="s">
        <v>236</v>
      </c>
      <c r="D26" s="13">
        <v>1984</v>
      </c>
      <c r="E26" s="39">
        <f>ROUND(IF('Men''s Epée'!$A$3=1,AO26+BF26,BU26+CL26),0)</f>
        <v>873</v>
      </c>
      <c r="F26" s="14">
        <v>21</v>
      </c>
      <c r="G26" s="16">
        <f>IF(OR('Men''s Epée'!$A$3=1,'Men''s Epée'!$AP$3=TRUE),IF(OR(F26&gt;=49,ISNUMBER(F26)=FALSE),0,VLOOKUP(F26,PointTable,G$3,TRUE)),0)</f>
        <v>342</v>
      </c>
      <c r="H26" s="15" t="s">
        <v>4</v>
      </c>
      <c r="I26" s="16">
        <f>IF(OR('Men''s Epée'!$A$3=1,'Men''s Epée'!$AQ$3=TRUE),IF(OR(H26&gt;=49,ISNUMBER(H26)=FALSE),0,VLOOKUP(H26,PointTable,I$3,TRUE)),0)</f>
        <v>0</v>
      </c>
      <c r="J26" s="15">
        <v>11</v>
      </c>
      <c r="K26" s="16">
        <f>IF(OR('Men''s Epée'!$A$3=1,'Men''s Epée'!$AQ$3=TRUE),IF(OR(J26&gt;=49,ISNUMBER(J26)=FALSE),0,VLOOKUP(J26,PointTable,K$3,TRUE)),0)</f>
        <v>531</v>
      </c>
      <c r="L26" s="15" t="s">
        <v>4</v>
      </c>
      <c r="M26" s="16">
        <f>IF(OR('Men''s Epée'!$A$3=1,'Men''s Epée'!$AS$3=TRUE),IF(OR(L26&gt;=49,ISNUMBER(L26)=FALSE),0,VLOOKUP(L26,PointTable,M$3,TRUE)),0)</f>
        <v>0</v>
      </c>
      <c r="N26" s="17"/>
      <c r="O26" s="17"/>
      <c r="P26" s="17"/>
      <c r="Q26" s="17"/>
      <c r="R26" s="17"/>
      <c r="S26" s="17"/>
      <c r="T26" s="17"/>
      <c r="U26" s="17"/>
      <c r="V26" s="17"/>
      <c r="W26" s="18"/>
      <c r="X26" s="17"/>
      <c r="Y26" s="17"/>
      <c r="Z26" s="17"/>
      <c r="AA26" s="17"/>
      <c r="AB26" s="17"/>
      <c r="AC26" s="18"/>
      <c r="AE26" s="19">
        <f t="shared" si="70"/>
        <v>0</v>
      </c>
      <c r="AF26" s="19">
        <f t="shared" si="71"/>
        <v>0</v>
      </c>
      <c r="AG26" s="19">
        <f t="shared" si="72"/>
        <v>0</v>
      </c>
      <c r="AH26" s="19">
        <f t="shared" si="73"/>
        <v>0</v>
      </c>
      <c r="AI26" s="19">
        <f t="shared" si="74"/>
        <v>0</v>
      </c>
      <c r="AJ26" s="19">
        <f t="shared" si="75"/>
        <v>0</v>
      </c>
      <c r="AK26" s="19">
        <f t="shared" si="76"/>
        <v>0</v>
      </c>
      <c r="AL26" s="19">
        <f t="shared" si="77"/>
        <v>0</v>
      </c>
      <c r="AM26" s="19">
        <f t="shared" si="78"/>
        <v>0</v>
      </c>
      <c r="AN26" s="19">
        <f t="shared" si="79"/>
        <v>0</v>
      </c>
      <c r="AO26" s="19">
        <f t="shared" si="3"/>
        <v>0</v>
      </c>
      <c r="AP26" s="19">
        <f t="shared" si="80"/>
        <v>342</v>
      </c>
      <c r="AQ26" s="19">
        <f t="shared" si="81"/>
        <v>0</v>
      </c>
      <c r="AR26" s="19">
        <f t="shared" si="82"/>
        <v>531</v>
      </c>
      <c r="AS26" s="19">
        <f t="shared" si="83"/>
        <v>0</v>
      </c>
      <c r="AT26" s="19">
        <f t="shared" si="8"/>
        <v>0</v>
      </c>
      <c r="AU26" s="19">
        <f t="shared" si="9"/>
        <v>0</v>
      </c>
      <c r="AV26" s="19">
        <f t="shared" si="10"/>
        <v>0</v>
      </c>
      <c r="AW26" s="19">
        <f t="shared" si="11"/>
        <v>0</v>
      </c>
      <c r="AX26" s="19">
        <f t="shared" si="12"/>
        <v>0</v>
      </c>
      <c r="AY26" s="19">
        <f t="shared" si="13"/>
        <v>0</v>
      </c>
      <c r="AZ26" s="19">
        <f t="shared" si="84"/>
        <v>0</v>
      </c>
      <c r="BA26" s="19">
        <f t="shared" si="85"/>
        <v>0</v>
      </c>
      <c r="BB26" s="19">
        <f t="shared" si="86"/>
        <v>0</v>
      </c>
      <c r="BC26" s="19">
        <f t="shared" si="87"/>
        <v>0</v>
      </c>
      <c r="BD26" s="19">
        <f t="shared" si="88"/>
        <v>0</v>
      </c>
      <c r="BE26" s="19">
        <f t="shared" si="89"/>
        <v>0</v>
      </c>
      <c r="BF26" s="19">
        <f t="shared" si="48"/>
        <v>873</v>
      </c>
      <c r="BG26" s="19">
        <f t="shared" si="90"/>
        <v>0</v>
      </c>
      <c r="BH26" s="19">
        <f t="shared" si="91"/>
        <v>0</v>
      </c>
      <c r="BI26" s="19">
        <f t="shared" si="92"/>
        <v>0</v>
      </c>
      <c r="BK26" s="20">
        <f t="shared" si="93"/>
        <v>0</v>
      </c>
      <c r="BL26" s="20">
        <f t="shared" si="94"/>
        <v>0</v>
      </c>
      <c r="BM26" s="20">
        <f t="shared" si="95"/>
        <v>0</v>
      </c>
      <c r="BN26" s="20">
        <f t="shared" si="96"/>
        <v>0</v>
      </c>
      <c r="BO26" s="20">
        <f t="shared" si="97"/>
        <v>0</v>
      </c>
      <c r="BP26" s="20">
        <f t="shared" si="98"/>
        <v>0</v>
      </c>
      <c r="BQ26" s="20">
        <f t="shared" si="99"/>
        <v>0</v>
      </c>
      <c r="BR26" s="20">
        <f t="shared" si="100"/>
        <v>0</v>
      </c>
      <c r="BS26" s="20">
        <f t="shared" si="101"/>
        <v>0</v>
      </c>
      <c r="BT26" s="20">
        <f t="shared" si="102"/>
        <v>0</v>
      </c>
      <c r="BU26" s="20">
        <f t="shared" si="20"/>
        <v>0</v>
      </c>
      <c r="BV26" s="8">
        <f>IF('Men''s Epée'!$AP$3=TRUE,G26,0)</f>
        <v>342</v>
      </c>
      <c r="BW26" s="8">
        <f>IF('Men''s Epée'!$AQ$3=TRUE,I26,0)</f>
        <v>0</v>
      </c>
      <c r="BX26" s="8">
        <f>IF('Men''s Epée'!$AR$3=TRUE,K26,0)</f>
        <v>531</v>
      </c>
      <c r="BY26" s="8">
        <f>IF('Men''s Epée'!$AS$3=TRUE,M26,0)</f>
        <v>0</v>
      </c>
      <c r="BZ26" s="8">
        <f t="shared" si="21"/>
        <v>0</v>
      </c>
      <c r="CA26" s="8">
        <f t="shared" si="22"/>
        <v>0</v>
      </c>
      <c r="CB26" s="8">
        <f t="shared" si="23"/>
        <v>0</v>
      </c>
      <c r="CC26" s="8">
        <f t="shared" si="24"/>
        <v>0</v>
      </c>
      <c r="CD26" s="8">
        <f t="shared" si="25"/>
        <v>0</v>
      </c>
      <c r="CE26" s="8">
        <f t="shared" si="26"/>
        <v>0</v>
      </c>
      <c r="CF26" s="20">
        <f t="shared" si="103"/>
        <v>0</v>
      </c>
      <c r="CG26" s="20">
        <f t="shared" si="104"/>
        <v>0</v>
      </c>
      <c r="CH26" s="20">
        <f t="shared" si="105"/>
        <v>0</v>
      </c>
      <c r="CI26" s="20">
        <f t="shared" si="106"/>
        <v>0</v>
      </c>
      <c r="CJ26" s="20">
        <f t="shared" si="107"/>
        <v>0</v>
      </c>
      <c r="CK26" s="20">
        <f t="shared" si="108"/>
        <v>0</v>
      </c>
      <c r="CL26" s="8">
        <f t="shared" si="64"/>
        <v>873</v>
      </c>
      <c r="CM26" s="8">
        <f t="shared" si="109"/>
        <v>0</v>
      </c>
      <c r="CN26" s="8">
        <f t="shared" si="110"/>
        <v>0</v>
      </c>
      <c r="CO26" s="8">
        <f t="shared" si="111"/>
        <v>0</v>
      </c>
      <c r="CP26" s="8">
        <f t="shared" si="112"/>
        <v>873</v>
      </c>
    </row>
    <row r="27" spans="1:94" ht="13.5">
      <c r="A27" s="11" t="str">
        <f t="shared" si="0"/>
        <v>24</v>
      </c>
      <c r="B27" s="11" t="str">
        <f t="shared" si="32"/>
        <v>#</v>
      </c>
      <c r="C27" s="12" t="s">
        <v>265</v>
      </c>
      <c r="D27" s="13">
        <v>1988</v>
      </c>
      <c r="E27" s="39">
        <f>ROUND(IF('Men''s Epée'!$A$3=1,AO27+BF27,BU27+CL27),0)</f>
        <v>783</v>
      </c>
      <c r="F27" s="14" t="s">
        <v>4</v>
      </c>
      <c r="G27" s="16">
        <f>IF(OR('Men''s Epée'!$A$3=1,'Men''s Epée'!$AP$3=TRUE),IF(OR(F27&gt;=49,ISNUMBER(F27)=FALSE),0,VLOOKUP(F27,PointTable,G$3,TRUE)),0)</f>
        <v>0</v>
      </c>
      <c r="H27" s="15">
        <v>29</v>
      </c>
      <c r="I27" s="16">
        <f>IF(OR('Men''s Epée'!$A$3=1,'Men''s Epée'!$AQ$3=TRUE),IF(OR(H27&gt;=49,ISNUMBER(H27)=FALSE),0,VLOOKUP(H27,PointTable,I$3,TRUE)),0)</f>
        <v>281</v>
      </c>
      <c r="J27" s="15">
        <v>15</v>
      </c>
      <c r="K27" s="16">
        <f>IF(OR('Men''s Epée'!$A$3=1,'Men''s Epée'!$AQ$3=TRUE),IF(OR(J27&gt;=49,ISNUMBER(J27)=FALSE),0,VLOOKUP(J27,PointTable,K$3,TRUE)),0)</f>
        <v>502</v>
      </c>
      <c r="L27" s="15" t="s">
        <v>4</v>
      </c>
      <c r="M27" s="16">
        <f>IF(OR('Men''s Epée'!$A$3=1,'Men''s Epée'!$AS$3=TRUE),IF(OR(L27&gt;=49,ISNUMBER(L27)=FALSE),0,VLOOKUP(L27,PointTable,M$3,TRUE)),0)</f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8"/>
      <c r="X27" s="17"/>
      <c r="Y27" s="17"/>
      <c r="Z27" s="17"/>
      <c r="AA27" s="17"/>
      <c r="AB27" s="17"/>
      <c r="AC27" s="18"/>
      <c r="AE27" s="19">
        <f t="shared" si="70"/>
        <v>0</v>
      </c>
      <c r="AF27" s="19">
        <f t="shared" si="71"/>
        <v>0</v>
      </c>
      <c r="AG27" s="19">
        <f t="shared" si="72"/>
        <v>0</v>
      </c>
      <c r="AH27" s="19">
        <f t="shared" si="73"/>
        <v>0</v>
      </c>
      <c r="AI27" s="19">
        <f t="shared" si="74"/>
        <v>0</v>
      </c>
      <c r="AJ27" s="19">
        <f t="shared" si="75"/>
        <v>0</v>
      </c>
      <c r="AK27" s="19">
        <f t="shared" si="76"/>
        <v>0</v>
      </c>
      <c r="AL27" s="19">
        <f t="shared" si="77"/>
        <v>0</v>
      </c>
      <c r="AM27" s="19">
        <f t="shared" si="78"/>
        <v>0</v>
      </c>
      <c r="AN27" s="19">
        <f t="shared" si="79"/>
        <v>0</v>
      </c>
      <c r="AO27" s="19">
        <f t="shared" si="3"/>
        <v>0</v>
      </c>
      <c r="AP27" s="19">
        <f t="shared" si="80"/>
        <v>0</v>
      </c>
      <c r="AQ27" s="19">
        <f t="shared" si="81"/>
        <v>281</v>
      </c>
      <c r="AR27" s="19">
        <f t="shared" si="82"/>
        <v>502</v>
      </c>
      <c r="AS27" s="19">
        <f t="shared" si="83"/>
        <v>0</v>
      </c>
      <c r="AT27" s="19">
        <f t="shared" si="8"/>
        <v>0</v>
      </c>
      <c r="AU27" s="19">
        <f t="shared" si="9"/>
        <v>0</v>
      </c>
      <c r="AV27" s="19">
        <f t="shared" si="10"/>
        <v>0</v>
      </c>
      <c r="AW27" s="19">
        <f t="shared" si="11"/>
        <v>0</v>
      </c>
      <c r="AX27" s="19">
        <f t="shared" si="12"/>
        <v>0</v>
      </c>
      <c r="AY27" s="19">
        <f t="shared" si="13"/>
        <v>0</v>
      </c>
      <c r="AZ27" s="19">
        <f t="shared" si="84"/>
        <v>0</v>
      </c>
      <c r="BA27" s="19">
        <f t="shared" si="85"/>
        <v>0</v>
      </c>
      <c r="BB27" s="19">
        <f t="shared" si="86"/>
        <v>0</v>
      </c>
      <c r="BC27" s="19">
        <f t="shared" si="87"/>
        <v>0</v>
      </c>
      <c r="BD27" s="19">
        <f t="shared" si="88"/>
        <v>0</v>
      </c>
      <c r="BE27" s="19">
        <f t="shared" si="89"/>
        <v>0</v>
      </c>
      <c r="BF27" s="19">
        <f t="shared" si="48"/>
        <v>783</v>
      </c>
      <c r="BG27" s="19">
        <f t="shared" si="90"/>
        <v>0</v>
      </c>
      <c r="BH27" s="19">
        <f t="shared" si="91"/>
        <v>0</v>
      </c>
      <c r="BI27" s="19">
        <f t="shared" si="92"/>
        <v>0</v>
      </c>
      <c r="BK27" s="20">
        <f t="shared" si="93"/>
        <v>0</v>
      </c>
      <c r="BL27" s="20">
        <f t="shared" si="94"/>
        <v>0</v>
      </c>
      <c r="BM27" s="20">
        <f t="shared" si="95"/>
        <v>0</v>
      </c>
      <c r="BN27" s="20">
        <f t="shared" si="96"/>
        <v>0</v>
      </c>
      <c r="BO27" s="20">
        <f t="shared" si="97"/>
        <v>0</v>
      </c>
      <c r="BP27" s="20">
        <f t="shared" si="98"/>
        <v>0</v>
      </c>
      <c r="BQ27" s="20">
        <f t="shared" si="99"/>
        <v>0</v>
      </c>
      <c r="BR27" s="20">
        <f t="shared" si="100"/>
        <v>0</v>
      </c>
      <c r="BS27" s="20">
        <f t="shared" si="101"/>
        <v>0</v>
      </c>
      <c r="BT27" s="20">
        <f t="shared" si="102"/>
        <v>0</v>
      </c>
      <c r="BU27" s="20">
        <f t="shared" si="20"/>
        <v>0</v>
      </c>
      <c r="BV27" s="8">
        <f>IF('Men''s Epée'!$AP$3=TRUE,G27,0)</f>
        <v>0</v>
      </c>
      <c r="BW27" s="8">
        <f>IF('Men''s Epée'!$AQ$3=TRUE,I27,0)</f>
        <v>281</v>
      </c>
      <c r="BX27" s="8">
        <f>IF('Men''s Epée'!$AR$3=TRUE,K27,0)</f>
        <v>502</v>
      </c>
      <c r="BY27" s="8">
        <f>IF('Men''s Epée'!$AS$3=TRUE,M27,0)</f>
        <v>0</v>
      </c>
      <c r="BZ27" s="8">
        <f t="shared" si="21"/>
        <v>0</v>
      </c>
      <c r="CA27" s="8">
        <f t="shared" si="22"/>
        <v>0</v>
      </c>
      <c r="CB27" s="8">
        <f t="shared" si="23"/>
        <v>0</v>
      </c>
      <c r="CC27" s="8">
        <f t="shared" si="24"/>
        <v>0</v>
      </c>
      <c r="CD27" s="8">
        <f t="shared" si="25"/>
        <v>0</v>
      </c>
      <c r="CE27" s="8">
        <f t="shared" si="26"/>
        <v>0</v>
      </c>
      <c r="CF27" s="20">
        <f t="shared" si="103"/>
        <v>0</v>
      </c>
      <c r="CG27" s="20">
        <f t="shared" si="104"/>
        <v>0</v>
      </c>
      <c r="CH27" s="20">
        <f t="shared" si="105"/>
        <v>0</v>
      </c>
      <c r="CI27" s="20">
        <f t="shared" si="106"/>
        <v>0</v>
      </c>
      <c r="CJ27" s="20">
        <f t="shared" si="107"/>
        <v>0</v>
      </c>
      <c r="CK27" s="20">
        <f t="shared" si="108"/>
        <v>0</v>
      </c>
      <c r="CL27" s="8">
        <f t="shared" si="64"/>
        <v>783</v>
      </c>
      <c r="CM27" s="8">
        <f t="shared" si="109"/>
        <v>0</v>
      </c>
      <c r="CN27" s="8">
        <f t="shared" si="110"/>
        <v>0</v>
      </c>
      <c r="CO27" s="8">
        <f t="shared" si="111"/>
        <v>0</v>
      </c>
      <c r="CP27" s="8">
        <f t="shared" si="112"/>
        <v>783</v>
      </c>
    </row>
    <row r="28" spans="1:94" ht="13.5">
      <c r="A28" s="11" t="str">
        <f t="shared" si="0"/>
        <v>25</v>
      </c>
      <c r="B28" s="11">
        <f t="shared" si="32"/>
      </c>
      <c r="C28" s="12" t="s">
        <v>277</v>
      </c>
      <c r="D28" s="13">
        <v>1985</v>
      </c>
      <c r="E28" s="39">
        <f>ROUND(IF('Men''s Epée'!$A$3=1,AO28+BF28,BU28+CL28),0)</f>
        <v>684</v>
      </c>
      <c r="F28" s="14" t="s">
        <v>4</v>
      </c>
      <c r="G28" s="16">
        <f>IF(OR('Men''s Epée'!$A$3=1,'Men''s Epée'!$AP$3=TRUE),IF(OR(F28&gt;=49,ISNUMBER(F28)=FALSE),0,VLOOKUP(F28,PointTable,G$3,TRUE)),0)</f>
        <v>0</v>
      </c>
      <c r="H28" s="15">
        <v>21</v>
      </c>
      <c r="I28" s="16">
        <f>IF(OR('Men''s Epée'!$A$3=1,'Men''s Epée'!$AQ$3=TRUE),IF(OR(H28&gt;=49,ISNUMBER(H28)=FALSE),0,VLOOKUP(H28,PointTable,I$3,TRUE)),0)</f>
        <v>342</v>
      </c>
      <c r="J28" s="15">
        <v>21</v>
      </c>
      <c r="K28" s="16">
        <f>IF(OR('Men''s Epée'!$A$3=1,'Men''s Epée'!$AQ$3=TRUE),IF(OR(J28&gt;=49,ISNUMBER(J28)=FALSE),0,VLOOKUP(J28,PointTable,K$3,TRUE)),0)</f>
        <v>342</v>
      </c>
      <c r="L28" s="15" t="s">
        <v>4</v>
      </c>
      <c r="M28" s="16">
        <f>IF(OR('Men''s Epée'!$A$3=1,'Men''s Epée'!$AS$3=TRUE),IF(OR(L28&gt;=49,ISNUMBER(L28)=FALSE),0,VLOOKUP(L28,PointTable,M$3,TRUE)),0)</f>
        <v>0</v>
      </c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7"/>
      <c r="Y28" s="17"/>
      <c r="Z28" s="17"/>
      <c r="AA28" s="17"/>
      <c r="AB28" s="17"/>
      <c r="AC28" s="18"/>
      <c r="AE28" s="19">
        <f t="shared" si="70"/>
        <v>0</v>
      </c>
      <c r="AF28" s="19">
        <f t="shared" si="71"/>
        <v>0</v>
      </c>
      <c r="AG28" s="19">
        <f t="shared" si="72"/>
        <v>0</v>
      </c>
      <c r="AH28" s="19">
        <f t="shared" si="73"/>
        <v>0</v>
      </c>
      <c r="AI28" s="19">
        <f t="shared" si="74"/>
        <v>0</v>
      </c>
      <c r="AJ28" s="19">
        <f t="shared" si="75"/>
        <v>0</v>
      </c>
      <c r="AK28" s="19">
        <f t="shared" si="76"/>
        <v>0</v>
      </c>
      <c r="AL28" s="19">
        <f t="shared" si="77"/>
        <v>0</v>
      </c>
      <c r="AM28" s="19">
        <f t="shared" si="78"/>
        <v>0</v>
      </c>
      <c r="AN28" s="19">
        <f t="shared" si="79"/>
        <v>0</v>
      </c>
      <c r="AO28" s="19">
        <f t="shared" si="3"/>
        <v>0</v>
      </c>
      <c r="AP28" s="19">
        <f t="shared" si="80"/>
        <v>0</v>
      </c>
      <c r="AQ28" s="19">
        <f t="shared" si="81"/>
        <v>342</v>
      </c>
      <c r="AR28" s="19">
        <f t="shared" si="82"/>
        <v>342</v>
      </c>
      <c r="AS28" s="19">
        <f t="shared" si="83"/>
        <v>0</v>
      </c>
      <c r="AT28" s="19">
        <f t="shared" si="8"/>
        <v>0</v>
      </c>
      <c r="AU28" s="19">
        <f t="shared" si="9"/>
        <v>0</v>
      </c>
      <c r="AV28" s="19">
        <f t="shared" si="10"/>
        <v>0</v>
      </c>
      <c r="AW28" s="19">
        <f t="shared" si="11"/>
        <v>0</v>
      </c>
      <c r="AX28" s="19">
        <f t="shared" si="12"/>
        <v>0</v>
      </c>
      <c r="AY28" s="19">
        <f t="shared" si="13"/>
        <v>0</v>
      </c>
      <c r="AZ28" s="19">
        <f t="shared" si="84"/>
        <v>0</v>
      </c>
      <c r="BA28" s="19">
        <f t="shared" si="85"/>
        <v>0</v>
      </c>
      <c r="BB28" s="19">
        <f t="shared" si="86"/>
        <v>0</v>
      </c>
      <c r="BC28" s="19">
        <f t="shared" si="87"/>
        <v>0</v>
      </c>
      <c r="BD28" s="19">
        <f t="shared" si="88"/>
        <v>0</v>
      </c>
      <c r="BE28" s="19">
        <f t="shared" si="89"/>
        <v>0</v>
      </c>
      <c r="BF28" s="19">
        <f t="shared" si="48"/>
        <v>684</v>
      </c>
      <c r="BG28" s="19">
        <f t="shared" si="90"/>
        <v>0</v>
      </c>
      <c r="BH28" s="19">
        <f t="shared" si="91"/>
        <v>0</v>
      </c>
      <c r="BI28" s="19">
        <f t="shared" si="92"/>
        <v>0</v>
      </c>
      <c r="BK28" s="20">
        <f t="shared" si="93"/>
        <v>0</v>
      </c>
      <c r="BL28" s="20">
        <f t="shared" si="94"/>
        <v>0</v>
      </c>
      <c r="BM28" s="20">
        <f t="shared" si="95"/>
        <v>0</v>
      </c>
      <c r="BN28" s="20">
        <f t="shared" si="96"/>
        <v>0</v>
      </c>
      <c r="BO28" s="20">
        <f t="shared" si="97"/>
        <v>0</v>
      </c>
      <c r="BP28" s="20">
        <f t="shared" si="98"/>
        <v>0</v>
      </c>
      <c r="BQ28" s="20">
        <f t="shared" si="99"/>
        <v>0</v>
      </c>
      <c r="BR28" s="20">
        <f t="shared" si="100"/>
        <v>0</v>
      </c>
      <c r="BS28" s="20">
        <f t="shared" si="101"/>
        <v>0</v>
      </c>
      <c r="BT28" s="20">
        <f t="shared" si="102"/>
        <v>0</v>
      </c>
      <c r="BU28" s="20">
        <f t="shared" si="20"/>
        <v>0</v>
      </c>
      <c r="BV28" s="8">
        <f>IF('Men''s Epée'!$AP$3=TRUE,G28,0)</f>
        <v>0</v>
      </c>
      <c r="BW28" s="8">
        <f>IF('Men''s Epée'!$AQ$3=TRUE,I28,0)</f>
        <v>342</v>
      </c>
      <c r="BX28" s="8">
        <f>IF('Men''s Epée'!$AR$3=TRUE,K28,0)</f>
        <v>342</v>
      </c>
      <c r="BY28" s="8">
        <f>IF('Men''s Epée'!$AS$3=TRUE,M28,0)</f>
        <v>0</v>
      </c>
      <c r="BZ28" s="8">
        <f t="shared" si="21"/>
        <v>0</v>
      </c>
      <c r="CA28" s="8">
        <f t="shared" si="22"/>
        <v>0</v>
      </c>
      <c r="CB28" s="8">
        <f t="shared" si="23"/>
        <v>0</v>
      </c>
      <c r="CC28" s="8">
        <f t="shared" si="24"/>
        <v>0</v>
      </c>
      <c r="CD28" s="8">
        <f t="shared" si="25"/>
        <v>0</v>
      </c>
      <c r="CE28" s="8">
        <f t="shared" si="26"/>
        <v>0</v>
      </c>
      <c r="CF28" s="20">
        <f t="shared" si="103"/>
        <v>0</v>
      </c>
      <c r="CG28" s="20">
        <f t="shared" si="104"/>
        <v>0</v>
      </c>
      <c r="CH28" s="20">
        <f t="shared" si="105"/>
        <v>0</v>
      </c>
      <c r="CI28" s="20">
        <f t="shared" si="106"/>
        <v>0</v>
      </c>
      <c r="CJ28" s="20">
        <f t="shared" si="107"/>
        <v>0</v>
      </c>
      <c r="CK28" s="20">
        <f t="shared" si="108"/>
        <v>0</v>
      </c>
      <c r="CL28" s="8">
        <f t="shared" si="64"/>
        <v>684</v>
      </c>
      <c r="CM28" s="8">
        <f t="shared" si="109"/>
        <v>0</v>
      </c>
      <c r="CN28" s="8">
        <f t="shared" si="110"/>
        <v>0</v>
      </c>
      <c r="CO28" s="8">
        <f t="shared" si="111"/>
        <v>0</v>
      </c>
      <c r="CP28" s="8">
        <f t="shared" si="112"/>
        <v>684</v>
      </c>
    </row>
    <row r="29" spans="1:94" ht="13.5">
      <c r="A29" s="11" t="str">
        <f t="shared" si="0"/>
        <v>26</v>
      </c>
      <c r="B29" s="11">
        <f t="shared" si="32"/>
      </c>
      <c r="C29" s="12" t="s">
        <v>332</v>
      </c>
      <c r="D29" s="13">
        <v>1972</v>
      </c>
      <c r="E29" s="39">
        <f>ROUND(IF('Men''s Epée'!$A$3=1,AO29+BF29,BU29+CL29),0)</f>
        <v>542</v>
      </c>
      <c r="F29" s="14" t="s">
        <v>4</v>
      </c>
      <c r="G29" s="16">
        <f>IF(OR('Men''s Epée'!$A$3=1,'Men''s Epée'!$AP$3=TRUE),IF(OR(F29&gt;=49,ISNUMBER(F29)=FALSE),0,VLOOKUP(F29,PointTable,G$3,TRUE)),0)</f>
        <v>0</v>
      </c>
      <c r="H29" s="15" t="s">
        <v>4</v>
      </c>
      <c r="I29" s="16">
        <f>IF(OR('Men''s Epée'!$A$3=1,'Men''s Epée'!$AQ$3=TRUE),IF(OR(H29&gt;=49,ISNUMBER(H29)=FALSE),0,VLOOKUP(H29,PointTable,I$3,TRUE)),0)</f>
        <v>0</v>
      </c>
      <c r="J29" s="15">
        <v>23</v>
      </c>
      <c r="K29" s="16">
        <f>IF(OR('Men''s Epée'!$A$3=1,'Men''s Epée'!$AQ$3=TRUE),IF(OR(J29&gt;=49,ISNUMBER(J29)=FALSE),0,VLOOKUP(J29,PointTable,K$3,TRUE)),0)</f>
        <v>338</v>
      </c>
      <c r="L29" s="15" t="s">
        <v>4</v>
      </c>
      <c r="M29" s="16">
        <f>IF(OR('Men''s Epée'!$A$3=1,'Men''s Epée'!$AS$3=TRUE),IF(OR(L29&gt;=49,ISNUMBER(L29)=FALSE),0,VLOOKUP(L29,PointTable,M$3,TRUE)),0)</f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8"/>
      <c r="X29" s="17">
        <v>203.544</v>
      </c>
      <c r="Y29" s="17"/>
      <c r="Z29" s="17"/>
      <c r="AA29" s="17"/>
      <c r="AB29" s="17"/>
      <c r="AC29" s="18"/>
      <c r="AE29" s="19">
        <f t="shared" si="70"/>
        <v>0</v>
      </c>
      <c r="AF29" s="19">
        <f t="shared" si="71"/>
        <v>0</v>
      </c>
      <c r="AG29" s="19">
        <f t="shared" si="72"/>
        <v>0</v>
      </c>
      <c r="AH29" s="19">
        <f t="shared" si="73"/>
        <v>0</v>
      </c>
      <c r="AI29" s="19">
        <f t="shared" si="74"/>
        <v>0</v>
      </c>
      <c r="AJ29" s="19">
        <f t="shared" si="75"/>
        <v>0</v>
      </c>
      <c r="AK29" s="19">
        <f t="shared" si="76"/>
        <v>0</v>
      </c>
      <c r="AL29" s="19">
        <f t="shared" si="77"/>
        <v>0</v>
      </c>
      <c r="AM29" s="19">
        <f t="shared" si="78"/>
        <v>0</v>
      </c>
      <c r="AN29" s="19">
        <f t="shared" si="79"/>
        <v>0</v>
      </c>
      <c r="AO29" s="19">
        <f t="shared" si="3"/>
        <v>0</v>
      </c>
      <c r="AP29" s="19">
        <f t="shared" si="80"/>
        <v>0</v>
      </c>
      <c r="AQ29" s="19">
        <f t="shared" si="81"/>
        <v>0</v>
      </c>
      <c r="AR29" s="19">
        <f t="shared" si="82"/>
        <v>338</v>
      </c>
      <c r="AS29" s="19">
        <f t="shared" si="83"/>
        <v>0</v>
      </c>
      <c r="AT29" s="19">
        <f t="shared" si="8"/>
        <v>0</v>
      </c>
      <c r="AU29" s="19">
        <f t="shared" si="9"/>
        <v>0</v>
      </c>
      <c r="AV29" s="19">
        <f t="shared" si="10"/>
        <v>0</v>
      </c>
      <c r="AW29" s="19">
        <f t="shared" si="11"/>
        <v>0</v>
      </c>
      <c r="AX29" s="19">
        <f t="shared" si="12"/>
        <v>0</v>
      </c>
      <c r="AY29" s="19">
        <f t="shared" si="13"/>
        <v>0</v>
      </c>
      <c r="AZ29" s="19">
        <f t="shared" si="84"/>
        <v>203.544</v>
      </c>
      <c r="BA29" s="19">
        <f t="shared" si="85"/>
        <v>0</v>
      </c>
      <c r="BB29" s="19">
        <f t="shared" si="86"/>
        <v>0</v>
      </c>
      <c r="BC29" s="19">
        <f t="shared" si="87"/>
        <v>0</v>
      </c>
      <c r="BD29" s="19">
        <f t="shared" si="88"/>
        <v>0</v>
      </c>
      <c r="BE29" s="19">
        <f t="shared" si="89"/>
        <v>0</v>
      </c>
      <c r="BF29" s="19">
        <f t="shared" si="48"/>
        <v>541.544</v>
      </c>
      <c r="BG29" s="19">
        <f t="shared" si="90"/>
        <v>203.544</v>
      </c>
      <c r="BH29" s="19">
        <f t="shared" si="91"/>
        <v>0</v>
      </c>
      <c r="BI29" s="19">
        <f t="shared" si="92"/>
        <v>0</v>
      </c>
      <c r="BK29" s="20">
        <f t="shared" si="93"/>
        <v>0</v>
      </c>
      <c r="BL29" s="20">
        <f t="shared" si="94"/>
        <v>0</v>
      </c>
      <c r="BM29" s="20">
        <f t="shared" si="95"/>
        <v>0</v>
      </c>
      <c r="BN29" s="20">
        <f t="shared" si="96"/>
        <v>0</v>
      </c>
      <c r="BO29" s="20">
        <f t="shared" si="97"/>
        <v>0</v>
      </c>
      <c r="BP29" s="20">
        <f t="shared" si="98"/>
        <v>0</v>
      </c>
      <c r="BQ29" s="20">
        <f t="shared" si="99"/>
        <v>0</v>
      </c>
      <c r="BR29" s="20">
        <f t="shared" si="100"/>
        <v>0</v>
      </c>
      <c r="BS29" s="20">
        <f t="shared" si="101"/>
        <v>0</v>
      </c>
      <c r="BT29" s="20">
        <f t="shared" si="102"/>
        <v>0</v>
      </c>
      <c r="BU29" s="20">
        <f t="shared" si="20"/>
        <v>0</v>
      </c>
      <c r="BV29" s="8">
        <f>IF('Men''s Epée'!$AP$3=TRUE,G29,0)</f>
        <v>0</v>
      </c>
      <c r="BW29" s="8">
        <f>IF('Men''s Epée'!$AQ$3=TRUE,I29,0)</f>
        <v>0</v>
      </c>
      <c r="BX29" s="8">
        <f>IF('Men''s Epée'!$AR$3=TRUE,K29,0)</f>
        <v>338</v>
      </c>
      <c r="BY29" s="8">
        <f>IF('Men''s Epée'!$AS$3=TRUE,M29,0)</f>
        <v>0</v>
      </c>
      <c r="BZ29" s="8">
        <f t="shared" si="21"/>
        <v>0</v>
      </c>
      <c r="CA29" s="8">
        <f t="shared" si="22"/>
        <v>0</v>
      </c>
      <c r="CB29" s="8">
        <f t="shared" si="23"/>
        <v>0</v>
      </c>
      <c r="CC29" s="8">
        <f t="shared" si="24"/>
        <v>0</v>
      </c>
      <c r="CD29" s="8">
        <f t="shared" si="25"/>
        <v>0</v>
      </c>
      <c r="CE29" s="8">
        <f t="shared" si="26"/>
        <v>0</v>
      </c>
      <c r="CF29" s="20">
        <f t="shared" si="103"/>
        <v>203.544</v>
      </c>
      <c r="CG29" s="20">
        <f t="shared" si="104"/>
        <v>0</v>
      </c>
      <c r="CH29" s="20">
        <f t="shared" si="105"/>
        <v>0</v>
      </c>
      <c r="CI29" s="20">
        <f t="shared" si="106"/>
        <v>0</v>
      </c>
      <c r="CJ29" s="20">
        <f t="shared" si="107"/>
        <v>0</v>
      </c>
      <c r="CK29" s="20">
        <f t="shared" si="108"/>
        <v>0</v>
      </c>
      <c r="CL29" s="8">
        <f t="shared" si="64"/>
        <v>541.544</v>
      </c>
      <c r="CM29" s="8">
        <f t="shared" si="109"/>
        <v>203.544</v>
      </c>
      <c r="CN29" s="8">
        <f t="shared" si="110"/>
        <v>0</v>
      </c>
      <c r="CO29" s="8">
        <f t="shared" si="111"/>
        <v>0</v>
      </c>
      <c r="CP29" s="8">
        <f t="shared" si="112"/>
        <v>542</v>
      </c>
    </row>
    <row r="30" spans="1:94" ht="13.5">
      <c r="A30" s="11" t="str">
        <f t="shared" si="0"/>
        <v>27</v>
      </c>
      <c r="B30" s="11">
        <f t="shared" si="32"/>
      </c>
      <c r="C30" s="12" t="s">
        <v>112</v>
      </c>
      <c r="D30" s="13">
        <v>1985</v>
      </c>
      <c r="E30" s="39">
        <f>ROUND(IF('Men''s Epée'!$A$3=1,AO30+BF30,BU30+CL30),0)</f>
        <v>535</v>
      </c>
      <c r="F30" s="14">
        <v>9</v>
      </c>
      <c r="G30" s="16">
        <f>IF(OR('Men''s Epée'!$A$3=1,'Men''s Epée'!$AP$3=TRUE),IF(OR(F30&gt;=49,ISNUMBER(F30)=FALSE),0,VLOOKUP(F30,PointTable,G$3,TRUE)),0)</f>
        <v>535</v>
      </c>
      <c r="H30" s="15" t="s">
        <v>4</v>
      </c>
      <c r="I30" s="16">
        <f>IF(OR('Men''s Epée'!$A$3=1,'Men''s Epée'!$AQ$3=TRUE),IF(OR(H30&gt;=49,ISNUMBER(H30)=FALSE),0,VLOOKUP(H30,PointTable,I$3,TRUE)),0)</f>
        <v>0</v>
      </c>
      <c r="J30" s="15" t="s">
        <v>4</v>
      </c>
      <c r="K30" s="16">
        <f>IF(OR('Men''s Epée'!$A$3=1,'Men''s Epée'!$AQ$3=TRUE),IF(OR(J30&gt;=49,ISNUMBER(J30)=FALSE),0,VLOOKUP(J30,PointTable,K$3,TRUE)),0)</f>
        <v>0</v>
      </c>
      <c r="L30" s="15" t="s">
        <v>4</v>
      </c>
      <c r="M30" s="16">
        <f>IF(OR('Men''s Epée'!$A$3=1,'Men''s Epée'!$AS$3=TRUE),IF(OR(L30&gt;=49,ISNUMBER(L30)=FALSE),0,VLOOKUP(L30,PointTable,M$3,TRUE)),0)</f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17"/>
      <c r="Y30" s="17"/>
      <c r="Z30" s="17"/>
      <c r="AA30" s="17"/>
      <c r="AB30" s="17"/>
      <c r="AC30" s="18"/>
      <c r="AE30" s="19">
        <f t="shared" si="70"/>
        <v>0</v>
      </c>
      <c r="AF30" s="19">
        <f t="shared" si="71"/>
        <v>0</v>
      </c>
      <c r="AG30" s="19">
        <f t="shared" si="72"/>
        <v>0</v>
      </c>
      <c r="AH30" s="19">
        <f t="shared" si="73"/>
        <v>0</v>
      </c>
      <c r="AI30" s="19">
        <f t="shared" si="74"/>
        <v>0</v>
      </c>
      <c r="AJ30" s="19">
        <f t="shared" si="75"/>
        <v>0</v>
      </c>
      <c r="AK30" s="19">
        <f t="shared" si="76"/>
        <v>0</v>
      </c>
      <c r="AL30" s="19">
        <f t="shared" si="77"/>
        <v>0</v>
      </c>
      <c r="AM30" s="19">
        <f t="shared" si="78"/>
        <v>0</v>
      </c>
      <c r="AN30" s="19">
        <f t="shared" si="79"/>
        <v>0</v>
      </c>
      <c r="AO30" s="19">
        <f t="shared" si="3"/>
        <v>0</v>
      </c>
      <c r="AP30" s="19">
        <f t="shared" si="80"/>
        <v>535</v>
      </c>
      <c r="AQ30" s="19">
        <f t="shared" si="81"/>
        <v>0</v>
      </c>
      <c r="AR30" s="19">
        <f t="shared" si="82"/>
        <v>0</v>
      </c>
      <c r="AS30" s="19">
        <f t="shared" si="83"/>
        <v>0</v>
      </c>
      <c r="AT30" s="19">
        <f t="shared" si="8"/>
        <v>0</v>
      </c>
      <c r="AU30" s="19">
        <f t="shared" si="9"/>
        <v>0</v>
      </c>
      <c r="AV30" s="19">
        <f t="shared" si="10"/>
        <v>0</v>
      </c>
      <c r="AW30" s="19">
        <f t="shared" si="11"/>
        <v>0</v>
      </c>
      <c r="AX30" s="19">
        <f t="shared" si="12"/>
        <v>0</v>
      </c>
      <c r="AY30" s="19">
        <f t="shared" si="13"/>
        <v>0</v>
      </c>
      <c r="AZ30" s="19">
        <f t="shared" si="84"/>
        <v>0</v>
      </c>
      <c r="BA30" s="19">
        <f t="shared" si="85"/>
        <v>0</v>
      </c>
      <c r="BB30" s="19">
        <f t="shared" si="86"/>
        <v>0</v>
      </c>
      <c r="BC30" s="19">
        <f t="shared" si="87"/>
        <v>0</v>
      </c>
      <c r="BD30" s="19">
        <f t="shared" si="88"/>
        <v>0</v>
      </c>
      <c r="BE30" s="19">
        <f t="shared" si="89"/>
        <v>0</v>
      </c>
      <c r="BF30" s="19">
        <f t="shared" si="48"/>
        <v>535</v>
      </c>
      <c r="BG30" s="19">
        <f t="shared" si="90"/>
        <v>0</v>
      </c>
      <c r="BH30" s="19">
        <f t="shared" si="91"/>
        <v>0</v>
      </c>
      <c r="BI30" s="19">
        <f t="shared" si="92"/>
        <v>0</v>
      </c>
      <c r="BK30" s="20">
        <f t="shared" si="93"/>
        <v>0</v>
      </c>
      <c r="BL30" s="20">
        <f t="shared" si="94"/>
        <v>0</v>
      </c>
      <c r="BM30" s="20">
        <f t="shared" si="95"/>
        <v>0</v>
      </c>
      <c r="BN30" s="20">
        <f t="shared" si="96"/>
        <v>0</v>
      </c>
      <c r="BO30" s="20">
        <f t="shared" si="97"/>
        <v>0</v>
      </c>
      <c r="BP30" s="20">
        <f t="shared" si="98"/>
        <v>0</v>
      </c>
      <c r="BQ30" s="20">
        <f t="shared" si="99"/>
        <v>0</v>
      </c>
      <c r="BR30" s="20">
        <f t="shared" si="100"/>
        <v>0</v>
      </c>
      <c r="BS30" s="20">
        <f t="shared" si="101"/>
        <v>0</v>
      </c>
      <c r="BT30" s="20">
        <f t="shared" si="102"/>
        <v>0</v>
      </c>
      <c r="BU30" s="20">
        <f t="shared" si="20"/>
        <v>0</v>
      </c>
      <c r="BV30" s="8">
        <f>IF('Men''s Epée'!$AP$3=TRUE,G30,0)</f>
        <v>535</v>
      </c>
      <c r="BW30" s="8">
        <f>IF('Men''s Epée'!$AQ$3=TRUE,I30,0)</f>
        <v>0</v>
      </c>
      <c r="BX30" s="8">
        <f>IF('Men''s Epée'!$AR$3=TRUE,K30,0)</f>
        <v>0</v>
      </c>
      <c r="BY30" s="8">
        <f>IF('Men''s Epée'!$AS$3=TRUE,M30,0)</f>
        <v>0</v>
      </c>
      <c r="BZ30" s="8">
        <f t="shared" si="21"/>
        <v>0</v>
      </c>
      <c r="CA30" s="8">
        <f t="shared" si="22"/>
        <v>0</v>
      </c>
      <c r="CB30" s="8">
        <f t="shared" si="23"/>
        <v>0</v>
      </c>
      <c r="CC30" s="8">
        <f t="shared" si="24"/>
        <v>0</v>
      </c>
      <c r="CD30" s="8">
        <f t="shared" si="25"/>
        <v>0</v>
      </c>
      <c r="CE30" s="8">
        <f t="shared" si="26"/>
        <v>0</v>
      </c>
      <c r="CF30" s="20">
        <f t="shared" si="103"/>
        <v>0</v>
      </c>
      <c r="CG30" s="20">
        <f t="shared" si="104"/>
        <v>0</v>
      </c>
      <c r="CH30" s="20">
        <f t="shared" si="105"/>
        <v>0</v>
      </c>
      <c r="CI30" s="20">
        <f t="shared" si="106"/>
        <v>0</v>
      </c>
      <c r="CJ30" s="20">
        <f t="shared" si="107"/>
        <v>0</v>
      </c>
      <c r="CK30" s="20">
        <f t="shared" si="108"/>
        <v>0</v>
      </c>
      <c r="CL30" s="8">
        <f t="shared" si="64"/>
        <v>535</v>
      </c>
      <c r="CM30" s="8">
        <f t="shared" si="109"/>
        <v>0</v>
      </c>
      <c r="CN30" s="8">
        <f t="shared" si="110"/>
        <v>0</v>
      </c>
      <c r="CO30" s="8">
        <f t="shared" si="111"/>
        <v>0</v>
      </c>
      <c r="CP30" s="8">
        <f t="shared" si="112"/>
        <v>535</v>
      </c>
    </row>
    <row r="31" spans="1:94" ht="13.5">
      <c r="A31" s="11" t="str">
        <f t="shared" si="0"/>
        <v>28</v>
      </c>
      <c r="B31" s="11">
        <f>IF(D31&gt;=JuniorCutoff,"#","")</f>
      </c>
      <c r="C31" s="12" t="s">
        <v>233</v>
      </c>
      <c r="D31" s="13">
        <v>1984</v>
      </c>
      <c r="E31" s="39">
        <f>ROUND(IF('Men''s Epée'!$A$3=1,AO31+BF31,BU31+CL31),0)</f>
        <v>531</v>
      </c>
      <c r="F31" s="14">
        <v>11</v>
      </c>
      <c r="G31" s="16">
        <f>IF(OR('Men''s Epée'!$A$3=1,'Men''s Epée'!$AP$3=TRUE),IF(OR(F31&gt;=49,ISNUMBER(F31)=FALSE),0,VLOOKUP(F31,PointTable,G$3,TRUE)),0)</f>
        <v>531</v>
      </c>
      <c r="H31" s="15" t="s">
        <v>4</v>
      </c>
      <c r="I31" s="16">
        <f>IF(OR('Men''s Epée'!$A$3=1,'Men''s Epée'!$AQ$3=TRUE),IF(OR(H31&gt;=49,ISNUMBER(H31)=FALSE),0,VLOOKUP(H31,PointTable,I$3,TRUE)),0)</f>
        <v>0</v>
      </c>
      <c r="J31" s="15" t="s">
        <v>4</v>
      </c>
      <c r="K31" s="16">
        <f>IF(OR('Men''s Epée'!$A$3=1,'Men''s Epée'!$AQ$3=TRUE),IF(OR(J31&gt;=49,ISNUMBER(J31)=FALSE),0,VLOOKUP(J31,PointTable,K$3,TRUE)),0)</f>
        <v>0</v>
      </c>
      <c r="L31" s="15" t="s">
        <v>4</v>
      </c>
      <c r="M31" s="16">
        <f>IF(OR('Men''s Epée'!$A$3=1,'Men''s Epée'!$AS$3=TRUE),IF(OR(L31&gt;=49,ISNUMBER(L31)=FALSE),0,VLOOKUP(L31,PointTable,M$3,TRUE)),0)</f>
        <v>0</v>
      </c>
      <c r="N31" s="17"/>
      <c r="O31" s="17"/>
      <c r="P31" s="17"/>
      <c r="Q31" s="17"/>
      <c r="R31" s="17"/>
      <c r="S31" s="17"/>
      <c r="T31" s="17"/>
      <c r="U31" s="17"/>
      <c r="V31" s="17"/>
      <c r="W31" s="18"/>
      <c r="X31" s="17"/>
      <c r="Y31" s="17"/>
      <c r="Z31" s="17"/>
      <c r="AA31" s="17"/>
      <c r="AB31" s="17"/>
      <c r="AC31" s="18"/>
      <c r="AE31" s="19">
        <f t="shared" si="70"/>
        <v>0</v>
      </c>
      <c r="AF31" s="19">
        <f t="shared" si="71"/>
        <v>0</v>
      </c>
      <c r="AG31" s="19">
        <f t="shared" si="72"/>
        <v>0</v>
      </c>
      <c r="AH31" s="19">
        <f t="shared" si="73"/>
        <v>0</v>
      </c>
      <c r="AI31" s="19">
        <f t="shared" si="74"/>
        <v>0</v>
      </c>
      <c r="AJ31" s="19">
        <f t="shared" si="75"/>
        <v>0</v>
      </c>
      <c r="AK31" s="19">
        <f t="shared" si="76"/>
        <v>0</v>
      </c>
      <c r="AL31" s="19">
        <f t="shared" si="77"/>
        <v>0</v>
      </c>
      <c r="AM31" s="19">
        <f t="shared" si="78"/>
        <v>0</v>
      </c>
      <c r="AN31" s="19">
        <f t="shared" si="79"/>
        <v>0</v>
      </c>
      <c r="AO31" s="19">
        <f t="shared" si="3"/>
        <v>0</v>
      </c>
      <c r="AP31" s="19">
        <f t="shared" si="80"/>
        <v>531</v>
      </c>
      <c r="AQ31" s="19">
        <f t="shared" si="81"/>
        <v>0</v>
      </c>
      <c r="AR31" s="19">
        <f t="shared" si="82"/>
        <v>0</v>
      </c>
      <c r="AS31" s="19">
        <f t="shared" si="83"/>
        <v>0</v>
      </c>
      <c r="AT31" s="19">
        <f t="shared" si="8"/>
        <v>0</v>
      </c>
      <c r="AU31" s="19">
        <f t="shared" si="9"/>
        <v>0</v>
      </c>
      <c r="AV31" s="19">
        <f t="shared" si="10"/>
        <v>0</v>
      </c>
      <c r="AW31" s="19">
        <f t="shared" si="11"/>
        <v>0</v>
      </c>
      <c r="AX31" s="19">
        <f t="shared" si="12"/>
        <v>0</v>
      </c>
      <c r="AY31" s="19">
        <f t="shared" si="13"/>
        <v>0</v>
      </c>
      <c r="AZ31" s="19">
        <f t="shared" si="84"/>
        <v>0</v>
      </c>
      <c r="BA31" s="19">
        <f t="shared" si="85"/>
        <v>0</v>
      </c>
      <c r="BB31" s="19">
        <f t="shared" si="86"/>
        <v>0</v>
      </c>
      <c r="BC31" s="19">
        <f t="shared" si="87"/>
        <v>0</v>
      </c>
      <c r="BD31" s="19">
        <f t="shared" si="88"/>
        <v>0</v>
      </c>
      <c r="BE31" s="19">
        <f t="shared" si="89"/>
        <v>0</v>
      </c>
      <c r="BF31" s="19">
        <f t="shared" si="48"/>
        <v>531</v>
      </c>
      <c r="BG31" s="19">
        <f t="shared" si="90"/>
        <v>0</v>
      </c>
      <c r="BH31" s="19">
        <f t="shared" si="91"/>
        <v>0</v>
      </c>
      <c r="BI31" s="19">
        <f t="shared" si="92"/>
        <v>0</v>
      </c>
      <c r="BK31" s="20">
        <f t="shared" si="93"/>
        <v>0</v>
      </c>
      <c r="BL31" s="20">
        <f t="shared" si="94"/>
        <v>0</v>
      </c>
      <c r="BM31" s="20">
        <f t="shared" si="95"/>
        <v>0</v>
      </c>
      <c r="BN31" s="20">
        <f t="shared" si="96"/>
        <v>0</v>
      </c>
      <c r="BO31" s="20">
        <f t="shared" si="97"/>
        <v>0</v>
      </c>
      <c r="BP31" s="20">
        <f t="shared" si="98"/>
        <v>0</v>
      </c>
      <c r="BQ31" s="20">
        <f t="shared" si="99"/>
        <v>0</v>
      </c>
      <c r="BR31" s="20">
        <f t="shared" si="100"/>
        <v>0</v>
      </c>
      <c r="BS31" s="20">
        <f t="shared" si="101"/>
        <v>0</v>
      </c>
      <c r="BT31" s="20">
        <f t="shared" si="102"/>
        <v>0</v>
      </c>
      <c r="BU31" s="20">
        <f t="shared" si="20"/>
        <v>0</v>
      </c>
      <c r="BV31" s="8">
        <f>IF('Men''s Epée'!$AP$3=TRUE,G31,0)</f>
        <v>531</v>
      </c>
      <c r="BW31" s="8">
        <f>IF('Men''s Epée'!$AQ$3=TRUE,I31,0)</f>
        <v>0</v>
      </c>
      <c r="BX31" s="8">
        <f>IF('Men''s Epée'!$AR$3=TRUE,K31,0)</f>
        <v>0</v>
      </c>
      <c r="BY31" s="8">
        <f>IF('Men''s Epée'!$AS$3=TRUE,M31,0)</f>
        <v>0</v>
      </c>
      <c r="BZ31" s="8">
        <f t="shared" si="21"/>
        <v>0</v>
      </c>
      <c r="CA31" s="8">
        <f t="shared" si="22"/>
        <v>0</v>
      </c>
      <c r="CB31" s="8">
        <f t="shared" si="23"/>
        <v>0</v>
      </c>
      <c r="CC31" s="8">
        <f t="shared" si="24"/>
        <v>0</v>
      </c>
      <c r="CD31" s="8">
        <f t="shared" si="25"/>
        <v>0</v>
      </c>
      <c r="CE31" s="8">
        <f t="shared" si="26"/>
        <v>0</v>
      </c>
      <c r="CF31" s="20">
        <f t="shared" si="103"/>
        <v>0</v>
      </c>
      <c r="CG31" s="20">
        <f t="shared" si="104"/>
        <v>0</v>
      </c>
      <c r="CH31" s="20">
        <f t="shared" si="105"/>
        <v>0</v>
      </c>
      <c r="CI31" s="20">
        <f t="shared" si="106"/>
        <v>0</v>
      </c>
      <c r="CJ31" s="20">
        <f t="shared" si="107"/>
        <v>0</v>
      </c>
      <c r="CK31" s="20">
        <f t="shared" si="108"/>
        <v>0</v>
      </c>
      <c r="CL31" s="8">
        <f t="shared" si="64"/>
        <v>531</v>
      </c>
      <c r="CM31" s="8">
        <f t="shared" si="109"/>
        <v>0</v>
      </c>
      <c r="CN31" s="8">
        <f t="shared" si="110"/>
        <v>0</v>
      </c>
      <c r="CO31" s="8">
        <f t="shared" si="111"/>
        <v>0</v>
      </c>
      <c r="CP31" s="8">
        <f t="shared" si="112"/>
        <v>531</v>
      </c>
    </row>
    <row r="32" spans="1:94" ht="13.5">
      <c r="A32" s="11" t="str">
        <f t="shared" si="0"/>
        <v>29T</v>
      </c>
      <c r="B32" s="11">
        <f t="shared" si="32"/>
      </c>
      <c r="C32" s="12" t="s">
        <v>26</v>
      </c>
      <c r="D32" s="13">
        <v>1969</v>
      </c>
      <c r="E32" s="39">
        <f>ROUND(IF('Men''s Epée'!$A$3=1,AO32+BF32,BU32+CL32),0)</f>
        <v>529</v>
      </c>
      <c r="F32" s="14" t="s">
        <v>4</v>
      </c>
      <c r="G32" s="16">
        <f>IF(OR('Men''s Epée'!$A$3=1,'Men''s Epée'!$AP$3=TRUE),IF(OR(F32&gt;=49,ISNUMBER(F32)=FALSE),0,VLOOKUP(F32,PointTable,G$3,TRUE)),0)</f>
        <v>0</v>
      </c>
      <c r="H32" s="15" t="s">
        <v>4</v>
      </c>
      <c r="I32" s="16">
        <f>IF(OR('Men''s Epée'!$A$3=1,'Men''s Epée'!$AQ$3=TRUE),IF(OR(H32&gt;=49,ISNUMBER(H32)=FALSE),0,VLOOKUP(H32,PointTable,I$3,TRUE)),0)</f>
        <v>0</v>
      </c>
      <c r="J32" s="15">
        <v>12</v>
      </c>
      <c r="K32" s="16">
        <f>IF(OR('Men''s Epée'!$A$3=1,'Men''s Epée'!$AQ$3=TRUE),IF(OR(J32&gt;=49,ISNUMBER(J32)=FALSE),0,VLOOKUP(J32,PointTable,K$3,TRUE)),0)</f>
        <v>529</v>
      </c>
      <c r="L32" s="15" t="s">
        <v>4</v>
      </c>
      <c r="M32" s="16">
        <f>IF(OR('Men''s Epée'!$A$3=1,'Men''s Epée'!$AS$3=TRUE),IF(OR(L32&gt;=49,ISNUMBER(L32)=FALSE),0,VLOOKUP(L32,PointTable,M$3,TRUE)),0)</f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7"/>
      <c r="AB32" s="17"/>
      <c r="AC32" s="18"/>
      <c r="AE32" s="19">
        <f t="shared" si="70"/>
        <v>0</v>
      </c>
      <c r="AF32" s="19">
        <f t="shared" si="71"/>
        <v>0</v>
      </c>
      <c r="AG32" s="19">
        <f t="shared" si="72"/>
        <v>0</v>
      </c>
      <c r="AH32" s="19">
        <f t="shared" si="73"/>
        <v>0</v>
      </c>
      <c r="AI32" s="19">
        <f t="shared" si="74"/>
        <v>0</v>
      </c>
      <c r="AJ32" s="19">
        <f t="shared" si="75"/>
        <v>0</v>
      </c>
      <c r="AK32" s="19">
        <f t="shared" si="76"/>
        <v>0</v>
      </c>
      <c r="AL32" s="19">
        <f t="shared" si="77"/>
        <v>0</v>
      </c>
      <c r="AM32" s="19">
        <f t="shared" si="78"/>
        <v>0</v>
      </c>
      <c r="AN32" s="19">
        <f t="shared" si="79"/>
        <v>0</v>
      </c>
      <c r="AO32" s="19">
        <f t="shared" si="3"/>
        <v>0</v>
      </c>
      <c r="AP32" s="19">
        <f t="shared" si="80"/>
        <v>0</v>
      </c>
      <c r="AQ32" s="19">
        <f t="shared" si="81"/>
        <v>0</v>
      </c>
      <c r="AR32" s="19">
        <f t="shared" si="82"/>
        <v>529</v>
      </c>
      <c r="AS32" s="19">
        <f t="shared" si="83"/>
        <v>0</v>
      </c>
      <c r="AT32" s="19">
        <f t="shared" si="8"/>
        <v>0</v>
      </c>
      <c r="AU32" s="19">
        <f t="shared" si="9"/>
        <v>0</v>
      </c>
      <c r="AV32" s="19">
        <f t="shared" si="10"/>
        <v>0</v>
      </c>
      <c r="AW32" s="19">
        <f t="shared" si="11"/>
        <v>0</v>
      </c>
      <c r="AX32" s="19">
        <f t="shared" si="12"/>
        <v>0</v>
      </c>
      <c r="AY32" s="19">
        <f t="shared" si="13"/>
        <v>0</v>
      </c>
      <c r="AZ32" s="19">
        <f t="shared" si="84"/>
        <v>0</v>
      </c>
      <c r="BA32" s="19">
        <f t="shared" si="85"/>
        <v>0</v>
      </c>
      <c r="BB32" s="19">
        <f t="shared" si="86"/>
        <v>0</v>
      </c>
      <c r="BC32" s="19">
        <f t="shared" si="87"/>
        <v>0</v>
      </c>
      <c r="BD32" s="19">
        <f t="shared" si="88"/>
        <v>0</v>
      </c>
      <c r="BE32" s="19">
        <f t="shared" si="89"/>
        <v>0</v>
      </c>
      <c r="BF32" s="19">
        <f t="shared" si="48"/>
        <v>529</v>
      </c>
      <c r="BG32" s="19">
        <f t="shared" si="90"/>
        <v>0</v>
      </c>
      <c r="BH32" s="19">
        <f t="shared" si="91"/>
        <v>0</v>
      </c>
      <c r="BI32" s="19">
        <f t="shared" si="92"/>
        <v>0</v>
      </c>
      <c r="BK32" s="20">
        <f t="shared" si="93"/>
        <v>0</v>
      </c>
      <c r="BL32" s="20">
        <f t="shared" si="94"/>
        <v>0</v>
      </c>
      <c r="BM32" s="20">
        <f t="shared" si="95"/>
        <v>0</v>
      </c>
      <c r="BN32" s="20">
        <f t="shared" si="96"/>
        <v>0</v>
      </c>
      <c r="BO32" s="20">
        <f t="shared" si="97"/>
        <v>0</v>
      </c>
      <c r="BP32" s="20">
        <f t="shared" si="98"/>
        <v>0</v>
      </c>
      <c r="BQ32" s="20">
        <f t="shared" si="99"/>
        <v>0</v>
      </c>
      <c r="BR32" s="20">
        <f t="shared" si="100"/>
        <v>0</v>
      </c>
      <c r="BS32" s="20">
        <f t="shared" si="101"/>
        <v>0</v>
      </c>
      <c r="BT32" s="20">
        <f t="shared" si="102"/>
        <v>0</v>
      </c>
      <c r="BU32" s="20">
        <f t="shared" si="20"/>
        <v>0</v>
      </c>
      <c r="BV32" s="8">
        <f>IF('Men''s Epée'!$AP$3=TRUE,G32,0)</f>
        <v>0</v>
      </c>
      <c r="BW32" s="8">
        <f>IF('Men''s Epée'!$AQ$3=TRUE,I32,0)</f>
        <v>0</v>
      </c>
      <c r="BX32" s="8">
        <f>IF('Men''s Epée'!$AR$3=TRUE,K32,0)</f>
        <v>529</v>
      </c>
      <c r="BY32" s="8">
        <f>IF('Men''s Epée'!$AS$3=TRUE,M32,0)</f>
        <v>0</v>
      </c>
      <c r="BZ32" s="8">
        <f t="shared" si="21"/>
        <v>0</v>
      </c>
      <c r="CA32" s="8">
        <f t="shared" si="22"/>
        <v>0</v>
      </c>
      <c r="CB32" s="8">
        <f t="shared" si="23"/>
        <v>0</v>
      </c>
      <c r="CC32" s="8">
        <f t="shared" si="24"/>
        <v>0</v>
      </c>
      <c r="CD32" s="8">
        <f t="shared" si="25"/>
        <v>0</v>
      </c>
      <c r="CE32" s="8">
        <f t="shared" si="26"/>
        <v>0</v>
      </c>
      <c r="CF32" s="20">
        <f t="shared" si="103"/>
        <v>0</v>
      </c>
      <c r="CG32" s="20">
        <f t="shared" si="104"/>
        <v>0</v>
      </c>
      <c r="CH32" s="20">
        <f t="shared" si="105"/>
        <v>0</v>
      </c>
      <c r="CI32" s="20">
        <f t="shared" si="106"/>
        <v>0</v>
      </c>
      <c r="CJ32" s="20">
        <f t="shared" si="107"/>
        <v>0</v>
      </c>
      <c r="CK32" s="20">
        <f t="shared" si="108"/>
        <v>0</v>
      </c>
      <c r="CL32" s="8">
        <f t="shared" si="64"/>
        <v>529</v>
      </c>
      <c r="CM32" s="8">
        <f t="shared" si="109"/>
        <v>0</v>
      </c>
      <c r="CN32" s="8">
        <f t="shared" si="110"/>
        <v>0</v>
      </c>
      <c r="CO32" s="8">
        <f t="shared" si="111"/>
        <v>0</v>
      </c>
      <c r="CP32" s="8">
        <f t="shared" si="112"/>
        <v>529</v>
      </c>
    </row>
    <row r="33" spans="1:94" ht="13.5">
      <c r="A33" s="11" t="str">
        <f t="shared" si="0"/>
        <v>29T</v>
      </c>
      <c r="B33" s="11">
        <f t="shared" si="32"/>
      </c>
      <c r="C33" s="12" t="s">
        <v>94</v>
      </c>
      <c r="D33" s="13">
        <v>1984</v>
      </c>
      <c r="E33" s="39">
        <f>ROUND(IF('Men''s Epée'!$A$3=1,AO33+BF33,BU33+CL33),0)</f>
        <v>529</v>
      </c>
      <c r="F33" s="14">
        <v>12</v>
      </c>
      <c r="G33" s="16">
        <f>IF(OR('Men''s Epée'!$A$3=1,'Men''s Epée'!$AP$3=TRUE),IF(OR(F33&gt;=49,ISNUMBER(F33)=FALSE),0,VLOOKUP(F33,PointTable,G$3,TRUE)),0)</f>
        <v>529</v>
      </c>
      <c r="H33" s="15" t="s">
        <v>4</v>
      </c>
      <c r="I33" s="16">
        <f>IF(OR('Men''s Epée'!$A$3=1,'Men''s Epée'!$AQ$3=TRUE),IF(OR(H33&gt;=49,ISNUMBER(H33)=FALSE),0,VLOOKUP(H33,PointTable,I$3,TRUE)),0)</f>
        <v>0</v>
      </c>
      <c r="J33" s="15" t="s">
        <v>4</v>
      </c>
      <c r="K33" s="16">
        <f>IF(OR('Men''s Epée'!$A$3=1,'Men''s Epée'!$AQ$3=TRUE),IF(OR(J33&gt;=49,ISNUMBER(J33)=FALSE),0,VLOOKUP(J33,PointTable,K$3,TRUE)),0)</f>
        <v>0</v>
      </c>
      <c r="L33" s="15" t="s">
        <v>4</v>
      </c>
      <c r="M33" s="16">
        <f>IF(OR('Men''s Epée'!$A$3=1,'Men''s Epée'!$AS$3=TRUE),IF(OR(L33&gt;=49,ISNUMBER(L33)=FALSE),0,VLOOKUP(L33,PointTable,M$3,TRUE)),0)</f>
        <v>0</v>
      </c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7"/>
      <c r="AB33" s="17"/>
      <c r="AC33" s="18"/>
      <c r="AE33" s="19">
        <f t="shared" si="70"/>
        <v>0</v>
      </c>
      <c r="AF33" s="19">
        <f t="shared" si="71"/>
        <v>0</v>
      </c>
      <c r="AG33" s="19">
        <f t="shared" si="72"/>
        <v>0</v>
      </c>
      <c r="AH33" s="19">
        <f t="shared" si="73"/>
        <v>0</v>
      </c>
      <c r="AI33" s="19">
        <f t="shared" si="74"/>
        <v>0</v>
      </c>
      <c r="AJ33" s="19">
        <f t="shared" si="75"/>
        <v>0</v>
      </c>
      <c r="AK33" s="19">
        <f t="shared" si="76"/>
        <v>0</v>
      </c>
      <c r="AL33" s="19">
        <f t="shared" si="77"/>
        <v>0</v>
      </c>
      <c r="AM33" s="19">
        <f t="shared" si="78"/>
        <v>0</v>
      </c>
      <c r="AN33" s="19">
        <f t="shared" si="79"/>
        <v>0</v>
      </c>
      <c r="AO33" s="19">
        <f t="shared" si="3"/>
        <v>0</v>
      </c>
      <c r="AP33" s="19">
        <f t="shared" si="80"/>
        <v>529</v>
      </c>
      <c r="AQ33" s="19">
        <f t="shared" si="81"/>
        <v>0</v>
      </c>
      <c r="AR33" s="19">
        <f t="shared" si="82"/>
        <v>0</v>
      </c>
      <c r="AS33" s="19">
        <f t="shared" si="83"/>
        <v>0</v>
      </c>
      <c r="AT33" s="19">
        <f t="shared" si="8"/>
        <v>0</v>
      </c>
      <c r="AU33" s="19">
        <f t="shared" si="9"/>
        <v>0</v>
      </c>
      <c r="AV33" s="19">
        <f t="shared" si="10"/>
        <v>0</v>
      </c>
      <c r="AW33" s="19">
        <f t="shared" si="11"/>
        <v>0</v>
      </c>
      <c r="AX33" s="19">
        <f t="shared" si="12"/>
        <v>0</v>
      </c>
      <c r="AY33" s="19">
        <f t="shared" si="13"/>
        <v>0</v>
      </c>
      <c r="AZ33" s="19">
        <f t="shared" si="84"/>
        <v>0</v>
      </c>
      <c r="BA33" s="19">
        <f t="shared" si="85"/>
        <v>0</v>
      </c>
      <c r="BB33" s="19">
        <f t="shared" si="86"/>
        <v>0</v>
      </c>
      <c r="BC33" s="19">
        <f t="shared" si="87"/>
        <v>0</v>
      </c>
      <c r="BD33" s="19">
        <f t="shared" si="88"/>
        <v>0</v>
      </c>
      <c r="BE33" s="19">
        <f t="shared" si="89"/>
        <v>0</v>
      </c>
      <c r="BF33" s="19">
        <f t="shared" si="48"/>
        <v>529</v>
      </c>
      <c r="BG33" s="19">
        <f t="shared" si="90"/>
        <v>0</v>
      </c>
      <c r="BH33" s="19">
        <f t="shared" si="91"/>
        <v>0</v>
      </c>
      <c r="BI33" s="19">
        <f t="shared" si="92"/>
        <v>0</v>
      </c>
      <c r="BK33" s="20">
        <f t="shared" si="93"/>
        <v>0</v>
      </c>
      <c r="BL33" s="20">
        <f t="shared" si="94"/>
        <v>0</v>
      </c>
      <c r="BM33" s="20">
        <f t="shared" si="95"/>
        <v>0</v>
      </c>
      <c r="BN33" s="20">
        <f t="shared" si="96"/>
        <v>0</v>
      </c>
      <c r="BO33" s="20">
        <f t="shared" si="97"/>
        <v>0</v>
      </c>
      <c r="BP33" s="20">
        <f t="shared" si="98"/>
        <v>0</v>
      </c>
      <c r="BQ33" s="20">
        <f t="shared" si="99"/>
        <v>0</v>
      </c>
      <c r="BR33" s="20">
        <f t="shared" si="100"/>
        <v>0</v>
      </c>
      <c r="BS33" s="20">
        <f t="shared" si="101"/>
        <v>0</v>
      </c>
      <c r="BT33" s="20">
        <f t="shared" si="102"/>
        <v>0</v>
      </c>
      <c r="BU33" s="20">
        <f t="shared" si="20"/>
        <v>0</v>
      </c>
      <c r="BV33" s="8">
        <f>IF('Men''s Epée'!$AP$3=TRUE,G33,0)</f>
        <v>529</v>
      </c>
      <c r="BW33" s="8">
        <f>IF('Men''s Epée'!$AQ$3=TRUE,I33,0)</f>
        <v>0</v>
      </c>
      <c r="BX33" s="8">
        <f>IF('Men''s Epée'!$AR$3=TRUE,K33,0)</f>
        <v>0</v>
      </c>
      <c r="BY33" s="8">
        <f>IF('Men''s Epée'!$AS$3=TRUE,M33,0)</f>
        <v>0</v>
      </c>
      <c r="BZ33" s="8">
        <f t="shared" si="21"/>
        <v>0</v>
      </c>
      <c r="CA33" s="8">
        <f t="shared" si="22"/>
        <v>0</v>
      </c>
      <c r="CB33" s="8">
        <f t="shared" si="23"/>
        <v>0</v>
      </c>
      <c r="CC33" s="8">
        <f t="shared" si="24"/>
        <v>0</v>
      </c>
      <c r="CD33" s="8">
        <f t="shared" si="25"/>
        <v>0</v>
      </c>
      <c r="CE33" s="8">
        <f t="shared" si="26"/>
        <v>0</v>
      </c>
      <c r="CF33" s="20">
        <f t="shared" si="103"/>
        <v>0</v>
      </c>
      <c r="CG33" s="20">
        <f t="shared" si="104"/>
        <v>0</v>
      </c>
      <c r="CH33" s="20">
        <f t="shared" si="105"/>
        <v>0</v>
      </c>
      <c r="CI33" s="20">
        <f t="shared" si="106"/>
        <v>0</v>
      </c>
      <c r="CJ33" s="20">
        <f t="shared" si="107"/>
        <v>0</v>
      </c>
      <c r="CK33" s="20">
        <f t="shared" si="108"/>
        <v>0</v>
      </c>
      <c r="CL33" s="8">
        <f t="shared" si="64"/>
        <v>529</v>
      </c>
      <c r="CM33" s="8">
        <f t="shared" si="109"/>
        <v>0</v>
      </c>
      <c r="CN33" s="8">
        <f t="shared" si="110"/>
        <v>0</v>
      </c>
      <c r="CO33" s="8">
        <f t="shared" si="111"/>
        <v>0</v>
      </c>
      <c r="CP33" s="8">
        <f t="shared" si="112"/>
        <v>529</v>
      </c>
    </row>
    <row r="34" spans="1:94" ht="13.5">
      <c r="A34" s="11" t="str">
        <f t="shared" si="0"/>
        <v>31</v>
      </c>
      <c r="B34" s="11">
        <f t="shared" si="32"/>
      </c>
      <c r="C34" s="12" t="s">
        <v>345</v>
      </c>
      <c r="D34" s="13">
        <v>1973</v>
      </c>
      <c r="E34" s="39">
        <f>ROUND(IF('Men''s Epée'!$A$3=1,AO34+BF34,BU34+CL34),0)</f>
        <v>526</v>
      </c>
      <c r="F34" s="14" t="s">
        <v>4</v>
      </c>
      <c r="G34" s="16">
        <f>IF(OR('Men''s Epée'!$A$3=1,'Men''s Epée'!$AP$3=TRUE),IF(OR(F34&gt;=49,ISNUMBER(F34)=FALSE),0,VLOOKUP(F34,PointTable,G$3,TRUE)),0)</f>
        <v>0</v>
      </c>
      <c r="H34" s="15" t="s">
        <v>4</v>
      </c>
      <c r="I34" s="16">
        <f>IF(OR('Men''s Epée'!$A$3=1,'Men''s Epée'!$AQ$3=TRUE),IF(OR(H34&gt;=49,ISNUMBER(H34)=FALSE),0,VLOOKUP(H34,PointTable,I$3,TRUE)),0)</f>
        <v>0</v>
      </c>
      <c r="J34" s="15">
        <v>17</v>
      </c>
      <c r="K34" s="16">
        <f>IF(OR('Men''s Epée'!$A$3=1,'Men''s Epée'!$AQ$3=TRUE),IF(OR(J34&gt;=49,ISNUMBER(J34)=FALSE),0,VLOOKUP(J34,PointTable,K$3,TRUE)),0)</f>
        <v>350</v>
      </c>
      <c r="L34" s="15" t="s">
        <v>4</v>
      </c>
      <c r="M34" s="16">
        <f>IF(OR('Men''s Epée'!$A$3=1,'Men''s Epée'!$AS$3=TRUE),IF(OR(L34&gt;=49,ISNUMBER(L34)=FALSE),0,VLOOKUP(L34,PointTable,M$3,TRUE)),0)</f>
        <v>0</v>
      </c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>
        <v>175.788</v>
      </c>
      <c r="Y34" s="17"/>
      <c r="Z34" s="17"/>
      <c r="AA34" s="17"/>
      <c r="AB34" s="17"/>
      <c r="AC34" s="18"/>
      <c r="AE34" s="19">
        <f t="shared" si="70"/>
        <v>0</v>
      </c>
      <c r="AF34" s="19">
        <f t="shared" si="71"/>
        <v>0</v>
      </c>
      <c r="AG34" s="19">
        <f t="shared" si="72"/>
        <v>0</v>
      </c>
      <c r="AH34" s="19">
        <f t="shared" si="73"/>
        <v>0</v>
      </c>
      <c r="AI34" s="19">
        <f t="shared" si="74"/>
        <v>0</v>
      </c>
      <c r="AJ34" s="19">
        <f t="shared" si="75"/>
        <v>0</v>
      </c>
      <c r="AK34" s="19">
        <f t="shared" si="76"/>
        <v>0</v>
      </c>
      <c r="AL34" s="19">
        <f t="shared" si="77"/>
        <v>0</v>
      </c>
      <c r="AM34" s="19">
        <f t="shared" si="78"/>
        <v>0</v>
      </c>
      <c r="AN34" s="19">
        <f t="shared" si="79"/>
        <v>0</v>
      </c>
      <c r="AO34" s="19">
        <f t="shared" si="3"/>
        <v>0</v>
      </c>
      <c r="AP34" s="19">
        <f t="shared" si="80"/>
        <v>0</v>
      </c>
      <c r="AQ34" s="19">
        <f t="shared" si="81"/>
        <v>0</v>
      </c>
      <c r="AR34" s="19">
        <f t="shared" si="82"/>
        <v>350</v>
      </c>
      <c r="AS34" s="19">
        <f t="shared" si="83"/>
        <v>0</v>
      </c>
      <c r="AT34" s="19">
        <f t="shared" si="8"/>
        <v>0</v>
      </c>
      <c r="AU34" s="19">
        <f t="shared" si="9"/>
        <v>0</v>
      </c>
      <c r="AV34" s="19">
        <f t="shared" si="10"/>
        <v>0</v>
      </c>
      <c r="AW34" s="19">
        <f t="shared" si="11"/>
        <v>0</v>
      </c>
      <c r="AX34" s="19">
        <f t="shared" si="12"/>
        <v>0</v>
      </c>
      <c r="AY34" s="19">
        <f t="shared" si="13"/>
        <v>0</v>
      </c>
      <c r="AZ34" s="19">
        <f t="shared" si="84"/>
        <v>175.788</v>
      </c>
      <c r="BA34" s="19">
        <f t="shared" si="85"/>
        <v>0</v>
      </c>
      <c r="BB34" s="19">
        <f t="shared" si="86"/>
        <v>0</v>
      </c>
      <c r="BC34" s="19">
        <f t="shared" si="87"/>
        <v>0</v>
      </c>
      <c r="BD34" s="19">
        <f t="shared" si="88"/>
        <v>0</v>
      </c>
      <c r="BE34" s="19">
        <f t="shared" si="89"/>
        <v>0</v>
      </c>
      <c r="BF34" s="19">
        <f t="shared" si="48"/>
        <v>525.788</v>
      </c>
      <c r="BG34" s="19">
        <f t="shared" si="90"/>
        <v>175.788</v>
      </c>
      <c r="BH34" s="19">
        <f t="shared" si="91"/>
        <v>0</v>
      </c>
      <c r="BI34" s="19">
        <f t="shared" si="92"/>
        <v>0</v>
      </c>
      <c r="BK34" s="20">
        <f t="shared" si="93"/>
        <v>0</v>
      </c>
      <c r="BL34" s="20">
        <f t="shared" si="94"/>
        <v>0</v>
      </c>
      <c r="BM34" s="20">
        <f t="shared" si="95"/>
        <v>0</v>
      </c>
      <c r="BN34" s="20">
        <f t="shared" si="96"/>
        <v>0</v>
      </c>
      <c r="BO34" s="20">
        <f t="shared" si="97"/>
        <v>0</v>
      </c>
      <c r="BP34" s="20">
        <f t="shared" si="98"/>
        <v>0</v>
      </c>
      <c r="BQ34" s="20">
        <f t="shared" si="99"/>
        <v>0</v>
      </c>
      <c r="BR34" s="20">
        <f t="shared" si="100"/>
        <v>0</v>
      </c>
      <c r="BS34" s="20">
        <f t="shared" si="101"/>
        <v>0</v>
      </c>
      <c r="BT34" s="20">
        <f t="shared" si="102"/>
        <v>0</v>
      </c>
      <c r="BU34" s="20">
        <f t="shared" si="20"/>
        <v>0</v>
      </c>
      <c r="BV34" s="8">
        <f>IF('Men''s Epée'!$AP$3=TRUE,G34,0)</f>
        <v>0</v>
      </c>
      <c r="BW34" s="8">
        <f>IF('Men''s Epée'!$AQ$3=TRUE,I34,0)</f>
        <v>0</v>
      </c>
      <c r="BX34" s="8">
        <f>IF('Men''s Epée'!$AR$3=TRUE,K34,0)</f>
        <v>350</v>
      </c>
      <c r="BY34" s="8">
        <f>IF('Men''s Epée'!$AS$3=TRUE,M34,0)</f>
        <v>0</v>
      </c>
      <c r="BZ34" s="8">
        <f t="shared" si="21"/>
        <v>0</v>
      </c>
      <c r="CA34" s="8">
        <f t="shared" si="22"/>
        <v>0</v>
      </c>
      <c r="CB34" s="8">
        <f t="shared" si="23"/>
        <v>0</v>
      </c>
      <c r="CC34" s="8">
        <f t="shared" si="24"/>
        <v>0</v>
      </c>
      <c r="CD34" s="8">
        <f t="shared" si="25"/>
        <v>0</v>
      </c>
      <c r="CE34" s="8">
        <f t="shared" si="26"/>
        <v>0</v>
      </c>
      <c r="CF34" s="20">
        <f t="shared" si="103"/>
        <v>175.788</v>
      </c>
      <c r="CG34" s="20">
        <f t="shared" si="104"/>
        <v>0</v>
      </c>
      <c r="CH34" s="20">
        <f t="shared" si="105"/>
        <v>0</v>
      </c>
      <c r="CI34" s="20">
        <f t="shared" si="106"/>
        <v>0</v>
      </c>
      <c r="CJ34" s="20">
        <f t="shared" si="107"/>
        <v>0</v>
      </c>
      <c r="CK34" s="20">
        <f t="shared" si="108"/>
        <v>0</v>
      </c>
      <c r="CL34" s="8">
        <f t="shared" si="64"/>
        <v>525.788</v>
      </c>
      <c r="CM34" s="8">
        <f t="shared" si="109"/>
        <v>175.788</v>
      </c>
      <c r="CN34" s="8">
        <f t="shared" si="110"/>
        <v>0</v>
      </c>
      <c r="CO34" s="8">
        <f t="shared" si="111"/>
        <v>0</v>
      </c>
      <c r="CP34" s="8">
        <f t="shared" si="112"/>
        <v>526</v>
      </c>
    </row>
    <row r="35" spans="1:94" ht="13.5">
      <c r="A35" s="11" t="str">
        <f t="shared" si="0"/>
        <v>32</v>
      </c>
      <c r="B35" s="11">
        <f t="shared" si="32"/>
      </c>
      <c r="C35" s="43" t="s">
        <v>392</v>
      </c>
      <c r="D35" s="13">
        <v>1976</v>
      </c>
      <c r="E35" s="39">
        <f>ROUND(IF('Men''s Epée'!$A$3=1,AO35+BF35,BU35+CL35),0)</f>
        <v>505</v>
      </c>
      <c r="F35" s="14" t="s">
        <v>4</v>
      </c>
      <c r="G35" s="16">
        <f>IF(OR('Men''s Epée'!$A$3=1,'Men''s Epée'!$AP$3=TRUE),IF(OR(F35&gt;=49,ISNUMBER(F35)=FALSE),0,VLOOKUP(F35,PointTable,G$3,TRUE)),0)</f>
        <v>0</v>
      </c>
      <c r="H35" s="15" t="s">
        <v>4</v>
      </c>
      <c r="I35" s="16">
        <f>IF(OR('Men''s Epée'!$A$3=1,'Men''s Epée'!$AQ$3=TRUE),IF(OR(H35&gt;=49,ISNUMBER(H35)=FALSE),0,VLOOKUP(H35,PointTable,I$3,TRUE)),0)</f>
        <v>0</v>
      </c>
      <c r="J35" s="15" t="s">
        <v>4</v>
      </c>
      <c r="K35" s="16">
        <f>IF(OR('Men''s Epée'!$A$3=1,'Men''s Epée'!$AQ$3=TRUE),IF(OR(J35&gt;=49,ISNUMBER(J35)=FALSE),0,VLOOKUP(J35,PointTable,K$3,TRUE)),0)</f>
        <v>0</v>
      </c>
      <c r="L35" s="15">
        <v>15</v>
      </c>
      <c r="M35" s="16">
        <f>IF(OR('Men''s Epée'!$A$3=1,'Men''s Epée'!$AS$3=TRUE),IF(OR(L35&gt;=49,ISNUMBER(L35)=FALSE),0,VLOOKUP(L35,PointTable,M$3,TRUE)),0)</f>
        <v>505</v>
      </c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7"/>
      <c r="Y35" s="17"/>
      <c r="Z35" s="17"/>
      <c r="AA35" s="17"/>
      <c r="AB35" s="17"/>
      <c r="AC35" s="18"/>
      <c r="AE35" s="19">
        <f t="shared" si="70"/>
        <v>0</v>
      </c>
      <c r="AF35" s="19">
        <f t="shared" si="71"/>
        <v>0</v>
      </c>
      <c r="AG35" s="19">
        <f t="shared" si="72"/>
        <v>0</v>
      </c>
      <c r="AH35" s="19">
        <f t="shared" si="73"/>
        <v>0</v>
      </c>
      <c r="AI35" s="19">
        <f t="shared" si="74"/>
        <v>0</v>
      </c>
      <c r="AJ35" s="19">
        <f t="shared" si="75"/>
        <v>0</v>
      </c>
      <c r="AK35" s="19">
        <f t="shared" si="76"/>
        <v>0</v>
      </c>
      <c r="AL35" s="19">
        <f t="shared" si="77"/>
        <v>0</v>
      </c>
      <c r="AM35" s="19">
        <f t="shared" si="78"/>
        <v>0</v>
      </c>
      <c r="AN35" s="19">
        <f t="shared" si="79"/>
        <v>0</v>
      </c>
      <c r="AO35" s="19">
        <f t="shared" si="3"/>
        <v>0</v>
      </c>
      <c r="AP35" s="19">
        <f t="shared" si="80"/>
        <v>0</v>
      </c>
      <c r="AQ35" s="19">
        <f t="shared" si="81"/>
        <v>0</v>
      </c>
      <c r="AR35" s="19">
        <f t="shared" si="82"/>
        <v>0</v>
      </c>
      <c r="AS35" s="19">
        <f t="shared" si="83"/>
        <v>505</v>
      </c>
      <c r="AT35" s="19">
        <f t="shared" si="8"/>
        <v>0</v>
      </c>
      <c r="AU35" s="19">
        <f t="shared" si="9"/>
        <v>0</v>
      </c>
      <c r="AV35" s="19">
        <f t="shared" si="10"/>
        <v>0</v>
      </c>
      <c r="AW35" s="19">
        <f t="shared" si="11"/>
        <v>0</v>
      </c>
      <c r="AX35" s="19">
        <f t="shared" si="12"/>
        <v>0</v>
      </c>
      <c r="AY35" s="19">
        <f t="shared" si="13"/>
        <v>0</v>
      </c>
      <c r="AZ35" s="19">
        <f t="shared" si="84"/>
        <v>0</v>
      </c>
      <c r="BA35" s="19">
        <f t="shared" si="85"/>
        <v>0</v>
      </c>
      <c r="BB35" s="19">
        <f t="shared" si="86"/>
        <v>0</v>
      </c>
      <c r="BC35" s="19">
        <f t="shared" si="87"/>
        <v>0</v>
      </c>
      <c r="BD35" s="19">
        <f t="shared" si="88"/>
        <v>0</v>
      </c>
      <c r="BE35" s="19">
        <f t="shared" si="89"/>
        <v>0</v>
      </c>
      <c r="BF35" s="19">
        <f t="shared" si="48"/>
        <v>505</v>
      </c>
      <c r="BG35" s="19">
        <f t="shared" si="90"/>
        <v>0</v>
      </c>
      <c r="BH35" s="19">
        <f t="shared" si="91"/>
        <v>0</v>
      </c>
      <c r="BI35" s="19">
        <f t="shared" si="92"/>
        <v>0</v>
      </c>
      <c r="BK35" s="20">
        <f t="shared" si="93"/>
        <v>0</v>
      </c>
      <c r="BL35" s="20">
        <f t="shared" si="94"/>
        <v>0</v>
      </c>
      <c r="BM35" s="20">
        <f t="shared" si="95"/>
        <v>0</v>
      </c>
      <c r="BN35" s="20">
        <f t="shared" si="96"/>
        <v>0</v>
      </c>
      <c r="BO35" s="20">
        <f t="shared" si="97"/>
        <v>0</v>
      </c>
      <c r="BP35" s="20">
        <f t="shared" si="98"/>
        <v>0</v>
      </c>
      <c r="BQ35" s="20">
        <f t="shared" si="99"/>
        <v>0</v>
      </c>
      <c r="BR35" s="20">
        <f t="shared" si="100"/>
        <v>0</v>
      </c>
      <c r="BS35" s="20">
        <f t="shared" si="101"/>
        <v>0</v>
      </c>
      <c r="BT35" s="20">
        <f t="shared" si="102"/>
        <v>0</v>
      </c>
      <c r="BU35" s="20">
        <f t="shared" si="20"/>
        <v>0</v>
      </c>
      <c r="BV35" s="8">
        <f>IF('Men''s Epée'!$AP$3=TRUE,G35,0)</f>
        <v>0</v>
      </c>
      <c r="BW35" s="8">
        <f>IF('Men''s Epée'!$AQ$3=TRUE,I35,0)</f>
        <v>0</v>
      </c>
      <c r="BX35" s="8">
        <f>IF('Men''s Epée'!$AR$3=TRUE,K35,0)</f>
        <v>0</v>
      </c>
      <c r="BY35" s="8">
        <f>IF('Men''s Epée'!$AS$3=TRUE,M35,0)</f>
        <v>505</v>
      </c>
      <c r="BZ35" s="8">
        <f t="shared" si="21"/>
        <v>0</v>
      </c>
      <c r="CA35" s="8">
        <f t="shared" si="22"/>
        <v>0</v>
      </c>
      <c r="CB35" s="8">
        <f t="shared" si="23"/>
        <v>0</v>
      </c>
      <c r="CC35" s="8">
        <f t="shared" si="24"/>
        <v>0</v>
      </c>
      <c r="CD35" s="8">
        <f t="shared" si="25"/>
        <v>0</v>
      </c>
      <c r="CE35" s="8">
        <f t="shared" si="26"/>
        <v>0</v>
      </c>
      <c r="CF35" s="20">
        <f t="shared" si="103"/>
        <v>0</v>
      </c>
      <c r="CG35" s="20">
        <f t="shared" si="104"/>
        <v>0</v>
      </c>
      <c r="CH35" s="20">
        <f t="shared" si="105"/>
        <v>0</v>
      </c>
      <c r="CI35" s="20">
        <f t="shared" si="106"/>
        <v>0</v>
      </c>
      <c r="CJ35" s="20">
        <f t="shared" si="107"/>
        <v>0</v>
      </c>
      <c r="CK35" s="20">
        <f t="shared" si="108"/>
        <v>0</v>
      </c>
      <c r="CL35" s="8">
        <f t="shared" si="64"/>
        <v>505</v>
      </c>
      <c r="CM35" s="8">
        <f t="shared" si="109"/>
        <v>0</v>
      </c>
      <c r="CN35" s="8">
        <f t="shared" si="110"/>
        <v>0</v>
      </c>
      <c r="CO35" s="8">
        <f t="shared" si="111"/>
        <v>0</v>
      </c>
      <c r="CP35" s="8">
        <f t="shared" si="112"/>
        <v>505</v>
      </c>
    </row>
    <row r="36" spans="1:94" ht="13.5">
      <c r="A36" s="11" t="str">
        <f aca="true" t="shared" si="113" ref="A36:A53">IF(E36&lt;MinimumSr,"",IF(E36=E35,A35,ROW()-3&amp;IF(E36=E37,"T","")))</f>
        <v>33</v>
      </c>
      <c r="B36" s="11">
        <f aca="true" t="shared" si="114" ref="B36:B53">IF(D36&gt;=JuniorCutoff,"#","")</f>
      </c>
      <c r="C36" s="12" t="s">
        <v>165</v>
      </c>
      <c r="D36" s="13">
        <v>1984</v>
      </c>
      <c r="E36" s="39">
        <f>ROUND(IF('Men''s Epée'!$A$3=1,AO36+BF36,BU36+CL36),0)</f>
        <v>504</v>
      </c>
      <c r="F36" s="14" t="s">
        <v>4</v>
      </c>
      <c r="G36" s="16">
        <f>IF(OR('Men''s Epée'!$A$3=1,'Men''s Epée'!$AP$3=TRUE),IF(OR(F36&gt;=49,ISNUMBER(F36)=FALSE),0,VLOOKUP(F36,PointTable,G$3,TRUE)),0)</f>
        <v>0</v>
      </c>
      <c r="H36" s="15">
        <v>14</v>
      </c>
      <c r="I36" s="16">
        <f>IF(OR('Men''s Epée'!$A$3=1,'Men''s Epée'!$AQ$3=TRUE),IF(OR(H36&gt;=49,ISNUMBER(H36)=FALSE),0,VLOOKUP(H36,PointTable,I$3,TRUE)),0)</f>
        <v>504</v>
      </c>
      <c r="J36" s="15" t="s">
        <v>4</v>
      </c>
      <c r="K36" s="16">
        <f>IF(OR('Men''s Epée'!$A$3=1,'Men''s Epée'!$AQ$3=TRUE),IF(OR(J36&gt;=49,ISNUMBER(J36)=FALSE),0,VLOOKUP(J36,PointTable,K$3,TRUE)),0)</f>
        <v>0</v>
      </c>
      <c r="L36" s="15" t="s">
        <v>4</v>
      </c>
      <c r="M36" s="16">
        <f>IF(OR('Men''s Epée'!$A$3=1,'Men''s Epée'!$AS$3=TRUE),IF(OR(L36&gt;=49,ISNUMBER(L36)=FALSE),0,VLOOKUP(L36,PointTable,M$3,TRUE)),0)</f>
        <v>0</v>
      </c>
      <c r="N36" s="17"/>
      <c r="O36" s="17"/>
      <c r="P36" s="17"/>
      <c r="Q36" s="17"/>
      <c r="R36" s="17"/>
      <c r="S36" s="17"/>
      <c r="T36" s="17"/>
      <c r="U36" s="17"/>
      <c r="V36" s="17"/>
      <c r="W36" s="18"/>
      <c r="X36" s="17"/>
      <c r="Y36" s="17"/>
      <c r="Z36" s="17"/>
      <c r="AA36" s="17"/>
      <c r="AB36" s="17"/>
      <c r="AC36" s="18"/>
      <c r="AE36" s="19">
        <f aca="true" t="shared" si="115" ref="AE36:AE53">ABS(N36)</f>
        <v>0</v>
      </c>
      <c r="AF36" s="19">
        <f aca="true" t="shared" si="116" ref="AF36:AF53">ABS(O36)</f>
        <v>0</v>
      </c>
      <c r="AG36" s="19">
        <f aca="true" t="shared" si="117" ref="AG36:AG53">ABS(P36)</f>
        <v>0</v>
      </c>
      <c r="AH36" s="19">
        <f aca="true" t="shared" si="118" ref="AH36:AH53">ABS(Q36)</f>
        <v>0</v>
      </c>
      <c r="AI36" s="19">
        <f aca="true" t="shared" si="119" ref="AI36:AI53">ABS(R36)</f>
        <v>0</v>
      </c>
      <c r="AJ36" s="19">
        <f aca="true" t="shared" si="120" ref="AJ36:AJ53">ABS(S36)</f>
        <v>0</v>
      </c>
      <c r="AK36" s="19">
        <f aca="true" t="shared" si="121" ref="AK36:AK53">ABS(T36)</f>
        <v>0</v>
      </c>
      <c r="AL36" s="19">
        <f aca="true" t="shared" si="122" ref="AL36:AL53">ABS(U36)</f>
        <v>0</v>
      </c>
      <c r="AM36" s="19">
        <f aca="true" t="shared" si="123" ref="AM36:AM53">ABS(V36)</f>
        <v>0</v>
      </c>
      <c r="AN36" s="19">
        <f aca="true" t="shared" si="124" ref="AN36:AN53">ABS(W36)</f>
        <v>0</v>
      </c>
      <c r="AO36" s="19">
        <f t="shared" si="3"/>
        <v>0</v>
      </c>
      <c r="AP36" s="19">
        <f aca="true" t="shared" si="125" ref="AP36:AP53">G36</f>
        <v>0</v>
      </c>
      <c r="AQ36" s="19">
        <f aca="true" t="shared" si="126" ref="AQ36:AQ53">I36</f>
        <v>504</v>
      </c>
      <c r="AR36" s="19">
        <f aca="true" t="shared" si="127" ref="AR36:AR53">K36</f>
        <v>0</v>
      </c>
      <c r="AS36" s="19">
        <f aca="true" t="shared" si="128" ref="AS36:AS53">M36</f>
        <v>0</v>
      </c>
      <c r="AT36" s="19">
        <f t="shared" si="8"/>
        <v>0</v>
      </c>
      <c r="AU36" s="19">
        <f t="shared" si="9"/>
        <v>0</v>
      </c>
      <c r="AV36" s="19">
        <f t="shared" si="10"/>
        <v>0</v>
      </c>
      <c r="AW36" s="19">
        <f t="shared" si="11"/>
        <v>0</v>
      </c>
      <c r="AX36" s="19">
        <f t="shared" si="12"/>
        <v>0</v>
      </c>
      <c r="AY36" s="19">
        <f t="shared" si="13"/>
        <v>0</v>
      </c>
      <c r="AZ36" s="19">
        <f aca="true" t="shared" si="129" ref="AZ36:AZ53">ABS(X36)</f>
        <v>0</v>
      </c>
      <c r="BA36" s="19">
        <f aca="true" t="shared" si="130" ref="BA36:BA53">ABS(Y36)</f>
        <v>0</v>
      </c>
      <c r="BB36" s="19">
        <f aca="true" t="shared" si="131" ref="BB36:BB53">ABS(Z36)</f>
        <v>0</v>
      </c>
      <c r="BC36" s="19">
        <f aca="true" t="shared" si="132" ref="BC36:BC53">ABS(AA36)</f>
        <v>0</v>
      </c>
      <c r="BD36" s="19">
        <f aca="true" t="shared" si="133" ref="BD36:BD53">ABS(AB36)</f>
        <v>0</v>
      </c>
      <c r="BE36" s="19">
        <f aca="true" t="shared" si="134" ref="BE36:BE53">ABS(AC36)</f>
        <v>0</v>
      </c>
      <c r="BF36" s="19">
        <f t="shared" si="48"/>
        <v>504</v>
      </c>
      <c r="BG36" s="19">
        <f aca="true" t="shared" si="135" ref="BG36:BG53">LARGE(AT36:BE36,1)</f>
        <v>0</v>
      </c>
      <c r="BH36" s="19">
        <f aca="true" t="shared" si="136" ref="BH36:BH53">LARGE(AT36:BE36,2)</f>
        <v>0</v>
      </c>
      <c r="BI36" s="19">
        <f aca="true" t="shared" si="137" ref="BI36:BI53">LARGE(AT36:BE36,3)</f>
        <v>0</v>
      </c>
      <c r="BK36" s="20">
        <f aca="true" t="shared" si="138" ref="BK36:BK53">MAX(N36,0)</f>
        <v>0</v>
      </c>
      <c r="BL36" s="20">
        <f aca="true" t="shared" si="139" ref="BL36:BL53">MAX(O36,0)</f>
        <v>0</v>
      </c>
      <c r="BM36" s="20">
        <f aca="true" t="shared" si="140" ref="BM36:BM53">MAX(P36,0)</f>
        <v>0</v>
      </c>
      <c r="BN36" s="20">
        <f aca="true" t="shared" si="141" ref="BN36:BN53">MAX(Q36,0)</f>
        <v>0</v>
      </c>
      <c r="BO36" s="20">
        <f aca="true" t="shared" si="142" ref="BO36:BO53">MAX(R36,0)</f>
        <v>0</v>
      </c>
      <c r="BP36" s="20">
        <f aca="true" t="shared" si="143" ref="BP36:BP53">MAX(S36,0)</f>
        <v>0</v>
      </c>
      <c r="BQ36" s="20">
        <f aca="true" t="shared" si="144" ref="BQ36:BQ53">MAX(T36,0)</f>
        <v>0</v>
      </c>
      <c r="BR36" s="20">
        <f aca="true" t="shared" si="145" ref="BR36:BR53">MAX(U36,0)</f>
        <v>0</v>
      </c>
      <c r="BS36" s="20">
        <f aca="true" t="shared" si="146" ref="BS36:BS53">MAX(V36,0)</f>
        <v>0</v>
      </c>
      <c r="BT36" s="20">
        <f aca="true" t="shared" si="147" ref="BT36:BT53">MAX(W36,0)</f>
        <v>0</v>
      </c>
      <c r="BU36" s="20">
        <f t="shared" si="20"/>
        <v>0</v>
      </c>
      <c r="BV36" s="8">
        <f>IF('Men''s Epée'!$AP$3=TRUE,G36,0)</f>
        <v>0</v>
      </c>
      <c r="BW36" s="8">
        <f>IF('Men''s Epée'!$AQ$3=TRUE,I36,0)</f>
        <v>504</v>
      </c>
      <c r="BX36" s="8">
        <f>IF('Men''s Epée'!$AR$3=TRUE,K36,0)</f>
        <v>0</v>
      </c>
      <c r="BY36" s="8">
        <f>IF('Men''s Epée'!$AS$3=TRUE,M36,0)</f>
        <v>0</v>
      </c>
      <c r="BZ36" s="8">
        <f t="shared" si="21"/>
        <v>0</v>
      </c>
      <c r="CA36" s="8">
        <f t="shared" si="22"/>
        <v>0</v>
      </c>
      <c r="CB36" s="8">
        <f t="shared" si="23"/>
        <v>0</v>
      </c>
      <c r="CC36" s="8">
        <f t="shared" si="24"/>
        <v>0</v>
      </c>
      <c r="CD36" s="8">
        <f t="shared" si="25"/>
        <v>0</v>
      </c>
      <c r="CE36" s="8">
        <f t="shared" si="26"/>
        <v>0</v>
      </c>
      <c r="CF36" s="20">
        <f aca="true" t="shared" si="148" ref="CF36:CF53">MAX(X36,0)</f>
        <v>0</v>
      </c>
      <c r="CG36" s="20">
        <f aca="true" t="shared" si="149" ref="CG36:CG53">MAX(Y36,0)</f>
        <v>0</v>
      </c>
      <c r="CH36" s="20">
        <f aca="true" t="shared" si="150" ref="CH36:CH53">MAX(Z36,0)</f>
        <v>0</v>
      </c>
      <c r="CI36" s="20">
        <f aca="true" t="shared" si="151" ref="CI36:CI53">MAX(AA36,0)</f>
        <v>0</v>
      </c>
      <c r="CJ36" s="20">
        <f aca="true" t="shared" si="152" ref="CJ36:CJ53">MAX(AB36,0)</f>
        <v>0</v>
      </c>
      <c r="CK36" s="20">
        <f aca="true" t="shared" si="153" ref="CK36:CK53">MAX(AC36,0)</f>
        <v>0</v>
      </c>
      <c r="CL36" s="8">
        <f t="shared" si="64"/>
        <v>504</v>
      </c>
      <c r="CM36" s="8">
        <f aca="true" t="shared" si="154" ref="CM36:CM53">LARGE(BZ36:CK36,1)</f>
        <v>0</v>
      </c>
      <c r="CN36" s="8">
        <f aca="true" t="shared" si="155" ref="CN36:CN53">LARGE(BZ36:CK36,2)</f>
        <v>0</v>
      </c>
      <c r="CO36" s="8">
        <f aca="true" t="shared" si="156" ref="CO36:CO53">LARGE(BZ36:CK36,3)</f>
        <v>0</v>
      </c>
      <c r="CP36" s="8">
        <f aca="true" t="shared" si="157" ref="CP36:CP53">ROUND(BU36+CL36,0)</f>
        <v>504</v>
      </c>
    </row>
    <row r="37" spans="1:94" ht="13.5">
      <c r="A37" s="11" t="str">
        <f t="shared" si="113"/>
        <v>34T</v>
      </c>
      <c r="B37" s="11" t="str">
        <f t="shared" si="114"/>
        <v>#</v>
      </c>
      <c r="C37" s="12" t="s">
        <v>158</v>
      </c>
      <c r="D37" s="13">
        <v>1987</v>
      </c>
      <c r="E37" s="39">
        <f>ROUND(IF('Men''s Epée'!$A$3=1,AO37+BF37,BU37+CL37),0)</f>
        <v>500</v>
      </c>
      <c r="F37" s="14" t="s">
        <v>4</v>
      </c>
      <c r="G37" s="16">
        <f>IF(OR('Men''s Epée'!$A$3=1,'Men''s Epée'!$AP$3=TRUE),IF(OR(F37&gt;=49,ISNUMBER(F37)=FALSE),0,VLOOKUP(F37,PointTable,G$3,TRUE)),0)</f>
        <v>0</v>
      </c>
      <c r="H37" s="15">
        <v>16</v>
      </c>
      <c r="I37" s="16">
        <f>IF(OR('Men''s Epée'!$A$3=1,'Men''s Epée'!$AQ$3=TRUE),IF(OR(H37&gt;=49,ISNUMBER(H37)=FALSE),0,VLOOKUP(H37,PointTable,I$3,TRUE)),0)</f>
        <v>500</v>
      </c>
      <c r="J37" s="15" t="s">
        <v>4</v>
      </c>
      <c r="K37" s="16">
        <f>IF(OR('Men''s Epée'!$A$3=1,'Men''s Epée'!$AQ$3=TRUE),IF(OR(J37&gt;=49,ISNUMBER(J37)=FALSE),0,VLOOKUP(J37,PointTable,K$3,TRUE)),0)</f>
        <v>0</v>
      </c>
      <c r="L37" s="15" t="s">
        <v>4</v>
      </c>
      <c r="M37" s="16">
        <f>IF(OR('Men''s Epée'!$A$3=1,'Men''s Epée'!$AS$3=TRUE),IF(OR(L37&gt;=49,ISNUMBER(L37)=FALSE),0,VLOOKUP(L37,PointTable,M$3,TRUE)),0)</f>
        <v>0</v>
      </c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17"/>
      <c r="Y37" s="17"/>
      <c r="Z37" s="17"/>
      <c r="AA37" s="17"/>
      <c r="AB37" s="17"/>
      <c r="AC37" s="18"/>
      <c r="AE37" s="19">
        <f t="shared" si="115"/>
        <v>0</v>
      </c>
      <c r="AF37" s="19">
        <f t="shared" si="116"/>
        <v>0</v>
      </c>
      <c r="AG37" s="19">
        <f t="shared" si="117"/>
        <v>0</v>
      </c>
      <c r="AH37" s="19">
        <f t="shared" si="118"/>
        <v>0</v>
      </c>
      <c r="AI37" s="19">
        <f t="shared" si="119"/>
        <v>0</v>
      </c>
      <c r="AJ37" s="19">
        <f t="shared" si="120"/>
        <v>0</v>
      </c>
      <c r="AK37" s="19">
        <f t="shared" si="121"/>
        <v>0</v>
      </c>
      <c r="AL37" s="19">
        <f t="shared" si="122"/>
        <v>0</v>
      </c>
      <c r="AM37" s="19">
        <f t="shared" si="123"/>
        <v>0</v>
      </c>
      <c r="AN37" s="19">
        <f t="shared" si="124"/>
        <v>0</v>
      </c>
      <c r="AO37" s="19">
        <f t="shared" si="3"/>
        <v>0</v>
      </c>
      <c r="AP37" s="19">
        <f t="shared" si="125"/>
        <v>0</v>
      </c>
      <c r="AQ37" s="19">
        <f t="shared" si="126"/>
        <v>500</v>
      </c>
      <c r="AR37" s="19">
        <f t="shared" si="127"/>
        <v>0</v>
      </c>
      <c r="AS37" s="19">
        <f t="shared" si="128"/>
        <v>0</v>
      </c>
      <c r="AT37" s="19">
        <f t="shared" si="8"/>
        <v>0</v>
      </c>
      <c r="AU37" s="19">
        <f t="shared" si="9"/>
        <v>0</v>
      </c>
      <c r="AV37" s="19">
        <f t="shared" si="10"/>
        <v>0</v>
      </c>
      <c r="AW37" s="19">
        <f t="shared" si="11"/>
        <v>0</v>
      </c>
      <c r="AX37" s="19">
        <f t="shared" si="12"/>
        <v>0</v>
      </c>
      <c r="AY37" s="19">
        <f t="shared" si="13"/>
        <v>0</v>
      </c>
      <c r="AZ37" s="19">
        <f t="shared" si="129"/>
        <v>0</v>
      </c>
      <c r="BA37" s="19">
        <f t="shared" si="130"/>
        <v>0</v>
      </c>
      <c r="BB37" s="19">
        <f t="shared" si="131"/>
        <v>0</v>
      </c>
      <c r="BC37" s="19">
        <f t="shared" si="132"/>
        <v>0</v>
      </c>
      <c r="BD37" s="19">
        <f t="shared" si="133"/>
        <v>0</v>
      </c>
      <c r="BE37" s="19">
        <f t="shared" si="134"/>
        <v>0</v>
      </c>
      <c r="BF37" s="19">
        <f t="shared" si="48"/>
        <v>500</v>
      </c>
      <c r="BG37" s="19">
        <f t="shared" si="135"/>
        <v>0</v>
      </c>
      <c r="BH37" s="19">
        <f t="shared" si="136"/>
        <v>0</v>
      </c>
      <c r="BI37" s="19">
        <f t="shared" si="137"/>
        <v>0</v>
      </c>
      <c r="BK37" s="20">
        <f t="shared" si="138"/>
        <v>0</v>
      </c>
      <c r="BL37" s="20">
        <f t="shared" si="139"/>
        <v>0</v>
      </c>
      <c r="BM37" s="20">
        <f t="shared" si="140"/>
        <v>0</v>
      </c>
      <c r="BN37" s="20">
        <f t="shared" si="141"/>
        <v>0</v>
      </c>
      <c r="BO37" s="20">
        <f t="shared" si="142"/>
        <v>0</v>
      </c>
      <c r="BP37" s="20">
        <f t="shared" si="143"/>
        <v>0</v>
      </c>
      <c r="BQ37" s="20">
        <f t="shared" si="144"/>
        <v>0</v>
      </c>
      <c r="BR37" s="20">
        <f t="shared" si="145"/>
        <v>0</v>
      </c>
      <c r="BS37" s="20">
        <f t="shared" si="146"/>
        <v>0</v>
      </c>
      <c r="BT37" s="20">
        <f t="shared" si="147"/>
        <v>0</v>
      </c>
      <c r="BU37" s="20">
        <f t="shared" si="20"/>
        <v>0</v>
      </c>
      <c r="BV37" s="8">
        <f>IF('Men''s Epée'!$AP$3=TRUE,G37,0)</f>
        <v>0</v>
      </c>
      <c r="BW37" s="8">
        <f>IF('Men''s Epée'!$AQ$3=TRUE,I37,0)</f>
        <v>500</v>
      </c>
      <c r="BX37" s="8">
        <f>IF('Men''s Epée'!$AR$3=TRUE,K37,0)</f>
        <v>0</v>
      </c>
      <c r="BY37" s="8">
        <f>IF('Men''s Epée'!$AS$3=TRUE,M37,0)</f>
        <v>0</v>
      </c>
      <c r="BZ37" s="8">
        <f t="shared" si="21"/>
        <v>0</v>
      </c>
      <c r="CA37" s="8">
        <f t="shared" si="22"/>
        <v>0</v>
      </c>
      <c r="CB37" s="8">
        <f t="shared" si="23"/>
        <v>0</v>
      </c>
      <c r="CC37" s="8">
        <f t="shared" si="24"/>
        <v>0</v>
      </c>
      <c r="CD37" s="8">
        <f t="shared" si="25"/>
        <v>0</v>
      </c>
      <c r="CE37" s="8">
        <f t="shared" si="26"/>
        <v>0</v>
      </c>
      <c r="CF37" s="20">
        <f t="shared" si="148"/>
        <v>0</v>
      </c>
      <c r="CG37" s="20">
        <f t="shared" si="149"/>
        <v>0</v>
      </c>
      <c r="CH37" s="20">
        <f t="shared" si="150"/>
        <v>0</v>
      </c>
      <c r="CI37" s="20">
        <f t="shared" si="151"/>
        <v>0</v>
      </c>
      <c r="CJ37" s="20">
        <f t="shared" si="152"/>
        <v>0</v>
      </c>
      <c r="CK37" s="20">
        <f t="shared" si="153"/>
        <v>0</v>
      </c>
      <c r="CL37" s="8">
        <f t="shared" si="64"/>
        <v>500</v>
      </c>
      <c r="CM37" s="8">
        <f t="shared" si="154"/>
        <v>0</v>
      </c>
      <c r="CN37" s="8">
        <f t="shared" si="155"/>
        <v>0</v>
      </c>
      <c r="CO37" s="8">
        <f t="shared" si="156"/>
        <v>0</v>
      </c>
      <c r="CP37" s="8">
        <f t="shared" si="157"/>
        <v>500</v>
      </c>
    </row>
    <row r="38" spans="1:94" ht="13.5">
      <c r="A38" s="11" t="str">
        <f t="shared" si="113"/>
        <v>34T</v>
      </c>
      <c r="B38" s="11" t="str">
        <f t="shared" si="114"/>
        <v>#</v>
      </c>
      <c r="C38" s="12" t="s">
        <v>330</v>
      </c>
      <c r="D38" s="13">
        <v>1988</v>
      </c>
      <c r="E38" s="39">
        <f>ROUND(IF('Men''s Epée'!$A$3=1,AO38+BF38,BU38+CL38),0)</f>
        <v>500</v>
      </c>
      <c r="F38" s="14" t="s">
        <v>4</v>
      </c>
      <c r="G38" s="16">
        <f>IF(OR('Men''s Epée'!$A$3=1,'Men''s Epée'!$AP$3=TRUE),IF(OR(F38&gt;=49,ISNUMBER(F38)=FALSE),0,VLOOKUP(F38,PointTable,G$3,TRUE)),0)</f>
        <v>0</v>
      </c>
      <c r="H38" s="15" t="s">
        <v>4</v>
      </c>
      <c r="I38" s="16">
        <f>IF(OR('Men''s Epée'!$A$3=1,'Men''s Epée'!$AQ$3=TRUE),IF(OR(H38&gt;=49,ISNUMBER(H38)=FALSE),0,VLOOKUP(H38,PointTable,I$3,TRUE)),0)</f>
        <v>0</v>
      </c>
      <c r="J38" s="15">
        <v>16</v>
      </c>
      <c r="K38" s="16">
        <f>IF(OR('Men''s Epée'!$A$3=1,'Men''s Epée'!$AQ$3=TRUE),IF(OR(J38&gt;=49,ISNUMBER(J38)=FALSE),0,VLOOKUP(J38,PointTable,K$3,TRUE)),0)</f>
        <v>500</v>
      </c>
      <c r="L38" s="15" t="s">
        <v>4</v>
      </c>
      <c r="M38" s="16">
        <f>IF(OR('Men''s Epée'!$A$3=1,'Men''s Epée'!$AS$3=TRUE),IF(OR(L38&gt;=49,ISNUMBER(L38)=FALSE),0,VLOOKUP(L38,PointTable,M$3,TRUE)),0)</f>
        <v>0</v>
      </c>
      <c r="N38" s="17"/>
      <c r="O38" s="17"/>
      <c r="P38" s="17"/>
      <c r="Q38" s="17"/>
      <c r="R38" s="17"/>
      <c r="S38" s="17"/>
      <c r="T38" s="17"/>
      <c r="U38" s="17"/>
      <c r="V38" s="17"/>
      <c r="W38" s="18"/>
      <c r="X38" s="17"/>
      <c r="Y38" s="17"/>
      <c r="Z38" s="17"/>
      <c r="AA38" s="17"/>
      <c r="AB38" s="17"/>
      <c r="AC38" s="18"/>
      <c r="AE38" s="19">
        <f t="shared" si="115"/>
        <v>0</v>
      </c>
      <c r="AF38" s="19">
        <f t="shared" si="116"/>
        <v>0</v>
      </c>
      <c r="AG38" s="19">
        <f t="shared" si="117"/>
        <v>0</v>
      </c>
      <c r="AH38" s="19">
        <f t="shared" si="118"/>
        <v>0</v>
      </c>
      <c r="AI38" s="19">
        <f t="shared" si="119"/>
        <v>0</v>
      </c>
      <c r="AJ38" s="19">
        <f t="shared" si="120"/>
        <v>0</v>
      </c>
      <c r="AK38" s="19">
        <f t="shared" si="121"/>
        <v>0</v>
      </c>
      <c r="AL38" s="19">
        <f t="shared" si="122"/>
        <v>0</v>
      </c>
      <c r="AM38" s="19">
        <f t="shared" si="123"/>
        <v>0</v>
      </c>
      <c r="AN38" s="19">
        <f t="shared" si="124"/>
        <v>0</v>
      </c>
      <c r="AO38" s="19">
        <f t="shared" si="3"/>
        <v>0</v>
      </c>
      <c r="AP38" s="19">
        <f t="shared" si="125"/>
        <v>0</v>
      </c>
      <c r="AQ38" s="19">
        <f t="shared" si="126"/>
        <v>0</v>
      </c>
      <c r="AR38" s="19">
        <f t="shared" si="127"/>
        <v>500</v>
      </c>
      <c r="AS38" s="19">
        <f t="shared" si="128"/>
        <v>0</v>
      </c>
      <c r="AT38" s="19">
        <f t="shared" si="8"/>
        <v>0</v>
      </c>
      <c r="AU38" s="19">
        <f t="shared" si="9"/>
        <v>0</v>
      </c>
      <c r="AV38" s="19">
        <f t="shared" si="10"/>
        <v>0</v>
      </c>
      <c r="AW38" s="19">
        <f t="shared" si="11"/>
        <v>0</v>
      </c>
      <c r="AX38" s="19">
        <f t="shared" si="12"/>
        <v>0</v>
      </c>
      <c r="AY38" s="19">
        <f t="shared" si="13"/>
        <v>0</v>
      </c>
      <c r="AZ38" s="19">
        <f t="shared" si="129"/>
        <v>0</v>
      </c>
      <c r="BA38" s="19">
        <f t="shared" si="130"/>
        <v>0</v>
      </c>
      <c r="BB38" s="19">
        <f t="shared" si="131"/>
        <v>0</v>
      </c>
      <c r="BC38" s="19">
        <f t="shared" si="132"/>
        <v>0</v>
      </c>
      <c r="BD38" s="19">
        <f t="shared" si="133"/>
        <v>0</v>
      </c>
      <c r="BE38" s="19">
        <f t="shared" si="134"/>
        <v>0</v>
      </c>
      <c r="BF38" s="19">
        <f t="shared" si="48"/>
        <v>500</v>
      </c>
      <c r="BG38" s="19">
        <f t="shared" si="135"/>
        <v>0</v>
      </c>
      <c r="BH38" s="19">
        <f t="shared" si="136"/>
        <v>0</v>
      </c>
      <c r="BI38" s="19">
        <f t="shared" si="137"/>
        <v>0</v>
      </c>
      <c r="BK38" s="20">
        <f t="shared" si="138"/>
        <v>0</v>
      </c>
      <c r="BL38" s="20">
        <f t="shared" si="139"/>
        <v>0</v>
      </c>
      <c r="BM38" s="20">
        <f t="shared" si="140"/>
        <v>0</v>
      </c>
      <c r="BN38" s="20">
        <f t="shared" si="141"/>
        <v>0</v>
      </c>
      <c r="BO38" s="20">
        <f t="shared" si="142"/>
        <v>0</v>
      </c>
      <c r="BP38" s="20">
        <f t="shared" si="143"/>
        <v>0</v>
      </c>
      <c r="BQ38" s="20">
        <f t="shared" si="144"/>
        <v>0</v>
      </c>
      <c r="BR38" s="20">
        <f t="shared" si="145"/>
        <v>0</v>
      </c>
      <c r="BS38" s="20">
        <f t="shared" si="146"/>
        <v>0</v>
      </c>
      <c r="BT38" s="20">
        <f t="shared" si="147"/>
        <v>0</v>
      </c>
      <c r="BU38" s="20">
        <f t="shared" si="20"/>
        <v>0</v>
      </c>
      <c r="BV38" s="8">
        <f>IF('Men''s Epée'!$AP$3=TRUE,G38,0)</f>
        <v>0</v>
      </c>
      <c r="BW38" s="8">
        <f>IF('Men''s Epée'!$AQ$3=TRUE,I38,0)</f>
        <v>0</v>
      </c>
      <c r="BX38" s="8">
        <f>IF('Men''s Epée'!$AR$3=TRUE,K38,0)</f>
        <v>500</v>
      </c>
      <c r="BY38" s="8">
        <f>IF('Men''s Epée'!$AS$3=TRUE,M38,0)</f>
        <v>0</v>
      </c>
      <c r="BZ38" s="8">
        <f t="shared" si="21"/>
        <v>0</v>
      </c>
      <c r="CA38" s="8">
        <f t="shared" si="22"/>
        <v>0</v>
      </c>
      <c r="CB38" s="8">
        <f t="shared" si="23"/>
        <v>0</v>
      </c>
      <c r="CC38" s="8">
        <f t="shared" si="24"/>
        <v>0</v>
      </c>
      <c r="CD38" s="8">
        <f t="shared" si="25"/>
        <v>0</v>
      </c>
      <c r="CE38" s="8">
        <f t="shared" si="26"/>
        <v>0</v>
      </c>
      <c r="CF38" s="20">
        <f t="shared" si="148"/>
        <v>0</v>
      </c>
      <c r="CG38" s="20">
        <f t="shared" si="149"/>
        <v>0</v>
      </c>
      <c r="CH38" s="20">
        <f t="shared" si="150"/>
        <v>0</v>
      </c>
      <c r="CI38" s="20">
        <f t="shared" si="151"/>
        <v>0</v>
      </c>
      <c r="CJ38" s="20">
        <f t="shared" si="152"/>
        <v>0</v>
      </c>
      <c r="CK38" s="20">
        <f t="shared" si="153"/>
        <v>0</v>
      </c>
      <c r="CL38" s="8">
        <f t="shared" si="64"/>
        <v>500</v>
      </c>
      <c r="CM38" s="8">
        <f t="shared" si="154"/>
        <v>0</v>
      </c>
      <c r="CN38" s="8">
        <f t="shared" si="155"/>
        <v>0</v>
      </c>
      <c r="CO38" s="8">
        <f t="shared" si="156"/>
        <v>0</v>
      </c>
      <c r="CP38" s="8">
        <f t="shared" si="157"/>
        <v>500</v>
      </c>
    </row>
    <row r="39" spans="1:94" ht="13.5">
      <c r="A39" s="11" t="str">
        <f t="shared" si="113"/>
        <v>36</v>
      </c>
      <c r="B39" s="11" t="str">
        <f t="shared" si="114"/>
        <v>#</v>
      </c>
      <c r="C39" s="12" t="s">
        <v>234</v>
      </c>
      <c r="D39" s="13">
        <v>1991</v>
      </c>
      <c r="E39" s="39">
        <f>ROUND(IF('Men''s Epée'!$A$3=1,AO39+BF39,BU39+CL39),0)</f>
        <v>348</v>
      </c>
      <c r="F39" s="14">
        <v>18</v>
      </c>
      <c r="G39" s="16">
        <f>IF(OR('Men''s Epée'!$A$3=1,'Men''s Epée'!$AP$3=TRUE),IF(OR(F39&gt;=49,ISNUMBER(F39)=FALSE),0,VLOOKUP(F39,PointTable,G$3,TRUE)),0)</f>
        <v>348</v>
      </c>
      <c r="H39" s="15" t="s">
        <v>4</v>
      </c>
      <c r="I39" s="16">
        <f>IF(OR('Men''s Epée'!$A$3=1,'Men''s Epée'!$AQ$3=TRUE),IF(OR(H39&gt;=49,ISNUMBER(H39)=FALSE),0,VLOOKUP(H39,PointTable,I$3,TRUE)),0)</f>
        <v>0</v>
      </c>
      <c r="J39" s="15" t="s">
        <v>4</v>
      </c>
      <c r="K39" s="16">
        <f>IF(OR('Men''s Epée'!$A$3=1,'Men''s Epée'!$AQ$3=TRUE),IF(OR(J39&gt;=49,ISNUMBER(J39)=FALSE),0,VLOOKUP(J39,PointTable,K$3,TRUE)),0)</f>
        <v>0</v>
      </c>
      <c r="L39" s="15" t="s">
        <v>4</v>
      </c>
      <c r="M39" s="16">
        <f>IF(OR('Men''s Epée'!$A$3=1,'Men''s Epée'!$AS$3=TRUE),IF(OR(L39&gt;=49,ISNUMBER(L39)=FALSE),0,VLOOKUP(L39,PointTable,M$3,TRUE)),0)</f>
        <v>0</v>
      </c>
      <c r="N39" s="17"/>
      <c r="O39" s="17"/>
      <c r="P39" s="17"/>
      <c r="Q39" s="17"/>
      <c r="R39" s="17"/>
      <c r="S39" s="17"/>
      <c r="T39" s="17"/>
      <c r="U39" s="17"/>
      <c r="V39" s="17"/>
      <c r="W39" s="18"/>
      <c r="X39" s="17"/>
      <c r="Y39" s="17"/>
      <c r="Z39" s="17"/>
      <c r="AA39" s="17"/>
      <c r="AB39" s="17"/>
      <c r="AC39" s="18"/>
      <c r="AE39" s="19">
        <f t="shared" si="115"/>
        <v>0</v>
      </c>
      <c r="AF39" s="19">
        <f t="shared" si="116"/>
        <v>0</v>
      </c>
      <c r="AG39" s="19">
        <f t="shared" si="117"/>
        <v>0</v>
      </c>
      <c r="AH39" s="19">
        <f t="shared" si="118"/>
        <v>0</v>
      </c>
      <c r="AI39" s="19">
        <f t="shared" si="119"/>
        <v>0</v>
      </c>
      <c r="AJ39" s="19">
        <f t="shared" si="120"/>
        <v>0</v>
      </c>
      <c r="AK39" s="19">
        <f t="shared" si="121"/>
        <v>0</v>
      </c>
      <c r="AL39" s="19">
        <f t="shared" si="122"/>
        <v>0</v>
      </c>
      <c r="AM39" s="19">
        <f t="shared" si="123"/>
        <v>0</v>
      </c>
      <c r="AN39" s="19">
        <f t="shared" si="124"/>
        <v>0</v>
      </c>
      <c r="AO39" s="19">
        <f t="shared" si="3"/>
        <v>0</v>
      </c>
      <c r="AP39" s="19">
        <f t="shared" si="125"/>
        <v>348</v>
      </c>
      <c r="AQ39" s="19">
        <f t="shared" si="126"/>
        <v>0</v>
      </c>
      <c r="AR39" s="19">
        <f t="shared" si="127"/>
        <v>0</v>
      </c>
      <c r="AS39" s="19">
        <f t="shared" si="128"/>
        <v>0</v>
      </c>
      <c r="AT39" s="19">
        <f t="shared" si="8"/>
        <v>0</v>
      </c>
      <c r="AU39" s="19">
        <f t="shared" si="9"/>
        <v>0</v>
      </c>
      <c r="AV39" s="19">
        <f t="shared" si="10"/>
        <v>0</v>
      </c>
      <c r="AW39" s="19">
        <f t="shared" si="11"/>
        <v>0</v>
      </c>
      <c r="AX39" s="19">
        <f t="shared" si="12"/>
        <v>0</v>
      </c>
      <c r="AY39" s="19">
        <f t="shared" si="13"/>
        <v>0</v>
      </c>
      <c r="AZ39" s="19">
        <f t="shared" si="129"/>
        <v>0</v>
      </c>
      <c r="BA39" s="19">
        <f t="shared" si="130"/>
        <v>0</v>
      </c>
      <c r="BB39" s="19">
        <f t="shared" si="131"/>
        <v>0</v>
      </c>
      <c r="BC39" s="19">
        <f t="shared" si="132"/>
        <v>0</v>
      </c>
      <c r="BD39" s="19">
        <f t="shared" si="133"/>
        <v>0</v>
      </c>
      <c r="BE39" s="19">
        <f t="shared" si="134"/>
        <v>0</v>
      </c>
      <c r="BF39" s="19">
        <f t="shared" si="48"/>
        <v>348</v>
      </c>
      <c r="BG39" s="19">
        <f t="shared" si="135"/>
        <v>0</v>
      </c>
      <c r="BH39" s="19">
        <f t="shared" si="136"/>
        <v>0</v>
      </c>
      <c r="BI39" s="19">
        <f t="shared" si="137"/>
        <v>0</v>
      </c>
      <c r="BK39" s="20">
        <f t="shared" si="138"/>
        <v>0</v>
      </c>
      <c r="BL39" s="20">
        <f t="shared" si="139"/>
        <v>0</v>
      </c>
      <c r="BM39" s="20">
        <f t="shared" si="140"/>
        <v>0</v>
      </c>
      <c r="BN39" s="20">
        <f t="shared" si="141"/>
        <v>0</v>
      </c>
      <c r="BO39" s="20">
        <f t="shared" si="142"/>
        <v>0</v>
      </c>
      <c r="BP39" s="20">
        <f t="shared" si="143"/>
        <v>0</v>
      </c>
      <c r="BQ39" s="20">
        <f t="shared" si="144"/>
        <v>0</v>
      </c>
      <c r="BR39" s="20">
        <f t="shared" si="145"/>
        <v>0</v>
      </c>
      <c r="BS39" s="20">
        <f t="shared" si="146"/>
        <v>0</v>
      </c>
      <c r="BT39" s="20">
        <f t="shared" si="147"/>
        <v>0</v>
      </c>
      <c r="BU39" s="20">
        <f t="shared" si="20"/>
        <v>0</v>
      </c>
      <c r="BV39" s="8">
        <f>IF('Men''s Epée'!$AP$3=TRUE,G39,0)</f>
        <v>348</v>
      </c>
      <c r="BW39" s="8">
        <f>IF('Men''s Epée'!$AQ$3=TRUE,I39,0)</f>
        <v>0</v>
      </c>
      <c r="BX39" s="8">
        <f>IF('Men''s Epée'!$AR$3=TRUE,K39,0)</f>
        <v>0</v>
      </c>
      <c r="BY39" s="8">
        <f>IF('Men''s Epée'!$AS$3=TRUE,M39,0)</f>
        <v>0</v>
      </c>
      <c r="BZ39" s="8">
        <f t="shared" si="21"/>
        <v>0</v>
      </c>
      <c r="CA39" s="8">
        <f t="shared" si="22"/>
        <v>0</v>
      </c>
      <c r="CB39" s="8">
        <f t="shared" si="23"/>
        <v>0</v>
      </c>
      <c r="CC39" s="8">
        <f t="shared" si="24"/>
        <v>0</v>
      </c>
      <c r="CD39" s="8">
        <f t="shared" si="25"/>
        <v>0</v>
      </c>
      <c r="CE39" s="8">
        <f t="shared" si="26"/>
        <v>0</v>
      </c>
      <c r="CF39" s="20">
        <f t="shared" si="148"/>
        <v>0</v>
      </c>
      <c r="CG39" s="20">
        <f t="shared" si="149"/>
        <v>0</v>
      </c>
      <c r="CH39" s="20">
        <f t="shared" si="150"/>
        <v>0</v>
      </c>
      <c r="CI39" s="20">
        <f t="shared" si="151"/>
        <v>0</v>
      </c>
      <c r="CJ39" s="20">
        <f t="shared" si="152"/>
        <v>0</v>
      </c>
      <c r="CK39" s="20">
        <f t="shared" si="153"/>
        <v>0</v>
      </c>
      <c r="CL39" s="8">
        <f t="shared" si="64"/>
        <v>348</v>
      </c>
      <c r="CM39" s="8">
        <f t="shared" si="154"/>
        <v>0</v>
      </c>
      <c r="CN39" s="8">
        <f t="shared" si="155"/>
        <v>0</v>
      </c>
      <c r="CO39" s="8">
        <f t="shared" si="156"/>
        <v>0</v>
      </c>
      <c r="CP39" s="8">
        <f t="shared" si="157"/>
        <v>348</v>
      </c>
    </row>
    <row r="40" spans="1:94" ht="13.5">
      <c r="A40" s="11" t="str">
        <f t="shared" si="113"/>
        <v>37</v>
      </c>
      <c r="B40" s="11" t="str">
        <f t="shared" si="114"/>
        <v>#</v>
      </c>
      <c r="C40" s="12" t="s">
        <v>331</v>
      </c>
      <c r="D40" s="13">
        <v>1988</v>
      </c>
      <c r="E40" s="39">
        <f>ROUND(IF('Men''s Epée'!$A$3=1,AO40+BF40,BU40+CL40),0)</f>
        <v>344</v>
      </c>
      <c r="F40" s="14" t="s">
        <v>4</v>
      </c>
      <c r="G40" s="16">
        <f>IF(OR('Men''s Epée'!$A$3=1,'Men''s Epée'!$AP$3=TRUE),IF(OR(F40&gt;=49,ISNUMBER(F40)=FALSE),0,VLOOKUP(F40,PointTable,G$3,TRUE)),0)</f>
        <v>0</v>
      </c>
      <c r="H40" s="15" t="s">
        <v>4</v>
      </c>
      <c r="I40" s="16">
        <f>IF(OR('Men''s Epée'!$A$3=1,'Men''s Epée'!$AQ$3=TRUE),IF(OR(H40&gt;=49,ISNUMBER(H40)=FALSE),0,VLOOKUP(H40,PointTable,I$3,TRUE)),0)</f>
        <v>0</v>
      </c>
      <c r="J40" s="15">
        <v>20</v>
      </c>
      <c r="K40" s="16">
        <f>IF(OR('Men''s Epée'!$A$3=1,'Men''s Epée'!$AQ$3=TRUE),IF(OR(J40&gt;=49,ISNUMBER(J40)=FALSE),0,VLOOKUP(J40,PointTable,K$3,TRUE)),0)</f>
        <v>344</v>
      </c>
      <c r="L40" s="15" t="s">
        <v>4</v>
      </c>
      <c r="M40" s="16">
        <f>IF(OR('Men''s Epée'!$A$3=1,'Men''s Epée'!$AS$3=TRUE),IF(OR(L40&gt;=49,ISNUMBER(L40)=FALSE),0,VLOOKUP(L40,PointTable,M$3,TRUE)),0)</f>
        <v>0</v>
      </c>
      <c r="N40" s="17"/>
      <c r="O40" s="17"/>
      <c r="P40" s="17"/>
      <c r="Q40" s="17"/>
      <c r="R40" s="17"/>
      <c r="S40" s="17"/>
      <c r="T40" s="17"/>
      <c r="U40" s="17"/>
      <c r="V40" s="17"/>
      <c r="W40" s="18"/>
      <c r="X40" s="17"/>
      <c r="Y40" s="17"/>
      <c r="Z40" s="17"/>
      <c r="AA40" s="17"/>
      <c r="AB40" s="17"/>
      <c r="AC40" s="18"/>
      <c r="AE40" s="19">
        <f t="shared" si="115"/>
        <v>0</v>
      </c>
      <c r="AF40" s="19">
        <f t="shared" si="116"/>
        <v>0</v>
      </c>
      <c r="AG40" s="19">
        <f t="shared" si="117"/>
        <v>0</v>
      </c>
      <c r="AH40" s="19">
        <f t="shared" si="118"/>
        <v>0</v>
      </c>
      <c r="AI40" s="19">
        <f t="shared" si="119"/>
        <v>0</v>
      </c>
      <c r="AJ40" s="19">
        <f t="shared" si="120"/>
        <v>0</v>
      </c>
      <c r="AK40" s="19">
        <f t="shared" si="121"/>
        <v>0</v>
      </c>
      <c r="AL40" s="19">
        <f t="shared" si="122"/>
        <v>0</v>
      </c>
      <c r="AM40" s="19">
        <f t="shared" si="123"/>
        <v>0</v>
      </c>
      <c r="AN40" s="19">
        <f t="shared" si="124"/>
        <v>0</v>
      </c>
      <c r="AO40" s="19">
        <f t="shared" si="3"/>
        <v>0</v>
      </c>
      <c r="AP40" s="19">
        <f t="shared" si="125"/>
        <v>0</v>
      </c>
      <c r="AQ40" s="19">
        <f t="shared" si="126"/>
        <v>0</v>
      </c>
      <c r="AR40" s="19">
        <f t="shared" si="127"/>
        <v>344</v>
      </c>
      <c r="AS40" s="19">
        <f t="shared" si="128"/>
        <v>0</v>
      </c>
      <c r="AT40" s="19">
        <f t="shared" si="8"/>
        <v>0</v>
      </c>
      <c r="AU40" s="19">
        <f t="shared" si="9"/>
        <v>0</v>
      </c>
      <c r="AV40" s="19">
        <f t="shared" si="10"/>
        <v>0</v>
      </c>
      <c r="AW40" s="19">
        <f t="shared" si="11"/>
        <v>0</v>
      </c>
      <c r="AX40" s="19">
        <f t="shared" si="12"/>
        <v>0</v>
      </c>
      <c r="AY40" s="19">
        <f t="shared" si="13"/>
        <v>0</v>
      </c>
      <c r="AZ40" s="19">
        <f t="shared" si="129"/>
        <v>0</v>
      </c>
      <c r="BA40" s="19">
        <f t="shared" si="130"/>
        <v>0</v>
      </c>
      <c r="BB40" s="19">
        <f t="shared" si="131"/>
        <v>0</v>
      </c>
      <c r="BC40" s="19">
        <f t="shared" si="132"/>
        <v>0</v>
      </c>
      <c r="BD40" s="19">
        <f t="shared" si="133"/>
        <v>0</v>
      </c>
      <c r="BE40" s="19">
        <f t="shared" si="134"/>
        <v>0</v>
      </c>
      <c r="BF40" s="19">
        <f t="shared" si="48"/>
        <v>344</v>
      </c>
      <c r="BG40" s="19">
        <f t="shared" si="135"/>
        <v>0</v>
      </c>
      <c r="BH40" s="19">
        <f t="shared" si="136"/>
        <v>0</v>
      </c>
      <c r="BI40" s="19">
        <f t="shared" si="137"/>
        <v>0</v>
      </c>
      <c r="BK40" s="20">
        <f t="shared" si="138"/>
        <v>0</v>
      </c>
      <c r="BL40" s="20">
        <f t="shared" si="139"/>
        <v>0</v>
      </c>
      <c r="BM40" s="20">
        <f t="shared" si="140"/>
        <v>0</v>
      </c>
      <c r="BN40" s="20">
        <f t="shared" si="141"/>
        <v>0</v>
      </c>
      <c r="BO40" s="20">
        <f t="shared" si="142"/>
        <v>0</v>
      </c>
      <c r="BP40" s="20">
        <f t="shared" si="143"/>
        <v>0</v>
      </c>
      <c r="BQ40" s="20">
        <f t="shared" si="144"/>
        <v>0</v>
      </c>
      <c r="BR40" s="20">
        <f t="shared" si="145"/>
        <v>0</v>
      </c>
      <c r="BS40" s="20">
        <f t="shared" si="146"/>
        <v>0</v>
      </c>
      <c r="BT40" s="20">
        <f t="shared" si="147"/>
        <v>0</v>
      </c>
      <c r="BU40" s="20">
        <f t="shared" si="20"/>
        <v>0</v>
      </c>
      <c r="BV40" s="8">
        <f>IF('Men''s Epée'!$AP$3=TRUE,G40,0)</f>
        <v>0</v>
      </c>
      <c r="BW40" s="8">
        <f>IF('Men''s Epée'!$AQ$3=TRUE,I40,0)</f>
        <v>0</v>
      </c>
      <c r="BX40" s="8">
        <f>IF('Men''s Epée'!$AR$3=TRUE,K40,0)</f>
        <v>344</v>
      </c>
      <c r="BY40" s="8">
        <f>IF('Men''s Epée'!$AS$3=TRUE,M40,0)</f>
        <v>0</v>
      </c>
      <c r="BZ40" s="8">
        <f t="shared" si="21"/>
        <v>0</v>
      </c>
      <c r="CA40" s="8">
        <f t="shared" si="22"/>
        <v>0</v>
      </c>
      <c r="CB40" s="8">
        <f t="shared" si="23"/>
        <v>0</v>
      </c>
      <c r="CC40" s="8">
        <f t="shared" si="24"/>
        <v>0</v>
      </c>
      <c r="CD40" s="8">
        <f t="shared" si="25"/>
        <v>0</v>
      </c>
      <c r="CE40" s="8">
        <f t="shared" si="26"/>
        <v>0</v>
      </c>
      <c r="CF40" s="20">
        <f t="shared" si="148"/>
        <v>0</v>
      </c>
      <c r="CG40" s="20">
        <f t="shared" si="149"/>
        <v>0</v>
      </c>
      <c r="CH40" s="20">
        <f t="shared" si="150"/>
        <v>0</v>
      </c>
      <c r="CI40" s="20">
        <f t="shared" si="151"/>
        <v>0</v>
      </c>
      <c r="CJ40" s="20">
        <f t="shared" si="152"/>
        <v>0</v>
      </c>
      <c r="CK40" s="20">
        <f t="shared" si="153"/>
        <v>0</v>
      </c>
      <c r="CL40" s="8">
        <f t="shared" si="64"/>
        <v>344</v>
      </c>
      <c r="CM40" s="8">
        <f t="shared" si="154"/>
        <v>0</v>
      </c>
      <c r="CN40" s="8">
        <f t="shared" si="155"/>
        <v>0</v>
      </c>
      <c r="CO40" s="8">
        <f t="shared" si="156"/>
        <v>0</v>
      </c>
      <c r="CP40" s="8">
        <f t="shared" si="157"/>
        <v>344</v>
      </c>
    </row>
    <row r="41" spans="1:94" ht="13.5">
      <c r="A41" s="11" t="str">
        <f t="shared" si="113"/>
        <v>38T</v>
      </c>
      <c r="B41" s="11" t="str">
        <f t="shared" si="114"/>
        <v>#</v>
      </c>
      <c r="C41" s="12" t="s">
        <v>237</v>
      </c>
      <c r="D41" s="13">
        <v>1988</v>
      </c>
      <c r="E41" s="39">
        <f>ROUND(IF('Men''s Epée'!$A$3=1,AO41+BF41,BU41+CL41),0)</f>
        <v>338</v>
      </c>
      <c r="F41" s="14">
        <v>23</v>
      </c>
      <c r="G41" s="16">
        <f>IF(OR('Men''s Epée'!$A$3=1,'Men''s Epée'!$AP$3=TRUE),IF(OR(F41&gt;=49,ISNUMBER(F41)=FALSE),0,VLOOKUP(F41,PointTable,G$3,TRUE)),0)</f>
        <v>338</v>
      </c>
      <c r="H41" s="15" t="s">
        <v>4</v>
      </c>
      <c r="I41" s="16">
        <f>IF(OR('Men''s Epée'!$A$3=1,'Men''s Epée'!$AQ$3=TRUE),IF(OR(H41&gt;=49,ISNUMBER(H41)=FALSE),0,VLOOKUP(H41,PointTable,I$3,TRUE)),0)</f>
        <v>0</v>
      </c>
      <c r="J41" s="15" t="s">
        <v>4</v>
      </c>
      <c r="K41" s="16">
        <f>IF(OR('Men''s Epée'!$A$3=1,'Men''s Epée'!$AQ$3=TRUE),IF(OR(J41&gt;=49,ISNUMBER(J41)=FALSE),0,VLOOKUP(J41,PointTable,K$3,TRUE)),0)</f>
        <v>0</v>
      </c>
      <c r="L41" s="15" t="s">
        <v>4</v>
      </c>
      <c r="M41" s="16">
        <f>IF(OR('Men''s Epée'!$A$3=1,'Men''s Epée'!$AS$3=TRUE),IF(OR(L41&gt;=49,ISNUMBER(L41)=FALSE),0,VLOOKUP(L41,PointTable,M$3,TRUE)),0)</f>
        <v>0</v>
      </c>
      <c r="N41" s="17"/>
      <c r="O41" s="17"/>
      <c r="P41" s="17"/>
      <c r="Q41" s="17"/>
      <c r="R41" s="17"/>
      <c r="S41" s="17"/>
      <c r="T41" s="17"/>
      <c r="U41" s="17"/>
      <c r="V41" s="17"/>
      <c r="W41" s="18"/>
      <c r="X41" s="17"/>
      <c r="Y41" s="17"/>
      <c r="Z41" s="17"/>
      <c r="AA41" s="17"/>
      <c r="AB41" s="17"/>
      <c r="AC41" s="18"/>
      <c r="AE41" s="19">
        <f t="shared" si="115"/>
        <v>0</v>
      </c>
      <c r="AF41" s="19">
        <f t="shared" si="116"/>
        <v>0</v>
      </c>
      <c r="AG41" s="19">
        <f t="shared" si="117"/>
        <v>0</v>
      </c>
      <c r="AH41" s="19">
        <f t="shared" si="118"/>
        <v>0</v>
      </c>
      <c r="AI41" s="19">
        <f t="shared" si="119"/>
        <v>0</v>
      </c>
      <c r="AJ41" s="19">
        <f t="shared" si="120"/>
        <v>0</v>
      </c>
      <c r="AK41" s="19">
        <f t="shared" si="121"/>
        <v>0</v>
      </c>
      <c r="AL41" s="19">
        <f t="shared" si="122"/>
        <v>0</v>
      </c>
      <c r="AM41" s="19">
        <f t="shared" si="123"/>
        <v>0</v>
      </c>
      <c r="AN41" s="19">
        <f t="shared" si="124"/>
        <v>0</v>
      </c>
      <c r="AO41" s="19">
        <f t="shared" si="3"/>
        <v>0</v>
      </c>
      <c r="AP41" s="19">
        <f t="shared" si="125"/>
        <v>338</v>
      </c>
      <c r="AQ41" s="19">
        <f t="shared" si="126"/>
        <v>0</v>
      </c>
      <c r="AR41" s="19">
        <f t="shared" si="127"/>
        <v>0</v>
      </c>
      <c r="AS41" s="19">
        <f t="shared" si="128"/>
        <v>0</v>
      </c>
      <c r="AT41" s="19">
        <f t="shared" si="8"/>
        <v>0</v>
      </c>
      <c r="AU41" s="19">
        <f t="shared" si="9"/>
        <v>0</v>
      </c>
      <c r="AV41" s="19">
        <f t="shared" si="10"/>
        <v>0</v>
      </c>
      <c r="AW41" s="19">
        <f t="shared" si="11"/>
        <v>0</v>
      </c>
      <c r="AX41" s="19">
        <f t="shared" si="12"/>
        <v>0</v>
      </c>
      <c r="AY41" s="19">
        <f t="shared" si="13"/>
        <v>0</v>
      </c>
      <c r="AZ41" s="19">
        <f t="shared" si="129"/>
        <v>0</v>
      </c>
      <c r="BA41" s="19">
        <f t="shared" si="130"/>
        <v>0</v>
      </c>
      <c r="BB41" s="19">
        <f t="shared" si="131"/>
        <v>0</v>
      </c>
      <c r="BC41" s="19">
        <f t="shared" si="132"/>
        <v>0</v>
      </c>
      <c r="BD41" s="19">
        <f t="shared" si="133"/>
        <v>0</v>
      </c>
      <c r="BE41" s="19">
        <f t="shared" si="134"/>
        <v>0</v>
      </c>
      <c r="BF41" s="19">
        <f t="shared" si="48"/>
        <v>338</v>
      </c>
      <c r="BG41" s="19">
        <f t="shared" si="135"/>
        <v>0</v>
      </c>
      <c r="BH41" s="19">
        <f t="shared" si="136"/>
        <v>0</v>
      </c>
      <c r="BI41" s="19">
        <f t="shared" si="137"/>
        <v>0</v>
      </c>
      <c r="BK41" s="20">
        <f t="shared" si="138"/>
        <v>0</v>
      </c>
      <c r="BL41" s="20">
        <f t="shared" si="139"/>
        <v>0</v>
      </c>
      <c r="BM41" s="20">
        <f t="shared" si="140"/>
        <v>0</v>
      </c>
      <c r="BN41" s="20">
        <f t="shared" si="141"/>
        <v>0</v>
      </c>
      <c r="BO41" s="20">
        <f t="shared" si="142"/>
        <v>0</v>
      </c>
      <c r="BP41" s="20">
        <f t="shared" si="143"/>
        <v>0</v>
      </c>
      <c r="BQ41" s="20">
        <f t="shared" si="144"/>
        <v>0</v>
      </c>
      <c r="BR41" s="20">
        <f t="shared" si="145"/>
        <v>0</v>
      </c>
      <c r="BS41" s="20">
        <f t="shared" si="146"/>
        <v>0</v>
      </c>
      <c r="BT41" s="20">
        <f t="shared" si="147"/>
        <v>0</v>
      </c>
      <c r="BU41" s="20">
        <f t="shared" si="20"/>
        <v>0</v>
      </c>
      <c r="BV41" s="8">
        <f>IF('Men''s Epée'!$AP$3=TRUE,G41,0)</f>
        <v>338</v>
      </c>
      <c r="BW41" s="8">
        <f>IF('Men''s Epée'!$AQ$3=TRUE,I41,0)</f>
        <v>0</v>
      </c>
      <c r="BX41" s="8">
        <f>IF('Men''s Epée'!$AR$3=TRUE,K41,0)</f>
        <v>0</v>
      </c>
      <c r="BY41" s="8">
        <f>IF('Men''s Epée'!$AS$3=TRUE,M41,0)</f>
        <v>0</v>
      </c>
      <c r="BZ41" s="8">
        <f t="shared" si="21"/>
        <v>0</v>
      </c>
      <c r="CA41" s="8">
        <f t="shared" si="22"/>
        <v>0</v>
      </c>
      <c r="CB41" s="8">
        <f t="shared" si="23"/>
        <v>0</v>
      </c>
      <c r="CC41" s="8">
        <f t="shared" si="24"/>
        <v>0</v>
      </c>
      <c r="CD41" s="8">
        <f t="shared" si="25"/>
        <v>0</v>
      </c>
      <c r="CE41" s="8">
        <f t="shared" si="26"/>
        <v>0</v>
      </c>
      <c r="CF41" s="20">
        <f t="shared" si="148"/>
        <v>0</v>
      </c>
      <c r="CG41" s="20">
        <f t="shared" si="149"/>
        <v>0</v>
      </c>
      <c r="CH41" s="20">
        <f t="shared" si="150"/>
        <v>0</v>
      </c>
      <c r="CI41" s="20">
        <f t="shared" si="151"/>
        <v>0</v>
      </c>
      <c r="CJ41" s="20">
        <f t="shared" si="152"/>
        <v>0</v>
      </c>
      <c r="CK41" s="20">
        <f t="shared" si="153"/>
        <v>0</v>
      </c>
      <c r="CL41" s="8">
        <f t="shared" si="64"/>
        <v>338</v>
      </c>
      <c r="CM41" s="8">
        <f t="shared" si="154"/>
        <v>0</v>
      </c>
      <c r="CN41" s="8">
        <f t="shared" si="155"/>
        <v>0</v>
      </c>
      <c r="CO41" s="8">
        <f t="shared" si="156"/>
        <v>0</v>
      </c>
      <c r="CP41" s="8">
        <f t="shared" si="157"/>
        <v>338</v>
      </c>
    </row>
    <row r="42" spans="1:94" ht="13.5">
      <c r="A42" s="11" t="str">
        <f t="shared" si="113"/>
        <v>38T</v>
      </c>
      <c r="B42" s="11" t="str">
        <f t="shared" si="114"/>
        <v>#</v>
      </c>
      <c r="C42" s="12" t="s">
        <v>160</v>
      </c>
      <c r="D42" s="13">
        <v>1987</v>
      </c>
      <c r="E42" s="39">
        <f>ROUND(IF('Men''s Epée'!$A$3=1,AO42+BF42,BU42+CL42),0)</f>
        <v>338</v>
      </c>
      <c r="F42" s="14" t="s">
        <v>4</v>
      </c>
      <c r="G42" s="16">
        <f>IF(OR('Men''s Epée'!$A$3=1,'Men''s Epée'!$AP$3=TRUE),IF(OR(F42&gt;=49,ISNUMBER(F42)=FALSE),0,VLOOKUP(F42,PointTable,G$3,TRUE)),0)</f>
        <v>0</v>
      </c>
      <c r="H42" s="15">
        <v>23</v>
      </c>
      <c r="I42" s="16">
        <f>IF(OR('Men''s Epée'!$A$3=1,'Men''s Epée'!$AQ$3=TRUE),IF(OR(H42&gt;=49,ISNUMBER(H42)=FALSE),0,VLOOKUP(H42,PointTable,I$3,TRUE)),0)</f>
        <v>338</v>
      </c>
      <c r="J42" s="15" t="s">
        <v>4</v>
      </c>
      <c r="K42" s="16">
        <f>IF(OR('Men''s Epée'!$A$3=1,'Men''s Epée'!$AQ$3=TRUE),IF(OR(J42&gt;=49,ISNUMBER(J42)=FALSE),0,VLOOKUP(J42,PointTable,K$3,TRUE)),0)</f>
        <v>0</v>
      </c>
      <c r="L42" s="15" t="s">
        <v>4</v>
      </c>
      <c r="M42" s="16">
        <f>IF(OR('Men''s Epée'!$A$3=1,'Men''s Epée'!$AS$3=TRUE),IF(OR(L42&gt;=49,ISNUMBER(L42)=FALSE),0,VLOOKUP(L42,PointTable,M$3,TRUE)),0)</f>
        <v>0</v>
      </c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7"/>
      <c r="Y42" s="17"/>
      <c r="Z42" s="17"/>
      <c r="AA42" s="17"/>
      <c r="AB42" s="17"/>
      <c r="AC42" s="18"/>
      <c r="AE42" s="19">
        <f t="shared" si="115"/>
        <v>0</v>
      </c>
      <c r="AF42" s="19">
        <f t="shared" si="116"/>
        <v>0</v>
      </c>
      <c r="AG42" s="19">
        <f t="shared" si="117"/>
        <v>0</v>
      </c>
      <c r="AH42" s="19">
        <f t="shared" si="118"/>
        <v>0</v>
      </c>
      <c r="AI42" s="19">
        <f t="shared" si="119"/>
        <v>0</v>
      </c>
      <c r="AJ42" s="19">
        <f t="shared" si="120"/>
        <v>0</v>
      </c>
      <c r="AK42" s="19">
        <f t="shared" si="121"/>
        <v>0</v>
      </c>
      <c r="AL42" s="19">
        <f t="shared" si="122"/>
        <v>0</v>
      </c>
      <c r="AM42" s="19">
        <f t="shared" si="123"/>
        <v>0</v>
      </c>
      <c r="AN42" s="19">
        <f t="shared" si="124"/>
        <v>0</v>
      </c>
      <c r="AO42" s="19">
        <f t="shared" si="3"/>
        <v>0</v>
      </c>
      <c r="AP42" s="19">
        <f t="shared" si="125"/>
        <v>0</v>
      </c>
      <c r="AQ42" s="19">
        <f t="shared" si="126"/>
        <v>338</v>
      </c>
      <c r="AR42" s="19">
        <f t="shared" si="127"/>
        <v>0</v>
      </c>
      <c r="AS42" s="19">
        <f t="shared" si="128"/>
        <v>0</v>
      </c>
      <c r="AT42" s="19">
        <f t="shared" si="8"/>
        <v>0</v>
      </c>
      <c r="AU42" s="19">
        <f t="shared" si="9"/>
        <v>0</v>
      </c>
      <c r="AV42" s="19">
        <f t="shared" si="10"/>
        <v>0</v>
      </c>
      <c r="AW42" s="19">
        <f t="shared" si="11"/>
        <v>0</v>
      </c>
      <c r="AX42" s="19">
        <f t="shared" si="12"/>
        <v>0</v>
      </c>
      <c r="AY42" s="19">
        <f t="shared" si="13"/>
        <v>0</v>
      </c>
      <c r="AZ42" s="19">
        <f t="shared" si="129"/>
        <v>0</v>
      </c>
      <c r="BA42" s="19">
        <f t="shared" si="130"/>
        <v>0</v>
      </c>
      <c r="BB42" s="19">
        <f t="shared" si="131"/>
        <v>0</v>
      </c>
      <c r="BC42" s="19">
        <f t="shared" si="132"/>
        <v>0</v>
      </c>
      <c r="BD42" s="19">
        <f t="shared" si="133"/>
        <v>0</v>
      </c>
      <c r="BE42" s="19">
        <f t="shared" si="134"/>
        <v>0</v>
      </c>
      <c r="BF42" s="19">
        <f t="shared" si="48"/>
        <v>338</v>
      </c>
      <c r="BG42" s="19">
        <f t="shared" si="135"/>
        <v>0</v>
      </c>
      <c r="BH42" s="19">
        <f t="shared" si="136"/>
        <v>0</v>
      </c>
      <c r="BI42" s="19">
        <f t="shared" si="137"/>
        <v>0</v>
      </c>
      <c r="BK42" s="20">
        <f t="shared" si="138"/>
        <v>0</v>
      </c>
      <c r="BL42" s="20">
        <f t="shared" si="139"/>
        <v>0</v>
      </c>
      <c r="BM42" s="20">
        <f t="shared" si="140"/>
        <v>0</v>
      </c>
      <c r="BN42" s="20">
        <f t="shared" si="141"/>
        <v>0</v>
      </c>
      <c r="BO42" s="20">
        <f t="shared" si="142"/>
        <v>0</v>
      </c>
      <c r="BP42" s="20">
        <f t="shared" si="143"/>
        <v>0</v>
      </c>
      <c r="BQ42" s="20">
        <f t="shared" si="144"/>
        <v>0</v>
      </c>
      <c r="BR42" s="20">
        <f t="shared" si="145"/>
        <v>0</v>
      </c>
      <c r="BS42" s="20">
        <f t="shared" si="146"/>
        <v>0</v>
      </c>
      <c r="BT42" s="20">
        <f t="shared" si="147"/>
        <v>0</v>
      </c>
      <c r="BU42" s="20">
        <f t="shared" si="20"/>
        <v>0</v>
      </c>
      <c r="BV42" s="8">
        <f>IF('Men''s Epée'!$AP$3=TRUE,G42,0)</f>
        <v>0</v>
      </c>
      <c r="BW42" s="8">
        <f>IF('Men''s Epée'!$AQ$3=TRUE,I42,0)</f>
        <v>338</v>
      </c>
      <c r="BX42" s="8">
        <f>IF('Men''s Epée'!$AR$3=TRUE,K42,0)</f>
        <v>0</v>
      </c>
      <c r="BY42" s="8">
        <f>IF('Men''s Epée'!$AS$3=TRUE,M42,0)</f>
        <v>0</v>
      </c>
      <c r="BZ42" s="8">
        <f t="shared" si="21"/>
        <v>0</v>
      </c>
      <c r="CA42" s="8">
        <f t="shared" si="22"/>
        <v>0</v>
      </c>
      <c r="CB42" s="8">
        <f t="shared" si="23"/>
        <v>0</v>
      </c>
      <c r="CC42" s="8">
        <f t="shared" si="24"/>
        <v>0</v>
      </c>
      <c r="CD42" s="8">
        <f t="shared" si="25"/>
        <v>0</v>
      </c>
      <c r="CE42" s="8">
        <f t="shared" si="26"/>
        <v>0</v>
      </c>
      <c r="CF42" s="20">
        <f t="shared" si="148"/>
        <v>0</v>
      </c>
      <c r="CG42" s="20">
        <f t="shared" si="149"/>
        <v>0</v>
      </c>
      <c r="CH42" s="20">
        <f t="shared" si="150"/>
        <v>0</v>
      </c>
      <c r="CI42" s="20">
        <f t="shared" si="151"/>
        <v>0</v>
      </c>
      <c r="CJ42" s="20">
        <f t="shared" si="152"/>
        <v>0</v>
      </c>
      <c r="CK42" s="20">
        <f t="shared" si="153"/>
        <v>0</v>
      </c>
      <c r="CL42" s="8">
        <f t="shared" si="64"/>
        <v>338</v>
      </c>
      <c r="CM42" s="8">
        <f t="shared" si="154"/>
        <v>0</v>
      </c>
      <c r="CN42" s="8">
        <f t="shared" si="155"/>
        <v>0</v>
      </c>
      <c r="CO42" s="8">
        <f t="shared" si="156"/>
        <v>0</v>
      </c>
      <c r="CP42" s="8">
        <f t="shared" si="157"/>
        <v>338</v>
      </c>
    </row>
    <row r="43" spans="1:94" ht="13.5">
      <c r="A43" s="11" t="str">
        <f t="shared" si="113"/>
        <v>40</v>
      </c>
      <c r="B43" s="11" t="str">
        <f t="shared" si="114"/>
        <v>#</v>
      </c>
      <c r="C43" s="12" t="s">
        <v>82</v>
      </c>
      <c r="D43" s="13">
        <v>1986</v>
      </c>
      <c r="E43" s="39">
        <f>ROUND(IF('Men''s Epée'!$A$3=1,AO43+BF43,BU43+CL43),0)</f>
        <v>336</v>
      </c>
      <c r="F43" s="14">
        <v>24</v>
      </c>
      <c r="G43" s="16">
        <f>IF(OR('Men''s Epée'!$A$3=1,'Men''s Epée'!$AP$3=TRUE),IF(OR(F43&gt;=49,ISNUMBER(F43)=FALSE),0,VLOOKUP(F43,PointTable,G$3,TRUE)),0)</f>
        <v>336</v>
      </c>
      <c r="H43" s="15" t="s">
        <v>4</v>
      </c>
      <c r="I43" s="16">
        <f>IF(OR('Men''s Epée'!$A$3=1,'Men''s Epée'!$AQ$3=TRUE),IF(OR(H43&gt;=49,ISNUMBER(H43)=FALSE),0,VLOOKUP(H43,PointTable,I$3,TRUE)),0)</f>
        <v>0</v>
      </c>
      <c r="J43" s="15" t="s">
        <v>4</v>
      </c>
      <c r="K43" s="16">
        <f>IF(OR('Men''s Epée'!$A$3=1,'Men''s Epée'!$AQ$3=TRUE),IF(OR(J43&gt;=49,ISNUMBER(J43)=FALSE),0,VLOOKUP(J43,PointTable,K$3,TRUE)),0)</f>
        <v>0</v>
      </c>
      <c r="L43" s="15" t="s">
        <v>4</v>
      </c>
      <c r="M43" s="16">
        <f>IF(OR('Men''s Epée'!$A$3=1,'Men''s Epée'!$AS$3=TRUE),IF(OR(L43&gt;=49,ISNUMBER(L43)=FALSE),0,VLOOKUP(L43,PointTable,M$3,TRUE)),0)</f>
        <v>0</v>
      </c>
      <c r="N43" s="17"/>
      <c r="O43" s="17"/>
      <c r="P43" s="17"/>
      <c r="Q43" s="17"/>
      <c r="R43" s="17"/>
      <c r="S43" s="17"/>
      <c r="T43" s="17"/>
      <c r="U43" s="17"/>
      <c r="V43" s="17"/>
      <c r="W43" s="18"/>
      <c r="X43" s="17"/>
      <c r="Y43" s="17"/>
      <c r="Z43" s="17"/>
      <c r="AA43" s="17"/>
      <c r="AB43" s="17"/>
      <c r="AC43" s="18"/>
      <c r="AE43" s="19">
        <f t="shared" si="115"/>
        <v>0</v>
      </c>
      <c r="AF43" s="19">
        <f t="shared" si="116"/>
        <v>0</v>
      </c>
      <c r="AG43" s="19">
        <f t="shared" si="117"/>
        <v>0</v>
      </c>
      <c r="AH43" s="19">
        <f t="shared" si="118"/>
        <v>0</v>
      </c>
      <c r="AI43" s="19">
        <f t="shared" si="119"/>
        <v>0</v>
      </c>
      <c r="AJ43" s="19">
        <f t="shared" si="120"/>
        <v>0</v>
      </c>
      <c r="AK43" s="19">
        <f t="shared" si="121"/>
        <v>0</v>
      </c>
      <c r="AL43" s="19">
        <f t="shared" si="122"/>
        <v>0</v>
      </c>
      <c r="AM43" s="19">
        <f t="shared" si="123"/>
        <v>0</v>
      </c>
      <c r="AN43" s="19">
        <f t="shared" si="124"/>
        <v>0</v>
      </c>
      <c r="AO43" s="19">
        <f t="shared" si="3"/>
        <v>0</v>
      </c>
      <c r="AP43" s="19">
        <f t="shared" si="125"/>
        <v>336</v>
      </c>
      <c r="AQ43" s="19">
        <f t="shared" si="126"/>
        <v>0</v>
      </c>
      <c r="AR43" s="19">
        <f t="shared" si="127"/>
        <v>0</v>
      </c>
      <c r="AS43" s="19">
        <f t="shared" si="128"/>
        <v>0</v>
      </c>
      <c r="AT43" s="19">
        <f t="shared" si="8"/>
        <v>0</v>
      </c>
      <c r="AU43" s="19">
        <f t="shared" si="9"/>
        <v>0</v>
      </c>
      <c r="AV43" s="19">
        <f t="shared" si="10"/>
        <v>0</v>
      </c>
      <c r="AW43" s="19">
        <f t="shared" si="11"/>
        <v>0</v>
      </c>
      <c r="AX43" s="19">
        <f t="shared" si="12"/>
        <v>0</v>
      </c>
      <c r="AY43" s="19">
        <f t="shared" si="13"/>
        <v>0</v>
      </c>
      <c r="AZ43" s="19">
        <f t="shared" si="129"/>
        <v>0</v>
      </c>
      <c r="BA43" s="19">
        <f t="shared" si="130"/>
        <v>0</v>
      </c>
      <c r="BB43" s="19">
        <f t="shared" si="131"/>
        <v>0</v>
      </c>
      <c r="BC43" s="19">
        <f t="shared" si="132"/>
        <v>0</v>
      </c>
      <c r="BD43" s="19">
        <f t="shared" si="133"/>
        <v>0</v>
      </c>
      <c r="BE43" s="19">
        <f t="shared" si="134"/>
        <v>0</v>
      </c>
      <c r="BF43" s="19">
        <f t="shared" si="48"/>
        <v>336</v>
      </c>
      <c r="BG43" s="19">
        <f t="shared" si="135"/>
        <v>0</v>
      </c>
      <c r="BH43" s="19">
        <f t="shared" si="136"/>
        <v>0</v>
      </c>
      <c r="BI43" s="19">
        <f t="shared" si="137"/>
        <v>0</v>
      </c>
      <c r="BK43" s="20">
        <f t="shared" si="138"/>
        <v>0</v>
      </c>
      <c r="BL43" s="20">
        <f t="shared" si="139"/>
        <v>0</v>
      </c>
      <c r="BM43" s="20">
        <f t="shared" si="140"/>
        <v>0</v>
      </c>
      <c r="BN43" s="20">
        <f t="shared" si="141"/>
        <v>0</v>
      </c>
      <c r="BO43" s="20">
        <f t="shared" si="142"/>
        <v>0</v>
      </c>
      <c r="BP43" s="20">
        <f t="shared" si="143"/>
        <v>0</v>
      </c>
      <c r="BQ43" s="20">
        <f t="shared" si="144"/>
        <v>0</v>
      </c>
      <c r="BR43" s="20">
        <f t="shared" si="145"/>
        <v>0</v>
      </c>
      <c r="BS43" s="20">
        <f t="shared" si="146"/>
        <v>0</v>
      </c>
      <c r="BT43" s="20">
        <f t="shared" si="147"/>
        <v>0</v>
      </c>
      <c r="BU43" s="20">
        <f t="shared" si="20"/>
        <v>0</v>
      </c>
      <c r="BV43" s="8">
        <f>IF('Men''s Epée'!$AP$3=TRUE,G43,0)</f>
        <v>336</v>
      </c>
      <c r="BW43" s="8">
        <f>IF('Men''s Epée'!$AQ$3=TRUE,I43,0)</f>
        <v>0</v>
      </c>
      <c r="BX43" s="8">
        <f>IF('Men''s Epée'!$AR$3=TRUE,K43,0)</f>
        <v>0</v>
      </c>
      <c r="BY43" s="8">
        <f>IF('Men''s Epée'!$AS$3=TRUE,M43,0)</f>
        <v>0</v>
      </c>
      <c r="BZ43" s="8">
        <f t="shared" si="21"/>
        <v>0</v>
      </c>
      <c r="CA43" s="8">
        <f t="shared" si="22"/>
        <v>0</v>
      </c>
      <c r="CB43" s="8">
        <f t="shared" si="23"/>
        <v>0</v>
      </c>
      <c r="CC43" s="8">
        <f t="shared" si="24"/>
        <v>0</v>
      </c>
      <c r="CD43" s="8">
        <f t="shared" si="25"/>
        <v>0</v>
      </c>
      <c r="CE43" s="8">
        <f t="shared" si="26"/>
        <v>0</v>
      </c>
      <c r="CF43" s="20">
        <f t="shared" si="148"/>
        <v>0</v>
      </c>
      <c r="CG43" s="20">
        <f t="shared" si="149"/>
        <v>0</v>
      </c>
      <c r="CH43" s="20">
        <f t="shared" si="150"/>
        <v>0</v>
      </c>
      <c r="CI43" s="20">
        <f t="shared" si="151"/>
        <v>0</v>
      </c>
      <c r="CJ43" s="20">
        <f t="shared" si="152"/>
        <v>0</v>
      </c>
      <c r="CK43" s="20">
        <f t="shared" si="153"/>
        <v>0</v>
      </c>
      <c r="CL43" s="8">
        <f t="shared" si="64"/>
        <v>336</v>
      </c>
      <c r="CM43" s="8">
        <f t="shared" si="154"/>
        <v>0</v>
      </c>
      <c r="CN43" s="8">
        <f t="shared" si="155"/>
        <v>0</v>
      </c>
      <c r="CO43" s="8">
        <f t="shared" si="156"/>
        <v>0</v>
      </c>
      <c r="CP43" s="8">
        <f t="shared" si="157"/>
        <v>336</v>
      </c>
    </row>
    <row r="44" spans="1:94" ht="13.5">
      <c r="A44" s="11" t="str">
        <f t="shared" si="113"/>
        <v>41</v>
      </c>
      <c r="B44" s="11" t="str">
        <f t="shared" si="114"/>
        <v>#</v>
      </c>
      <c r="C44" s="12" t="s">
        <v>333</v>
      </c>
      <c r="D44" s="13">
        <v>1987</v>
      </c>
      <c r="E44" s="39">
        <f>ROUND(IF('Men''s Epée'!$A$3=1,AO44+BF44,BU44+CL44),0)</f>
        <v>289</v>
      </c>
      <c r="F44" s="14" t="s">
        <v>4</v>
      </c>
      <c r="G44" s="16">
        <f>IF(OR('Men''s Epée'!$A$3=1,'Men''s Epée'!$AP$3=TRUE),IF(OR(F44&gt;=49,ISNUMBER(F44)=FALSE),0,VLOOKUP(F44,PointTable,G$3,TRUE)),0)</f>
        <v>0</v>
      </c>
      <c r="H44" s="15" t="s">
        <v>4</v>
      </c>
      <c r="I44" s="16">
        <f>IF(OR('Men''s Epée'!$A$3=1,'Men''s Epée'!$AQ$3=TRUE),IF(OR(H44&gt;=49,ISNUMBER(H44)=FALSE),0,VLOOKUP(H44,PointTable,I$3,TRUE)),0)</f>
        <v>0</v>
      </c>
      <c r="J44" s="15">
        <v>25</v>
      </c>
      <c r="K44" s="16">
        <f>IF(OR('Men''s Epée'!$A$3=1,'Men''s Epée'!$AQ$3=TRUE),IF(OR(J44&gt;=49,ISNUMBER(J44)=FALSE),0,VLOOKUP(J44,PointTable,K$3,TRUE)),0)</f>
        <v>289</v>
      </c>
      <c r="L44" s="15" t="s">
        <v>4</v>
      </c>
      <c r="M44" s="16">
        <f>IF(OR('Men''s Epée'!$A$3=1,'Men''s Epée'!$AS$3=TRUE),IF(OR(L44&gt;=49,ISNUMBER(L44)=FALSE),0,VLOOKUP(L44,PointTable,M$3,TRUE)),0)</f>
        <v>0</v>
      </c>
      <c r="N44" s="17"/>
      <c r="O44" s="17"/>
      <c r="P44" s="17"/>
      <c r="Q44" s="17"/>
      <c r="R44" s="17"/>
      <c r="S44" s="17"/>
      <c r="T44" s="17"/>
      <c r="U44" s="17"/>
      <c r="V44" s="17"/>
      <c r="W44" s="18"/>
      <c r="X44" s="17"/>
      <c r="Y44" s="17"/>
      <c r="Z44" s="17"/>
      <c r="AA44" s="17"/>
      <c r="AB44" s="17"/>
      <c r="AC44" s="18"/>
      <c r="AE44" s="19">
        <f t="shared" si="115"/>
        <v>0</v>
      </c>
      <c r="AF44" s="19">
        <f t="shared" si="116"/>
        <v>0</v>
      </c>
      <c r="AG44" s="19">
        <f t="shared" si="117"/>
        <v>0</v>
      </c>
      <c r="AH44" s="19">
        <f t="shared" si="118"/>
        <v>0</v>
      </c>
      <c r="AI44" s="19">
        <f t="shared" si="119"/>
        <v>0</v>
      </c>
      <c r="AJ44" s="19">
        <f t="shared" si="120"/>
        <v>0</v>
      </c>
      <c r="AK44" s="19">
        <f t="shared" si="121"/>
        <v>0</v>
      </c>
      <c r="AL44" s="19">
        <f t="shared" si="122"/>
        <v>0</v>
      </c>
      <c r="AM44" s="19">
        <f t="shared" si="123"/>
        <v>0</v>
      </c>
      <c r="AN44" s="19">
        <f t="shared" si="124"/>
        <v>0</v>
      </c>
      <c r="AO44" s="19">
        <f t="shared" si="3"/>
        <v>0</v>
      </c>
      <c r="AP44" s="19">
        <f t="shared" si="125"/>
        <v>0</v>
      </c>
      <c r="AQ44" s="19">
        <f t="shared" si="126"/>
        <v>0</v>
      </c>
      <c r="AR44" s="19">
        <f t="shared" si="127"/>
        <v>289</v>
      </c>
      <c r="AS44" s="19">
        <f t="shared" si="128"/>
        <v>0</v>
      </c>
      <c r="AT44" s="19">
        <f t="shared" si="8"/>
        <v>0</v>
      </c>
      <c r="AU44" s="19">
        <f t="shared" si="9"/>
        <v>0</v>
      </c>
      <c r="AV44" s="19">
        <f t="shared" si="10"/>
        <v>0</v>
      </c>
      <c r="AW44" s="19">
        <f t="shared" si="11"/>
        <v>0</v>
      </c>
      <c r="AX44" s="19">
        <f t="shared" si="12"/>
        <v>0</v>
      </c>
      <c r="AY44" s="19">
        <f t="shared" si="13"/>
        <v>0</v>
      </c>
      <c r="AZ44" s="19">
        <f t="shared" si="129"/>
        <v>0</v>
      </c>
      <c r="BA44" s="19">
        <f t="shared" si="130"/>
        <v>0</v>
      </c>
      <c r="BB44" s="19">
        <f t="shared" si="131"/>
        <v>0</v>
      </c>
      <c r="BC44" s="19">
        <f t="shared" si="132"/>
        <v>0</v>
      </c>
      <c r="BD44" s="19">
        <f t="shared" si="133"/>
        <v>0</v>
      </c>
      <c r="BE44" s="19">
        <f t="shared" si="134"/>
        <v>0</v>
      </c>
      <c r="BF44" s="19">
        <f t="shared" si="48"/>
        <v>289</v>
      </c>
      <c r="BG44" s="19">
        <f t="shared" si="135"/>
        <v>0</v>
      </c>
      <c r="BH44" s="19">
        <f t="shared" si="136"/>
        <v>0</v>
      </c>
      <c r="BI44" s="19">
        <f t="shared" si="137"/>
        <v>0</v>
      </c>
      <c r="BK44" s="20">
        <f t="shared" si="138"/>
        <v>0</v>
      </c>
      <c r="BL44" s="20">
        <f t="shared" si="139"/>
        <v>0</v>
      </c>
      <c r="BM44" s="20">
        <f t="shared" si="140"/>
        <v>0</v>
      </c>
      <c r="BN44" s="20">
        <f t="shared" si="141"/>
        <v>0</v>
      </c>
      <c r="BO44" s="20">
        <f t="shared" si="142"/>
        <v>0</v>
      </c>
      <c r="BP44" s="20">
        <f t="shared" si="143"/>
        <v>0</v>
      </c>
      <c r="BQ44" s="20">
        <f t="shared" si="144"/>
        <v>0</v>
      </c>
      <c r="BR44" s="20">
        <f t="shared" si="145"/>
        <v>0</v>
      </c>
      <c r="BS44" s="20">
        <f t="shared" si="146"/>
        <v>0</v>
      </c>
      <c r="BT44" s="20">
        <f t="shared" si="147"/>
        <v>0</v>
      </c>
      <c r="BU44" s="20">
        <f t="shared" si="20"/>
        <v>0</v>
      </c>
      <c r="BV44" s="8">
        <f>IF('Men''s Epée'!$AP$3=TRUE,G44,0)</f>
        <v>0</v>
      </c>
      <c r="BW44" s="8">
        <f>IF('Men''s Epée'!$AQ$3=TRUE,I44,0)</f>
        <v>0</v>
      </c>
      <c r="BX44" s="8">
        <f>IF('Men''s Epée'!$AR$3=TRUE,K44,0)</f>
        <v>289</v>
      </c>
      <c r="BY44" s="8">
        <f>IF('Men''s Epée'!$AS$3=TRUE,M44,0)</f>
        <v>0</v>
      </c>
      <c r="BZ44" s="8">
        <f t="shared" si="21"/>
        <v>0</v>
      </c>
      <c r="CA44" s="8">
        <f t="shared" si="22"/>
        <v>0</v>
      </c>
      <c r="CB44" s="8">
        <f t="shared" si="23"/>
        <v>0</v>
      </c>
      <c r="CC44" s="8">
        <f t="shared" si="24"/>
        <v>0</v>
      </c>
      <c r="CD44" s="8">
        <f t="shared" si="25"/>
        <v>0</v>
      </c>
      <c r="CE44" s="8">
        <f t="shared" si="26"/>
        <v>0</v>
      </c>
      <c r="CF44" s="20">
        <f t="shared" si="148"/>
        <v>0</v>
      </c>
      <c r="CG44" s="20">
        <f t="shared" si="149"/>
        <v>0</v>
      </c>
      <c r="CH44" s="20">
        <f t="shared" si="150"/>
        <v>0</v>
      </c>
      <c r="CI44" s="20">
        <f t="shared" si="151"/>
        <v>0</v>
      </c>
      <c r="CJ44" s="20">
        <f t="shared" si="152"/>
        <v>0</v>
      </c>
      <c r="CK44" s="20">
        <f t="shared" si="153"/>
        <v>0</v>
      </c>
      <c r="CL44" s="8">
        <f t="shared" si="64"/>
        <v>289</v>
      </c>
      <c r="CM44" s="8">
        <f t="shared" si="154"/>
        <v>0</v>
      </c>
      <c r="CN44" s="8">
        <f t="shared" si="155"/>
        <v>0</v>
      </c>
      <c r="CO44" s="8">
        <f t="shared" si="156"/>
        <v>0</v>
      </c>
      <c r="CP44" s="8">
        <f t="shared" si="157"/>
        <v>289</v>
      </c>
    </row>
    <row r="45" spans="1:94" ht="13.5">
      <c r="A45" s="11" t="str">
        <f t="shared" si="113"/>
        <v>42T</v>
      </c>
      <c r="B45" s="11" t="str">
        <f t="shared" si="114"/>
        <v>#</v>
      </c>
      <c r="C45" s="12" t="s">
        <v>334</v>
      </c>
      <c r="D45" s="13">
        <v>1990</v>
      </c>
      <c r="E45" s="39">
        <f>ROUND(IF('Men''s Epée'!$A$3=1,AO45+BF45,BU45+CL45),0)</f>
        <v>287</v>
      </c>
      <c r="F45" s="14" t="s">
        <v>4</v>
      </c>
      <c r="G45" s="16">
        <f>IF(OR('Men''s Epée'!$A$3=1,'Men''s Epée'!$AP$3=TRUE),IF(OR(F45&gt;=49,ISNUMBER(F45)=FALSE),0,VLOOKUP(F45,PointTable,G$3,TRUE)),0)</f>
        <v>0</v>
      </c>
      <c r="H45" s="15" t="s">
        <v>4</v>
      </c>
      <c r="I45" s="16">
        <f>IF(OR('Men''s Epée'!$A$3=1,'Men''s Epée'!$AQ$3=TRUE),IF(OR(H45&gt;=49,ISNUMBER(H45)=FALSE),0,VLOOKUP(H45,PointTable,I$3,TRUE)),0)</f>
        <v>0</v>
      </c>
      <c r="J45" s="15">
        <v>26</v>
      </c>
      <c r="K45" s="16">
        <f>IF(OR('Men''s Epée'!$A$3=1,'Men''s Epée'!$AQ$3=TRUE),IF(OR(J45&gt;=49,ISNUMBER(J45)=FALSE),0,VLOOKUP(J45,PointTable,K$3,TRUE)),0)</f>
        <v>287</v>
      </c>
      <c r="L45" s="15" t="s">
        <v>4</v>
      </c>
      <c r="M45" s="16">
        <f>IF(OR('Men''s Epée'!$A$3=1,'Men''s Epée'!$AS$3=TRUE),IF(OR(L45&gt;=49,ISNUMBER(L45)=FALSE),0,VLOOKUP(L45,PointTable,M$3,TRUE)),0)</f>
        <v>0</v>
      </c>
      <c r="N45" s="17"/>
      <c r="O45" s="17"/>
      <c r="P45" s="17"/>
      <c r="Q45" s="17"/>
      <c r="R45" s="17"/>
      <c r="S45" s="17"/>
      <c r="T45" s="17"/>
      <c r="U45" s="17"/>
      <c r="V45" s="17"/>
      <c r="W45" s="18"/>
      <c r="X45" s="17"/>
      <c r="Y45" s="17"/>
      <c r="Z45" s="17"/>
      <c r="AA45" s="17"/>
      <c r="AB45" s="17"/>
      <c r="AC45" s="18"/>
      <c r="AE45" s="19">
        <f t="shared" si="115"/>
        <v>0</v>
      </c>
      <c r="AF45" s="19">
        <f t="shared" si="116"/>
        <v>0</v>
      </c>
      <c r="AG45" s="19">
        <f t="shared" si="117"/>
        <v>0</v>
      </c>
      <c r="AH45" s="19">
        <f t="shared" si="118"/>
        <v>0</v>
      </c>
      <c r="AI45" s="19">
        <f t="shared" si="119"/>
        <v>0</v>
      </c>
      <c r="AJ45" s="19">
        <f t="shared" si="120"/>
        <v>0</v>
      </c>
      <c r="AK45" s="19">
        <f t="shared" si="121"/>
        <v>0</v>
      </c>
      <c r="AL45" s="19">
        <f t="shared" si="122"/>
        <v>0</v>
      </c>
      <c r="AM45" s="19">
        <f t="shared" si="123"/>
        <v>0</v>
      </c>
      <c r="AN45" s="19">
        <f t="shared" si="124"/>
        <v>0</v>
      </c>
      <c r="AO45" s="19">
        <f t="shared" si="3"/>
        <v>0</v>
      </c>
      <c r="AP45" s="19">
        <f t="shared" si="125"/>
        <v>0</v>
      </c>
      <c r="AQ45" s="19">
        <f t="shared" si="126"/>
        <v>0</v>
      </c>
      <c r="AR45" s="19">
        <f t="shared" si="127"/>
        <v>287</v>
      </c>
      <c r="AS45" s="19">
        <f t="shared" si="128"/>
        <v>0</v>
      </c>
      <c r="AT45" s="19">
        <f t="shared" si="8"/>
        <v>0</v>
      </c>
      <c r="AU45" s="19">
        <f t="shared" si="9"/>
        <v>0</v>
      </c>
      <c r="AV45" s="19">
        <f t="shared" si="10"/>
        <v>0</v>
      </c>
      <c r="AW45" s="19">
        <f t="shared" si="11"/>
        <v>0</v>
      </c>
      <c r="AX45" s="19">
        <f t="shared" si="12"/>
        <v>0</v>
      </c>
      <c r="AY45" s="19">
        <f t="shared" si="13"/>
        <v>0</v>
      </c>
      <c r="AZ45" s="19">
        <f t="shared" si="129"/>
        <v>0</v>
      </c>
      <c r="BA45" s="19">
        <f t="shared" si="130"/>
        <v>0</v>
      </c>
      <c r="BB45" s="19">
        <f t="shared" si="131"/>
        <v>0</v>
      </c>
      <c r="BC45" s="19">
        <f t="shared" si="132"/>
        <v>0</v>
      </c>
      <c r="BD45" s="19">
        <f t="shared" si="133"/>
        <v>0</v>
      </c>
      <c r="BE45" s="19">
        <f t="shared" si="134"/>
        <v>0</v>
      </c>
      <c r="BF45" s="19">
        <f t="shared" si="48"/>
        <v>287</v>
      </c>
      <c r="BG45" s="19">
        <f t="shared" si="135"/>
        <v>0</v>
      </c>
      <c r="BH45" s="19">
        <f t="shared" si="136"/>
        <v>0</v>
      </c>
      <c r="BI45" s="19">
        <f t="shared" si="137"/>
        <v>0</v>
      </c>
      <c r="BK45" s="20">
        <f t="shared" si="138"/>
        <v>0</v>
      </c>
      <c r="BL45" s="20">
        <f t="shared" si="139"/>
        <v>0</v>
      </c>
      <c r="BM45" s="20">
        <f t="shared" si="140"/>
        <v>0</v>
      </c>
      <c r="BN45" s="20">
        <f t="shared" si="141"/>
        <v>0</v>
      </c>
      <c r="BO45" s="20">
        <f t="shared" si="142"/>
        <v>0</v>
      </c>
      <c r="BP45" s="20">
        <f t="shared" si="143"/>
        <v>0</v>
      </c>
      <c r="BQ45" s="20">
        <f t="shared" si="144"/>
        <v>0</v>
      </c>
      <c r="BR45" s="20">
        <f t="shared" si="145"/>
        <v>0</v>
      </c>
      <c r="BS45" s="20">
        <f t="shared" si="146"/>
        <v>0</v>
      </c>
      <c r="BT45" s="20">
        <f t="shared" si="147"/>
        <v>0</v>
      </c>
      <c r="BU45" s="20">
        <f t="shared" si="20"/>
        <v>0</v>
      </c>
      <c r="BV45" s="8">
        <f>IF('Men''s Epée'!$AP$3=TRUE,G45,0)</f>
        <v>0</v>
      </c>
      <c r="BW45" s="8">
        <f>IF('Men''s Epée'!$AQ$3=TRUE,I45,0)</f>
        <v>0</v>
      </c>
      <c r="BX45" s="8">
        <f>IF('Men''s Epée'!$AR$3=TRUE,K45,0)</f>
        <v>287</v>
      </c>
      <c r="BY45" s="8">
        <f>IF('Men''s Epée'!$AS$3=TRUE,M45,0)</f>
        <v>0</v>
      </c>
      <c r="BZ45" s="8">
        <f t="shared" si="21"/>
        <v>0</v>
      </c>
      <c r="CA45" s="8">
        <f t="shared" si="22"/>
        <v>0</v>
      </c>
      <c r="CB45" s="8">
        <f t="shared" si="23"/>
        <v>0</v>
      </c>
      <c r="CC45" s="8">
        <f t="shared" si="24"/>
        <v>0</v>
      </c>
      <c r="CD45" s="8">
        <f t="shared" si="25"/>
        <v>0</v>
      </c>
      <c r="CE45" s="8">
        <f t="shared" si="26"/>
        <v>0</v>
      </c>
      <c r="CF45" s="20">
        <f t="shared" si="148"/>
        <v>0</v>
      </c>
      <c r="CG45" s="20">
        <f t="shared" si="149"/>
        <v>0</v>
      </c>
      <c r="CH45" s="20">
        <f t="shared" si="150"/>
        <v>0</v>
      </c>
      <c r="CI45" s="20">
        <f t="shared" si="151"/>
        <v>0</v>
      </c>
      <c r="CJ45" s="20">
        <f t="shared" si="152"/>
        <v>0</v>
      </c>
      <c r="CK45" s="20">
        <f t="shared" si="153"/>
        <v>0</v>
      </c>
      <c r="CL45" s="8">
        <f t="shared" si="64"/>
        <v>287</v>
      </c>
      <c r="CM45" s="8">
        <f t="shared" si="154"/>
        <v>0</v>
      </c>
      <c r="CN45" s="8">
        <f t="shared" si="155"/>
        <v>0</v>
      </c>
      <c r="CO45" s="8">
        <f t="shared" si="156"/>
        <v>0</v>
      </c>
      <c r="CP45" s="8">
        <f t="shared" si="157"/>
        <v>287</v>
      </c>
    </row>
    <row r="46" spans="1:94" ht="13.5">
      <c r="A46" s="11" t="str">
        <f t="shared" si="113"/>
        <v>42T</v>
      </c>
      <c r="B46" s="11" t="str">
        <f t="shared" si="114"/>
        <v>#</v>
      </c>
      <c r="C46" s="12" t="s">
        <v>238</v>
      </c>
      <c r="D46" s="13">
        <v>1989</v>
      </c>
      <c r="E46" s="39">
        <f>ROUND(IF('Men''s Epée'!$A$3=1,AO46+BF46,BU46+CL46),0)</f>
        <v>287</v>
      </c>
      <c r="F46" s="14">
        <v>26</v>
      </c>
      <c r="G46" s="16">
        <f>IF(OR('Men''s Epée'!$A$3=1,'Men''s Epée'!$AP$3=TRUE),IF(OR(F46&gt;=49,ISNUMBER(F46)=FALSE),0,VLOOKUP(F46,PointTable,G$3,TRUE)),0)</f>
        <v>287</v>
      </c>
      <c r="H46" s="15" t="s">
        <v>4</v>
      </c>
      <c r="I46" s="16">
        <f>IF(OR('Men''s Epée'!$A$3=1,'Men''s Epée'!$AQ$3=TRUE),IF(OR(H46&gt;=49,ISNUMBER(H46)=FALSE),0,VLOOKUP(H46,PointTable,I$3,TRUE)),0)</f>
        <v>0</v>
      </c>
      <c r="J46" s="15" t="s">
        <v>4</v>
      </c>
      <c r="K46" s="16">
        <f>IF(OR('Men''s Epée'!$A$3=1,'Men''s Epée'!$AQ$3=TRUE),IF(OR(J46&gt;=49,ISNUMBER(J46)=FALSE),0,VLOOKUP(J46,PointTable,K$3,TRUE)),0)</f>
        <v>0</v>
      </c>
      <c r="L46" s="15" t="s">
        <v>4</v>
      </c>
      <c r="M46" s="16">
        <f>IF(OR('Men''s Epée'!$A$3=1,'Men''s Epée'!$AS$3=TRUE),IF(OR(L46&gt;=49,ISNUMBER(L46)=FALSE),0,VLOOKUP(L46,PointTable,M$3,TRUE)),0)</f>
        <v>0</v>
      </c>
      <c r="N46" s="17"/>
      <c r="O46" s="17"/>
      <c r="P46" s="17"/>
      <c r="Q46" s="17"/>
      <c r="R46" s="17"/>
      <c r="S46" s="17"/>
      <c r="T46" s="17"/>
      <c r="U46" s="17"/>
      <c r="V46" s="17"/>
      <c r="W46" s="18"/>
      <c r="X46" s="17"/>
      <c r="Y46" s="17"/>
      <c r="Z46" s="17"/>
      <c r="AA46" s="17"/>
      <c r="AB46" s="17"/>
      <c r="AC46" s="18"/>
      <c r="AE46" s="19">
        <f t="shared" si="115"/>
        <v>0</v>
      </c>
      <c r="AF46" s="19">
        <f t="shared" si="116"/>
        <v>0</v>
      </c>
      <c r="AG46" s="19">
        <f t="shared" si="117"/>
        <v>0</v>
      </c>
      <c r="AH46" s="19">
        <f t="shared" si="118"/>
        <v>0</v>
      </c>
      <c r="AI46" s="19">
        <f t="shared" si="119"/>
        <v>0</v>
      </c>
      <c r="AJ46" s="19">
        <f t="shared" si="120"/>
        <v>0</v>
      </c>
      <c r="AK46" s="19">
        <f t="shared" si="121"/>
        <v>0</v>
      </c>
      <c r="AL46" s="19">
        <f t="shared" si="122"/>
        <v>0</v>
      </c>
      <c r="AM46" s="19">
        <f t="shared" si="123"/>
        <v>0</v>
      </c>
      <c r="AN46" s="19">
        <f t="shared" si="124"/>
        <v>0</v>
      </c>
      <c r="AO46" s="19">
        <f t="shared" si="3"/>
        <v>0</v>
      </c>
      <c r="AP46" s="19">
        <f t="shared" si="125"/>
        <v>287</v>
      </c>
      <c r="AQ46" s="19">
        <f t="shared" si="126"/>
        <v>0</v>
      </c>
      <c r="AR46" s="19">
        <f t="shared" si="127"/>
        <v>0</v>
      </c>
      <c r="AS46" s="19">
        <f t="shared" si="128"/>
        <v>0</v>
      </c>
      <c r="AT46" s="19">
        <f t="shared" si="8"/>
        <v>0</v>
      </c>
      <c r="AU46" s="19">
        <f t="shared" si="9"/>
        <v>0</v>
      </c>
      <c r="AV46" s="19">
        <f t="shared" si="10"/>
        <v>0</v>
      </c>
      <c r="AW46" s="19">
        <f t="shared" si="11"/>
        <v>0</v>
      </c>
      <c r="AX46" s="19">
        <f t="shared" si="12"/>
        <v>0</v>
      </c>
      <c r="AY46" s="19">
        <f t="shared" si="13"/>
        <v>0</v>
      </c>
      <c r="AZ46" s="19">
        <f t="shared" si="129"/>
        <v>0</v>
      </c>
      <c r="BA46" s="19">
        <f t="shared" si="130"/>
        <v>0</v>
      </c>
      <c r="BB46" s="19">
        <f t="shared" si="131"/>
        <v>0</v>
      </c>
      <c r="BC46" s="19">
        <f t="shared" si="132"/>
        <v>0</v>
      </c>
      <c r="BD46" s="19">
        <f t="shared" si="133"/>
        <v>0</v>
      </c>
      <c r="BE46" s="19">
        <f t="shared" si="134"/>
        <v>0</v>
      </c>
      <c r="BF46" s="19">
        <f t="shared" si="48"/>
        <v>287</v>
      </c>
      <c r="BG46" s="19">
        <f t="shared" si="135"/>
        <v>0</v>
      </c>
      <c r="BH46" s="19">
        <f t="shared" si="136"/>
        <v>0</v>
      </c>
      <c r="BI46" s="19">
        <f t="shared" si="137"/>
        <v>0</v>
      </c>
      <c r="BK46" s="20">
        <f t="shared" si="138"/>
        <v>0</v>
      </c>
      <c r="BL46" s="20">
        <f t="shared" si="139"/>
        <v>0</v>
      </c>
      <c r="BM46" s="20">
        <f t="shared" si="140"/>
        <v>0</v>
      </c>
      <c r="BN46" s="20">
        <f t="shared" si="141"/>
        <v>0</v>
      </c>
      <c r="BO46" s="20">
        <f t="shared" si="142"/>
        <v>0</v>
      </c>
      <c r="BP46" s="20">
        <f t="shared" si="143"/>
        <v>0</v>
      </c>
      <c r="BQ46" s="20">
        <f t="shared" si="144"/>
        <v>0</v>
      </c>
      <c r="BR46" s="20">
        <f t="shared" si="145"/>
        <v>0</v>
      </c>
      <c r="BS46" s="20">
        <f t="shared" si="146"/>
        <v>0</v>
      </c>
      <c r="BT46" s="20">
        <f t="shared" si="147"/>
        <v>0</v>
      </c>
      <c r="BU46" s="20">
        <f t="shared" si="20"/>
        <v>0</v>
      </c>
      <c r="BV46" s="8">
        <f>IF('Men''s Epée'!$AP$3=TRUE,G46,0)</f>
        <v>287</v>
      </c>
      <c r="BW46" s="8">
        <f>IF('Men''s Epée'!$AQ$3=TRUE,I46,0)</f>
        <v>0</v>
      </c>
      <c r="BX46" s="8">
        <f>IF('Men''s Epée'!$AR$3=TRUE,K46,0)</f>
        <v>0</v>
      </c>
      <c r="BY46" s="8">
        <f>IF('Men''s Epée'!$AS$3=TRUE,M46,0)</f>
        <v>0</v>
      </c>
      <c r="BZ46" s="8">
        <f t="shared" si="21"/>
        <v>0</v>
      </c>
      <c r="CA46" s="8">
        <f t="shared" si="22"/>
        <v>0</v>
      </c>
      <c r="CB46" s="8">
        <f t="shared" si="23"/>
        <v>0</v>
      </c>
      <c r="CC46" s="8">
        <f t="shared" si="24"/>
        <v>0</v>
      </c>
      <c r="CD46" s="8">
        <f t="shared" si="25"/>
        <v>0</v>
      </c>
      <c r="CE46" s="8">
        <f t="shared" si="26"/>
        <v>0</v>
      </c>
      <c r="CF46" s="20">
        <f t="shared" si="148"/>
        <v>0</v>
      </c>
      <c r="CG46" s="20">
        <f t="shared" si="149"/>
        <v>0</v>
      </c>
      <c r="CH46" s="20">
        <f t="shared" si="150"/>
        <v>0</v>
      </c>
      <c r="CI46" s="20">
        <f t="shared" si="151"/>
        <v>0</v>
      </c>
      <c r="CJ46" s="20">
        <f t="shared" si="152"/>
        <v>0</v>
      </c>
      <c r="CK46" s="20">
        <f t="shared" si="153"/>
        <v>0</v>
      </c>
      <c r="CL46" s="8">
        <f t="shared" si="64"/>
        <v>287</v>
      </c>
      <c r="CM46" s="8">
        <f t="shared" si="154"/>
        <v>0</v>
      </c>
      <c r="CN46" s="8">
        <f t="shared" si="155"/>
        <v>0</v>
      </c>
      <c r="CO46" s="8">
        <f t="shared" si="156"/>
        <v>0</v>
      </c>
      <c r="CP46" s="8">
        <f t="shared" si="157"/>
        <v>287</v>
      </c>
    </row>
    <row r="47" spans="1:94" ht="13.5">
      <c r="A47" s="11" t="str">
        <f t="shared" si="113"/>
        <v>42T</v>
      </c>
      <c r="B47" s="11" t="str">
        <f t="shared" si="114"/>
        <v>#</v>
      </c>
      <c r="C47" s="12" t="s">
        <v>267</v>
      </c>
      <c r="D47" s="13">
        <v>1986</v>
      </c>
      <c r="E47" s="39">
        <f>ROUND(IF('Men''s Epée'!$A$3=1,AO47+BF47,BU47+CL47),0)</f>
        <v>287</v>
      </c>
      <c r="F47" s="14" t="s">
        <v>4</v>
      </c>
      <c r="G47" s="16">
        <f>IF(OR('Men''s Epée'!$A$3=1,'Men''s Epée'!$AP$3=TRUE),IF(OR(F47&gt;=49,ISNUMBER(F47)=FALSE),0,VLOOKUP(F47,PointTable,G$3,TRUE)),0)</f>
        <v>0</v>
      </c>
      <c r="H47" s="15">
        <v>26</v>
      </c>
      <c r="I47" s="16">
        <f>IF(OR('Men''s Epée'!$A$3=1,'Men''s Epée'!$AQ$3=TRUE),IF(OR(H47&gt;=49,ISNUMBER(H47)=FALSE),0,VLOOKUP(H47,PointTable,I$3,TRUE)),0)</f>
        <v>287</v>
      </c>
      <c r="J47" s="15" t="s">
        <v>4</v>
      </c>
      <c r="K47" s="16">
        <f>IF(OR('Men''s Epée'!$A$3=1,'Men''s Epée'!$AQ$3=TRUE),IF(OR(J47&gt;=49,ISNUMBER(J47)=FALSE),0,VLOOKUP(J47,PointTable,K$3,TRUE)),0)</f>
        <v>0</v>
      </c>
      <c r="L47" s="15" t="s">
        <v>4</v>
      </c>
      <c r="M47" s="16">
        <f>IF(OR('Men''s Epée'!$A$3=1,'Men''s Epée'!$AS$3=TRUE),IF(OR(L47&gt;=49,ISNUMBER(L47)=FALSE),0,VLOOKUP(L47,PointTable,M$3,TRUE)),0)</f>
        <v>0</v>
      </c>
      <c r="N47" s="17"/>
      <c r="O47" s="17"/>
      <c r="P47" s="17"/>
      <c r="Q47" s="17"/>
      <c r="R47" s="17"/>
      <c r="S47" s="17"/>
      <c r="T47" s="17"/>
      <c r="U47" s="17"/>
      <c r="V47" s="17"/>
      <c r="W47" s="18"/>
      <c r="X47" s="17"/>
      <c r="Y47" s="17"/>
      <c r="Z47" s="17"/>
      <c r="AA47" s="17"/>
      <c r="AB47" s="17"/>
      <c r="AC47" s="18"/>
      <c r="AE47" s="19">
        <f t="shared" si="115"/>
        <v>0</v>
      </c>
      <c r="AF47" s="19">
        <f t="shared" si="116"/>
        <v>0</v>
      </c>
      <c r="AG47" s="19">
        <f t="shared" si="117"/>
        <v>0</v>
      </c>
      <c r="AH47" s="19">
        <f t="shared" si="118"/>
        <v>0</v>
      </c>
      <c r="AI47" s="19">
        <f t="shared" si="119"/>
        <v>0</v>
      </c>
      <c r="AJ47" s="19">
        <f t="shared" si="120"/>
        <v>0</v>
      </c>
      <c r="AK47" s="19">
        <f t="shared" si="121"/>
        <v>0</v>
      </c>
      <c r="AL47" s="19">
        <f t="shared" si="122"/>
        <v>0</v>
      </c>
      <c r="AM47" s="19">
        <f t="shared" si="123"/>
        <v>0</v>
      </c>
      <c r="AN47" s="19">
        <f t="shared" si="124"/>
        <v>0</v>
      </c>
      <c r="AO47" s="19">
        <f t="shared" si="3"/>
        <v>0</v>
      </c>
      <c r="AP47" s="19">
        <f t="shared" si="125"/>
        <v>0</v>
      </c>
      <c r="AQ47" s="19">
        <f t="shared" si="126"/>
        <v>287</v>
      </c>
      <c r="AR47" s="19">
        <f t="shared" si="127"/>
        <v>0</v>
      </c>
      <c r="AS47" s="19">
        <f t="shared" si="128"/>
        <v>0</v>
      </c>
      <c r="AT47" s="19">
        <f t="shared" si="8"/>
        <v>0</v>
      </c>
      <c r="AU47" s="19">
        <f t="shared" si="9"/>
        <v>0</v>
      </c>
      <c r="AV47" s="19">
        <f t="shared" si="10"/>
        <v>0</v>
      </c>
      <c r="AW47" s="19">
        <f t="shared" si="11"/>
        <v>0</v>
      </c>
      <c r="AX47" s="19">
        <f t="shared" si="12"/>
        <v>0</v>
      </c>
      <c r="AY47" s="19">
        <f t="shared" si="13"/>
        <v>0</v>
      </c>
      <c r="AZ47" s="19">
        <f t="shared" si="129"/>
        <v>0</v>
      </c>
      <c r="BA47" s="19">
        <f t="shared" si="130"/>
        <v>0</v>
      </c>
      <c r="BB47" s="19">
        <f t="shared" si="131"/>
        <v>0</v>
      </c>
      <c r="BC47" s="19">
        <f t="shared" si="132"/>
        <v>0</v>
      </c>
      <c r="BD47" s="19">
        <f t="shared" si="133"/>
        <v>0</v>
      </c>
      <c r="BE47" s="19">
        <f t="shared" si="134"/>
        <v>0</v>
      </c>
      <c r="BF47" s="19">
        <f t="shared" si="48"/>
        <v>287</v>
      </c>
      <c r="BG47" s="19">
        <f t="shared" si="135"/>
        <v>0</v>
      </c>
      <c r="BH47" s="19">
        <f t="shared" si="136"/>
        <v>0</v>
      </c>
      <c r="BI47" s="19">
        <f t="shared" si="137"/>
        <v>0</v>
      </c>
      <c r="BK47" s="20">
        <f t="shared" si="138"/>
        <v>0</v>
      </c>
      <c r="BL47" s="20">
        <f t="shared" si="139"/>
        <v>0</v>
      </c>
      <c r="BM47" s="20">
        <f t="shared" si="140"/>
        <v>0</v>
      </c>
      <c r="BN47" s="20">
        <f t="shared" si="141"/>
        <v>0</v>
      </c>
      <c r="BO47" s="20">
        <f t="shared" si="142"/>
        <v>0</v>
      </c>
      <c r="BP47" s="20">
        <f t="shared" si="143"/>
        <v>0</v>
      </c>
      <c r="BQ47" s="20">
        <f t="shared" si="144"/>
        <v>0</v>
      </c>
      <c r="BR47" s="20">
        <f t="shared" si="145"/>
        <v>0</v>
      </c>
      <c r="BS47" s="20">
        <f t="shared" si="146"/>
        <v>0</v>
      </c>
      <c r="BT47" s="20">
        <f t="shared" si="147"/>
        <v>0</v>
      </c>
      <c r="BU47" s="20">
        <f t="shared" si="20"/>
        <v>0</v>
      </c>
      <c r="BV47" s="8">
        <f>IF('Men''s Epée'!$AP$3=TRUE,G47,0)</f>
        <v>0</v>
      </c>
      <c r="BW47" s="8">
        <f>IF('Men''s Epée'!$AQ$3=TRUE,I47,0)</f>
        <v>287</v>
      </c>
      <c r="BX47" s="8">
        <f>IF('Men''s Epée'!$AR$3=TRUE,K47,0)</f>
        <v>0</v>
      </c>
      <c r="BY47" s="8">
        <f>IF('Men''s Epée'!$AS$3=TRUE,M47,0)</f>
        <v>0</v>
      </c>
      <c r="BZ47" s="8">
        <f t="shared" si="21"/>
        <v>0</v>
      </c>
      <c r="CA47" s="8">
        <f t="shared" si="22"/>
        <v>0</v>
      </c>
      <c r="CB47" s="8">
        <f t="shared" si="23"/>
        <v>0</v>
      </c>
      <c r="CC47" s="8">
        <f t="shared" si="24"/>
        <v>0</v>
      </c>
      <c r="CD47" s="8">
        <f t="shared" si="25"/>
        <v>0</v>
      </c>
      <c r="CE47" s="8">
        <f t="shared" si="26"/>
        <v>0</v>
      </c>
      <c r="CF47" s="20">
        <f t="shared" si="148"/>
        <v>0</v>
      </c>
      <c r="CG47" s="20">
        <f t="shared" si="149"/>
        <v>0</v>
      </c>
      <c r="CH47" s="20">
        <f t="shared" si="150"/>
        <v>0</v>
      </c>
      <c r="CI47" s="20">
        <f t="shared" si="151"/>
        <v>0</v>
      </c>
      <c r="CJ47" s="20">
        <f t="shared" si="152"/>
        <v>0</v>
      </c>
      <c r="CK47" s="20">
        <f t="shared" si="153"/>
        <v>0</v>
      </c>
      <c r="CL47" s="8">
        <f t="shared" si="64"/>
        <v>287</v>
      </c>
      <c r="CM47" s="8">
        <f t="shared" si="154"/>
        <v>0</v>
      </c>
      <c r="CN47" s="8">
        <f t="shared" si="155"/>
        <v>0</v>
      </c>
      <c r="CO47" s="8">
        <f t="shared" si="156"/>
        <v>0</v>
      </c>
      <c r="CP47" s="8">
        <f t="shared" si="157"/>
        <v>287</v>
      </c>
    </row>
    <row r="48" spans="1:94" ht="13.5">
      <c r="A48" s="11" t="str">
        <f t="shared" si="113"/>
        <v>45</v>
      </c>
      <c r="B48" s="11" t="str">
        <f t="shared" si="114"/>
        <v>#</v>
      </c>
      <c r="C48" s="12" t="s">
        <v>264</v>
      </c>
      <c r="D48" s="13">
        <v>1987</v>
      </c>
      <c r="E48" s="39">
        <f>ROUND(IF('Men''s Epée'!$A$3=1,AO48+BF48,BU48+CL48),0)</f>
        <v>283</v>
      </c>
      <c r="F48" s="14" t="s">
        <v>4</v>
      </c>
      <c r="G48" s="16">
        <f>IF(OR('Men''s Epée'!$A$3=1,'Men''s Epée'!$AP$3=TRUE),IF(OR(F48&gt;=49,ISNUMBER(F48)=FALSE),0,VLOOKUP(F48,PointTable,G$3,TRUE)),0)</f>
        <v>0</v>
      </c>
      <c r="H48" s="15">
        <v>28</v>
      </c>
      <c r="I48" s="16">
        <f>IF(OR('Men''s Epée'!$A$3=1,'Men''s Epée'!$AQ$3=TRUE),IF(OR(H48&gt;=49,ISNUMBER(H48)=FALSE),0,VLOOKUP(H48,PointTable,I$3,TRUE)),0)</f>
        <v>283</v>
      </c>
      <c r="J48" s="15" t="s">
        <v>4</v>
      </c>
      <c r="K48" s="16">
        <f>IF(OR('Men''s Epée'!$A$3=1,'Men''s Epée'!$AQ$3=TRUE),IF(OR(J48&gt;=49,ISNUMBER(J48)=FALSE),0,VLOOKUP(J48,PointTable,K$3,TRUE)),0)</f>
        <v>0</v>
      </c>
      <c r="L48" s="15" t="s">
        <v>4</v>
      </c>
      <c r="M48" s="16">
        <f>IF(OR('Men''s Epée'!$A$3=1,'Men''s Epée'!$AS$3=TRUE),IF(OR(L48&gt;=49,ISNUMBER(L48)=FALSE),0,VLOOKUP(L48,PointTable,M$3,TRUE)),0)</f>
        <v>0</v>
      </c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7"/>
      <c r="Y48" s="17"/>
      <c r="Z48" s="17"/>
      <c r="AA48" s="17"/>
      <c r="AB48" s="17"/>
      <c r="AC48" s="18"/>
      <c r="AE48" s="19">
        <f t="shared" si="115"/>
        <v>0</v>
      </c>
      <c r="AF48" s="19">
        <f t="shared" si="116"/>
        <v>0</v>
      </c>
      <c r="AG48" s="19">
        <f t="shared" si="117"/>
        <v>0</v>
      </c>
      <c r="AH48" s="19">
        <f t="shared" si="118"/>
        <v>0</v>
      </c>
      <c r="AI48" s="19">
        <f t="shared" si="119"/>
        <v>0</v>
      </c>
      <c r="AJ48" s="19">
        <f t="shared" si="120"/>
        <v>0</v>
      </c>
      <c r="AK48" s="19">
        <f t="shared" si="121"/>
        <v>0</v>
      </c>
      <c r="AL48" s="19">
        <f t="shared" si="122"/>
        <v>0</v>
      </c>
      <c r="AM48" s="19">
        <f t="shared" si="123"/>
        <v>0</v>
      </c>
      <c r="AN48" s="19">
        <f t="shared" si="124"/>
        <v>0</v>
      </c>
      <c r="AO48" s="19">
        <f t="shared" si="3"/>
        <v>0</v>
      </c>
      <c r="AP48" s="19">
        <f t="shared" si="125"/>
        <v>0</v>
      </c>
      <c r="AQ48" s="19">
        <f t="shared" si="126"/>
        <v>283</v>
      </c>
      <c r="AR48" s="19">
        <f t="shared" si="127"/>
        <v>0</v>
      </c>
      <c r="AS48" s="19">
        <f t="shared" si="128"/>
        <v>0</v>
      </c>
      <c r="AT48" s="19">
        <f t="shared" si="8"/>
        <v>0</v>
      </c>
      <c r="AU48" s="19">
        <f t="shared" si="9"/>
        <v>0</v>
      </c>
      <c r="AV48" s="19">
        <f t="shared" si="10"/>
        <v>0</v>
      </c>
      <c r="AW48" s="19">
        <f t="shared" si="11"/>
        <v>0</v>
      </c>
      <c r="AX48" s="19">
        <f t="shared" si="12"/>
        <v>0</v>
      </c>
      <c r="AY48" s="19">
        <f t="shared" si="13"/>
        <v>0</v>
      </c>
      <c r="AZ48" s="19">
        <f t="shared" si="129"/>
        <v>0</v>
      </c>
      <c r="BA48" s="19">
        <f t="shared" si="130"/>
        <v>0</v>
      </c>
      <c r="BB48" s="19">
        <f t="shared" si="131"/>
        <v>0</v>
      </c>
      <c r="BC48" s="19">
        <f t="shared" si="132"/>
        <v>0</v>
      </c>
      <c r="BD48" s="19">
        <f t="shared" si="133"/>
        <v>0</v>
      </c>
      <c r="BE48" s="19">
        <f t="shared" si="134"/>
        <v>0</v>
      </c>
      <c r="BF48" s="19">
        <f t="shared" si="48"/>
        <v>283</v>
      </c>
      <c r="BG48" s="19">
        <f t="shared" si="135"/>
        <v>0</v>
      </c>
      <c r="BH48" s="19">
        <f t="shared" si="136"/>
        <v>0</v>
      </c>
      <c r="BI48" s="19">
        <f t="shared" si="137"/>
        <v>0</v>
      </c>
      <c r="BK48" s="20">
        <f t="shared" si="138"/>
        <v>0</v>
      </c>
      <c r="BL48" s="20">
        <f t="shared" si="139"/>
        <v>0</v>
      </c>
      <c r="BM48" s="20">
        <f t="shared" si="140"/>
        <v>0</v>
      </c>
      <c r="BN48" s="20">
        <f t="shared" si="141"/>
        <v>0</v>
      </c>
      <c r="BO48" s="20">
        <f t="shared" si="142"/>
        <v>0</v>
      </c>
      <c r="BP48" s="20">
        <f t="shared" si="143"/>
        <v>0</v>
      </c>
      <c r="BQ48" s="20">
        <f t="shared" si="144"/>
        <v>0</v>
      </c>
      <c r="BR48" s="20">
        <f t="shared" si="145"/>
        <v>0</v>
      </c>
      <c r="BS48" s="20">
        <f t="shared" si="146"/>
        <v>0</v>
      </c>
      <c r="BT48" s="20">
        <f t="shared" si="147"/>
        <v>0</v>
      </c>
      <c r="BU48" s="20">
        <f t="shared" si="20"/>
        <v>0</v>
      </c>
      <c r="BV48" s="8">
        <f>IF('Men''s Epée'!$AP$3=TRUE,G48,0)</f>
        <v>0</v>
      </c>
      <c r="BW48" s="8">
        <f>IF('Men''s Epée'!$AQ$3=TRUE,I48,0)</f>
        <v>283</v>
      </c>
      <c r="BX48" s="8">
        <f>IF('Men''s Epée'!$AR$3=TRUE,K48,0)</f>
        <v>0</v>
      </c>
      <c r="BY48" s="8">
        <f>IF('Men''s Epée'!$AS$3=TRUE,M48,0)</f>
        <v>0</v>
      </c>
      <c r="BZ48" s="8">
        <f t="shared" si="21"/>
        <v>0</v>
      </c>
      <c r="CA48" s="8">
        <f t="shared" si="22"/>
        <v>0</v>
      </c>
      <c r="CB48" s="8">
        <f t="shared" si="23"/>
        <v>0</v>
      </c>
      <c r="CC48" s="8">
        <f t="shared" si="24"/>
        <v>0</v>
      </c>
      <c r="CD48" s="8">
        <f t="shared" si="25"/>
        <v>0</v>
      </c>
      <c r="CE48" s="8">
        <f t="shared" si="26"/>
        <v>0</v>
      </c>
      <c r="CF48" s="20">
        <f t="shared" si="148"/>
        <v>0</v>
      </c>
      <c r="CG48" s="20">
        <f t="shared" si="149"/>
        <v>0</v>
      </c>
      <c r="CH48" s="20">
        <f t="shared" si="150"/>
        <v>0</v>
      </c>
      <c r="CI48" s="20">
        <f t="shared" si="151"/>
        <v>0</v>
      </c>
      <c r="CJ48" s="20">
        <f t="shared" si="152"/>
        <v>0</v>
      </c>
      <c r="CK48" s="20">
        <f t="shared" si="153"/>
        <v>0</v>
      </c>
      <c r="CL48" s="8">
        <f t="shared" si="64"/>
        <v>283</v>
      </c>
      <c r="CM48" s="8">
        <f t="shared" si="154"/>
        <v>0</v>
      </c>
      <c r="CN48" s="8">
        <f t="shared" si="155"/>
        <v>0</v>
      </c>
      <c r="CO48" s="8">
        <f t="shared" si="156"/>
        <v>0</v>
      </c>
      <c r="CP48" s="8">
        <f t="shared" si="157"/>
        <v>283</v>
      </c>
    </row>
    <row r="49" spans="1:94" ht="13.5">
      <c r="A49" s="11" t="str">
        <f t="shared" si="113"/>
        <v>46T</v>
      </c>
      <c r="B49" s="11">
        <f t="shared" si="114"/>
      </c>
      <c r="C49" s="12" t="s">
        <v>156</v>
      </c>
      <c r="D49" s="13">
        <v>1982</v>
      </c>
      <c r="E49" s="39">
        <f>ROUND(IF('Men''s Epée'!$A$3=1,AO49+BF49,BU49+CL49),0)</f>
        <v>280</v>
      </c>
      <c r="F49" s="14">
        <v>29.5</v>
      </c>
      <c r="G49" s="16">
        <f>IF(OR('Men''s Epée'!$A$3=1,'Men''s Epée'!$AP$3=TRUE),IF(OR(F49&gt;=49,ISNUMBER(F49)=FALSE),0,VLOOKUP(F49,PointTable,G$3,TRUE)),0)</f>
        <v>280</v>
      </c>
      <c r="H49" s="15" t="s">
        <v>4</v>
      </c>
      <c r="I49" s="16">
        <f>IF(OR('Men''s Epée'!$A$3=1,'Men''s Epée'!$AQ$3=TRUE),IF(OR(H49&gt;=49,ISNUMBER(H49)=FALSE),0,VLOOKUP(H49,PointTable,I$3,TRUE)),0)</f>
        <v>0</v>
      </c>
      <c r="J49" s="15" t="s">
        <v>4</v>
      </c>
      <c r="K49" s="16">
        <f>IF(OR('Men''s Epée'!$A$3=1,'Men''s Epée'!$AQ$3=TRUE),IF(OR(J49&gt;=49,ISNUMBER(J49)=FALSE),0,VLOOKUP(J49,PointTable,K$3,TRUE)),0)</f>
        <v>0</v>
      </c>
      <c r="L49" s="15" t="s">
        <v>4</v>
      </c>
      <c r="M49" s="16">
        <f>IF(OR('Men''s Epée'!$A$3=1,'Men''s Epée'!$AS$3=TRUE),IF(OR(L49&gt;=49,ISNUMBER(L49)=FALSE),0,VLOOKUP(L49,PointTable,M$3,TRUE)),0)</f>
        <v>0</v>
      </c>
      <c r="N49" s="17"/>
      <c r="O49" s="17"/>
      <c r="P49" s="17"/>
      <c r="Q49" s="17"/>
      <c r="R49" s="17"/>
      <c r="S49" s="17"/>
      <c r="T49" s="17"/>
      <c r="U49" s="17"/>
      <c r="V49" s="17"/>
      <c r="W49" s="18"/>
      <c r="X49" s="17"/>
      <c r="Y49" s="17"/>
      <c r="Z49" s="17"/>
      <c r="AA49" s="17"/>
      <c r="AB49" s="17"/>
      <c r="AC49" s="18"/>
      <c r="AE49" s="19">
        <f t="shared" si="115"/>
        <v>0</v>
      </c>
      <c r="AF49" s="19">
        <f t="shared" si="116"/>
        <v>0</v>
      </c>
      <c r="AG49" s="19">
        <f t="shared" si="117"/>
        <v>0</v>
      </c>
      <c r="AH49" s="19">
        <f t="shared" si="118"/>
        <v>0</v>
      </c>
      <c r="AI49" s="19">
        <f t="shared" si="119"/>
        <v>0</v>
      </c>
      <c r="AJ49" s="19">
        <f t="shared" si="120"/>
        <v>0</v>
      </c>
      <c r="AK49" s="19">
        <f t="shared" si="121"/>
        <v>0</v>
      </c>
      <c r="AL49" s="19">
        <f t="shared" si="122"/>
        <v>0</v>
      </c>
      <c r="AM49" s="19">
        <f t="shared" si="123"/>
        <v>0</v>
      </c>
      <c r="AN49" s="19">
        <f t="shared" si="124"/>
        <v>0</v>
      </c>
      <c r="AO49" s="19">
        <f t="shared" si="3"/>
        <v>0</v>
      </c>
      <c r="AP49" s="19">
        <f t="shared" si="125"/>
        <v>280</v>
      </c>
      <c r="AQ49" s="19">
        <f t="shared" si="126"/>
        <v>0</v>
      </c>
      <c r="AR49" s="19">
        <f t="shared" si="127"/>
        <v>0</v>
      </c>
      <c r="AS49" s="19">
        <f t="shared" si="128"/>
        <v>0</v>
      </c>
      <c r="AT49" s="19">
        <f t="shared" si="8"/>
        <v>0</v>
      </c>
      <c r="AU49" s="19">
        <f t="shared" si="9"/>
        <v>0</v>
      </c>
      <c r="AV49" s="19">
        <f t="shared" si="10"/>
        <v>0</v>
      </c>
      <c r="AW49" s="19">
        <f t="shared" si="11"/>
        <v>0</v>
      </c>
      <c r="AX49" s="19">
        <f t="shared" si="12"/>
        <v>0</v>
      </c>
      <c r="AY49" s="19">
        <f t="shared" si="13"/>
        <v>0</v>
      </c>
      <c r="AZ49" s="19">
        <f t="shared" si="129"/>
        <v>0</v>
      </c>
      <c r="BA49" s="19">
        <f t="shared" si="130"/>
        <v>0</v>
      </c>
      <c r="BB49" s="19">
        <f t="shared" si="131"/>
        <v>0</v>
      </c>
      <c r="BC49" s="19">
        <f t="shared" si="132"/>
        <v>0</v>
      </c>
      <c r="BD49" s="19">
        <f t="shared" si="133"/>
        <v>0</v>
      </c>
      <c r="BE49" s="19">
        <f t="shared" si="134"/>
        <v>0</v>
      </c>
      <c r="BF49" s="19">
        <f t="shared" si="48"/>
        <v>280</v>
      </c>
      <c r="BG49" s="19">
        <f t="shared" si="135"/>
        <v>0</v>
      </c>
      <c r="BH49" s="19">
        <f t="shared" si="136"/>
        <v>0</v>
      </c>
      <c r="BI49" s="19">
        <f t="shared" si="137"/>
        <v>0</v>
      </c>
      <c r="BK49" s="20">
        <f t="shared" si="138"/>
        <v>0</v>
      </c>
      <c r="BL49" s="20">
        <f t="shared" si="139"/>
        <v>0</v>
      </c>
      <c r="BM49" s="20">
        <f t="shared" si="140"/>
        <v>0</v>
      </c>
      <c r="BN49" s="20">
        <f t="shared" si="141"/>
        <v>0</v>
      </c>
      <c r="BO49" s="20">
        <f t="shared" si="142"/>
        <v>0</v>
      </c>
      <c r="BP49" s="20">
        <f t="shared" si="143"/>
        <v>0</v>
      </c>
      <c r="BQ49" s="20">
        <f t="shared" si="144"/>
        <v>0</v>
      </c>
      <c r="BR49" s="20">
        <f t="shared" si="145"/>
        <v>0</v>
      </c>
      <c r="BS49" s="20">
        <f t="shared" si="146"/>
        <v>0</v>
      </c>
      <c r="BT49" s="20">
        <f t="shared" si="147"/>
        <v>0</v>
      </c>
      <c r="BU49" s="20">
        <f t="shared" si="20"/>
        <v>0</v>
      </c>
      <c r="BV49" s="8">
        <f>IF('Men''s Epée'!$AP$3=TRUE,G49,0)</f>
        <v>280</v>
      </c>
      <c r="BW49" s="8">
        <f>IF('Men''s Epée'!$AQ$3=TRUE,I49,0)</f>
        <v>0</v>
      </c>
      <c r="BX49" s="8">
        <f>IF('Men''s Epée'!$AR$3=TRUE,K49,0)</f>
        <v>0</v>
      </c>
      <c r="BY49" s="8">
        <f>IF('Men''s Epée'!$AS$3=TRUE,M49,0)</f>
        <v>0</v>
      </c>
      <c r="BZ49" s="8">
        <f t="shared" si="21"/>
        <v>0</v>
      </c>
      <c r="CA49" s="8">
        <f t="shared" si="22"/>
        <v>0</v>
      </c>
      <c r="CB49" s="8">
        <f t="shared" si="23"/>
        <v>0</v>
      </c>
      <c r="CC49" s="8">
        <f t="shared" si="24"/>
        <v>0</v>
      </c>
      <c r="CD49" s="8">
        <f t="shared" si="25"/>
        <v>0</v>
      </c>
      <c r="CE49" s="8">
        <f t="shared" si="26"/>
        <v>0</v>
      </c>
      <c r="CF49" s="20">
        <f t="shared" si="148"/>
        <v>0</v>
      </c>
      <c r="CG49" s="20">
        <f t="shared" si="149"/>
        <v>0</v>
      </c>
      <c r="CH49" s="20">
        <f t="shared" si="150"/>
        <v>0</v>
      </c>
      <c r="CI49" s="20">
        <f t="shared" si="151"/>
        <v>0</v>
      </c>
      <c r="CJ49" s="20">
        <f t="shared" si="152"/>
        <v>0</v>
      </c>
      <c r="CK49" s="20">
        <f t="shared" si="153"/>
        <v>0</v>
      </c>
      <c r="CL49" s="8">
        <f t="shared" si="64"/>
        <v>280</v>
      </c>
      <c r="CM49" s="8">
        <f t="shared" si="154"/>
        <v>0</v>
      </c>
      <c r="CN49" s="8">
        <f t="shared" si="155"/>
        <v>0</v>
      </c>
      <c r="CO49" s="8">
        <f t="shared" si="156"/>
        <v>0</v>
      </c>
      <c r="CP49" s="8">
        <f t="shared" si="157"/>
        <v>280</v>
      </c>
    </row>
    <row r="50" spans="1:94" ht="13.5">
      <c r="A50" s="11" t="str">
        <f t="shared" si="113"/>
        <v>46T</v>
      </c>
      <c r="B50" s="11">
        <f t="shared" si="114"/>
      </c>
      <c r="C50" s="12" t="s">
        <v>239</v>
      </c>
      <c r="D50" s="13">
        <v>1974</v>
      </c>
      <c r="E50" s="39">
        <f>ROUND(IF('Men''s Epée'!$A$3=1,AO50+BF50,BU50+CL50),0)</f>
        <v>280</v>
      </c>
      <c r="F50" s="14">
        <v>29.5</v>
      </c>
      <c r="G50" s="16">
        <f>IF(OR('Men''s Epée'!$A$3=1,'Men''s Epée'!$AP$3=TRUE),IF(OR(F50&gt;=49,ISNUMBER(F50)=FALSE),0,VLOOKUP(F50,PointTable,G$3,TRUE)),0)</f>
        <v>280</v>
      </c>
      <c r="H50" s="15" t="s">
        <v>4</v>
      </c>
      <c r="I50" s="16">
        <f>IF(OR('Men''s Epée'!$A$3=1,'Men''s Epée'!$AQ$3=TRUE),IF(OR(H50&gt;=49,ISNUMBER(H50)=FALSE),0,VLOOKUP(H50,PointTable,I$3,TRUE)),0)</f>
        <v>0</v>
      </c>
      <c r="J50" s="15" t="s">
        <v>4</v>
      </c>
      <c r="K50" s="16">
        <f>IF(OR('Men''s Epée'!$A$3=1,'Men''s Epée'!$AQ$3=TRUE),IF(OR(J50&gt;=49,ISNUMBER(J50)=FALSE),0,VLOOKUP(J50,PointTable,K$3,TRUE)),0)</f>
        <v>0</v>
      </c>
      <c r="L50" s="15" t="s">
        <v>4</v>
      </c>
      <c r="M50" s="16">
        <f>IF(OR('Men''s Epée'!$A$3=1,'Men''s Epée'!$AS$3=TRUE),IF(OR(L50&gt;=49,ISNUMBER(L50)=FALSE),0,VLOOKUP(L50,PointTable,M$3,TRUE)),0)</f>
        <v>0</v>
      </c>
      <c r="N50" s="17"/>
      <c r="O50" s="17"/>
      <c r="P50" s="17"/>
      <c r="Q50" s="17"/>
      <c r="R50" s="17"/>
      <c r="S50" s="17"/>
      <c r="T50" s="17"/>
      <c r="U50" s="17"/>
      <c r="V50" s="17"/>
      <c r="W50" s="18"/>
      <c r="X50" s="17"/>
      <c r="Y50" s="17"/>
      <c r="Z50" s="17"/>
      <c r="AA50" s="17"/>
      <c r="AB50" s="17"/>
      <c r="AC50" s="18"/>
      <c r="AE50" s="19">
        <f t="shared" si="115"/>
        <v>0</v>
      </c>
      <c r="AF50" s="19">
        <f t="shared" si="116"/>
        <v>0</v>
      </c>
      <c r="AG50" s="19">
        <f t="shared" si="117"/>
        <v>0</v>
      </c>
      <c r="AH50" s="19">
        <f t="shared" si="118"/>
        <v>0</v>
      </c>
      <c r="AI50" s="19">
        <f t="shared" si="119"/>
        <v>0</v>
      </c>
      <c r="AJ50" s="19">
        <f t="shared" si="120"/>
        <v>0</v>
      </c>
      <c r="AK50" s="19">
        <f t="shared" si="121"/>
        <v>0</v>
      </c>
      <c r="AL50" s="19">
        <f t="shared" si="122"/>
        <v>0</v>
      </c>
      <c r="AM50" s="19">
        <f t="shared" si="123"/>
        <v>0</v>
      </c>
      <c r="AN50" s="19">
        <f t="shared" si="124"/>
        <v>0</v>
      </c>
      <c r="AO50" s="19">
        <f t="shared" si="3"/>
        <v>0</v>
      </c>
      <c r="AP50" s="19">
        <f t="shared" si="125"/>
        <v>280</v>
      </c>
      <c r="AQ50" s="19">
        <f t="shared" si="126"/>
        <v>0</v>
      </c>
      <c r="AR50" s="19">
        <f t="shared" si="127"/>
        <v>0</v>
      </c>
      <c r="AS50" s="19">
        <f t="shared" si="128"/>
        <v>0</v>
      </c>
      <c r="AT50" s="19">
        <f t="shared" si="8"/>
        <v>0</v>
      </c>
      <c r="AU50" s="19">
        <f t="shared" si="9"/>
        <v>0</v>
      </c>
      <c r="AV50" s="19">
        <f t="shared" si="10"/>
        <v>0</v>
      </c>
      <c r="AW50" s="19">
        <f t="shared" si="11"/>
        <v>0</v>
      </c>
      <c r="AX50" s="19">
        <f t="shared" si="12"/>
        <v>0</v>
      </c>
      <c r="AY50" s="19">
        <f t="shared" si="13"/>
        <v>0</v>
      </c>
      <c r="AZ50" s="19">
        <f t="shared" si="129"/>
        <v>0</v>
      </c>
      <c r="BA50" s="19">
        <f t="shared" si="130"/>
        <v>0</v>
      </c>
      <c r="BB50" s="19">
        <f t="shared" si="131"/>
        <v>0</v>
      </c>
      <c r="BC50" s="19">
        <f t="shared" si="132"/>
        <v>0</v>
      </c>
      <c r="BD50" s="19">
        <f t="shared" si="133"/>
        <v>0</v>
      </c>
      <c r="BE50" s="19">
        <f t="shared" si="134"/>
        <v>0</v>
      </c>
      <c r="BF50" s="19">
        <f t="shared" si="48"/>
        <v>280</v>
      </c>
      <c r="BG50" s="19">
        <f t="shared" si="135"/>
        <v>0</v>
      </c>
      <c r="BH50" s="19">
        <f t="shared" si="136"/>
        <v>0</v>
      </c>
      <c r="BI50" s="19">
        <f t="shared" si="137"/>
        <v>0</v>
      </c>
      <c r="BK50" s="20">
        <f t="shared" si="138"/>
        <v>0</v>
      </c>
      <c r="BL50" s="20">
        <f t="shared" si="139"/>
        <v>0</v>
      </c>
      <c r="BM50" s="20">
        <f t="shared" si="140"/>
        <v>0</v>
      </c>
      <c r="BN50" s="20">
        <f t="shared" si="141"/>
        <v>0</v>
      </c>
      <c r="BO50" s="20">
        <f t="shared" si="142"/>
        <v>0</v>
      </c>
      <c r="BP50" s="20">
        <f t="shared" si="143"/>
        <v>0</v>
      </c>
      <c r="BQ50" s="20">
        <f t="shared" si="144"/>
        <v>0</v>
      </c>
      <c r="BR50" s="20">
        <f t="shared" si="145"/>
        <v>0</v>
      </c>
      <c r="BS50" s="20">
        <f t="shared" si="146"/>
        <v>0</v>
      </c>
      <c r="BT50" s="20">
        <f t="shared" si="147"/>
        <v>0</v>
      </c>
      <c r="BU50" s="20">
        <f t="shared" si="20"/>
        <v>0</v>
      </c>
      <c r="BV50" s="8">
        <f>IF('Men''s Epée'!$AP$3=TRUE,G50,0)</f>
        <v>280</v>
      </c>
      <c r="BW50" s="8">
        <f>IF('Men''s Epée'!$AQ$3=TRUE,I50,0)</f>
        <v>0</v>
      </c>
      <c r="BX50" s="8">
        <f>IF('Men''s Epée'!$AR$3=TRUE,K50,0)</f>
        <v>0</v>
      </c>
      <c r="BY50" s="8">
        <f>IF('Men''s Epée'!$AS$3=TRUE,M50,0)</f>
        <v>0</v>
      </c>
      <c r="BZ50" s="8">
        <f t="shared" si="21"/>
        <v>0</v>
      </c>
      <c r="CA50" s="8">
        <f t="shared" si="22"/>
        <v>0</v>
      </c>
      <c r="CB50" s="8">
        <f t="shared" si="23"/>
        <v>0</v>
      </c>
      <c r="CC50" s="8">
        <f t="shared" si="24"/>
        <v>0</v>
      </c>
      <c r="CD50" s="8">
        <f t="shared" si="25"/>
        <v>0</v>
      </c>
      <c r="CE50" s="8">
        <f t="shared" si="26"/>
        <v>0</v>
      </c>
      <c r="CF50" s="20">
        <f t="shared" si="148"/>
        <v>0</v>
      </c>
      <c r="CG50" s="20">
        <f t="shared" si="149"/>
        <v>0</v>
      </c>
      <c r="CH50" s="20">
        <f t="shared" si="150"/>
        <v>0</v>
      </c>
      <c r="CI50" s="20">
        <f t="shared" si="151"/>
        <v>0</v>
      </c>
      <c r="CJ50" s="20">
        <f t="shared" si="152"/>
        <v>0</v>
      </c>
      <c r="CK50" s="20">
        <f t="shared" si="153"/>
        <v>0</v>
      </c>
      <c r="CL50" s="8">
        <f t="shared" si="64"/>
        <v>280</v>
      </c>
      <c r="CM50" s="8">
        <f t="shared" si="154"/>
        <v>0</v>
      </c>
      <c r="CN50" s="8">
        <f t="shared" si="155"/>
        <v>0</v>
      </c>
      <c r="CO50" s="8">
        <f t="shared" si="156"/>
        <v>0</v>
      </c>
      <c r="CP50" s="8">
        <f t="shared" si="157"/>
        <v>280</v>
      </c>
    </row>
    <row r="51" spans="1:94" ht="13.5">
      <c r="A51" s="11" t="str">
        <f t="shared" si="113"/>
        <v>48T</v>
      </c>
      <c r="B51" s="11">
        <f t="shared" si="114"/>
      </c>
      <c r="C51" s="12" t="s">
        <v>240</v>
      </c>
      <c r="D51" s="13">
        <v>1960</v>
      </c>
      <c r="E51" s="39">
        <f>ROUND(IF('Men''s Epée'!$A$3=1,AO51+BF51,BU51+CL51),0)</f>
        <v>277</v>
      </c>
      <c r="F51" s="14">
        <v>31</v>
      </c>
      <c r="G51" s="16">
        <f>IF(OR('Men''s Epée'!$A$3=1,'Men''s Epée'!$AP$3=TRUE),IF(OR(F51&gt;=49,ISNUMBER(F51)=FALSE),0,VLOOKUP(F51,PointTable,G$3,TRUE)),0)</f>
        <v>277</v>
      </c>
      <c r="H51" s="15" t="s">
        <v>4</v>
      </c>
      <c r="I51" s="16">
        <f>IF(OR('Men''s Epée'!$A$3=1,'Men''s Epée'!$AQ$3=TRUE),IF(OR(H51&gt;=49,ISNUMBER(H51)=FALSE),0,VLOOKUP(H51,PointTable,I$3,TRUE)),0)</f>
        <v>0</v>
      </c>
      <c r="J51" s="15" t="s">
        <v>4</v>
      </c>
      <c r="K51" s="16">
        <f>IF(OR('Men''s Epée'!$A$3=1,'Men''s Epée'!$AQ$3=TRUE),IF(OR(J51&gt;=49,ISNUMBER(J51)=FALSE),0,VLOOKUP(J51,PointTable,K$3,TRUE)),0)</f>
        <v>0</v>
      </c>
      <c r="L51" s="15" t="s">
        <v>4</v>
      </c>
      <c r="M51" s="16">
        <f>IF(OR('Men''s Epée'!$A$3=1,'Men''s Epée'!$AS$3=TRUE),IF(OR(L51&gt;=49,ISNUMBER(L51)=FALSE),0,VLOOKUP(L51,PointTable,M$3,TRUE)),0)</f>
        <v>0</v>
      </c>
      <c r="N51" s="17"/>
      <c r="O51" s="17"/>
      <c r="P51" s="17"/>
      <c r="Q51" s="17"/>
      <c r="R51" s="17"/>
      <c r="S51" s="17"/>
      <c r="T51" s="17"/>
      <c r="U51" s="17"/>
      <c r="V51" s="17"/>
      <c r="W51" s="18"/>
      <c r="X51" s="17"/>
      <c r="Y51" s="17"/>
      <c r="Z51" s="17"/>
      <c r="AA51" s="17"/>
      <c r="AB51" s="17"/>
      <c r="AC51" s="18"/>
      <c r="AE51" s="19">
        <f t="shared" si="115"/>
        <v>0</v>
      </c>
      <c r="AF51" s="19">
        <f t="shared" si="116"/>
        <v>0</v>
      </c>
      <c r="AG51" s="19">
        <f t="shared" si="117"/>
        <v>0</v>
      </c>
      <c r="AH51" s="19">
        <f t="shared" si="118"/>
        <v>0</v>
      </c>
      <c r="AI51" s="19">
        <f t="shared" si="119"/>
        <v>0</v>
      </c>
      <c r="AJ51" s="19">
        <f t="shared" si="120"/>
        <v>0</v>
      </c>
      <c r="AK51" s="19">
        <f t="shared" si="121"/>
        <v>0</v>
      </c>
      <c r="AL51" s="19">
        <f t="shared" si="122"/>
        <v>0</v>
      </c>
      <c r="AM51" s="19">
        <f t="shared" si="123"/>
        <v>0</v>
      </c>
      <c r="AN51" s="19">
        <f t="shared" si="124"/>
        <v>0</v>
      </c>
      <c r="AO51" s="19">
        <f t="shared" si="3"/>
        <v>0</v>
      </c>
      <c r="AP51" s="19">
        <f t="shared" si="125"/>
        <v>277</v>
      </c>
      <c r="AQ51" s="19">
        <f t="shared" si="126"/>
        <v>0</v>
      </c>
      <c r="AR51" s="19">
        <f t="shared" si="127"/>
        <v>0</v>
      </c>
      <c r="AS51" s="19">
        <f t="shared" si="128"/>
        <v>0</v>
      </c>
      <c r="AT51" s="19">
        <f t="shared" si="8"/>
        <v>0</v>
      </c>
      <c r="AU51" s="19">
        <f t="shared" si="9"/>
        <v>0</v>
      </c>
      <c r="AV51" s="19">
        <f t="shared" si="10"/>
        <v>0</v>
      </c>
      <c r="AW51" s="19">
        <f t="shared" si="11"/>
        <v>0</v>
      </c>
      <c r="AX51" s="19">
        <f t="shared" si="12"/>
        <v>0</v>
      </c>
      <c r="AY51" s="19">
        <f t="shared" si="13"/>
        <v>0</v>
      </c>
      <c r="AZ51" s="19">
        <f t="shared" si="129"/>
        <v>0</v>
      </c>
      <c r="BA51" s="19">
        <f t="shared" si="130"/>
        <v>0</v>
      </c>
      <c r="BB51" s="19">
        <f t="shared" si="131"/>
        <v>0</v>
      </c>
      <c r="BC51" s="19">
        <f t="shared" si="132"/>
        <v>0</v>
      </c>
      <c r="BD51" s="19">
        <f t="shared" si="133"/>
        <v>0</v>
      </c>
      <c r="BE51" s="19">
        <f t="shared" si="134"/>
        <v>0</v>
      </c>
      <c r="BF51" s="19">
        <f t="shared" si="48"/>
        <v>277</v>
      </c>
      <c r="BG51" s="19">
        <f t="shared" si="135"/>
        <v>0</v>
      </c>
      <c r="BH51" s="19">
        <f t="shared" si="136"/>
        <v>0</v>
      </c>
      <c r="BI51" s="19">
        <f t="shared" si="137"/>
        <v>0</v>
      </c>
      <c r="BK51" s="20">
        <f t="shared" si="138"/>
        <v>0</v>
      </c>
      <c r="BL51" s="20">
        <f t="shared" si="139"/>
        <v>0</v>
      </c>
      <c r="BM51" s="20">
        <f t="shared" si="140"/>
        <v>0</v>
      </c>
      <c r="BN51" s="20">
        <f t="shared" si="141"/>
        <v>0</v>
      </c>
      <c r="BO51" s="20">
        <f t="shared" si="142"/>
        <v>0</v>
      </c>
      <c r="BP51" s="20">
        <f t="shared" si="143"/>
        <v>0</v>
      </c>
      <c r="BQ51" s="20">
        <f t="shared" si="144"/>
        <v>0</v>
      </c>
      <c r="BR51" s="20">
        <f t="shared" si="145"/>
        <v>0</v>
      </c>
      <c r="BS51" s="20">
        <f t="shared" si="146"/>
        <v>0</v>
      </c>
      <c r="BT51" s="20">
        <f t="shared" si="147"/>
        <v>0</v>
      </c>
      <c r="BU51" s="20">
        <f t="shared" si="20"/>
        <v>0</v>
      </c>
      <c r="BV51" s="8">
        <f>IF('Men''s Epée'!$AP$3=TRUE,G51,0)</f>
        <v>277</v>
      </c>
      <c r="BW51" s="8">
        <f>IF('Men''s Epée'!$AQ$3=TRUE,I51,0)</f>
        <v>0</v>
      </c>
      <c r="BX51" s="8">
        <f>IF('Men''s Epée'!$AR$3=TRUE,K51,0)</f>
        <v>0</v>
      </c>
      <c r="BY51" s="8">
        <f>IF('Men''s Epée'!$AS$3=TRUE,M51,0)</f>
        <v>0</v>
      </c>
      <c r="BZ51" s="8">
        <f t="shared" si="21"/>
        <v>0</v>
      </c>
      <c r="CA51" s="8">
        <f t="shared" si="22"/>
        <v>0</v>
      </c>
      <c r="CB51" s="8">
        <f t="shared" si="23"/>
        <v>0</v>
      </c>
      <c r="CC51" s="8">
        <f t="shared" si="24"/>
        <v>0</v>
      </c>
      <c r="CD51" s="8">
        <f t="shared" si="25"/>
        <v>0</v>
      </c>
      <c r="CE51" s="8">
        <f t="shared" si="26"/>
        <v>0</v>
      </c>
      <c r="CF51" s="20">
        <f t="shared" si="148"/>
        <v>0</v>
      </c>
      <c r="CG51" s="20">
        <f t="shared" si="149"/>
        <v>0</v>
      </c>
      <c r="CH51" s="20">
        <f t="shared" si="150"/>
        <v>0</v>
      </c>
      <c r="CI51" s="20">
        <f t="shared" si="151"/>
        <v>0</v>
      </c>
      <c r="CJ51" s="20">
        <f t="shared" si="152"/>
        <v>0</v>
      </c>
      <c r="CK51" s="20">
        <f t="shared" si="153"/>
        <v>0</v>
      </c>
      <c r="CL51" s="8">
        <f t="shared" si="64"/>
        <v>277</v>
      </c>
      <c r="CM51" s="8">
        <f t="shared" si="154"/>
        <v>0</v>
      </c>
      <c r="CN51" s="8">
        <f t="shared" si="155"/>
        <v>0</v>
      </c>
      <c r="CO51" s="8">
        <f t="shared" si="156"/>
        <v>0</v>
      </c>
      <c r="CP51" s="8">
        <f t="shared" si="157"/>
        <v>277</v>
      </c>
    </row>
    <row r="52" spans="1:94" ht="13.5">
      <c r="A52" s="11" t="str">
        <f t="shared" si="113"/>
        <v>48T</v>
      </c>
      <c r="B52" s="11">
        <f t="shared" si="114"/>
      </c>
      <c r="C52" s="12" t="s">
        <v>266</v>
      </c>
      <c r="D52" s="13">
        <v>1984</v>
      </c>
      <c r="E52" s="39">
        <f>ROUND(IF('Men''s Epée'!$A$3=1,AO52+BF52,BU52+CL52),0)</f>
        <v>277</v>
      </c>
      <c r="F52" s="14" t="s">
        <v>4</v>
      </c>
      <c r="G52" s="16">
        <f>IF(OR('Men''s Epée'!$A$3=1,'Men''s Epée'!$AP$3=TRUE),IF(OR(F52&gt;=49,ISNUMBER(F52)=FALSE),0,VLOOKUP(F52,PointTable,G$3,TRUE)),0)</f>
        <v>0</v>
      </c>
      <c r="H52" s="15">
        <v>31</v>
      </c>
      <c r="I52" s="16">
        <f>IF(OR('Men''s Epée'!$A$3=1,'Men''s Epée'!$AQ$3=TRUE),IF(OR(H52&gt;=49,ISNUMBER(H52)=FALSE),0,VLOOKUP(H52,PointTable,I$3,TRUE)),0)</f>
        <v>277</v>
      </c>
      <c r="J52" s="15" t="s">
        <v>4</v>
      </c>
      <c r="K52" s="16">
        <f>IF(OR('Men''s Epée'!$A$3=1,'Men''s Epée'!$AQ$3=TRUE),IF(OR(J52&gt;=49,ISNUMBER(J52)=FALSE),0,VLOOKUP(J52,PointTable,K$3,TRUE)),0)</f>
        <v>0</v>
      </c>
      <c r="L52" s="15" t="s">
        <v>4</v>
      </c>
      <c r="M52" s="16">
        <f>IF(OR('Men''s Epée'!$A$3=1,'Men''s Epée'!$AS$3=TRUE),IF(OR(L52&gt;=49,ISNUMBER(L52)=FALSE),0,VLOOKUP(L52,PointTable,M$3,TRUE)),0)</f>
        <v>0</v>
      </c>
      <c r="N52" s="17"/>
      <c r="O52" s="17"/>
      <c r="P52" s="17"/>
      <c r="Q52" s="17"/>
      <c r="R52" s="17"/>
      <c r="S52" s="17"/>
      <c r="T52" s="17"/>
      <c r="U52" s="17"/>
      <c r="V52" s="17"/>
      <c r="W52" s="18"/>
      <c r="X52" s="17"/>
      <c r="Y52" s="17"/>
      <c r="Z52" s="17"/>
      <c r="AA52" s="17"/>
      <c r="AB52" s="17"/>
      <c r="AC52" s="18"/>
      <c r="AE52" s="19">
        <f t="shared" si="115"/>
        <v>0</v>
      </c>
      <c r="AF52" s="19">
        <f t="shared" si="116"/>
        <v>0</v>
      </c>
      <c r="AG52" s="19">
        <f t="shared" si="117"/>
        <v>0</v>
      </c>
      <c r="AH52" s="19">
        <f t="shared" si="118"/>
        <v>0</v>
      </c>
      <c r="AI52" s="19">
        <f t="shared" si="119"/>
        <v>0</v>
      </c>
      <c r="AJ52" s="19">
        <f t="shared" si="120"/>
        <v>0</v>
      </c>
      <c r="AK52" s="19">
        <f t="shared" si="121"/>
        <v>0</v>
      </c>
      <c r="AL52" s="19">
        <f t="shared" si="122"/>
        <v>0</v>
      </c>
      <c r="AM52" s="19">
        <f t="shared" si="123"/>
        <v>0</v>
      </c>
      <c r="AN52" s="19">
        <f t="shared" si="124"/>
        <v>0</v>
      </c>
      <c r="AO52" s="19">
        <f t="shared" si="3"/>
        <v>0</v>
      </c>
      <c r="AP52" s="19">
        <f t="shared" si="125"/>
        <v>0</v>
      </c>
      <c r="AQ52" s="19">
        <f t="shared" si="126"/>
        <v>277</v>
      </c>
      <c r="AR52" s="19">
        <f t="shared" si="127"/>
        <v>0</v>
      </c>
      <c r="AS52" s="19">
        <f t="shared" si="128"/>
        <v>0</v>
      </c>
      <c r="AT52" s="19">
        <f t="shared" si="8"/>
        <v>0</v>
      </c>
      <c r="AU52" s="19">
        <f t="shared" si="9"/>
        <v>0</v>
      </c>
      <c r="AV52" s="19">
        <f t="shared" si="10"/>
        <v>0</v>
      </c>
      <c r="AW52" s="19">
        <f t="shared" si="11"/>
        <v>0</v>
      </c>
      <c r="AX52" s="19">
        <f t="shared" si="12"/>
        <v>0</v>
      </c>
      <c r="AY52" s="19">
        <f t="shared" si="13"/>
        <v>0</v>
      </c>
      <c r="AZ52" s="19">
        <f t="shared" si="129"/>
        <v>0</v>
      </c>
      <c r="BA52" s="19">
        <f t="shared" si="130"/>
        <v>0</v>
      </c>
      <c r="BB52" s="19">
        <f t="shared" si="131"/>
        <v>0</v>
      </c>
      <c r="BC52" s="19">
        <f t="shared" si="132"/>
        <v>0</v>
      </c>
      <c r="BD52" s="19">
        <f t="shared" si="133"/>
        <v>0</v>
      </c>
      <c r="BE52" s="19">
        <f t="shared" si="134"/>
        <v>0</v>
      </c>
      <c r="BF52" s="19">
        <f t="shared" si="48"/>
        <v>277</v>
      </c>
      <c r="BG52" s="19">
        <f t="shared" si="135"/>
        <v>0</v>
      </c>
      <c r="BH52" s="19">
        <f t="shared" si="136"/>
        <v>0</v>
      </c>
      <c r="BI52" s="19">
        <f t="shared" si="137"/>
        <v>0</v>
      </c>
      <c r="BK52" s="20">
        <f t="shared" si="138"/>
        <v>0</v>
      </c>
      <c r="BL52" s="20">
        <f t="shared" si="139"/>
        <v>0</v>
      </c>
      <c r="BM52" s="20">
        <f t="shared" si="140"/>
        <v>0</v>
      </c>
      <c r="BN52" s="20">
        <f t="shared" si="141"/>
        <v>0</v>
      </c>
      <c r="BO52" s="20">
        <f t="shared" si="142"/>
        <v>0</v>
      </c>
      <c r="BP52" s="20">
        <f t="shared" si="143"/>
        <v>0</v>
      </c>
      <c r="BQ52" s="20">
        <f t="shared" si="144"/>
        <v>0</v>
      </c>
      <c r="BR52" s="20">
        <f t="shared" si="145"/>
        <v>0</v>
      </c>
      <c r="BS52" s="20">
        <f t="shared" si="146"/>
        <v>0</v>
      </c>
      <c r="BT52" s="20">
        <f t="shared" si="147"/>
        <v>0</v>
      </c>
      <c r="BU52" s="20">
        <f t="shared" si="20"/>
        <v>0</v>
      </c>
      <c r="BV52" s="8">
        <f>IF('Men''s Epée'!$AP$3=TRUE,G52,0)</f>
        <v>0</v>
      </c>
      <c r="BW52" s="8">
        <f>IF('Men''s Epée'!$AQ$3=TRUE,I52,0)</f>
        <v>277</v>
      </c>
      <c r="BX52" s="8">
        <f>IF('Men''s Epée'!$AR$3=TRUE,K52,0)</f>
        <v>0</v>
      </c>
      <c r="BY52" s="8">
        <f>IF('Men''s Epée'!$AS$3=TRUE,M52,0)</f>
        <v>0</v>
      </c>
      <c r="BZ52" s="8">
        <f t="shared" si="21"/>
        <v>0</v>
      </c>
      <c r="CA52" s="8">
        <f t="shared" si="22"/>
        <v>0</v>
      </c>
      <c r="CB52" s="8">
        <f t="shared" si="23"/>
        <v>0</v>
      </c>
      <c r="CC52" s="8">
        <f t="shared" si="24"/>
        <v>0</v>
      </c>
      <c r="CD52" s="8">
        <f t="shared" si="25"/>
        <v>0</v>
      </c>
      <c r="CE52" s="8">
        <f t="shared" si="26"/>
        <v>0</v>
      </c>
      <c r="CF52" s="20">
        <f t="shared" si="148"/>
        <v>0</v>
      </c>
      <c r="CG52" s="20">
        <f t="shared" si="149"/>
        <v>0</v>
      </c>
      <c r="CH52" s="20">
        <f t="shared" si="150"/>
        <v>0</v>
      </c>
      <c r="CI52" s="20">
        <f t="shared" si="151"/>
        <v>0</v>
      </c>
      <c r="CJ52" s="20">
        <f t="shared" si="152"/>
        <v>0</v>
      </c>
      <c r="CK52" s="20">
        <f t="shared" si="153"/>
        <v>0</v>
      </c>
      <c r="CL52" s="8">
        <f t="shared" si="64"/>
        <v>277</v>
      </c>
      <c r="CM52" s="8">
        <f t="shared" si="154"/>
        <v>0</v>
      </c>
      <c r="CN52" s="8">
        <f t="shared" si="155"/>
        <v>0</v>
      </c>
      <c r="CO52" s="8">
        <f t="shared" si="156"/>
        <v>0</v>
      </c>
      <c r="CP52" s="8">
        <f t="shared" si="157"/>
        <v>277</v>
      </c>
    </row>
    <row r="53" spans="1:94" ht="13.5">
      <c r="A53" s="11">
        <f t="shared" si="113"/>
      </c>
      <c r="B53" s="11">
        <f t="shared" si="114"/>
      </c>
      <c r="C53" s="12" t="s">
        <v>384</v>
      </c>
      <c r="D53" s="13">
        <v>1979</v>
      </c>
      <c r="E53" s="39">
        <f>ROUND(IF('Men''s Epée'!$A$3=1,AO53+BF53,BU53+CL53),0)</f>
        <v>31</v>
      </c>
      <c r="F53" s="14" t="s">
        <v>4</v>
      </c>
      <c r="G53" s="16">
        <f>IF(OR('Men''s Epée'!$A$3=1,'Men''s Epée'!$AP$3=TRUE),IF(OR(F53&gt;=49,ISNUMBER(F53)=FALSE),0,VLOOKUP(F53,PointTable,G$3,TRUE)),0)</f>
        <v>0</v>
      </c>
      <c r="H53" s="15" t="s">
        <v>4</v>
      </c>
      <c r="I53" s="16">
        <f>IF(OR('Men''s Epée'!$A$3=1,'Men''s Epée'!$AQ$3=TRUE),IF(OR(H53&gt;=49,ISNUMBER(H53)=FALSE),0,VLOOKUP(H53,PointTable,I$3,TRUE)),0)</f>
        <v>0</v>
      </c>
      <c r="J53" s="15" t="s">
        <v>4</v>
      </c>
      <c r="K53" s="16">
        <f>IF(OR('Men''s Epée'!$A$3=1,'Men''s Epée'!$AQ$3=TRUE),IF(OR(J53&gt;=49,ISNUMBER(J53)=FALSE),0,VLOOKUP(J53,PointTable,K$3,TRUE)),0)</f>
        <v>0</v>
      </c>
      <c r="L53" s="15" t="s">
        <v>4</v>
      </c>
      <c r="M53" s="16">
        <f>IF(OR('Men''s Epée'!$A$3=1,'Men''s Epée'!$AS$3=TRUE),IF(OR(L53&gt;=49,ISNUMBER(L53)=FALSE),0,VLOOKUP(L53,PointTable,M$3,TRUE)),0)</f>
        <v>0</v>
      </c>
      <c r="N53" s="17"/>
      <c r="O53" s="17"/>
      <c r="P53" s="17"/>
      <c r="Q53" s="17"/>
      <c r="R53" s="17"/>
      <c r="S53" s="17"/>
      <c r="T53" s="17"/>
      <c r="U53" s="17"/>
      <c r="V53" s="17"/>
      <c r="W53" s="18"/>
      <c r="X53" s="17">
        <v>30.9</v>
      </c>
      <c r="Y53" s="17"/>
      <c r="Z53" s="17"/>
      <c r="AA53" s="17"/>
      <c r="AB53" s="17"/>
      <c r="AC53" s="18"/>
      <c r="AE53" s="19">
        <f t="shared" si="115"/>
        <v>0</v>
      </c>
      <c r="AF53" s="19">
        <f t="shared" si="116"/>
        <v>0</v>
      </c>
      <c r="AG53" s="19">
        <f t="shared" si="117"/>
        <v>0</v>
      </c>
      <c r="AH53" s="19">
        <f t="shared" si="118"/>
        <v>0</v>
      </c>
      <c r="AI53" s="19">
        <f t="shared" si="119"/>
        <v>0</v>
      </c>
      <c r="AJ53" s="19">
        <f t="shared" si="120"/>
        <v>0</v>
      </c>
      <c r="AK53" s="19">
        <f t="shared" si="121"/>
        <v>0</v>
      </c>
      <c r="AL53" s="19">
        <f t="shared" si="122"/>
        <v>0</v>
      </c>
      <c r="AM53" s="19">
        <f t="shared" si="123"/>
        <v>0</v>
      </c>
      <c r="AN53" s="19">
        <f t="shared" si="124"/>
        <v>0</v>
      </c>
      <c r="AO53" s="19">
        <f t="shared" si="3"/>
        <v>0</v>
      </c>
      <c r="AP53" s="19">
        <f t="shared" si="125"/>
        <v>0</v>
      </c>
      <c r="AQ53" s="19">
        <f t="shared" si="126"/>
        <v>0</v>
      </c>
      <c r="AR53" s="19">
        <f t="shared" si="127"/>
        <v>0</v>
      </c>
      <c r="AS53" s="19">
        <f t="shared" si="128"/>
        <v>0</v>
      </c>
      <c r="AT53" s="19">
        <f t="shared" si="8"/>
        <v>0</v>
      </c>
      <c r="AU53" s="19">
        <f t="shared" si="9"/>
        <v>0</v>
      </c>
      <c r="AV53" s="19">
        <f t="shared" si="10"/>
        <v>0</v>
      </c>
      <c r="AW53" s="19">
        <f t="shared" si="11"/>
        <v>0</v>
      </c>
      <c r="AX53" s="19">
        <f t="shared" si="12"/>
        <v>0</v>
      </c>
      <c r="AY53" s="19">
        <f t="shared" si="13"/>
        <v>0</v>
      </c>
      <c r="AZ53" s="19">
        <f t="shared" si="129"/>
        <v>30.9</v>
      </c>
      <c r="BA53" s="19">
        <f t="shared" si="130"/>
        <v>0</v>
      </c>
      <c r="BB53" s="19">
        <f t="shared" si="131"/>
        <v>0</v>
      </c>
      <c r="BC53" s="19">
        <f t="shared" si="132"/>
        <v>0</v>
      </c>
      <c r="BD53" s="19">
        <f t="shared" si="133"/>
        <v>0</v>
      </c>
      <c r="BE53" s="19">
        <f t="shared" si="134"/>
        <v>0</v>
      </c>
      <c r="BF53" s="19">
        <f t="shared" si="48"/>
        <v>30.9</v>
      </c>
      <c r="BG53" s="19">
        <f t="shared" si="135"/>
        <v>30.9</v>
      </c>
      <c r="BH53" s="19">
        <f t="shared" si="136"/>
        <v>0</v>
      </c>
      <c r="BI53" s="19">
        <f t="shared" si="137"/>
        <v>0</v>
      </c>
      <c r="BK53" s="20">
        <f t="shared" si="138"/>
        <v>0</v>
      </c>
      <c r="BL53" s="20">
        <f t="shared" si="139"/>
        <v>0</v>
      </c>
      <c r="BM53" s="20">
        <f t="shared" si="140"/>
        <v>0</v>
      </c>
      <c r="BN53" s="20">
        <f t="shared" si="141"/>
        <v>0</v>
      </c>
      <c r="BO53" s="20">
        <f t="shared" si="142"/>
        <v>0</v>
      </c>
      <c r="BP53" s="20">
        <f t="shared" si="143"/>
        <v>0</v>
      </c>
      <c r="BQ53" s="20">
        <f t="shared" si="144"/>
        <v>0</v>
      </c>
      <c r="BR53" s="20">
        <f t="shared" si="145"/>
        <v>0</v>
      </c>
      <c r="BS53" s="20">
        <f t="shared" si="146"/>
        <v>0</v>
      </c>
      <c r="BT53" s="20">
        <f t="shared" si="147"/>
        <v>0</v>
      </c>
      <c r="BU53" s="20">
        <f t="shared" si="20"/>
        <v>0</v>
      </c>
      <c r="BV53" s="8">
        <f>IF('Men''s Epée'!$AP$3=TRUE,G53,0)</f>
        <v>0</v>
      </c>
      <c r="BW53" s="8">
        <f>IF('Men''s Epée'!$AQ$3=TRUE,I53,0)</f>
        <v>0</v>
      </c>
      <c r="BX53" s="8">
        <f>IF('Men''s Epée'!$AR$3=TRUE,K53,0)</f>
        <v>0</v>
      </c>
      <c r="BY53" s="8">
        <f>IF('Men''s Epée'!$AS$3=TRUE,M53,0)</f>
        <v>0</v>
      </c>
      <c r="BZ53" s="8">
        <f t="shared" si="21"/>
        <v>0</v>
      </c>
      <c r="CA53" s="8">
        <f t="shared" si="22"/>
        <v>0</v>
      </c>
      <c r="CB53" s="8">
        <f t="shared" si="23"/>
        <v>0</v>
      </c>
      <c r="CC53" s="8">
        <f t="shared" si="24"/>
        <v>0</v>
      </c>
      <c r="CD53" s="8">
        <f t="shared" si="25"/>
        <v>0</v>
      </c>
      <c r="CE53" s="8">
        <f t="shared" si="26"/>
        <v>0</v>
      </c>
      <c r="CF53" s="20">
        <f t="shared" si="148"/>
        <v>30.9</v>
      </c>
      <c r="CG53" s="20">
        <f t="shared" si="149"/>
        <v>0</v>
      </c>
      <c r="CH53" s="20">
        <f t="shared" si="150"/>
        <v>0</v>
      </c>
      <c r="CI53" s="20">
        <f t="shared" si="151"/>
        <v>0</v>
      </c>
      <c r="CJ53" s="20">
        <f t="shared" si="152"/>
        <v>0</v>
      </c>
      <c r="CK53" s="20">
        <f t="shared" si="153"/>
        <v>0</v>
      </c>
      <c r="CL53" s="8">
        <f t="shared" si="64"/>
        <v>30.9</v>
      </c>
      <c r="CM53" s="8">
        <f t="shared" si="154"/>
        <v>30.9</v>
      </c>
      <c r="CN53" s="8">
        <f t="shared" si="155"/>
        <v>0</v>
      </c>
      <c r="CO53" s="8">
        <f t="shared" si="156"/>
        <v>0</v>
      </c>
      <c r="CP53" s="8">
        <f t="shared" si="157"/>
        <v>31</v>
      </c>
    </row>
    <row r="54" spans="12:49" ht="13.5">
      <c r="L54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3:49" ht="13.5">
      <c r="C55" s="24" t="s">
        <v>10</v>
      </c>
      <c r="F55" s="19"/>
      <c r="G55" s="19"/>
      <c r="N55" s="25" t="s">
        <v>11</v>
      </c>
      <c r="O55" s="25" t="s">
        <v>12</v>
      </c>
      <c r="P55"/>
      <c r="Q55"/>
      <c r="R55"/>
      <c r="S55"/>
      <c r="T55"/>
      <c r="U55"/>
      <c r="V55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3:49" ht="13.5">
      <c r="C56" s="12" t="s">
        <v>404</v>
      </c>
      <c r="D56" s="26" t="s">
        <v>411</v>
      </c>
      <c r="N56" s="26">
        <v>28</v>
      </c>
      <c r="O56" s="27">
        <v>173.732</v>
      </c>
      <c r="P56" s="28"/>
      <c r="Q56"/>
      <c r="R56"/>
      <c r="S56"/>
      <c r="T56"/>
      <c r="U56"/>
      <c r="V56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3:49" ht="13.5">
      <c r="C57" s="12" t="s">
        <v>235</v>
      </c>
      <c r="D57" s="26" t="s">
        <v>411</v>
      </c>
      <c r="N57" s="26">
        <v>23</v>
      </c>
      <c r="O57" s="27">
        <v>197.376</v>
      </c>
      <c r="P57" s="28"/>
      <c r="Q57"/>
      <c r="R57"/>
      <c r="S57"/>
      <c r="T57"/>
      <c r="U57"/>
      <c r="V57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3:49" ht="13.5">
      <c r="C58" s="12" t="s">
        <v>405</v>
      </c>
      <c r="D58" s="26" t="s">
        <v>411</v>
      </c>
      <c r="N58" s="26">
        <v>15</v>
      </c>
      <c r="O58" s="27">
        <v>311.484</v>
      </c>
      <c r="P58" s="28"/>
      <c r="Q58"/>
      <c r="R58"/>
      <c r="S58"/>
      <c r="T58"/>
      <c r="U58"/>
      <c r="V5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3:49" ht="13.5">
      <c r="C59" s="12" t="s">
        <v>383</v>
      </c>
      <c r="D59" s="26" t="s">
        <v>385</v>
      </c>
      <c r="N59" s="26">
        <v>13</v>
      </c>
      <c r="O59" s="27">
        <v>30.9</v>
      </c>
      <c r="P59" s="28"/>
      <c r="Q59"/>
      <c r="R59"/>
      <c r="S59"/>
      <c r="T59"/>
      <c r="U59"/>
      <c r="V59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3:49" ht="13.5">
      <c r="C60" s="12" t="s">
        <v>332</v>
      </c>
      <c r="D60" s="26" t="s">
        <v>411</v>
      </c>
      <c r="N60" s="26">
        <v>21</v>
      </c>
      <c r="O60" s="27">
        <v>203.544</v>
      </c>
      <c r="P60" s="28"/>
      <c r="Q60"/>
      <c r="R60"/>
      <c r="S60"/>
      <c r="T60"/>
      <c r="U60"/>
      <c r="V60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3:49" ht="13.5">
      <c r="C61" s="12" t="s">
        <v>361</v>
      </c>
      <c r="D61" s="26" t="s">
        <v>411</v>
      </c>
      <c r="N61" s="26">
        <v>14</v>
      </c>
      <c r="O61" s="27">
        <v>314.568</v>
      </c>
      <c r="P61" s="28"/>
      <c r="Q61"/>
      <c r="R61"/>
      <c r="S61"/>
      <c r="T61"/>
      <c r="U61"/>
      <c r="V61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3:49" ht="13.5">
      <c r="C62" s="12" t="s">
        <v>119</v>
      </c>
      <c r="D62" s="26" t="s">
        <v>411</v>
      </c>
      <c r="N62" s="26">
        <v>10</v>
      </c>
      <c r="O62" s="27">
        <v>326.904</v>
      </c>
      <c r="P62" s="28"/>
      <c r="Q62"/>
      <c r="R62"/>
      <c r="S62"/>
      <c r="T62"/>
      <c r="U62"/>
      <c r="V62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3:49" ht="13.5">
      <c r="C63" s="12" t="s">
        <v>406</v>
      </c>
      <c r="D63" s="26" t="s">
        <v>411</v>
      </c>
      <c r="N63" s="26">
        <v>27</v>
      </c>
      <c r="O63" s="27">
        <v>175.788</v>
      </c>
      <c r="P63" s="28"/>
      <c r="Q63"/>
      <c r="R63"/>
      <c r="S63"/>
      <c r="T63"/>
      <c r="U63"/>
      <c r="V63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3:49" ht="13.5">
      <c r="C64" s="12" t="s">
        <v>77</v>
      </c>
      <c r="D64" s="26" t="s">
        <v>411</v>
      </c>
      <c r="N64" s="26">
        <v>18</v>
      </c>
      <c r="O64" s="27">
        <v>212.796</v>
      </c>
      <c r="P64" s="28"/>
      <c r="Q64"/>
      <c r="R64"/>
      <c r="S64"/>
      <c r="T64"/>
      <c r="U64"/>
      <c r="V64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3:49" ht="13.5">
      <c r="C65" s="12" t="s">
        <v>25</v>
      </c>
      <c r="D65" s="26" t="s">
        <v>360</v>
      </c>
      <c r="N65" s="26">
        <v>7</v>
      </c>
      <c r="O65" s="27">
        <v>19.044</v>
      </c>
      <c r="P65" s="28"/>
      <c r="Q65"/>
      <c r="R65"/>
      <c r="S65"/>
      <c r="T65"/>
      <c r="U65"/>
      <c r="V65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3:49" ht="13.5">
      <c r="C66" s="12" t="s">
        <v>25</v>
      </c>
      <c r="D66" s="26" t="s">
        <v>376</v>
      </c>
      <c r="N66" s="26">
        <v>58</v>
      </c>
      <c r="O66" s="30">
        <v>200</v>
      </c>
      <c r="P66" s="28"/>
      <c r="Q66"/>
      <c r="R66"/>
      <c r="S66"/>
      <c r="T66"/>
      <c r="U66"/>
      <c r="V66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3:49" ht="13.5">
      <c r="C67" s="12" t="s">
        <v>25</v>
      </c>
      <c r="D67" s="26" t="s">
        <v>411</v>
      </c>
      <c r="N67" s="26">
        <v>12</v>
      </c>
      <c r="O67" s="27">
        <v>320.736</v>
      </c>
      <c r="P67" s="28"/>
      <c r="Q67"/>
      <c r="R67"/>
      <c r="S67"/>
      <c r="T67"/>
      <c r="U67"/>
      <c r="V67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3:49" ht="13.5">
      <c r="C68" s="12" t="s">
        <v>407</v>
      </c>
      <c r="D68" s="26" t="s">
        <v>411</v>
      </c>
      <c r="N68" s="26">
        <v>13</v>
      </c>
      <c r="O68" s="27">
        <v>317.652</v>
      </c>
      <c r="P68" s="28"/>
      <c r="Q68"/>
      <c r="R68"/>
      <c r="S68"/>
      <c r="T68"/>
      <c r="U68"/>
      <c r="V6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3:49" ht="13.5">
      <c r="C69" s="12" t="s">
        <v>134</v>
      </c>
      <c r="D69" s="26" t="s">
        <v>411</v>
      </c>
      <c r="N69" s="26">
        <v>26</v>
      </c>
      <c r="O69" s="27">
        <v>177.844</v>
      </c>
      <c r="P69" s="28"/>
      <c r="Q69"/>
      <c r="R69"/>
      <c r="S69"/>
      <c r="T69"/>
      <c r="U69"/>
      <c r="V69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3:49" ht="13.5">
      <c r="M70" s="19"/>
      <c r="N70" s="22"/>
      <c r="O70" s="22"/>
      <c r="P70" s="22"/>
      <c r="Q70"/>
      <c r="R70"/>
      <c r="S70"/>
      <c r="T70"/>
      <c r="U70"/>
      <c r="V70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3:49" ht="13.5">
      <c r="C71" s="24" t="s">
        <v>13</v>
      </c>
      <c r="F71" s="19"/>
      <c r="G71" s="19"/>
      <c r="M71" s="19"/>
      <c r="N71" s="25" t="s">
        <v>11</v>
      </c>
      <c r="O71" s="25" t="s">
        <v>12</v>
      </c>
      <c r="P71" s="28"/>
      <c r="Q71"/>
      <c r="R71"/>
      <c r="S71"/>
      <c r="T71"/>
      <c r="U71"/>
      <c r="V71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3:49" ht="13.5">
      <c r="C72" s="12" t="s">
        <v>361</v>
      </c>
      <c r="D72" s="13" t="s">
        <v>362</v>
      </c>
      <c r="G72" s="19"/>
      <c r="I72" s="19"/>
      <c r="J72" s="19"/>
      <c r="K72" s="19"/>
      <c r="L72" s="19"/>
      <c r="M72" s="19"/>
      <c r="N72" s="33" t="s">
        <v>168</v>
      </c>
      <c r="O72" s="30">
        <v>200</v>
      </c>
      <c r="P72" s="28"/>
      <c r="Q72"/>
      <c r="R72"/>
      <c r="S72"/>
      <c r="T72"/>
      <c r="U72"/>
      <c r="V72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3:49" ht="13.5">
      <c r="C73" s="12" t="s">
        <v>119</v>
      </c>
      <c r="D73" s="13" t="s">
        <v>280</v>
      </c>
      <c r="G73" s="19"/>
      <c r="I73" s="19"/>
      <c r="J73" s="19"/>
      <c r="K73" s="19"/>
      <c r="L73" s="19"/>
      <c r="M73" s="19"/>
      <c r="N73" s="26">
        <v>61</v>
      </c>
      <c r="O73" s="30">
        <v>200</v>
      </c>
      <c r="P73" s="28"/>
      <c r="Q73"/>
      <c r="R73"/>
      <c r="S73"/>
      <c r="T73"/>
      <c r="U73"/>
      <c r="V73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3:49" ht="13.5">
      <c r="C74" s="12" t="s">
        <v>119</v>
      </c>
      <c r="D74" s="13" t="s">
        <v>286</v>
      </c>
      <c r="G74" s="19"/>
      <c r="I74" s="19"/>
      <c r="J74" s="19"/>
      <c r="K74" s="19"/>
      <c r="L74" s="19"/>
      <c r="M74" s="19"/>
      <c r="N74" s="33" t="s">
        <v>169</v>
      </c>
      <c r="O74" s="27">
        <v>510.328</v>
      </c>
      <c r="P74" s="28"/>
      <c r="Q74"/>
      <c r="R74"/>
      <c r="S74"/>
      <c r="T74"/>
      <c r="U74"/>
      <c r="V74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3:49" ht="13.5">
      <c r="C75" s="31" t="s">
        <v>77</v>
      </c>
      <c r="D75" s="13" t="s">
        <v>280</v>
      </c>
      <c r="G75" s="19"/>
      <c r="I75" s="19"/>
      <c r="J75" s="19"/>
      <c r="K75" s="19"/>
      <c r="L75" s="19"/>
      <c r="M75" s="19"/>
      <c r="N75" s="26">
        <v>49</v>
      </c>
      <c r="O75" s="30">
        <v>200</v>
      </c>
      <c r="P75" s="28"/>
      <c r="Q75"/>
      <c r="R75"/>
      <c r="S75"/>
      <c r="T75"/>
      <c r="U75"/>
      <c r="V75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3:49" ht="13.5">
      <c r="C76" s="41" t="s">
        <v>281</v>
      </c>
      <c r="D76" s="13" t="s">
        <v>280</v>
      </c>
      <c r="G76" s="19"/>
      <c r="I76" s="19"/>
      <c r="J76" s="19"/>
      <c r="K76" s="19"/>
      <c r="L76" s="19"/>
      <c r="M76" s="19"/>
      <c r="N76" s="26">
        <v>47</v>
      </c>
      <c r="O76" s="30">
        <v>200</v>
      </c>
      <c r="P76" s="28"/>
      <c r="Q76"/>
      <c r="R76"/>
      <c r="S76"/>
      <c r="T76"/>
      <c r="U76"/>
      <c r="V76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3:49" ht="13.5">
      <c r="C77" s="12" t="s">
        <v>134</v>
      </c>
      <c r="D77" s="13" t="s">
        <v>288</v>
      </c>
      <c r="G77" s="19"/>
      <c r="I77" s="19"/>
      <c r="J77" s="19"/>
      <c r="K77" s="19"/>
      <c r="L77" s="19"/>
      <c r="M77" s="19"/>
      <c r="N77" s="26">
        <v>62</v>
      </c>
      <c r="O77" s="13">
        <v>200</v>
      </c>
      <c r="P77" s="28"/>
      <c r="Q77"/>
      <c r="R77"/>
      <c r="S77"/>
      <c r="T77"/>
      <c r="U77"/>
      <c r="V77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5:22" ht="12.75">
      <c r="O78"/>
      <c r="P78"/>
      <c r="Q78"/>
      <c r="R78"/>
      <c r="S78"/>
      <c r="T78"/>
      <c r="U78"/>
      <c r="V78"/>
    </row>
    <row r="79" spans="15:22" ht="12.75">
      <c r="O79"/>
      <c r="P79"/>
      <c r="Q79"/>
      <c r="R79"/>
      <c r="S79"/>
      <c r="T79"/>
      <c r="U79"/>
      <c r="V79"/>
    </row>
    <row r="80" spans="16:22" ht="12.75">
      <c r="P80"/>
      <c r="Q80"/>
      <c r="R80"/>
      <c r="S80"/>
      <c r="T80"/>
      <c r="U80"/>
      <c r="V80"/>
    </row>
    <row r="81" spans="16:22" ht="12.75">
      <c r="P81"/>
      <c r="Q81"/>
      <c r="R81"/>
      <c r="S81"/>
      <c r="T81"/>
      <c r="U81"/>
      <c r="V81"/>
    </row>
    <row r="82" spans="16:22" ht="12.75">
      <c r="P82"/>
      <c r="Q82"/>
      <c r="R82"/>
      <c r="S82"/>
      <c r="T82"/>
      <c r="U82"/>
      <c r="V82"/>
    </row>
    <row r="83" spans="16:22" ht="12.75">
      <c r="P83"/>
      <c r="Q83"/>
      <c r="R83"/>
      <c r="S83"/>
      <c r="T83"/>
      <c r="U83"/>
      <c r="V83"/>
    </row>
    <row r="84" spans="16:22" ht="12.75">
      <c r="P84"/>
      <c r="Q84"/>
      <c r="R84"/>
      <c r="S84"/>
      <c r="T84"/>
      <c r="U84"/>
      <c r="V84"/>
    </row>
    <row r="85" spans="16:22" ht="12.75">
      <c r="P85"/>
      <c r="Q85"/>
      <c r="R85"/>
      <c r="S85"/>
      <c r="T85"/>
      <c r="U85"/>
      <c r="V85"/>
    </row>
    <row r="86" spans="16:22" ht="12.75">
      <c r="P86"/>
      <c r="Q86"/>
      <c r="R86"/>
      <c r="S86"/>
      <c r="T86"/>
      <c r="U86"/>
      <c r="V86"/>
    </row>
    <row r="87" spans="16:22" ht="12.75">
      <c r="P87"/>
      <c r="Q87"/>
      <c r="R87"/>
      <c r="S87"/>
      <c r="T87"/>
      <c r="U87"/>
      <c r="V87"/>
    </row>
    <row r="88" spans="16:22" ht="12.75">
      <c r="P88"/>
      <c r="Q88"/>
      <c r="R88"/>
      <c r="S88"/>
      <c r="T88"/>
      <c r="U88"/>
      <c r="V88"/>
    </row>
    <row r="89" spans="16:22" ht="12.75">
      <c r="P89"/>
      <c r="Q89"/>
      <c r="R89"/>
      <c r="S89"/>
      <c r="T89"/>
      <c r="U89"/>
      <c r="V89"/>
    </row>
    <row r="90" spans="16:22" ht="12.75">
      <c r="P90"/>
      <c r="Q90"/>
      <c r="R90"/>
      <c r="S90"/>
      <c r="T90"/>
      <c r="U90"/>
      <c r="V90"/>
    </row>
    <row r="91" spans="16:22" ht="12.75">
      <c r="P91"/>
      <c r="Q91"/>
      <c r="R91"/>
      <c r="S91"/>
      <c r="T91"/>
      <c r="U91"/>
      <c r="V91"/>
    </row>
    <row r="92" spans="16:22" ht="12.75">
      <c r="P92"/>
      <c r="Q92"/>
      <c r="R92"/>
      <c r="S92"/>
      <c r="T92"/>
      <c r="U92"/>
      <c r="V92"/>
    </row>
    <row r="93" spans="16:22" ht="12.75">
      <c r="P93"/>
      <c r="Q93"/>
      <c r="R93"/>
      <c r="S93"/>
      <c r="T93"/>
      <c r="U93"/>
      <c r="V93"/>
    </row>
    <row r="94" spans="16:22" ht="12.75">
      <c r="P94"/>
      <c r="Q94"/>
      <c r="R94"/>
      <c r="S94"/>
      <c r="T94"/>
      <c r="U94"/>
      <c r="V94"/>
    </row>
    <row r="95" spans="16:22" ht="12.75">
      <c r="P95"/>
      <c r="Q95"/>
      <c r="R95"/>
      <c r="S95"/>
      <c r="T95"/>
      <c r="U95"/>
      <c r="V95"/>
    </row>
    <row r="96" spans="16:22" ht="12.75">
      <c r="P96"/>
      <c r="Q96"/>
      <c r="R96"/>
      <c r="S96"/>
      <c r="T96"/>
      <c r="U96"/>
      <c r="V96"/>
    </row>
    <row r="97" spans="16:22" ht="12.75">
      <c r="P97"/>
      <c r="Q97"/>
      <c r="R97"/>
      <c r="S97"/>
      <c r="T97"/>
      <c r="U97"/>
      <c r="V97"/>
    </row>
    <row r="98" spans="16:22" ht="12.75">
      <c r="P98"/>
      <c r="Q98"/>
      <c r="R98"/>
      <c r="S98"/>
      <c r="T98"/>
      <c r="U98"/>
      <c r="V98"/>
    </row>
  </sheetData>
  <mergeCells count="3">
    <mergeCell ref="X1:AC1"/>
    <mergeCell ref="N1:W1"/>
    <mergeCell ref="X2:AC2"/>
  </mergeCells>
  <printOptions horizontalCentered="1"/>
  <pageMargins left="0.25" right="0.25" top="0.95" bottom="0.95" header="0.25" footer="0.25"/>
  <pageSetup fitToHeight="10" fitToWidth="1" horizontalDpi="300" verticalDpi="300" orientation="landscape" scale="74" r:id="rId1"/>
  <headerFooter alignWithMargins="0">
    <oddHeader>&amp;C&amp;"Times New Roman,Bold"&amp;16 2004-2005 USFA Point Standings
Senior &amp;A - Rolling Standings</oddHeader>
    <oddFooter>&amp;L&amp;"Arial,Bold"* Permanent Resident
# Junior&amp;"Arial,Regular"
Total = Best 4 Group II plus Best 3 Group I&amp;CPage &amp;P&amp;R&amp;"Arial,Bold"np = Did not earn points (including not competing)&amp;"Arial,Regular"
Printed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R70"/>
  <sheetViews>
    <sheetView workbookViewId="0" topLeftCell="A1">
      <pane ySplit="3" topLeftCell="BM4" activePane="bottomLeft" state="frozen"/>
      <selection pane="topLeft" activeCell="D4" sqref="D4"/>
      <selection pane="bottomLeft" activeCell="A4" sqref="A4"/>
    </sheetView>
  </sheetViews>
  <sheetFormatPr defaultColWidth="9.140625" defaultRowHeight="12.75"/>
  <cols>
    <col min="1" max="1" width="4.7109375" style="13" customWidth="1"/>
    <col min="2" max="2" width="3.28125" style="13" customWidth="1"/>
    <col min="3" max="3" width="27.421875" style="31" customWidth="1"/>
    <col min="4" max="4" width="5.421875" style="13" customWidth="1"/>
    <col min="5" max="5" width="8.00390625" style="13" customWidth="1"/>
    <col min="6" max="6" width="5.421875" style="14" customWidth="1"/>
    <col min="7" max="13" width="5.421875" style="22" customWidth="1"/>
    <col min="14" max="29" width="5.421875" style="23" customWidth="1"/>
    <col min="30" max="30" width="9.140625" style="19" customWidth="1"/>
    <col min="31" max="96" width="9.140625" style="19" hidden="1" customWidth="1"/>
    <col min="97" max="16384" width="9.140625" style="19" customWidth="1"/>
  </cols>
  <sheetData>
    <row r="1" spans="1:29" s="7" customFormat="1" ht="12.75" customHeight="1">
      <c r="A1" s="29"/>
      <c r="B1" s="1"/>
      <c r="C1" s="2" t="s">
        <v>0</v>
      </c>
      <c r="D1" s="3" t="s">
        <v>1</v>
      </c>
      <c r="E1" s="37" t="s">
        <v>2</v>
      </c>
      <c r="F1" s="6" t="s">
        <v>188</v>
      </c>
      <c r="G1" s="5"/>
      <c r="H1" s="4" t="s">
        <v>241</v>
      </c>
      <c r="I1" s="5"/>
      <c r="J1" s="4" t="s">
        <v>180</v>
      </c>
      <c r="K1" s="5"/>
      <c r="L1" s="4" t="s">
        <v>386</v>
      </c>
      <c r="M1" s="5"/>
      <c r="N1" s="46" t="s">
        <v>105</v>
      </c>
      <c r="O1" s="44"/>
      <c r="P1" s="44"/>
      <c r="Q1" s="44"/>
      <c r="R1" s="44"/>
      <c r="S1" s="44"/>
      <c r="T1" s="44"/>
      <c r="U1" s="44"/>
      <c r="V1" s="44"/>
      <c r="W1" s="45"/>
      <c r="X1" s="44" t="s">
        <v>109</v>
      </c>
      <c r="Y1" s="44"/>
      <c r="Z1" s="44"/>
      <c r="AA1" s="44"/>
      <c r="AB1" s="44"/>
      <c r="AC1" s="45"/>
    </row>
    <row r="2" spans="1:96" s="7" customFormat="1" ht="18.75" customHeight="1">
      <c r="A2" s="1"/>
      <c r="B2" s="1"/>
      <c r="C2" s="2"/>
      <c r="D2" s="2"/>
      <c r="E2" s="37"/>
      <c r="F2" s="6" t="s">
        <v>78</v>
      </c>
      <c r="G2" s="5" t="s">
        <v>189</v>
      </c>
      <c r="H2" s="4" t="s">
        <v>78</v>
      </c>
      <c r="I2" s="5" t="s">
        <v>242</v>
      </c>
      <c r="J2" s="4" t="s">
        <v>78</v>
      </c>
      <c r="K2" s="5" t="s">
        <v>308</v>
      </c>
      <c r="L2" s="4" t="s">
        <v>102</v>
      </c>
      <c r="M2" s="5" t="s">
        <v>387</v>
      </c>
      <c r="N2" s="4" t="s">
        <v>106</v>
      </c>
      <c r="O2" s="6"/>
      <c r="P2" s="6"/>
      <c r="Q2" s="6"/>
      <c r="R2" s="6"/>
      <c r="S2" s="6"/>
      <c r="T2" s="6"/>
      <c r="U2" s="6"/>
      <c r="V2" s="6"/>
      <c r="W2" s="6"/>
      <c r="X2" s="46" t="s">
        <v>3</v>
      </c>
      <c r="Y2" s="44"/>
      <c r="Z2" s="44"/>
      <c r="AA2" s="44"/>
      <c r="AB2" s="44"/>
      <c r="AC2" s="45"/>
      <c r="AO2" s="7" t="s">
        <v>107</v>
      </c>
      <c r="BG2" s="7" t="s">
        <v>108</v>
      </c>
      <c r="BL2" s="8"/>
      <c r="BV2" s="7" t="s">
        <v>107</v>
      </c>
      <c r="CN2" s="7" t="s">
        <v>108</v>
      </c>
      <c r="CR2" s="7" t="s">
        <v>110</v>
      </c>
    </row>
    <row r="3" spans="1:45" s="7" customFormat="1" ht="11.25" customHeight="1" hidden="1">
      <c r="A3" s="1"/>
      <c r="B3" s="1"/>
      <c r="C3" s="2"/>
      <c r="D3" s="2"/>
      <c r="E3" s="38"/>
      <c r="F3" s="3">
        <f>COLUMN()</f>
        <v>6</v>
      </c>
      <c r="G3" s="10">
        <f>HLOOKUP(F2,PointTableHeader,2,FALSE)</f>
        <v>9</v>
      </c>
      <c r="H3" s="9">
        <f>COLUMN()</f>
        <v>8</v>
      </c>
      <c r="I3" s="10">
        <f>HLOOKUP(H2,PointTableHeader,2,FALSE)</f>
        <v>9</v>
      </c>
      <c r="J3" s="9">
        <f>COLUMN()</f>
        <v>10</v>
      </c>
      <c r="K3" s="10">
        <f>HLOOKUP(J2,PointTableHeader,2,FALSE)</f>
        <v>9</v>
      </c>
      <c r="L3" s="9">
        <f>COLUMN()</f>
        <v>12</v>
      </c>
      <c r="M3" s="10">
        <f>HLOOKUP(L2,PointTableHeader,2,FALSE)</f>
        <v>8</v>
      </c>
      <c r="N3" s="9">
        <f>COLUMN()</f>
        <v>14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10"/>
      <c r="AP3" s="7" t="b">
        <v>0</v>
      </c>
      <c r="AQ3" s="7" t="b">
        <v>0</v>
      </c>
      <c r="AS3" s="7" t="b">
        <v>0</v>
      </c>
    </row>
    <row r="4" spans="1:96" ht="13.5">
      <c r="A4" s="11" t="str">
        <f>IF(E4&lt;MinimumSr,"",IF(E4=E3,A3,ROW()-3&amp;IF(E4=E5,"T","")))</f>
        <v>1</v>
      </c>
      <c r="B4" s="11">
        <f aca="true" t="shared" si="0" ref="B4:B19">IF(D4&gt;=JuniorCutoff,"#","")</f>
      </c>
      <c r="C4" s="12" t="s">
        <v>121</v>
      </c>
      <c r="D4" s="13">
        <v>1983</v>
      </c>
      <c r="E4" s="39">
        <f>ROUND(IF('Men''s Epée'!$A$3=1,AO4+BG4,BV4+CN4),0)</f>
        <v>4060</v>
      </c>
      <c r="F4" s="14">
        <v>12</v>
      </c>
      <c r="G4" s="16">
        <f>IF(OR('Men''s Epée'!$A$3=1,'Men''s Epée'!$AP$3=TRUE),IF(OR(F4&gt;=49,ISNUMBER(F4)=FALSE),0,VLOOKUP(F4,PointTable,G$3,TRUE)),0)</f>
        <v>529</v>
      </c>
      <c r="H4" s="15">
        <v>5</v>
      </c>
      <c r="I4" s="16">
        <f>IF(OR('Men''s Epée'!$A$3=1,'Men''s Epée'!$AQ$3=TRUE),IF(OR(H4&gt;=49,ISNUMBER(H4)=FALSE),0,VLOOKUP(H4,PointTable,I$3,TRUE)),0)</f>
        <v>700</v>
      </c>
      <c r="J4" s="15">
        <v>6</v>
      </c>
      <c r="K4" s="16">
        <f>IF(OR('Men''s Epée'!$A$3=1,'Men''s Epée'!$AQ$3=TRUE),IF(OR(J4&gt;=49,ISNUMBER(J4)=FALSE),0,VLOOKUP(J4,PointTable,K$3,TRUE)),0)</f>
        <v>695</v>
      </c>
      <c r="L4" s="15">
        <v>1</v>
      </c>
      <c r="M4" s="16">
        <f>IF(OR('Men''s Epée'!$A$3=1,'Men''s Epée'!$AS$3=TRUE),IF(OR(L4&gt;=49,ISNUMBER(L4)=FALSE),0,VLOOKUP(L4,PointTable,M$3,TRUE)),0)</f>
        <v>1000</v>
      </c>
      <c r="N4" s="17">
        <v>753.588</v>
      </c>
      <c r="O4" s="17">
        <v>710.94</v>
      </c>
      <c r="P4" s="17">
        <v>200</v>
      </c>
      <c r="Q4" s="17"/>
      <c r="R4" s="17"/>
      <c r="S4" s="17"/>
      <c r="T4" s="17"/>
      <c r="U4" s="17"/>
      <c r="V4" s="17"/>
      <c r="W4" s="18"/>
      <c r="X4" s="17"/>
      <c r="Y4" s="17"/>
      <c r="Z4" s="17"/>
      <c r="AA4" s="17"/>
      <c r="AB4" s="17"/>
      <c r="AC4" s="18"/>
      <c r="AE4" s="19">
        <f aca="true" t="shared" si="1" ref="AE4:AE19">ABS(N4)</f>
        <v>753.588</v>
      </c>
      <c r="AF4" s="19">
        <f aca="true" t="shared" si="2" ref="AF4:AN4">ABS(O4)</f>
        <v>710.94</v>
      </c>
      <c r="AG4" s="19">
        <f t="shared" si="2"/>
        <v>200</v>
      </c>
      <c r="AH4" s="19">
        <f t="shared" si="2"/>
        <v>0</v>
      </c>
      <c r="AI4" s="19">
        <f t="shared" si="2"/>
        <v>0</v>
      </c>
      <c r="AJ4" s="19">
        <f t="shared" si="2"/>
        <v>0</v>
      </c>
      <c r="AK4" s="19">
        <f t="shared" si="2"/>
        <v>0</v>
      </c>
      <c r="AL4" s="19">
        <f t="shared" si="2"/>
        <v>0</v>
      </c>
      <c r="AM4" s="19">
        <f t="shared" si="2"/>
        <v>0</v>
      </c>
      <c r="AN4" s="19">
        <f t="shared" si="2"/>
        <v>0</v>
      </c>
      <c r="AO4" s="19">
        <f aca="true" t="shared" si="3" ref="AO4:AO50">LARGE($AE4:$AN4,1)+LARGE($AE4:$AN4,2)+LARGE($AE4:$AN4,3)</f>
        <v>1664.528</v>
      </c>
      <c r="AP4" s="19">
        <f aca="true" t="shared" si="4" ref="AP4:AP35">G4</f>
        <v>529</v>
      </c>
      <c r="AQ4" s="19">
        <f aca="true" t="shared" si="5" ref="AQ4:AQ35">I4</f>
        <v>700</v>
      </c>
      <c r="AR4" s="19">
        <f aca="true" t="shared" si="6" ref="AR4:AR35">K4</f>
        <v>695</v>
      </c>
      <c r="AS4" s="19">
        <f aca="true" t="shared" si="7" ref="AS4:AS35">M4</f>
        <v>1000</v>
      </c>
      <c r="AT4" s="19">
        <f aca="true" t="shared" si="8" ref="AT4:AT50">LARGE($AE4:$AN4,4)</f>
        <v>0</v>
      </c>
      <c r="AU4" s="19">
        <f aca="true" t="shared" si="9" ref="AU4:AU50">LARGE($AE4:$AN4,5)</f>
        <v>0</v>
      </c>
      <c r="AV4" s="19">
        <f aca="true" t="shared" si="10" ref="AV4:AV50">LARGE($AE4:$AN4,6)</f>
        <v>0</v>
      </c>
      <c r="AW4" s="19">
        <f aca="true" t="shared" si="11" ref="AW4:AW50">LARGE($AE4:$AN4,7)</f>
        <v>0</v>
      </c>
      <c r="AX4" s="19">
        <f aca="true" t="shared" si="12" ref="AX4:AX50">LARGE($AE4:$AN4,8)</f>
        <v>0</v>
      </c>
      <c r="AY4" s="19">
        <f aca="true" t="shared" si="13" ref="AY4:AY50">LARGE($AE4:$AN4,9)</f>
        <v>0</v>
      </c>
      <c r="AZ4" s="19">
        <f aca="true" t="shared" si="14" ref="AZ4:AZ50">LARGE($AE4:$AN4,10)</f>
        <v>0</v>
      </c>
      <c r="BA4" s="19">
        <f aca="true" t="shared" si="15" ref="BA4:BA19">ABS(X4)</f>
        <v>0</v>
      </c>
      <c r="BB4" s="19">
        <f aca="true" t="shared" si="16" ref="BB4:BB19">ABS(Y4)</f>
        <v>0</v>
      </c>
      <c r="BC4" s="19">
        <f aca="true" t="shared" si="17" ref="BC4:BC19">ABS(Z4)</f>
        <v>0</v>
      </c>
      <c r="BD4" s="19">
        <f aca="true" t="shared" si="18" ref="BD4:BD19">ABS(AA4)</f>
        <v>0</v>
      </c>
      <c r="BE4" s="19">
        <f aca="true" t="shared" si="19" ref="BE4:BE19">ABS(AB4)</f>
        <v>0</v>
      </c>
      <c r="BF4" s="19">
        <f aca="true" t="shared" si="20" ref="BF4:BF19">ABS(AC4)</f>
        <v>0</v>
      </c>
      <c r="BG4" s="19">
        <f>LARGE($AP4:$BF4,1)+LARGE($AP4:$BF4,2)+LARGE($AP4:$BF4,3)</f>
        <v>2395</v>
      </c>
      <c r="BH4" s="19">
        <f aca="true" t="shared" si="21" ref="BH4:BH19">LARGE(AT4:BF4,1)</f>
        <v>0</v>
      </c>
      <c r="BI4" s="19">
        <f aca="true" t="shared" si="22" ref="BI4:BI19">LARGE(AT4:BF4,2)</f>
        <v>0</v>
      </c>
      <c r="BJ4" s="19">
        <f aca="true" t="shared" si="23" ref="BJ4:BJ19">LARGE(AT4:BF4,3)</f>
        <v>0</v>
      </c>
      <c r="BL4" s="20">
        <f aca="true" t="shared" si="24" ref="BL4:BL19">MAX(N4,0)</f>
        <v>753.588</v>
      </c>
      <c r="BM4" s="20">
        <f aca="true" t="shared" si="25" ref="BM4:BU4">MAX(O4,0)</f>
        <v>710.94</v>
      </c>
      <c r="BN4" s="20">
        <f t="shared" si="25"/>
        <v>200</v>
      </c>
      <c r="BO4" s="20">
        <f t="shared" si="25"/>
        <v>0</v>
      </c>
      <c r="BP4" s="20">
        <f t="shared" si="25"/>
        <v>0</v>
      </c>
      <c r="BQ4" s="20">
        <f t="shared" si="25"/>
        <v>0</v>
      </c>
      <c r="BR4" s="20">
        <f t="shared" si="25"/>
        <v>0</v>
      </c>
      <c r="BS4" s="20">
        <f t="shared" si="25"/>
        <v>0</v>
      </c>
      <c r="BT4" s="20">
        <f t="shared" si="25"/>
        <v>0</v>
      </c>
      <c r="BU4" s="20">
        <f t="shared" si="25"/>
        <v>0</v>
      </c>
      <c r="BV4" s="20">
        <f aca="true" t="shared" si="26" ref="BV4:BV50">LARGE($BL4:$BU4,1)+LARGE($BL4:$BU4,2)+LARGE($BL4:$BU4,3)</f>
        <v>1664.528</v>
      </c>
      <c r="BW4" s="8">
        <f>IF('Men''s Epée'!$AP$3=TRUE,G4,0)</f>
        <v>529</v>
      </c>
      <c r="BX4" s="8">
        <f>IF('Men''s Epée'!$AQ$3=TRUE,I4,0)</f>
        <v>700</v>
      </c>
      <c r="BY4" s="8">
        <f>IF('Men''s Epée'!$AR$3=TRUE,K4,0)</f>
        <v>695</v>
      </c>
      <c r="BZ4" s="8">
        <f>IF('Men''s Epée'!$AS$3=TRUE,M4,0)</f>
        <v>1000</v>
      </c>
      <c r="CA4" s="8">
        <f aca="true" t="shared" si="27" ref="CA4:CA50">LARGE($BL4:$BU4,4)</f>
        <v>0</v>
      </c>
      <c r="CB4" s="8">
        <f aca="true" t="shared" si="28" ref="CB4:CB50">LARGE($BL4:$BU4,5)</f>
        <v>0</v>
      </c>
      <c r="CC4" s="8">
        <f aca="true" t="shared" si="29" ref="CC4:CC50">LARGE($BL4:$BU4,6)</f>
        <v>0</v>
      </c>
      <c r="CD4" s="8">
        <f aca="true" t="shared" si="30" ref="CD4:CD50">LARGE($BL4:$BU4,7)</f>
        <v>0</v>
      </c>
      <c r="CE4" s="8">
        <f aca="true" t="shared" si="31" ref="CE4:CE50">LARGE($BL4:$BU4,8)</f>
        <v>0</v>
      </c>
      <c r="CF4" s="8">
        <f aca="true" t="shared" si="32" ref="CF4:CF50">LARGE($BL4:$BU4,9)</f>
        <v>0</v>
      </c>
      <c r="CG4" s="8">
        <f aca="true" t="shared" si="33" ref="CG4:CG50">LARGE($BL4:$BU4,10)</f>
        <v>0</v>
      </c>
      <c r="CH4" s="20">
        <f aca="true" t="shared" si="34" ref="CH4:CH19">MAX(X4,0)</f>
        <v>0</v>
      </c>
      <c r="CI4" s="20">
        <f aca="true" t="shared" si="35" ref="CI4:CI19">MAX(Y4,0)</f>
        <v>0</v>
      </c>
      <c r="CJ4" s="20">
        <f aca="true" t="shared" si="36" ref="CJ4:CJ19">MAX(Z4,0)</f>
        <v>0</v>
      </c>
      <c r="CK4" s="20">
        <f aca="true" t="shared" si="37" ref="CK4:CK19">MAX(AA4,0)</f>
        <v>0</v>
      </c>
      <c r="CL4" s="20">
        <f aca="true" t="shared" si="38" ref="CL4:CL19">MAX(AB4,0)</f>
        <v>0</v>
      </c>
      <c r="CM4" s="20">
        <f aca="true" t="shared" si="39" ref="CM4:CM19">MAX(AC4,0)</f>
        <v>0</v>
      </c>
      <c r="CN4" s="8">
        <f>LARGE($BW4:$CM4,1)+LARGE($BW4:$CM4,2)+LARGE($BW4:$CM4,3)</f>
        <v>2395</v>
      </c>
      <c r="CO4" s="8">
        <f aca="true" t="shared" si="40" ref="CO4:CO19">LARGE(CA4:CM4,1)</f>
        <v>0</v>
      </c>
      <c r="CP4" s="8">
        <f aca="true" t="shared" si="41" ref="CP4:CP19">LARGE(CA4:CM4,2)</f>
        <v>0</v>
      </c>
      <c r="CQ4" s="8">
        <f aca="true" t="shared" si="42" ref="CQ4:CQ19">LARGE(CA4:CM4,3)</f>
        <v>0</v>
      </c>
      <c r="CR4" s="8">
        <f aca="true" t="shared" si="43" ref="CR4:CR35">ROUND(BV4+CN4,0)</f>
        <v>4060</v>
      </c>
    </row>
    <row r="5" spans="1:96" ht="13.5">
      <c r="A5" s="11" t="str">
        <f aca="true" t="shared" si="44" ref="A5:A50">IF(E5&lt;MinimumSr,"",IF(E5=E4,A4,ROW()-3&amp;IF(E5=E6,"T","")))</f>
        <v>2</v>
      </c>
      <c r="B5" s="11" t="str">
        <f t="shared" si="0"/>
        <v>#</v>
      </c>
      <c r="C5" s="12" t="s">
        <v>50</v>
      </c>
      <c r="D5" s="13">
        <v>1986</v>
      </c>
      <c r="E5" s="39">
        <f>ROUND(IF('Men''s Epée'!$A$3=1,AO5+BG5,BV5+CN5),0)</f>
        <v>3792</v>
      </c>
      <c r="F5" s="14">
        <v>1</v>
      </c>
      <c r="G5" s="16">
        <f>IF(OR('Men''s Epée'!$A$3=1,'Men''s Epée'!$AP$3=TRUE),IF(OR(F5&gt;=49,ISNUMBER(F5)=FALSE),0,VLOOKUP(F5,PointTable,G$3,TRUE)),0)</f>
        <v>1000</v>
      </c>
      <c r="H5" s="15">
        <v>1</v>
      </c>
      <c r="I5" s="16">
        <f>IF(OR('Men''s Epée'!$A$3=1,'Men''s Epée'!$AQ$3=TRUE),IF(OR(H5&gt;=49,ISNUMBER(H5)=FALSE),0,VLOOKUP(H5,PointTable,I$3,TRUE)),0)</f>
        <v>1000</v>
      </c>
      <c r="J5" s="15">
        <v>1</v>
      </c>
      <c r="K5" s="16">
        <f>IF(OR('Men''s Epée'!$A$3=1,'Men''s Epée'!$AQ$3=TRUE),IF(OR(J5&gt;=49,ISNUMBER(J5)=FALSE),0,VLOOKUP(J5,PointTable,K$3,TRUE)),0)</f>
        <v>1000</v>
      </c>
      <c r="L5" s="15">
        <v>3</v>
      </c>
      <c r="M5" s="16">
        <f>IF(OR('Men''s Epée'!$A$3=1,'Men''s Epée'!$AS$3=TRUE),IF(OR(L5&gt;=49,ISNUMBER(L5)=FALSE),0,VLOOKUP(L5,PointTable,M$3,TRUE)),0)</f>
        <v>850</v>
      </c>
      <c r="N5" s="17">
        <v>792</v>
      </c>
      <c r="O5" s="17"/>
      <c r="P5" s="17"/>
      <c r="Q5" s="17"/>
      <c r="R5" s="17"/>
      <c r="S5" s="17"/>
      <c r="T5" s="17"/>
      <c r="U5" s="17"/>
      <c r="V5" s="17"/>
      <c r="W5" s="18"/>
      <c r="X5" s="17"/>
      <c r="Y5" s="17"/>
      <c r="Z5" s="17"/>
      <c r="AA5" s="17"/>
      <c r="AB5" s="17"/>
      <c r="AC5" s="18"/>
      <c r="AE5" s="19">
        <f t="shared" si="1"/>
        <v>792</v>
      </c>
      <c r="AF5" s="19">
        <f aca="true" t="shared" si="45" ref="AF5:AF19">ABS(O5)</f>
        <v>0</v>
      </c>
      <c r="AG5" s="19">
        <f aca="true" t="shared" si="46" ref="AG5:AG19">ABS(P5)</f>
        <v>0</v>
      </c>
      <c r="AH5" s="19">
        <f aca="true" t="shared" si="47" ref="AH5:AH19">ABS(Q5)</f>
        <v>0</v>
      </c>
      <c r="AI5" s="19">
        <f aca="true" t="shared" si="48" ref="AI5:AI19">ABS(R5)</f>
        <v>0</v>
      </c>
      <c r="AJ5" s="19">
        <f aca="true" t="shared" si="49" ref="AJ5:AJ19">ABS(S5)</f>
        <v>0</v>
      </c>
      <c r="AK5" s="19">
        <f aca="true" t="shared" si="50" ref="AK5:AK19">ABS(T5)</f>
        <v>0</v>
      </c>
      <c r="AL5" s="19">
        <f aca="true" t="shared" si="51" ref="AL5:AL19">ABS(U5)</f>
        <v>0</v>
      </c>
      <c r="AM5" s="19">
        <f aca="true" t="shared" si="52" ref="AM5:AM19">ABS(V5)</f>
        <v>0</v>
      </c>
      <c r="AN5" s="19">
        <f aca="true" t="shared" si="53" ref="AN5:AN19">ABS(W5)</f>
        <v>0</v>
      </c>
      <c r="AO5" s="19">
        <f t="shared" si="3"/>
        <v>792</v>
      </c>
      <c r="AP5" s="19">
        <f t="shared" si="4"/>
        <v>1000</v>
      </c>
      <c r="AQ5" s="19">
        <f t="shared" si="5"/>
        <v>1000</v>
      </c>
      <c r="AR5" s="19">
        <f t="shared" si="6"/>
        <v>1000</v>
      </c>
      <c r="AS5" s="19">
        <f t="shared" si="7"/>
        <v>850</v>
      </c>
      <c r="AT5" s="19">
        <f t="shared" si="8"/>
        <v>0</v>
      </c>
      <c r="AU5" s="19">
        <f t="shared" si="9"/>
        <v>0</v>
      </c>
      <c r="AV5" s="19">
        <f t="shared" si="10"/>
        <v>0</v>
      </c>
      <c r="AW5" s="19">
        <f t="shared" si="11"/>
        <v>0</v>
      </c>
      <c r="AX5" s="19">
        <f t="shared" si="12"/>
        <v>0</v>
      </c>
      <c r="AY5" s="19">
        <f t="shared" si="13"/>
        <v>0</v>
      </c>
      <c r="AZ5" s="19">
        <f t="shared" si="14"/>
        <v>0</v>
      </c>
      <c r="BA5" s="19">
        <f t="shared" si="15"/>
        <v>0</v>
      </c>
      <c r="BB5" s="19">
        <f t="shared" si="16"/>
        <v>0</v>
      </c>
      <c r="BC5" s="19">
        <f t="shared" si="17"/>
        <v>0</v>
      </c>
      <c r="BD5" s="19">
        <f t="shared" si="18"/>
        <v>0</v>
      </c>
      <c r="BE5" s="19">
        <f t="shared" si="19"/>
        <v>0</v>
      </c>
      <c r="BF5" s="19">
        <f t="shared" si="20"/>
        <v>0</v>
      </c>
      <c r="BG5" s="19">
        <f aca="true" t="shared" si="54" ref="BG5:BG50">LARGE($AP5:$BF5,1)+LARGE($AP5:$BF5,2)+LARGE($AP5:$BF5,3)</f>
        <v>3000</v>
      </c>
      <c r="BH5" s="19">
        <f t="shared" si="21"/>
        <v>0</v>
      </c>
      <c r="BI5" s="19">
        <f t="shared" si="22"/>
        <v>0</v>
      </c>
      <c r="BJ5" s="19">
        <f t="shared" si="23"/>
        <v>0</v>
      </c>
      <c r="BL5" s="20">
        <f t="shared" si="24"/>
        <v>792</v>
      </c>
      <c r="BM5" s="20">
        <f aca="true" t="shared" si="55" ref="BM5:BM19">MAX(O5,0)</f>
        <v>0</v>
      </c>
      <c r="BN5" s="20">
        <f aca="true" t="shared" si="56" ref="BN5:BN19">MAX(P5,0)</f>
        <v>0</v>
      </c>
      <c r="BO5" s="20">
        <f aca="true" t="shared" si="57" ref="BO5:BO19">MAX(Q5,0)</f>
        <v>0</v>
      </c>
      <c r="BP5" s="20">
        <f aca="true" t="shared" si="58" ref="BP5:BP19">MAX(R5,0)</f>
        <v>0</v>
      </c>
      <c r="BQ5" s="20">
        <f aca="true" t="shared" si="59" ref="BQ5:BQ19">MAX(S5,0)</f>
        <v>0</v>
      </c>
      <c r="BR5" s="20">
        <f aca="true" t="shared" si="60" ref="BR5:BR19">MAX(T5,0)</f>
        <v>0</v>
      </c>
      <c r="BS5" s="20">
        <f aca="true" t="shared" si="61" ref="BS5:BS19">MAX(U5,0)</f>
        <v>0</v>
      </c>
      <c r="BT5" s="20">
        <f aca="true" t="shared" si="62" ref="BT5:BT19">MAX(V5,0)</f>
        <v>0</v>
      </c>
      <c r="BU5" s="20">
        <f aca="true" t="shared" si="63" ref="BU5:BU19">MAX(W5,0)</f>
        <v>0</v>
      </c>
      <c r="BV5" s="20">
        <f t="shared" si="26"/>
        <v>792</v>
      </c>
      <c r="BW5" s="8">
        <f>IF('Men''s Epée'!$AP$3=TRUE,G5,0)</f>
        <v>1000</v>
      </c>
      <c r="BX5" s="8">
        <f>IF('Men''s Epée'!$AQ$3=TRUE,I5,0)</f>
        <v>1000</v>
      </c>
      <c r="BY5" s="8">
        <f>IF('Men''s Epée'!$AR$3=TRUE,K5,0)</f>
        <v>1000</v>
      </c>
      <c r="BZ5" s="8">
        <f>IF('Men''s Epée'!$AS$3=TRUE,M5,0)</f>
        <v>850</v>
      </c>
      <c r="CA5" s="8">
        <f t="shared" si="27"/>
        <v>0</v>
      </c>
      <c r="CB5" s="8">
        <f t="shared" si="28"/>
        <v>0</v>
      </c>
      <c r="CC5" s="8">
        <f t="shared" si="29"/>
        <v>0</v>
      </c>
      <c r="CD5" s="8">
        <f t="shared" si="30"/>
        <v>0</v>
      </c>
      <c r="CE5" s="8">
        <f t="shared" si="31"/>
        <v>0</v>
      </c>
      <c r="CF5" s="8">
        <f t="shared" si="32"/>
        <v>0</v>
      </c>
      <c r="CG5" s="8">
        <f t="shared" si="33"/>
        <v>0</v>
      </c>
      <c r="CH5" s="20">
        <f t="shared" si="34"/>
        <v>0</v>
      </c>
      <c r="CI5" s="20">
        <f t="shared" si="35"/>
        <v>0</v>
      </c>
      <c r="CJ5" s="20">
        <f t="shared" si="36"/>
        <v>0</v>
      </c>
      <c r="CK5" s="20">
        <f t="shared" si="37"/>
        <v>0</v>
      </c>
      <c r="CL5" s="20">
        <f t="shared" si="38"/>
        <v>0</v>
      </c>
      <c r="CM5" s="20">
        <f t="shared" si="39"/>
        <v>0</v>
      </c>
      <c r="CN5" s="8">
        <f aca="true" t="shared" si="64" ref="CN5:CN50">LARGE($BW5:$CM5,1)+LARGE($BW5:$CM5,2)+LARGE($BW5:$CM5,3)</f>
        <v>3000</v>
      </c>
      <c r="CO5" s="8">
        <f t="shared" si="40"/>
        <v>0</v>
      </c>
      <c r="CP5" s="8">
        <f t="shared" si="41"/>
        <v>0</v>
      </c>
      <c r="CQ5" s="8">
        <f t="shared" si="42"/>
        <v>0</v>
      </c>
      <c r="CR5" s="8">
        <f t="shared" si="43"/>
        <v>3792</v>
      </c>
    </row>
    <row r="6" spans="1:96" ht="13.5">
      <c r="A6" s="11" t="str">
        <f t="shared" si="44"/>
        <v>3</v>
      </c>
      <c r="B6" s="11" t="str">
        <f t="shared" si="0"/>
        <v>#</v>
      </c>
      <c r="C6" s="12" t="s">
        <v>131</v>
      </c>
      <c r="D6" s="13">
        <v>1987</v>
      </c>
      <c r="E6" s="39">
        <f>ROUND(IF('Men''s Epée'!$A$3=1,AO6+BG6,BV6+CN6),0)</f>
        <v>2820</v>
      </c>
      <c r="F6" s="14">
        <v>3</v>
      </c>
      <c r="G6" s="16">
        <f>IF(OR('Men''s Epée'!$A$3=1,'Men''s Epée'!$AP$3=TRUE),IF(OR(F6&gt;=49,ISNUMBER(F6)=FALSE),0,VLOOKUP(F6,PointTable,G$3,TRUE)),0)</f>
        <v>850</v>
      </c>
      <c r="H6" s="15">
        <v>2</v>
      </c>
      <c r="I6" s="16">
        <f>IF(OR('Men''s Epée'!$A$3=1,'Men''s Epée'!$AQ$3=TRUE),IF(OR(H6&gt;=49,ISNUMBER(H6)=FALSE),0,VLOOKUP(H6,PointTable,I$3,TRUE)),0)</f>
        <v>920</v>
      </c>
      <c r="J6" s="15">
        <v>3</v>
      </c>
      <c r="K6" s="16">
        <f>IF(OR('Men''s Epée'!$A$3=1,'Men''s Epée'!$AQ$3=TRUE),IF(OR(J6&gt;=49,ISNUMBER(J6)=FALSE),0,VLOOKUP(J6,PointTable,K$3,TRUE)),0)</f>
        <v>850</v>
      </c>
      <c r="L6" s="15">
        <v>9</v>
      </c>
      <c r="M6" s="16">
        <f>IF(OR('Men''s Epée'!$A$3=1,'Men''s Epée'!$AS$3=TRUE),IF(OR(L6&gt;=49,ISNUMBER(L6)=FALSE),0,VLOOKUP(L6,PointTable,M$3,TRUE)),0)</f>
        <v>535</v>
      </c>
      <c r="N6" s="17">
        <v>200</v>
      </c>
      <c r="O6" s="17"/>
      <c r="P6" s="17"/>
      <c r="Q6" s="17"/>
      <c r="R6" s="17"/>
      <c r="S6" s="17"/>
      <c r="T6" s="17"/>
      <c r="U6" s="17"/>
      <c r="V6" s="17"/>
      <c r="W6" s="18"/>
      <c r="X6" s="17"/>
      <c r="Y6" s="17"/>
      <c r="Z6" s="17"/>
      <c r="AA6" s="17"/>
      <c r="AB6" s="17"/>
      <c r="AC6" s="18"/>
      <c r="AE6" s="19">
        <f t="shared" si="1"/>
        <v>200</v>
      </c>
      <c r="AF6" s="19">
        <f t="shared" si="45"/>
        <v>0</v>
      </c>
      <c r="AG6" s="19">
        <f t="shared" si="46"/>
        <v>0</v>
      </c>
      <c r="AH6" s="19">
        <f t="shared" si="47"/>
        <v>0</v>
      </c>
      <c r="AI6" s="19">
        <f t="shared" si="48"/>
        <v>0</v>
      </c>
      <c r="AJ6" s="19">
        <f t="shared" si="49"/>
        <v>0</v>
      </c>
      <c r="AK6" s="19">
        <f t="shared" si="50"/>
        <v>0</v>
      </c>
      <c r="AL6" s="19">
        <f t="shared" si="51"/>
        <v>0</v>
      </c>
      <c r="AM6" s="19">
        <f t="shared" si="52"/>
        <v>0</v>
      </c>
      <c r="AN6" s="19">
        <f t="shared" si="53"/>
        <v>0</v>
      </c>
      <c r="AO6" s="19">
        <f t="shared" si="3"/>
        <v>200</v>
      </c>
      <c r="AP6" s="19">
        <f t="shared" si="4"/>
        <v>850</v>
      </c>
      <c r="AQ6" s="19">
        <f t="shared" si="5"/>
        <v>920</v>
      </c>
      <c r="AR6" s="19">
        <f t="shared" si="6"/>
        <v>850</v>
      </c>
      <c r="AS6" s="19">
        <f t="shared" si="7"/>
        <v>535</v>
      </c>
      <c r="AT6" s="19">
        <f t="shared" si="8"/>
        <v>0</v>
      </c>
      <c r="AU6" s="19">
        <f t="shared" si="9"/>
        <v>0</v>
      </c>
      <c r="AV6" s="19">
        <f t="shared" si="10"/>
        <v>0</v>
      </c>
      <c r="AW6" s="19">
        <f t="shared" si="11"/>
        <v>0</v>
      </c>
      <c r="AX6" s="19">
        <f t="shared" si="12"/>
        <v>0</v>
      </c>
      <c r="AY6" s="19">
        <f t="shared" si="13"/>
        <v>0</v>
      </c>
      <c r="AZ6" s="19">
        <f t="shared" si="14"/>
        <v>0</v>
      </c>
      <c r="BA6" s="19">
        <f t="shared" si="15"/>
        <v>0</v>
      </c>
      <c r="BB6" s="19">
        <f t="shared" si="16"/>
        <v>0</v>
      </c>
      <c r="BC6" s="19">
        <f t="shared" si="17"/>
        <v>0</v>
      </c>
      <c r="BD6" s="19">
        <f t="shared" si="18"/>
        <v>0</v>
      </c>
      <c r="BE6" s="19">
        <f t="shared" si="19"/>
        <v>0</v>
      </c>
      <c r="BF6" s="19">
        <f t="shared" si="20"/>
        <v>0</v>
      </c>
      <c r="BG6" s="19">
        <f t="shared" si="54"/>
        <v>2620</v>
      </c>
      <c r="BH6" s="19">
        <f t="shared" si="21"/>
        <v>0</v>
      </c>
      <c r="BI6" s="19">
        <f t="shared" si="22"/>
        <v>0</v>
      </c>
      <c r="BJ6" s="19">
        <f t="shared" si="23"/>
        <v>0</v>
      </c>
      <c r="BL6" s="20">
        <f t="shared" si="24"/>
        <v>200</v>
      </c>
      <c r="BM6" s="20">
        <f t="shared" si="55"/>
        <v>0</v>
      </c>
      <c r="BN6" s="20">
        <f t="shared" si="56"/>
        <v>0</v>
      </c>
      <c r="BO6" s="20">
        <f t="shared" si="57"/>
        <v>0</v>
      </c>
      <c r="BP6" s="20">
        <f t="shared" si="58"/>
        <v>0</v>
      </c>
      <c r="BQ6" s="20">
        <f t="shared" si="59"/>
        <v>0</v>
      </c>
      <c r="BR6" s="20">
        <f t="shared" si="60"/>
        <v>0</v>
      </c>
      <c r="BS6" s="20">
        <f t="shared" si="61"/>
        <v>0</v>
      </c>
      <c r="BT6" s="20">
        <f t="shared" si="62"/>
        <v>0</v>
      </c>
      <c r="BU6" s="20">
        <f t="shared" si="63"/>
        <v>0</v>
      </c>
      <c r="BV6" s="20">
        <f t="shared" si="26"/>
        <v>200</v>
      </c>
      <c r="BW6" s="8">
        <f>IF('Men''s Epée'!$AP$3=TRUE,G6,0)</f>
        <v>850</v>
      </c>
      <c r="BX6" s="8">
        <f>IF('Men''s Epée'!$AQ$3=TRUE,I6,0)</f>
        <v>920</v>
      </c>
      <c r="BY6" s="8">
        <f>IF('Men''s Epée'!$AR$3=TRUE,K6,0)</f>
        <v>850</v>
      </c>
      <c r="BZ6" s="8">
        <f>IF('Men''s Epée'!$AS$3=TRUE,M6,0)</f>
        <v>535</v>
      </c>
      <c r="CA6" s="8">
        <f t="shared" si="27"/>
        <v>0</v>
      </c>
      <c r="CB6" s="8">
        <f t="shared" si="28"/>
        <v>0</v>
      </c>
      <c r="CC6" s="8">
        <f t="shared" si="29"/>
        <v>0</v>
      </c>
      <c r="CD6" s="8">
        <f t="shared" si="30"/>
        <v>0</v>
      </c>
      <c r="CE6" s="8">
        <f t="shared" si="31"/>
        <v>0</v>
      </c>
      <c r="CF6" s="8">
        <f t="shared" si="32"/>
        <v>0</v>
      </c>
      <c r="CG6" s="8">
        <f t="shared" si="33"/>
        <v>0</v>
      </c>
      <c r="CH6" s="20">
        <f t="shared" si="34"/>
        <v>0</v>
      </c>
      <c r="CI6" s="20">
        <f t="shared" si="35"/>
        <v>0</v>
      </c>
      <c r="CJ6" s="20">
        <f t="shared" si="36"/>
        <v>0</v>
      </c>
      <c r="CK6" s="20">
        <f t="shared" si="37"/>
        <v>0</v>
      </c>
      <c r="CL6" s="20">
        <f t="shared" si="38"/>
        <v>0</v>
      </c>
      <c r="CM6" s="20">
        <f t="shared" si="39"/>
        <v>0</v>
      </c>
      <c r="CN6" s="8">
        <f t="shared" si="64"/>
        <v>2620</v>
      </c>
      <c r="CO6" s="8">
        <f t="shared" si="40"/>
        <v>0</v>
      </c>
      <c r="CP6" s="8">
        <f t="shared" si="41"/>
        <v>0</v>
      </c>
      <c r="CQ6" s="8">
        <f t="shared" si="42"/>
        <v>0</v>
      </c>
      <c r="CR6" s="8">
        <f t="shared" si="43"/>
        <v>2820</v>
      </c>
    </row>
    <row r="7" spans="1:96" ht="13.5">
      <c r="A7" s="11" t="str">
        <f t="shared" si="44"/>
        <v>4</v>
      </c>
      <c r="B7" s="11" t="str">
        <f t="shared" si="0"/>
        <v>#</v>
      </c>
      <c r="C7" s="12" t="s">
        <v>83</v>
      </c>
      <c r="D7" s="13">
        <v>1988</v>
      </c>
      <c r="E7" s="39">
        <f>ROUND(IF('Men''s Epée'!$A$3=1,AO7+BG7,BV7+CN7),0)</f>
        <v>2735</v>
      </c>
      <c r="F7" s="14">
        <v>7</v>
      </c>
      <c r="G7" s="16">
        <f>IF(OR('Men''s Epée'!$A$3=1,'Men''s Epée'!$AP$3=TRUE),IF(OR(F7&gt;=49,ISNUMBER(F7)=FALSE),0,VLOOKUP(F7,PointTable,G$3,TRUE)),0)</f>
        <v>690</v>
      </c>
      <c r="H7" s="15">
        <v>6</v>
      </c>
      <c r="I7" s="16">
        <f>IF(OR('Men''s Epée'!$A$3=1,'Men''s Epée'!$AQ$3=TRUE),IF(OR(H7&gt;=49,ISNUMBER(H7)=FALSE),0,VLOOKUP(H7,PointTable,I$3,TRUE)),0)</f>
        <v>695</v>
      </c>
      <c r="J7" s="15">
        <v>2</v>
      </c>
      <c r="K7" s="16">
        <f>IF(OR('Men''s Epée'!$A$3=1,'Men''s Epée'!$AQ$3=TRUE),IF(OR(J7&gt;=49,ISNUMBER(J7)=FALSE),0,VLOOKUP(J7,PointTable,K$3,TRUE)),0)</f>
        <v>920</v>
      </c>
      <c r="L7" s="15">
        <v>2</v>
      </c>
      <c r="M7" s="16">
        <f>IF(OR('Men''s Epée'!$A$3=1,'Men''s Epée'!$AS$3=TRUE),IF(OR(L7&gt;=49,ISNUMBER(L7)=FALSE),0,VLOOKUP(L7,PointTable,M$3,TRUE)),0)</f>
        <v>920</v>
      </c>
      <c r="N7" s="17">
        <v>200</v>
      </c>
      <c r="O7" s="17"/>
      <c r="P7" s="17"/>
      <c r="Q7" s="17"/>
      <c r="R7" s="17"/>
      <c r="S7" s="17"/>
      <c r="T7" s="17"/>
      <c r="U7" s="17"/>
      <c r="V7" s="17"/>
      <c r="W7" s="18"/>
      <c r="X7" s="17"/>
      <c r="Y7" s="17"/>
      <c r="Z7" s="17"/>
      <c r="AA7" s="17"/>
      <c r="AB7" s="17"/>
      <c r="AC7" s="18"/>
      <c r="AE7" s="19">
        <f t="shared" si="1"/>
        <v>200</v>
      </c>
      <c r="AF7" s="19">
        <f t="shared" si="45"/>
        <v>0</v>
      </c>
      <c r="AG7" s="19">
        <f t="shared" si="46"/>
        <v>0</v>
      </c>
      <c r="AH7" s="19">
        <f t="shared" si="47"/>
        <v>0</v>
      </c>
      <c r="AI7" s="19">
        <f t="shared" si="48"/>
        <v>0</v>
      </c>
      <c r="AJ7" s="19">
        <f t="shared" si="49"/>
        <v>0</v>
      </c>
      <c r="AK7" s="19">
        <f t="shared" si="50"/>
        <v>0</v>
      </c>
      <c r="AL7" s="19">
        <f t="shared" si="51"/>
        <v>0</v>
      </c>
      <c r="AM7" s="19">
        <f t="shared" si="52"/>
        <v>0</v>
      </c>
      <c r="AN7" s="19">
        <f t="shared" si="53"/>
        <v>0</v>
      </c>
      <c r="AO7" s="19">
        <f t="shared" si="3"/>
        <v>200</v>
      </c>
      <c r="AP7" s="19">
        <f t="shared" si="4"/>
        <v>690</v>
      </c>
      <c r="AQ7" s="19">
        <f t="shared" si="5"/>
        <v>695</v>
      </c>
      <c r="AR7" s="19">
        <f t="shared" si="6"/>
        <v>920</v>
      </c>
      <c r="AS7" s="19">
        <f t="shared" si="7"/>
        <v>920</v>
      </c>
      <c r="AT7" s="19">
        <f t="shared" si="8"/>
        <v>0</v>
      </c>
      <c r="AU7" s="19">
        <f t="shared" si="9"/>
        <v>0</v>
      </c>
      <c r="AV7" s="19">
        <f t="shared" si="10"/>
        <v>0</v>
      </c>
      <c r="AW7" s="19">
        <f t="shared" si="11"/>
        <v>0</v>
      </c>
      <c r="AX7" s="19">
        <f t="shared" si="12"/>
        <v>0</v>
      </c>
      <c r="AY7" s="19">
        <f t="shared" si="13"/>
        <v>0</v>
      </c>
      <c r="AZ7" s="19">
        <f t="shared" si="14"/>
        <v>0</v>
      </c>
      <c r="BA7" s="19">
        <f t="shared" si="15"/>
        <v>0</v>
      </c>
      <c r="BB7" s="19">
        <f t="shared" si="16"/>
        <v>0</v>
      </c>
      <c r="BC7" s="19">
        <f t="shared" si="17"/>
        <v>0</v>
      </c>
      <c r="BD7" s="19">
        <f t="shared" si="18"/>
        <v>0</v>
      </c>
      <c r="BE7" s="19">
        <f t="shared" si="19"/>
        <v>0</v>
      </c>
      <c r="BF7" s="19">
        <f t="shared" si="20"/>
        <v>0</v>
      </c>
      <c r="BG7" s="19">
        <f t="shared" si="54"/>
        <v>2535</v>
      </c>
      <c r="BH7" s="19">
        <f t="shared" si="21"/>
        <v>0</v>
      </c>
      <c r="BI7" s="19">
        <f t="shared" si="22"/>
        <v>0</v>
      </c>
      <c r="BJ7" s="19">
        <f t="shared" si="23"/>
        <v>0</v>
      </c>
      <c r="BL7" s="20">
        <f t="shared" si="24"/>
        <v>200</v>
      </c>
      <c r="BM7" s="20">
        <f t="shared" si="55"/>
        <v>0</v>
      </c>
      <c r="BN7" s="20">
        <f t="shared" si="56"/>
        <v>0</v>
      </c>
      <c r="BO7" s="20">
        <f t="shared" si="57"/>
        <v>0</v>
      </c>
      <c r="BP7" s="20">
        <f t="shared" si="58"/>
        <v>0</v>
      </c>
      <c r="BQ7" s="20">
        <f t="shared" si="59"/>
        <v>0</v>
      </c>
      <c r="BR7" s="20">
        <f t="shared" si="60"/>
        <v>0</v>
      </c>
      <c r="BS7" s="20">
        <f t="shared" si="61"/>
        <v>0</v>
      </c>
      <c r="BT7" s="20">
        <f t="shared" si="62"/>
        <v>0</v>
      </c>
      <c r="BU7" s="20">
        <f t="shared" si="63"/>
        <v>0</v>
      </c>
      <c r="BV7" s="20">
        <f t="shared" si="26"/>
        <v>200</v>
      </c>
      <c r="BW7" s="8">
        <f>IF('Men''s Epée'!$AP$3=TRUE,G7,0)</f>
        <v>690</v>
      </c>
      <c r="BX7" s="8">
        <f>IF('Men''s Epée'!$AQ$3=TRUE,I7,0)</f>
        <v>695</v>
      </c>
      <c r="BY7" s="8">
        <f>IF('Men''s Epée'!$AR$3=TRUE,K7,0)</f>
        <v>920</v>
      </c>
      <c r="BZ7" s="8">
        <f>IF('Men''s Epée'!$AS$3=TRUE,M7,0)</f>
        <v>920</v>
      </c>
      <c r="CA7" s="8">
        <f t="shared" si="27"/>
        <v>0</v>
      </c>
      <c r="CB7" s="8">
        <f t="shared" si="28"/>
        <v>0</v>
      </c>
      <c r="CC7" s="8">
        <f t="shared" si="29"/>
        <v>0</v>
      </c>
      <c r="CD7" s="8">
        <f t="shared" si="30"/>
        <v>0</v>
      </c>
      <c r="CE7" s="8">
        <f t="shared" si="31"/>
        <v>0</v>
      </c>
      <c r="CF7" s="8">
        <f t="shared" si="32"/>
        <v>0</v>
      </c>
      <c r="CG7" s="8">
        <f t="shared" si="33"/>
        <v>0</v>
      </c>
      <c r="CH7" s="20">
        <f t="shared" si="34"/>
        <v>0</v>
      </c>
      <c r="CI7" s="20">
        <f t="shared" si="35"/>
        <v>0</v>
      </c>
      <c r="CJ7" s="20">
        <f t="shared" si="36"/>
        <v>0</v>
      </c>
      <c r="CK7" s="20">
        <f t="shared" si="37"/>
        <v>0</v>
      </c>
      <c r="CL7" s="20">
        <f t="shared" si="38"/>
        <v>0</v>
      </c>
      <c r="CM7" s="20">
        <f t="shared" si="39"/>
        <v>0</v>
      </c>
      <c r="CN7" s="8">
        <f t="shared" si="64"/>
        <v>2535</v>
      </c>
      <c r="CO7" s="8">
        <f t="shared" si="40"/>
        <v>0</v>
      </c>
      <c r="CP7" s="8">
        <f t="shared" si="41"/>
        <v>0</v>
      </c>
      <c r="CQ7" s="8">
        <f t="shared" si="42"/>
        <v>0</v>
      </c>
      <c r="CR7" s="8">
        <f t="shared" si="43"/>
        <v>2735</v>
      </c>
    </row>
    <row r="8" spans="1:96" ht="13.5">
      <c r="A8" s="11" t="str">
        <f t="shared" si="44"/>
        <v>5</v>
      </c>
      <c r="B8" s="11">
        <f t="shared" si="0"/>
      </c>
      <c r="C8" s="12" t="s">
        <v>28</v>
      </c>
      <c r="D8" s="13">
        <v>1982</v>
      </c>
      <c r="E8" s="39">
        <f>ROUND(IF('Men''s Epée'!$A$3=1,AO8+BG8,BV8+CN8),0)</f>
        <v>2320</v>
      </c>
      <c r="F8" s="14">
        <v>2</v>
      </c>
      <c r="G8" s="16">
        <f>IF(OR('Men''s Epée'!$A$3=1,'Men''s Epée'!$AP$3=TRUE),IF(OR(F8&gt;=49,ISNUMBER(F8)=FALSE),0,VLOOKUP(F8,PointTable,G$3,TRUE)),0)</f>
        <v>920</v>
      </c>
      <c r="H8" s="15">
        <v>7</v>
      </c>
      <c r="I8" s="16">
        <f>IF(OR('Men''s Epée'!$A$3=1,'Men''s Epée'!$AQ$3=TRUE),IF(OR(H8&gt;=49,ISNUMBER(H8)=FALSE),0,VLOOKUP(H8,PointTable,I$3,TRUE)),0)</f>
        <v>690</v>
      </c>
      <c r="J8" s="15">
        <v>5</v>
      </c>
      <c r="K8" s="16">
        <f>IF(OR('Men''s Epée'!$A$3=1,'Men''s Epée'!$AQ$3=TRUE),IF(OR(J8&gt;=49,ISNUMBER(J8)=FALSE),0,VLOOKUP(J8,PointTable,K$3,TRUE)),0)</f>
        <v>700</v>
      </c>
      <c r="L8" s="15">
        <v>5</v>
      </c>
      <c r="M8" s="16">
        <f>IF(OR('Men''s Epée'!$A$3=1,'Men''s Epée'!$AS$3=TRUE),IF(OR(L8&gt;=49,ISNUMBER(L8)=FALSE),0,VLOOKUP(L8,PointTable,M$3,TRUE)),0)</f>
        <v>700</v>
      </c>
      <c r="N8" s="17"/>
      <c r="O8" s="17"/>
      <c r="P8" s="17"/>
      <c r="Q8" s="17"/>
      <c r="R8" s="17"/>
      <c r="S8" s="17"/>
      <c r="T8" s="17"/>
      <c r="U8" s="17"/>
      <c r="V8" s="17"/>
      <c r="W8" s="18"/>
      <c r="X8" s="17"/>
      <c r="Y8" s="17"/>
      <c r="Z8" s="17"/>
      <c r="AA8" s="17"/>
      <c r="AB8" s="17"/>
      <c r="AC8" s="18"/>
      <c r="AE8" s="19">
        <f t="shared" si="1"/>
        <v>0</v>
      </c>
      <c r="AF8" s="19">
        <f t="shared" si="45"/>
        <v>0</v>
      </c>
      <c r="AG8" s="19">
        <f t="shared" si="46"/>
        <v>0</v>
      </c>
      <c r="AH8" s="19">
        <f t="shared" si="47"/>
        <v>0</v>
      </c>
      <c r="AI8" s="19">
        <f t="shared" si="48"/>
        <v>0</v>
      </c>
      <c r="AJ8" s="19">
        <f t="shared" si="49"/>
        <v>0</v>
      </c>
      <c r="AK8" s="19">
        <f t="shared" si="50"/>
        <v>0</v>
      </c>
      <c r="AL8" s="19">
        <f t="shared" si="51"/>
        <v>0</v>
      </c>
      <c r="AM8" s="19">
        <f t="shared" si="52"/>
        <v>0</v>
      </c>
      <c r="AN8" s="19">
        <f t="shared" si="53"/>
        <v>0</v>
      </c>
      <c r="AO8" s="19">
        <f t="shared" si="3"/>
        <v>0</v>
      </c>
      <c r="AP8" s="19">
        <f t="shared" si="4"/>
        <v>920</v>
      </c>
      <c r="AQ8" s="19">
        <f t="shared" si="5"/>
        <v>690</v>
      </c>
      <c r="AR8" s="19">
        <f t="shared" si="6"/>
        <v>700</v>
      </c>
      <c r="AS8" s="19">
        <f t="shared" si="7"/>
        <v>700</v>
      </c>
      <c r="AT8" s="19">
        <f t="shared" si="8"/>
        <v>0</v>
      </c>
      <c r="AU8" s="19">
        <f t="shared" si="9"/>
        <v>0</v>
      </c>
      <c r="AV8" s="19">
        <f t="shared" si="10"/>
        <v>0</v>
      </c>
      <c r="AW8" s="19">
        <f t="shared" si="11"/>
        <v>0</v>
      </c>
      <c r="AX8" s="19">
        <f t="shared" si="12"/>
        <v>0</v>
      </c>
      <c r="AY8" s="19">
        <f t="shared" si="13"/>
        <v>0</v>
      </c>
      <c r="AZ8" s="19">
        <f t="shared" si="14"/>
        <v>0</v>
      </c>
      <c r="BA8" s="19">
        <f t="shared" si="15"/>
        <v>0</v>
      </c>
      <c r="BB8" s="19">
        <f t="shared" si="16"/>
        <v>0</v>
      </c>
      <c r="BC8" s="19">
        <f t="shared" si="17"/>
        <v>0</v>
      </c>
      <c r="BD8" s="19">
        <f t="shared" si="18"/>
        <v>0</v>
      </c>
      <c r="BE8" s="19">
        <f t="shared" si="19"/>
        <v>0</v>
      </c>
      <c r="BF8" s="19">
        <f t="shared" si="20"/>
        <v>0</v>
      </c>
      <c r="BG8" s="19">
        <f t="shared" si="54"/>
        <v>2320</v>
      </c>
      <c r="BH8" s="19">
        <f t="shared" si="21"/>
        <v>0</v>
      </c>
      <c r="BI8" s="19">
        <f t="shared" si="22"/>
        <v>0</v>
      </c>
      <c r="BJ8" s="19">
        <f t="shared" si="23"/>
        <v>0</v>
      </c>
      <c r="BL8" s="20">
        <f t="shared" si="24"/>
        <v>0</v>
      </c>
      <c r="BM8" s="20">
        <f t="shared" si="55"/>
        <v>0</v>
      </c>
      <c r="BN8" s="20">
        <f t="shared" si="56"/>
        <v>0</v>
      </c>
      <c r="BO8" s="20">
        <f t="shared" si="57"/>
        <v>0</v>
      </c>
      <c r="BP8" s="20">
        <f t="shared" si="58"/>
        <v>0</v>
      </c>
      <c r="BQ8" s="20">
        <f t="shared" si="59"/>
        <v>0</v>
      </c>
      <c r="BR8" s="20">
        <f t="shared" si="60"/>
        <v>0</v>
      </c>
      <c r="BS8" s="20">
        <f t="shared" si="61"/>
        <v>0</v>
      </c>
      <c r="BT8" s="20">
        <f t="shared" si="62"/>
        <v>0</v>
      </c>
      <c r="BU8" s="20">
        <f t="shared" si="63"/>
        <v>0</v>
      </c>
      <c r="BV8" s="20">
        <f t="shared" si="26"/>
        <v>0</v>
      </c>
      <c r="BW8" s="8">
        <f>IF('Men''s Epée'!$AP$3=TRUE,G8,0)</f>
        <v>920</v>
      </c>
      <c r="BX8" s="8">
        <f>IF('Men''s Epée'!$AQ$3=TRUE,I8,0)</f>
        <v>690</v>
      </c>
      <c r="BY8" s="8">
        <f>IF('Men''s Epée'!$AR$3=TRUE,K8,0)</f>
        <v>700</v>
      </c>
      <c r="BZ8" s="8">
        <f>IF('Men''s Epée'!$AS$3=TRUE,M8,0)</f>
        <v>700</v>
      </c>
      <c r="CA8" s="8">
        <f t="shared" si="27"/>
        <v>0</v>
      </c>
      <c r="CB8" s="8">
        <f t="shared" si="28"/>
        <v>0</v>
      </c>
      <c r="CC8" s="8">
        <f t="shared" si="29"/>
        <v>0</v>
      </c>
      <c r="CD8" s="8">
        <f t="shared" si="30"/>
        <v>0</v>
      </c>
      <c r="CE8" s="8">
        <f t="shared" si="31"/>
        <v>0</v>
      </c>
      <c r="CF8" s="8">
        <f t="shared" si="32"/>
        <v>0</v>
      </c>
      <c r="CG8" s="8">
        <f t="shared" si="33"/>
        <v>0</v>
      </c>
      <c r="CH8" s="20">
        <f t="shared" si="34"/>
        <v>0</v>
      </c>
      <c r="CI8" s="20">
        <f t="shared" si="35"/>
        <v>0</v>
      </c>
      <c r="CJ8" s="20">
        <f t="shared" si="36"/>
        <v>0</v>
      </c>
      <c r="CK8" s="20">
        <f t="shared" si="37"/>
        <v>0</v>
      </c>
      <c r="CL8" s="20">
        <f t="shared" si="38"/>
        <v>0</v>
      </c>
      <c r="CM8" s="20">
        <f t="shared" si="39"/>
        <v>0</v>
      </c>
      <c r="CN8" s="8">
        <f t="shared" si="64"/>
        <v>2320</v>
      </c>
      <c r="CO8" s="8">
        <f t="shared" si="40"/>
        <v>0</v>
      </c>
      <c r="CP8" s="8">
        <f t="shared" si="41"/>
        <v>0</v>
      </c>
      <c r="CQ8" s="8">
        <f t="shared" si="42"/>
        <v>0</v>
      </c>
      <c r="CR8" s="8">
        <f t="shared" si="43"/>
        <v>2320</v>
      </c>
    </row>
    <row r="9" spans="1:96" ht="13.5">
      <c r="A9" s="11" t="str">
        <f t="shared" si="44"/>
        <v>6</v>
      </c>
      <c r="B9" s="11">
        <f t="shared" si="0"/>
      </c>
      <c r="C9" s="12" t="s">
        <v>34</v>
      </c>
      <c r="D9" s="13">
        <v>1981</v>
      </c>
      <c r="E9" s="39">
        <f>ROUND(IF('Men''s Epée'!$A$3=1,AO9+BG9,BV9+CN9),0)</f>
        <v>2172</v>
      </c>
      <c r="F9" s="14" t="s">
        <v>4</v>
      </c>
      <c r="G9" s="16">
        <f>IF(OR('Men''s Epée'!$A$3=1,'Men''s Epée'!$AP$3=TRUE),IF(OR(F9&gt;=49,ISNUMBER(F9)=FALSE),0,VLOOKUP(F9,PointTable,G$3,TRUE)),0)</f>
        <v>0</v>
      </c>
      <c r="H9" s="15" t="s">
        <v>4</v>
      </c>
      <c r="I9" s="16">
        <f>IF(OR('Men''s Epée'!$A$3=1,'Men''s Epée'!$AQ$3=TRUE),IF(OR(H9&gt;=49,ISNUMBER(H9)=FALSE),0,VLOOKUP(H9,PointTable,I$3,TRUE)),0)</f>
        <v>0</v>
      </c>
      <c r="J9" s="15">
        <v>3</v>
      </c>
      <c r="K9" s="16">
        <f>IF(OR('Men''s Epée'!$A$3=1,'Men''s Epée'!$AQ$3=TRUE),IF(OR(J9&gt;=49,ISNUMBER(J9)=FALSE),0,VLOOKUP(J9,PointTable,K$3,TRUE)),0)</f>
        <v>850</v>
      </c>
      <c r="L9" s="15">
        <v>6</v>
      </c>
      <c r="M9" s="16">
        <f>IF(OR('Men''s Epée'!$A$3=1,'Men''s Epée'!$AS$3=TRUE),IF(OR(L9&gt;=49,ISNUMBER(L9)=FALSE),0,VLOOKUP(L9,PointTable,M$3,TRUE)),0)</f>
        <v>695</v>
      </c>
      <c r="N9" s="17">
        <v>426.56399999999996</v>
      </c>
      <c r="O9" s="17">
        <v>200</v>
      </c>
      <c r="P9" s="17"/>
      <c r="Q9" s="17"/>
      <c r="R9" s="17"/>
      <c r="S9" s="17"/>
      <c r="T9" s="17"/>
      <c r="U9" s="17"/>
      <c r="V9" s="17"/>
      <c r="W9" s="18"/>
      <c r="X9" s="17"/>
      <c r="Y9" s="17"/>
      <c r="Z9" s="17"/>
      <c r="AA9" s="17"/>
      <c r="AB9" s="17"/>
      <c r="AC9" s="18"/>
      <c r="AE9" s="19">
        <f>ABS(N9)</f>
        <v>426.56399999999996</v>
      </c>
      <c r="AF9" s="19">
        <f t="shared" si="45"/>
        <v>200</v>
      </c>
      <c r="AG9" s="19">
        <f t="shared" si="46"/>
        <v>0</v>
      </c>
      <c r="AH9" s="19">
        <f t="shared" si="47"/>
        <v>0</v>
      </c>
      <c r="AI9" s="19">
        <f t="shared" si="48"/>
        <v>0</v>
      </c>
      <c r="AJ9" s="19">
        <f t="shared" si="49"/>
        <v>0</v>
      </c>
      <c r="AK9" s="19">
        <f t="shared" si="50"/>
        <v>0</v>
      </c>
      <c r="AL9" s="19">
        <f t="shared" si="51"/>
        <v>0</v>
      </c>
      <c r="AM9" s="19">
        <f t="shared" si="52"/>
        <v>0</v>
      </c>
      <c r="AN9" s="19">
        <f t="shared" si="53"/>
        <v>0</v>
      </c>
      <c r="AO9" s="19">
        <f>LARGE($AE9:$AN9,1)+LARGE($AE9:$AN9,2)+LARGE($AE9:$AN9,3)</f>
        <v>626.564</v>
      </c>
      <c r="AP9" s="19">
        <f t="shared" si="4"/>
        <v>0</v>
      </c>
      <c r="AQ9" s="19">
        <f t="shared" si="5"/>
        <v>0</v>
      </c>
      <c r="AR9" s="19">
        <f t="shared" si="6"/>
        <v>850</v>
      </c>
      <c r="AS9" s="19">
        <f t="shared" si="7"/>
        <v>695</v>
      </c>
      <c r="AT9" s="19">
        <f>LARGE($AE9:$AN9,4)</f>
        <v>0</v>
      </c>
      <c r="AU9" s="19">
        <f>LARGE($AE9:$AN9,5)</f>
        <v>0</v>
      </c>
      <c r="AV9" s="19">
        <f>LARGE($AE9:$AN9,6)</f>
        <v>0</v>
      </c>
      <c r="AW9" s="19">
        <f>LARGE($AE9:$AN9,7)</f>
        <v>0</v>
      </c>
      <c r="AX9" s="19">
        <f>LARGE($AE9:$AN9,8)</f>
        <v>0</v>
      </c>
      <c r="AY9" s="19">
        <f>LARGE($AE9:$AN9,9)</f>
        <v>0</v>
      </c>
      <c r="AZ9" s="19">
        <f>LARGE($AE9:$AN9,10)</f>
        <v>0</v>
      </c>
      <c r="BA9" s="19">
        <f>ABS(X9)</f>
        <v>0</v>
      </c>
      <c r="BB9" s="19">
        <f>ABS(Y9)</f>
        <v>0</v>
      </c>
      <c r="BC9" s="19">
        <f t="shared" si="17"/>
        <v>0</v>
      </c>
      <c r="BD9" s="19">
        <f t="shared" si="18"/>
        <v>0</v>
      </c>
      <c r="BE9" s="19">
        <f>ABS(AB9)</f>
        <v>0</v>
      </c>
      <c r="BF9" s="19">
        <f>ABS(AC9)</f>
        <v>0</v>
      </c>
      <c r="BG9" s="19">
        <f t="shared" si="54"/>
        <v>1545</v>
      </c>
      <c r="BH9" s="19">
        <f t="shared" si="21"/>
        <v>0</v>
      </c>
      <c r="BI9" s="19">
        <f t="shared" si="22"/>
        <v>0</v>
      </c>
      <c r="BJ9" s="19">
        <f t="shared" si="23"/>
        <v>0</v>
      </c>
      <c r="BL9" s="20">
        <f>MAX(N9,0)</f>
        <v>426.56399999999996</v>
      </c>
      <c r="BM9" s="20">
        <f t="shared" si="55"/>
        <v>200</v>
      </c>
      <c r="BN9" s="20">
        <f t="shared" si="56"/>
        <v>0</v>
      </c>
      <c r="BO9" s="20">
        <f t="shared" si="57"/>
        <v>0</v>
      </c>
      <c r="BP9" s="20">
        <f t="shared" si="58"/>
        <v>0</v>
      </c>
      <c r="BQ9" s="20">
        <f t="shared" si="59"/>
        <v>0</v>
      </c>
      <c r="BR9" s="20">
        <f t="shared" si="60"/>
        <v>0</v>
      </c>
      <c r="BS9" s="20">
        <f t="shared" si="61"/>
        <v>0</v>
      </c>
      <c r="BT9" s="20">
        <f t="shared" si="62"/>
        <v>0</v>
      </c>
      <c r="BU9" s="20">
        <f t="shared" si="63"/>
        <v>0</v>
      </c>
      <c r="BV9" s="20">
        <f>LARGE($BL9:$BU9,1)+LARGE($BL9:$BU9,2)+LARGE($BL9:$BU9,3)</f>
        <v>626.564</v>
      </c>
      <c r="BW9" s="8">
        <f>IF('Men''s Epée'!$AP$3=TRUE,G9,0)</f>
        <v>0</v>
      </c>
      <c r="BX9" s="8">
        <f>IF('Men''s Epée'!$AQ$3=TRUE,I9,0)</f>
        <v>0</v>
      </c>
      <c r="BY9" s="8">
        <f>IF('Men''s Epée'!$AR$3=TRUE,K9,0)</f>
        <v>850</v>
      </c>
      <c r="BZ9" s="8">
        <f>IF('Men''s Epée'!$AS$3=TRUE,M9,0)</f>
        <v>695</v>
      </c>
      <c r="CA9" s="8">
        <f>LARGE($BL9:$BU9,4)</f>
        <v>0</v>
      </c>
      <c r="CB9" s="8">
        <f>LARGE($BL9:$BU9,5)</f>
        <v>0</v>
      </c>
      <c r="CC9" s="8">
        <f>LARGE($BL9:$BU9,6)</f>
        <v>0</v>
      </c>
      <c r="CD9" s="8">
        <f>LARGE($BL9:$BU9,7)</f>
        <v>0</v>
      </c>
      <c r="CE9" s="8">
        <f>LARGE($BL9:$BU9,8)</f>
        <v>0</v>
      </c>
      <c r="CF9" s="8">
        <f>LARGE($BL9:$BU9,9)</f>
        <v>0</v>
      </c>
      <c r="CG9" s="8">
        <f>LARGE($BL9:$BU9,10)</f>
        <v>0</v>
      </c>
      <c r="CH9" s="20">
        <f>MAX(X9,0)</f>
        <v>0</v>
      </c>
      <c r="CI9" s="20">
        <f>MAX(Y9,0)</f>
        <v>0</v>
      </c>
      <c r="CJ9" s="20">
        <f t="shared" si="36"/>
        <v>0</v>
      </c>
      <c r="CK9" s="20">
        <f t="shared" si="37"/>
        <v>0</v>
      </c>
      <c r="CL9" s="20">
        <f>MAX(AB9,0)</f>
        <v>0</v>
      </c>
      <c r="CM9" s="20">
        <f>MAX(AC9,0)</f>
        <v>0</v>
      </c>
      <c r="CN9" s="8">
        <f t="shared" si="64"/>
        <v>1545</v>
      </c>
      <c r="CO9" s="8">
        <f t="shared" si="40"/>
        <v>0</v>
      </c>
      <c r="CP9" s="8">
        <f t="shared" si="41"/>
        <v>0</v>
      </c>
      <c r="CQ9" s="8">
        <f t="shared" si="42"/>
        <v>0</v>
      </c>
      <c r="CR9" s="8">
        <f t="shared" si="43"/>
        <v>2172</v>
      </c>
    </row>
    <row r="10" spans="1:96" ht="13.5">
      <c r="A10" s="11" t="str">
        <f t="shared" si="44"/>
        <v>7</v>
      </c>
      <c r="B10" s="11" t="str">
        <f t="shared" si="0"/>
        <v>#</v>
      </c>
      <c r="C10" s="12" t="s">
        <v>197</v>
      </c>
      <c r="D10" s="13">
        <v>1987</v>
      </c>
      <c r="E10" s="39">
        <f>ROUND(IF('Men''s Epée'!$A$3=1,AO10+BG10,BV10+CN10),0)</f>
        <v>2095</v>
      </c>
      <c r="F10" s="14">
        <v>8</v>
      </c>
      <c r="G10" s="16">
        <f>IF(OR('Men''s Epée'!$A$3=1,'Men''s Epée'!$AP$3=TRUE),IF(OR(F10&gt;=49,ISNUMBER(F10)=FALSE),0,VLOOKUP(F10,PointTable,G$3,TRUE)),0)</f>
        <v>685</v>
      </c>
      <c r="H10" s="15" t="s">
        <v>4</v>
      </c>
      <c r="I10" s="16">
        <f>IF(OR('Men''s Epée'!$A$3=1,'Men''s Epée'!$AQ$3=TRUE),IF(OR(H10&gt;=49,ISNUMBER(H10)=FALSE),0,VLOOKUP(H10,PointTable,I$3,TRUE)),0)</f>
        <v>0</v>
      </c>
      <c r="J10" s="15">
        <v>7</v>
      </c>
      <c r="K10" s="16">
        <f>IF(OR('Men''s Epée'!$A$3=1,'Men''s Epée'!$AQ$3=TRUE),IF(OR(J10&gt;=49,ISNUMBER(J10)=FALSE),0,VLOOKUP(J10,PointTable,K$3,TRUE)),0)</f>
        <v>690</v>
      </c>
      <c r="L10" s="15">
        <v>12</v>
      </c>
      <c r="M10" s="16">
        <f>IF(OR('Men''s Epée'!$A$3=1,'Men''s Epée'!$AS$3=TRUE),IF(OR(L10&gt;=49,ISNUMBER(L10)=FALSE),0,VLOOKUP(L10,PointTable,M$3,TRUE)),0)</f>
        <v>520</v>
      </c>
      <c r="N10" s="17">
        <v>200</v>
      </c>
      <c r="O10" s="17"/>
      <c r="P10" s="17"/>
      <c r="Q10" s="17"/>
      <c r="R10" s="17"/>
      <c r="S10" s="17"/>
      <c r="T10" s="17"/>
      <c r="U10" s="17"/>
      <c r="V10" s="17"/>
      <c r="W10" s="18"/>
      <c r="X10" s="17"/>
      <c r="Y10" s="17"/>
      <c r="Z10" s="17"/>
      <c r="AA10" s="17"/>
      <c r="AB10" s="17"/>
      <c r="AC10" s="18"/>
      <c r="AE10" s="19">
        <f t="shared" si="1"/>
        <v>200</v>
      </c>
      <c r="AF10" s="19">
        <f t="shared" si="45"/>
        <v>0</v>
      </c>
      <c r="AG10" s="19">
        <f t="shared" si="46"/>
        <v>0</v>
      </c>
      <c r="AH10" s="19">
        <f t="shared" si="47"/>
        <v>0</v>
      </c>
      <c r="AI10" s="19">
        <f t="shared" si="48"/>
        <v>0</v>
      </c>
      <c r="AJ10" s="19">
        <f t="shared" si="49"/>
        <v>0</v>
      </c>
      <c r="AK10" s="19">
        <f t="shared" si="50"/>
        <v>0</v>
      </c>
      <c r="AL10" s="19">
        <f t="shared" si="51"/>
        <v>0</v>
      </c>
      <c r="AM10" s="19">
        <f t="shared" si="52"/>
        <v>0</v>
      </c>
      <c r="AN10" s="19">
        <f t="shared" si="53"/>
        <v>0</v>
      </c>
      <c r="AO10" s="19">
        <f t="shared" si="3"/>
        <v>200</v>
      </c>
      <c r="AP10" s="19">
        <f t="shared" si="4"/>
        <v>685</v>
      </c>
      <c r="AQ10" s="19">
        <f t="shared" si="5"/>
        <v>0</v>
      </c>
      <c r="AR10" s="19">
        <f t="shared" si="6"/>
        <v>690</v>
      </c>
      <c r="AS10" s="19">
        <f t="shared" si="7"/>
        <v>520</v>
      </c>
      <c r="AT10" s="19">
        <f t="shared" si="8"/>
        <v>0</v>
      </c>
      <c r="AU10" s="19">
        <f t="shared" si="9"/>
        <v>0</v>
      </c>
      <c r="AV10" s="19">
        <f t="shared" si="10"/>
        <v>0</v>
      </c>
      <c r="AW10" s="19">
        <f t="shared" si="11"/>
        <v>0</v>
      </c>
      <c r="AX10" s="19">
        <f t="shared" si="12"/>
        <v>0</v>
      </c>
      <c r="AY10" s="19">
        <f t="shared" si="13"/>
        <v>0</v>
      </c>
      <c r="AZ10" s="19">
        <f t="shared" si="14"/>
        <v>0</v>
      </c>
      <c r="BA10" s="19">
        <f t="shared" si="15"/>
        <v>0</v>
      </c>
      <c r="BB10" s="19">
        <f t="shared" si="16"/>
        <v>0</v>
      </c>
      <c r="BC10" s="19">
        <f t="shared" si="17"/>
        <v>0</v>
      </c>
      <c r="BD10" s="19">
        <f t="shared" si="18"/>
        <v>0</v>
      </c>
      <c r="BE10" s="19">
        <f t="shared" si="19"/>
        <v>0</v>
      </c>
      <c r="BF10" s="19">
        <f t="shared" si="20"/>
        <v>0</v>
      </c>
      <c r="BG10" s="19">
        <f t="shared" si="54"/>
        <v>1895</v>
      </c>
      <c r="BH10" s="19">
        <f t="shared" si="21"/>
        <v>0</v>
      </c>
      <c r="BI10" s="19">
        <f t="shared" si="22"/>
        <v>0</v>
      </c>
      <c r="BJ10" s="19">
        <f t="shared" si="23"/>
        <v>0</v>
      </c>
      <c r="BL10" s="20">
        <f t="shared" si="24"/>
        <v>200</v>
      </c>
      <c r="BM10" s="20">
        <f t="shared" si="55"/>
        <v>0</v>
      </c>
      <c r="BN10" s="20">
        <f t="shared" si="56"/>
        <v>0</v>
      </c>
      <c r="BO10" s="20">
        <f t="shared" si="57"/>
        <v>0</v>
      </c>
      <c r="BP10" s="20">
        <f t="shared" si="58"/>
        <v>0</v>
      </c>
      <c r="BQ10" s="20">
        <f t="shared" si="59"/>
        <v>0</v>
      </c>
      <c r="BR10" s="20">
        <f t="shared" si="60"/>
        <v>0</v>
      </c>
      <c r="BS10" s="20">
        <f t="shared" si="61"/>
        <v>0</v>
      </c>
      <c r="BT10" s="20">
        <f t="shared" si="62"/>
        <v>0</v>
      </c>
      <c r="BU10" s="20">
        <f t="shared" si="63"/>
        <v>0</v>
      </c>
      <c r="BV10" s="20">
        <f t="shared" si="26"/>
        <v>200</v>
      </c>
      <c r="BW10" s="8">
        <f>IF('Men''s Epée'!$AP$3=TRUE,G10,0)</f>
        <v>685</v>
      </c>
      <c r="BX10" s="8">
        <f>IF('Men''s Epée'!$AQ$3=TRUE,I10,0)</f>
        <v>0</v>
      </c>
      <c r="BY10" s="8">
        <f>IF('Men''s Epée'!$AR$3=TRUE,K10,0)</f>
        <v>690</v>
      </c>
      <c r="BZ10" s="8">
        <f>IF('Men''s Epée'!$AS$3=TRUE,M10,0)</f>
        <v>520</v>
      </c>
      <c r="CA10" s="8">
        <f t="shared" si="27"/>
        <v>0</v>
      </c>
      <c r="CB10" s="8">
        <f t="shared" si="28"/>
        <v>0</v>
      </c>
      <c r="CC10" s="8">
        <f t="shared" si="29"/>
        <v>0</v>
      </c>
      <c r="CD10" s="8">
        <f t="shared" si="30"/>
        <v>0</v>
      </c>
      <c r="CE10" s="8">
        <f t="shared" si="31"/>
        <v>0</v>
      </c>
      <c r="CF10" s="8">
        <f t="shared" si="32"/>
        <v>0</v>
      </c>
      <c r="CG10" s="8">
        <f t="shared" si="33"/>
        <v>0</v>
      </c>
      <c r="CH10" s="20">
        <f t="shared" si="34"/>
        <v>0</v>
      </c>
      <c r="CI10" s="20">
        <f t="shared" si="35"/>
        <v>0</v>
      </c>
      <c r="CJ10" s="20">
        <f t="shared" si="36"/>
        <v>0</v>
      </c>
      <c r="CK10" s="20">
        <f t="shared" si="37"/>
        <v>0</v>
      </c>
      <c r="CL10" s="20">
        <f t="shared" si="38"/>
        <v>0</v>
      </c>
      <c r="CM10" s="20">
        <f t="shared" si="39"/>
        <v>0</v>
      </c>
      <c r="CN10" s="8">
        <f t="shared" si="64"/>
        <v>1895</v>
      </c>
      <c r="CO10" s="8">
        <f t="shared" si="40"/>
        <v>0</v>
      </c>
      <c r="CP10" s="8">
        <f t="shared" si="41"/>
        <v>0</v>
      </c>
      <c r="CQ10" s="8">
        <f t="shared" si="42"/>
        <v>0</v>
      </c>
      <c r="CR10" s="8">
        <f t="shared" si="43"/>
        <v>2095</v>
      </c>
    </row>
    <row r="11" spans="1:96" ht="13.5">
      <c r="A11" s="11" t="str">
        <f t="shared" si="44"/>
        <v>8</v>
      </c>
      <c r="B11" s="11" t="str">
        <f t="shared" si="0"/>
        <v>#</v>
      </c>
      <c r="C11" s="12" t="s">
        <v>273</v>
      </c>
      <c r="D11" s="13">
        <v>1989</v>
      </c>
      <c r="E11" s="39">
        <f>ROUND(IF('Men''s Epée'!$A$3=1,AO11+BG11,BV11+CN11),0)</f>
        <v>1923</v>
      </c>
      <c r="F11" s="14" t="s">
        <v>4</v>
      </c>
      <c r="G11" s="16">
        <f>IF(OR('Men''s Epée'!$A$3=1,'Men''s Epée'!$AP$3=TRUE),IF(OR(F11&gt;=49,ISNUMBER(F11)=FALSE),0,VLOOKUP(F11,PointTable,G$3,TRUE)),0)</f>
        <v>0</v>
      </c>
      <c r="H11" s="15">
        <v>21</v>
      </c>
      <c r="I11" s="16">
        <f>IF(OR('Men''s Epée'!$A$3=1,'Men''s Epée'!$AQ$3=TRUE),IF(OR(H11&gt;=49,ISNUMBER(H11)=FALSE),0,VLOOKUP(H11,PointTable,I$3,TRUE)),0)</f>
        <v>342</v>
      </c>
      <c r="J11" s="15">
        <v>11</v>
      </c>
      <c r="K11" s="16">
        <f>IF(OR('Men''s Epée'!$A$3=1,'Men''s Epée'!$AQ$3=TRUE),IF(OR(J11&gt;=49,ISNUMBER(J11)=FALSE),0,VLOOKUP(J11,PointTable,K$3,TRUE)),0)</f>
        <v>531</v>
      </c>
      <c r="L11" s="15">
        <v>3</v>
      </c>
      <c r="M11" s="16">
        <f>IF(OR('Men''s Epée'!$A$3=1,'Men''s Epée'!$AS$3=TRUE),IF(OR(L11&gt;=49,ISNUMBER(L11)=FALSE),0,VLOOKUP(L11,PointTable,M$3,TRUE)),0)</f>
        <v>850</v>
      </c>
      <c r="N11" s="17">
        <v>200</v>
      </c>
      <c r="O11" s="17"/>
      <c r="P11" s="17"/>
      <c r="Q11" s="17"/>
      <c r="R11" s="17"/>
      <c r="S11" s="17"/>
      <c r="T11" s="17"/>
      <c r="U11" s="17"/>
      <c r="V11" s="17"/>
      <c r="W11" s="18"/>
      <c r="X11" s="17"/>
      <c r="Y11" s="17"/>
      <c r="Z11" s="17"/>
      <c r="AA11" s="17"/>
      <c r="AB11" s="17"/>
      <c r="AC11" s="18"/>
      <c r="AE11" s="19">
        <f t="shared" si="1"/>
        <v>200</v>
      </c>
      <c r="AF11" s="19">
        <f t="shared" si="45"/>
        <v>0</v>
      </c>
      <c r="AG11" s="19">
        <f t="shared" si="46"/>
        <v>0</v>
      </c>
      <c r="AH11" s="19">
        <f t="shared" si="47"/>
        <v>0</v>
      </c>
      <c r="AI11" s="19">
        <f t="shared" si="48"/>
        <v>0</v>
      </c>
      <c r="AJ11" s="19">
        <f t="shared" si="49"/>
        <v>0</v>
      </c>
      <c r="AK11" s="19">
        <f t="shared" si="50"/>
        <v>0</v>
      </c>
      <c r="AL11" s="19">
        <f t="shared" si="51"/>
        <v>0</v>
      </c>
      <c r="AM11" s="19">
        <f t="shared" si="52"/>
        <v>0</v>
      </c>
      <c r="AN11" s="19">
        <f t="shared" si="53"/>
        <v>0</v>
      </c>
      <c r="AO11" s="19">
        <f t="shared" si="3"/>
        <v>200</v>
      </c>
      <c r="AP11" s="19">
        <f t="shared" si="4"/>
        <v>0</v>
      </c>
      <c r="AQ11" s="19">
        <f t="shared" si="5"/>
        <v>342</v>
      </c>
      <c r="AR11" s="19">
        <f t="shared" si="6"/>
        <v>531</v>
      </c>
      <c r="AS11" s="19">
        <f t="shared" si="7"/>
        <v>850</v>
      </c>
      <c r="AT11" s="19">
        <f t="shared" si="8"/>
        <v>0</v>
      </c>
      <c r="AU11" s="19">
        <f t="shared" si="9"/>
        <v>0</v>
      </c>
      <c r="AV11" s="19">
        <f t="shared" si="10"/>
        <v>0</v>
      </c>
      <c r="AW11" s="19">
        <f t="shared" si="11"/>
        <v>0</v>
      </c>
      <c r="AX11" s="19">
        <f t="shared" si="12"/>
        <v>0</v>
      </c>
      <c r="AY11" s="19">
        <f t="shared" si="13"/>
        <v>0</v>
      </c>
      <c r="AZ11" s="19">
        <f t="shared" si="14"/>
        <v>0</v>
      </c>
      <c r="BA11" s="19">
        <f t="shared" si="15"/>
        <v>0</v>
      </c>
      <c r="BB11" s="19">
        <f t="shared" si="16"/>
        <v>0</v>
      </c>
      <c r="BC11" s="19">
        <f t="shared" si="17"/>
        <v>0</v>
      </c>
      <c r="BD11" s="19">
        <f t="shared" si="18"/>
        <v>0</v>
      </c>
      <c r="BE11" s="19">
        <f t="shared" si="19"/>
        <v>0</v>
      </c>
      <c r="BF11" s="19">
        <f t="shared" si="20"/>
        <v>0</v>
      </c>
      <c r="BG11" s="19">
        <f t="shared" si="54"/>
        <v>1723</v>
      </c>
      <c r="BH11" s="19">
        <f t="shared" si="21"/>
        <v>0</v>
      </c>
      <c r="BI11" s="19">
        <f t="shared" si="22"/>
        <v>0</v>
      </c>
      <c r="BJ11" s="19">
        <f t="shared" si="23"/>
        <v>0</v>
      </c>
      <c r="BL11" s="20">
        <f t="shared" si="24"/>
        <v>200</v>
      </c>
      <c r="BM11" s="20">
        <f t="shared" si="55"/>
        <v>0</v>
      </c>
      <c r="BN11" s="20">
        <f t="shared" si="56"/>
        <v>0</v>
      </c>
      <c r="BO11" s="20">
        <f t="shared" si="57"/>
        <v>0</v>
      </c>
      <c r="BP11" s="20">
        <f t="shared" si="58"/>
        <v>0</v>
      </c>
      <c r="BQ11" s="20">
        <f t="shared" si="59"/>
        <v>0</v>
      </c>
      <c r="BR11" s="20">
        <f t="shared" si="60"/>
        <v>0</v>
      </c>
      <c r="BS11" s="20">
        <f t="shared" si="61"/>
        <v>0</v>
      </c>
      <c r="BT11" s="20">
        <f t="shared" si="62"/>
        <v>0</v>
      </c>
      <c r="BU11" s="20">
        <f t="shared" si="63"/>
        <v>0</v>
      </c>
      <c r="BV11" s="20">
        <f t="shared" si="26"/>
        <v>200</v>
      </c>
      <c r="BW11" s="8">
        <f>IF('Men''s Epée'!$AP$3=TRUE,G11,0)</f>
        <v>0</v>
      </c>
      <c r="BX11" s="8">
        <f>IF('Men''s Epée'!$AQ$3=TRUE,I11,0)</f>
        <v>342</v>
      </c>
      <c r="BY11" s="8">
        <f>IF('Men''s Epée'!$AR$3=TRUE,K11,0)</f>
        <v>531</v>
      </c>
      <c r="BZ11" s="8">
        <f>IF('Men''s Epée'!$AS$3=TRUE,M11,0)</f>
        <v>850</v>
      </c>
      <c r="CA11" s="8">
        <f t="shared" si="27"/>
        <v>0</v>
      </c>
      <c r="CB11" s="8">
        <f t="shared" si="28"/>
        <v>0</v>
      </c>
      <c r="CC11" s="8">
        <f t="shared" si="29"/>
        <v>0</v>
      </c>
      <c r="CD11" s="8">
        <f t="shared" si="30"/>
        <v>0</v>
      </c>
      <c r="CE11" s="8">
        <f t="shared" si="31"/>
        <v>0</v>
      </c>
      <c r="CF11" s="8">
        <f t="shared" si="32"/>
        <v>0</v>
      </c>
      <c r="CG11" s="8">
        <f t="shared" si="33"/>
        <v>0</v>
      </c>
      <c r="CH11" s="20">
        <f t="shared" si="34"/>
        <v>0</v>
      </c>
      <c r="CI11" s="20">
        <f t="shared" si="35"/>
        <v>0</v>
      </c>
      <c r="CJ11" s="20">
        <f t="shared" si="36"/>
        <v>0</v>
      </c>
      <c r="CK11" s="20">
        <f t="shared" si="37"/>
        <v>0</v>
      </c>
      <c r="CL11" s="20">
        <f t="shared" si="38"/>
        <v>0</v>
      </c>
      <c r="CM11" s="20">
        <f t="shared" si="39"/>
        <v>0</v>
      </c>
      <c r="CN11" s="8">
        <f t="shared" si="64"/>
        <v>1723</v>
      </c>
      <c r="CO11" s="8">
        <f t="shared" si="40"/>
        <v>0</v>
      </c>
      <c r="CP11" s="8">
        <f t="shared" si="41"/>
        <v>0</v>
      </c>
      <c r="CQ11" s="8">
        <f t="shared" si="42"/>
        <v>0</v>
      </c>
      <c r="CR11" s="8">
        <f t="shared" si="43"/>
        <v>1923</v>
      </c>
    </row>
    <row r="12" spans="1:96" ht="13.5">
      <c r="A12" s="11" t="str">
        <f t="shared" si="44"/>
        <v>9</v>
      </c>
      <c r="B12" s="11" t="str">
        <f t="shared" si="0"/>
        <v>#</v>
      </c>
      <c r="C12" s="12" t="s">
        <v>196</v>
      </c>
      <c r="D12" s="13">
        <v>1988</v>
      </c>
      <c r="E12" s="39">
        <f>ROUND(IF('Men''s Epée'!$A$3=1,AO12+BG12,BV12+CN12),0)</f>
        <v>1764</v>
      </c>
      <c r="F12" s="14">
        <v>5</v>
      </c>
      <c r="G12" s="16">
        <f>IF(OR('Men''s Epée'!$A$3=1,'Men''s Epée'!$AP$3=TRUE),IF(OR(F12&gt;=49,ISNUMBER(F12)=FALSE),0,VLOOKUP(F12,PointTable,G$3,TRUE)),0)</f>
        <v>700</v>
      </c>
      <c r="H12" s="15">
        <v>12</v>
      </c>
      <c r="I12" s="16">
        <f>IF(OR('Men''s Epée'!$A$3=1,'Men''s Epée'!$AQ$3=TRUE),IF(OR(H12&gt;=49,ISNUMBER(H12)=FALSE),0,VLOOKUP(H12,PointTable,I$3,TRUE)),0)</f>
        <v>529</v>
      </c>
      <c r="J12" s="15">
        <v>9</v>
      </c>
      <c r="K12" s="16">
        <f>IF(OR('Men''s Epée'!$A$3=1,'Men''s Epée'!$AQ$3=TRUE),IF(OR(J12&gt;=49,ISNUMBER(J12)=FALSE),0,VLOOKUP(J12,PointTable,K$3,TRUE)),0)</f>
        <v>535</v>
      </c>
      <c r="L12" s="15">
        <v>15</v>
      </c>
      <c r="M12" s="16">
        <f>IF(OR('Men''s Epée'!$A$3=1,'Men''s Epée'!$AS$3=TRUE),IF(OR(L12&gt;=49,ISNUMBER(L12)=FALSE),0,VLOOKUP(L12,PointTable,M$3,TRUE)),0)</f>
        <v>505</v>
      </c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7"/>
      <c r="Y12" s="17"/>
      <c r="Z12" s="17"/>
      <c r="AA12" s="17"/>
      <c r="AB12" s="17"/>
      <c r="AC12" s="18"/>
      <c r="AE12" s="19">
        <f t="shared" si="1"/>
        <v>0</v>
      </c>
      <c r="AF12" s="19">
        <f t="shared" si="45"/>
        <v>0</v>
      </c>
      <c r="AG12" s="19">
        <f t="shared" si="46"/>
        <v>0</v>
      </c>
      <c r="AH12" s="19">
        <f t="shared" si="47"/>
        <v>0</v>
      </c>
      <c r="AI12" s="19">
        <f t="shared" si="48"/>
        <v>0</v>
      </c>
      <c r="AJ12" s="19">
        <f t="shared" si="49"/>
        <v>0</v>
      </c>
      <c r="AK12" s="19">
        <f t="shared" si="50"/>
        <v>0</v>
      </c>
      <c r="AL12" s="19">
        <f t="shared" si="51"/>
        <v>0</v>
      </c>
      <c r="AM12" s="19">
        <f t="shared" si="52"/>
        <v>0</v>
      </c>
      <c r="AN12" s="19">
        <f t="shared" si="53"/>
        <v>0</v>
      </c>
      <c r="AO12" s="19">
        <f t="shared" si="3"/>
        <v>0</v>
      </c>
      <c r="AP12" s="19">
        <f t="shared" si="4"/>
        <v>700</v>
      </c>
      <c r="AQ12" s="19">
        <f t="shared" si="5"/>
        <v>529</v>
      </c>
      <c r="AR12" s="19">
        <f t="shared" si="6"/>
        <v>535</v>
      </c>
      <c r="AS12" s="19">
        <f t="shared" si="7"/>
        <v>505</v>
      </c>
      <c r="AT12" s="19">
        <f t="shared" si="8"/>
        <v>0</v>
      </c>
      <c r="AU12" s="19">
        <f t="shared" si="9"/>
        <v>0</v>
      </c>
      <c r="AV12" s="19">
        <f t="shared" si="10"/>
        <v>0</v>
      </c>
      <c r="AW12" s="19">
        <f t="shared" si="11"/>
        <v>0</v>
      </c>
      <c r="AX12" s="19">
        <f t="shared" si="12"/>
        <v>0</v>
      </c>
      <c r="AY12" s="19">
        <f t="shared" si="13"/>
        <v>0</v>
      </c>
      <c r="AZ12" s="19">
        <f t="shared" si="14"/>
        <v>0</v>
      </c>
      <c r="BA12" s="19">
        <f t="shared" si="15"/>
        <v>0</v>
      </c>
      <c r="BB12" s="19">
        <f t="shared" si="16"/>
        <v>0</v>
      </c>
      <c r="BC12" s="19">
        <f t="shared" si="17"/>
        <v>0</v>
      </c>
      <c r="BD12" s="19">
        <f t="shared" si="18"/>
        <v>0</v>
      </c>
      <c r="BE12" s="19">
        <f t="shared" si="19"/>
        <v>0</v>
      </c>
      <c r="BF12" s="19">
        <f t="shared" si="20"/>
        <v>0</v>
      </c>
      <c r="BG12" s="19">
        <f t="shared" si="54"/>
        <v>1764</v>
      </c>
      <c r="BH12" s="19">
        <f t="shared" si="21"/>
        <v>0</v>
      </c>
      <c r="BI12" s="19">
        <f t="shared" si="22"/>
        <v>0</v>
      </c>
      <c r="BJ12" s="19">
        <f t="shared" si="23"/>
        <v>0</v>
      </c>
      <c r="BL12" s="20">
        <f t="shared" si="24"/>
        <v>0</v>
      </c>
      <c r="BM12" s="20">
        <f t="shared" si="55"/>
        <v>0</v>
      </c>
      <c r="BN12" s="20">
        <f t="shared" si="56"/>
        <v>0</v>
      </c>
      <c r="BO12" s="20">
        <f t="shared" si="57"/>
        <v>0</v>
      </c>
      <c r="BP12" s="20">
        <f t="shared" si="58"/>
        <v>0</v>
      </c>
      <c r="BQ12" s="20">
        <f t="shared" si="59"/>
        <v>0</v>
      </c>
      <c r="BR12" s="20">
        <f t="shared" si="60"/>
        <v>0</v>
      </c>
      <c r="BS12" s="20">
        <f t="shared" si="61"/>
        <v>0</v>
      </c>
      <c r="BT12" s="20">
        <f t="shared" si="62"/>
        <v>0</v>
      </c>
      <c r="BU12" s="20">
        <f t="shared" si="63"/>
        <v>0</v>
      </c>
      <c r="BV12" s="20">
        <f t="shared" si="26"/>
        <v>0</v>
      </c>
      <c r="BW12" s="8">
        <f>IF('Men''s Epée'!$AP$3=TRUE,G12,0)</f>
        <v>700</v>
      </c>
      <c r="BX12" s="8">
        <f>IF('Men''s Epée'!$AQ$3=TRUE,I12,0)</f>
        <v>529</v>
      </c>
      <c r="BY12" s="8">
        <f>IF('Men''s Epée'!$AR$3=TRUE,K12,0)</f>
        <v>535</v>
      </c>
      <c r="BZ12" s="8">
        <f>IF('Men''s Epée'!$AS$3=TRUE,M12,0)</f>
        <v>505</v>
      </c>
      <c r="CA12" s="8">
        <f t="shared" si="27"/>
        <v>0</v>
      </c>
      <c r="CB12" s="8">
        <f t="shared" si="28"/>
        <v>0</v>
      </c>
      <c r="CC12" s="8">
        <f t="shared" si="29"/>
        <v>0</v>
      </c>
      <c r="CD12" s="8">
        <f t="shared" si="30"/>
        <v>0</v>
      </c>
      <c r="CE12" s="8">
        <f t="shared" si="31"/>
        <v>0</v>
      </c>
      <c r="CF12" s="8">
        <f t="shared" si="32"/>
        <v>0</v>
      </c>
      <c r="CG12" s="8">
        <f t="shared" si="33"/>
        <v>0</v>
      </c>
      <c r="CH12" s="20">
        <f t="shared" si="34"/>
        <v>0</v>
      </c>
      <c r="CI12" s="20">
        <f t="shared" si="35"/>
        <v>0</v>
      </c>
      <c r="CJ12" s="20">
        <f t="shared" si="36"/>
        <v>0</v>
      </c>
      <c r="CK12" s="20">
        <f t="shared" si="37"/>
        <v>0</v>
      </c>
      <c r="CL12" s="20">
        <f t="shared" si="38"/>
        <v>0</v>
      </c>
      <c r="CM12" s="20">
        <f t="shared" si="39"/>
        <v>0</v>
      </c>
      <c r="CN12" s="8">
        <f t="shared" si="64"/>
        <v>1764</v>
      </c>
      <c r="CO12" s="8">
        <f t="shared" si="40"/>
        <v>0</v>
      </c>
      <c r="CP12" s="8">
        <f t="shared" si="41"/>
        <v>0</v>
      </c>
      <c r="CQ12" s="8">
        <f t="shared" si="42"/>
        <v>0</v>
      </c>
      <c r="CR12" s="8">
        <f t="shared" si="43"/>
        <v>1764</v>
      </c>
    </row>
    <row r="13" spans="1:96" ht="13.5">
      <c r="A13" s="11" t="str">
        <f t="shared" si="44"/>
        <v>10</v>
      </c>
      <c r="B13" s="11">
        <f t="shared" si="0"/>
      </c>
      <c r="C13" s="21" t="s">
        <v>35</v>
      </c>
      <c r="D13" s="13">
        <v>1983</v>
      </c>
      <c r="E13" s="39">
        <f>ROUND(IF('Men''s Epée'!$A$3=1,AO13+BG13,BV13+CN13),0)</f>
        <v>1717</v>
      </c>
      <c r="F13" s="14">
        <v>6</v>
      </c>
      <c r="G13" s="16">
        <f>IF(OR('Men''s Epée'!$A$3=1,'Men''s Epée'!$AP$3=TRUE),IF(OR(F13&gt;=49,ISNUMBER(F13)=FALSE),0,VLOOKUP(F13,PointTable,G$3,TRUE)),0)</f>
        <v>695</v>
      </c>
      <c r="H13" s="15">
        <v>25</v>
      </c>
      <c r="I13" s="16">
        <f>IF(OR('Men''s Epée'!$A$3=1,'Men''s Epée'!$AQ$3=TRUE),IF(OR(H13&gt;=49,ISNUMBER(H13)=FALSE),0,VLOOKUP(H13,PointTable,I$3,TRUE)),0)</f>
        <v>289</v>
      </c>
      <c r="J13" s="15">
        <v>10</v>
      </c>
      <c r="K13" s="16">
        <f>IF(OR('Men''s Epée'!$A$3=1,'Men''s Epée'!$AQ$3=TRUE),IF(OR(J13&gt;=49,ISNUMBER(J13)=FALSE),0,VLOOKUP(J13,PointTable,K$3,TRUE)),0)</f>
        <v>533</v>
      </c>
      <c r="L13" s="15" t="s">
        <v>4</v>
      </c>
      <c r="M13" s="16">
        <f>IF(OR('Men''s Epée'!$A$3=1,'Men''s Epée'!$AS$3=TRUE),IF(OR(L13&gt;=49,ISNUMBER(L13)=FALSE),0,VLOOKUP(L13,PointTable,M$3,TRUE)),0)</f>
        <v>0</v>
      </c>
      <c r="N13" s="17">
        <v>200</v>
      </c>
      <c r="O13" s="17"/>
      <c r="P13" s="17"/>
      <c r="Q13" s="17"/>
      <c r="R13" s="17"/>
      <c r="S13" s="17"/>
      <c r="T13" s="17"/>
      <c r="U13" s="17"/>
      <c r="V13" s="17"/>
      <c r="W13" s="18"/>
      <c r="X13" s="17"/>
      <c r="Y13" s="17"/>
      <c r="Z13" s="17"/>
      <c r="AA13" s="17"/>
      <c r="AB13" s="17"/>
      <c r="AC13" s="18"/>
      <c r="AE13" s="19">
        <f t="shared" si="1"/>
        <v>200</v>
      </c>
      <c r="AF13" s="19">
        <f t="shared" si="45"/>
        <v>0</v>
      </c>
      <c r="AG13" s="19">
        <f t="shared" si="46"/>
        <v>0</v>
      </c>
      <c r="AH13" s="19">
        <f t="shared" si="47"/>
        <v>0</v>
      </c>
      <c r="AI13" s="19">
        <f t="shared" si="48"/>
        <v>0</v>
      </c>
      <c r="AJ13" s="19">
        <f t="shared" si="49"/>
        <v>0</v>
      </c>
      <c r="AK13" s="19">
        <f t="shared" si="50"/>
        <v>0</v>
      </c>
      <c r="AL13" s="19">
        <f t="shared" si="51"/>
        <v>0</v>
      </c>
      <c r="AM13" s="19">
        <f t="shared" si="52"/>
        <v>0</v>
      </c>
      <c r="AN13" s="19">
        <f t="shared" si="53"/>
        <v>0</v>
      </c>
      <c r="AO13" s="19">
        <f t="shared" si="3"/>
        <v>200</v>
      </c>
      <c r="AP13" s="19">
        <f t="shared" si="4"/>
        <v>695</v>
      </c>
      <c r="AQ13" s="19">
        <f t="shared" si="5"/>
        <v>289</v>
      </c>
      <c r="AR13" s="19">
        <f t="shared" si="6"/>
        <v>533</v>
      </c>
      <c r="AS13" s="19">
        <f t="shared" si="7"/>
        <v>0</v>
      </c>
      <c r="AT13" s="19">
        <f t="shared" si="8"/>
        <v>0</v>
      </c>
      <c r="AU13" s="19">
        <f t="shared" si="9"/>
        <v>0</v>
      </c>
      <c r="AV13" s="19">
        <f t="shared" si="10"/>
        <v>0</v>
      </c>
      <c r="AW13" s="19">
        <f t="shared" si="11"/>
        <v>0</v>
      </c>
      <c r="AX13" s="19">
        <f t="shared" si="12"/>
        <v>0</v>
      </c>
      <c r="AY13" s="19">
        <f t="shared" si="13"/>
        <v>0</v>
      </c>
      <c r="AZ13" s="19">
        <f t="shared" si="14"/>
        <v>0</v>
      </c>
      <c r="BA13" s="19">
        <f t="shared" si="15"/>
        <v>0</v>
      </c>
      <c r="BB13" s="19">
        <f t="shared" si="16"/>
        <v>0</v>
      </c>
      <c r="BC13" s="19">
        <f t="shared" si="17"/>
        <v>0</v>
      </c>
      <c r="BD13" s="19">
        <f t="shared" si="18"/>
        <v>0</v>
      </c>
      <c r="BE13" s="19">
        <f t="shared" si="19"/>
        <v>0</v>
      </c>
      <c r="BF13" s="19">
        <f t="shared" si="20"/>
        <v>0</v>
      </c>
      <c r="BG13" s="19">
        <f t="shared" si="54"/>
        <v>1517</v>
      </c>
      <c r="BH13" s="19">
        <f t="shared" si="21"/>
        <v>0</v>
      </c>
      <c r="BI13" s="19">
        <f t="shared" si="22"/>
        <v>0</v>
      </c>
      <c r="BJ13" s="19">
        <f t="shared" si="23"/>
        <v>0</v>
      </c>
      <c r="BL13" s="20">
        <f t="shared" si="24"/>
        <v>200</v>
      </c>
      <c r="BM13" s="20">
        <f t="shared" si="55"/>
        <v>0</v>
      </c>
      <c r="BN13" s="20">
        <f t="shared" si="56"/>
        <v>0</v>
      </c>
      <c r="BO13" s="20">
        <f t="shared" si="57"/>
        <v>0</v>
      </c>
      <c r="BP13" s="20">
        <f t="shared" si="58"/>
        <v>0</v>
      </c>
      <c r="BQ13" s="20">
        <f t="shared" si="59"/>
        <v>0</v>
      </c>
      <c r="BR13" s="20">
        <f t="shared" si="60"/>
        <v>0</v>
      </c>
      <c r="BS13" s="20">
        <f t="shared" si="61"/>
        <v>0</v>
      </c>
      <c r="BT13" s="20">
        <f t="shared" si="62"/>
        <v>0</v>
      </c>
      <c r="BU13" s="20">
        <f t="shared" si="63"/>
        <v>0</v>
      </c>
      <c r="BV13" s="20">
        <f t="shared" si="26"/>
        <v>200</v>
      </c>
      <c r="BW13" s="8">
        <f>IF('Men''s Epée'!$AP$3=TRUE,G13,0)</f>
        <v>695</v>
      </c>
      <c r="BX13" s="8">
        <f>IF('Men''s Epée'!$AQ$3=TRUE,I13,0)</f>
        <v>289</v>
      </c>
      <c r="BY13" s="8">
        <f>IF('Men''s Epée'!$AR$3=TRUE,K13,0)</f>
        <v>533</v>
      </c>
      <c r="BZ13" s="8">
        <f>IF('Men''s Epée'!$AS$3=TRUE,M13,0)</f>
        <v>0</v>
      </c>
      <c r="CA13" s="8">
        <f t="shared" si="27"/>
        <v>0</v>
      </c>
      <c r="CB13" s="8">
        <f t="shared" si="28"/>
        <v>0</v>
      </c>
      <c r="CC13" s="8">
        <f t="shared" si="29"/>
        <v>0</v>
      </c>
      <c r="CD13" s="8">
        <f t="shared" si="30"/>
        <v>0</v>
      </c>
      <c r="CE13" s="8">
        <f t="shared" si="31"/>
        <v>0</v>
      </c>
      <c r="CF13" s="8">
        <f t="shared" si="32"/>
        <v>0</v>
      </c>
      <c r="CG13" s="8">
        <f t="shared" si="33"/>
        <v>0</v>
      </c>
      <c r="CH13" s="20">
        <f t="shared" si="34"/>
        <v>0</v>
      </c>
      <c r="CI13" s="20">
        <f t="shared" si="35"/>
        <v>0</v>
      </c>
      <c r="CJ13" s="20">
        <f t="shared" si="36"/>
        <v>0</v>
      </c>
      <c r="CK13" s="20">
        <f t="shared" si="37"/>
        <v>0</v>
      </c>
      <c r="CL13" s="20">
        <f t="shared" si="38"/>
        <v>0</v>
      </c>
      <c r="CM13" s="20">
        <f t="shared" si="39"/>
        <v>0</v>
      </c>
      <c r="CN13" s="8">
        <f t="shared" si="64"/>
        <v>1517</v>
      </c>
      <c r="CO13" s="8">
        <f t="shared" si="40"/>
        <v>0</v>
      </c>
      <c r="CP13" s="8">
        <f t="shared" si="41"/>
        <v>0</v>
      </c>
      <c r="CQ13" s="8">
        <f t="shared" si="42"/>
        <v>0</v>
      </c>
      <c r="CR13" s="8">
        <f t="shared" si="43"/>
        <v>1717</v>
      </c>
    </row>
    <row r="14" spans="1:96" ht="13.5">
      <c r="A14" s="11" t="str">
        <f t="shared" si="44"/>
        <v>11</v>
      </c>
      <c r="B14" s="11">
        <f t="shared" si="0"/>
      </c>
      <c r="C14" s="12" t="s">
        <v>31</v>
      </c>
      <c r="D14" s="13">
        <v>1982</v>
      </c>
      <c r="E14" s="39">
        <f>ROUND(IF('Men''s Epée'!$A$3=1,AO14+BG14,BV14+CN14),0)</f>
        <v>1576</v>
      </c>
      <c r="F14" s="14">
        <v>11</v>
      </c>
      <c r="G14" s="16">
        <f>IF(OR('Men''s Epée'!$A$3=1,'Men''s Epée'!$AP$3=TRUE),IF(OR(F14&gt;=49,ISNUMBER(F14)=FALSE),0,VLOOKUP(F14,PointTable,G$3,TRUE)),0)</f>
        <v>531</v>
      </c>
      <c r="H14" s="15">
        <v>9</v>
      </c>
      <c r="I14" s="16">
        <f>IF(OR('Men''s Epée'!$A$3=1,'Men''s Epée'!$AQ$3=TRUE),IF(OR(H14&gt;=49,ISNUMBER(H14)=FALSE),0,VLOOKUP(H14,PointTable,I$3,TRUE)),0)</f>
        <v>535</v>
      </c>
      <c r="J14" s="15">
        <v>14</v>
      </c>
      <c r="K14" s="16">
        <f>IF(OR('Men''s Epée'!$A$3=1,'Men''s Epée'!$AQ$3=TRUE),IF(OR(J14&gt;=49,ISNUMBER(J14)=FALSE),0,VLOOKUP(J14,PointTable,K$3,TRUE)),0)</f>
        <v>504</v>
      </c>
      <c r="L14" s="15">
        <v>14</v>
      </c>
      <c r="M14" s="16">
        <f>IF(OR('Men''s Epée'!$A$3=1,'Men''s Epée'!$AS$3=TRUE),IF(OR(L14&gt;=49,ISNUMBER(L14)=FALSE),0,VLOOKUP(L14,PointTable,M$3,TRUE)),0)</f>
        <v>510</v>
      </c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7"/>
      <c r="Y14" s="17"/>
      <c r="Z14" s="17"/>
      <c r="AA14" s="17"/>
      <c r="AB14" s="17"/>
      <c r="AC14" s="18"/>
      <c r="AE14" s="19">
        <f t="shared" si="1"/>
        <v>0</v>
      </c>
      <c r="AF14" s="19">
        <f t="shared" si="45"/>
        <v>0</v>
      </c>
      <c r="AG14" s="19">
        <f t="shared" si="46"/>
        <v>0</v>
      </c>
      <c r="AH14" s="19">
        <f t="shared" si="47"/>
        <v>0</v>
      </c>
      <c r="AI14" s="19">
        <f t="shared" si="48"/>
        <v>0</v>
      </c>
      <c r="AJ14" s="19">
        <f t="shared" si="49"/>
        <v>0</v>
      </c>
      <c r="AK14" s="19">
        <f t="shared" si="50"/>
        <v>0</v>
      </c>
      <c r="AL14" s="19">
        <f t="shared" si="51"/>
        <v>0</v>
      </c>
      <c r="AM14" s="19">
        <f t="shared" si="52"/>
        <v>0</v>
      </c>
      <c r="AN14" s="19">
        <f t="shared" si="53"/>
        <v>0</v>
      </c>
      <c r="AO14" s="19">
        <f t="shared" si="3"/>
        <v>0</v>
      </c>
      <c r="AP14" s="19">
        <f t="shared" si="4"/>
        <v>531</v>
      </c>
      <c r="AQ14" s="19">
        <f t="shared" si="5"/>
        <v>535</v>
      </c>
      <c r="AR14" s="19">
        <f t="shared" si="6"/>
        <v>504</v>
      </c>
      <c r="AS14" s="19">
        <f t="shared" si="7"/>
        <v>510</v>
      </c>
      <c r="AT14" s="19">
        <f t="shared" si="8"/>
        <v>0</v>
      </c>
      <c r="AU14" s="19">
        <f t="shared" si="9"/>
        <v>0</v>
      </c>
      <c r="AV14" s="19">
        <f t="shared" si="10"/>
        <v>0</v>
      </c>
      <c r="AW14" s="19">
        <f t="shared" si="11"/>
        <v>0</v>
      </c>
      <c r="AX14" s="19">
        <f t="shared" si="12"/>
        <v>0</v>
      </c>
      <c r="AY14" s="19">
        <f t="shared" si="13"/>
        <v>0</v>
      </c>
      <c r="AZ14" s="19">
        <f t="shared" si="14"/>
        <v>0</v>
      </c>
      <c r="BA14" s="19">
        <f t="shared" si="15"/>
        <v>0</v>
      </c>
      <c r="BB14" s="19">
        <f t="shared" si="16"/>
        <v>0</v>
      </c>
      <c r="BC14" s="19">
        <f t="shared" si="17"/>
        <v>0</v>
      </c>
      <c r="BD14" s="19">
        <f t="shared" si="18"/>
        <v>0</v>
      </c>
      <c r="BE14" s="19">
        <f t="shared" si="19"/>
        <v>0</v>
      </c>
      <c r="BF14" s="19">
        <f t="shared" si="20"/>
        <v>0</v>
      </c>
      <c r="BG14" s="19">
        <f t="shared" si="54"/>
        <v>1576</v>
      </c>
      <c r="BH14" s="19">
        <f t="shared" si="21"/>
        <v>0</v>
      </c>
      <c r="BI14" s="19">
        <f t="shared" si="22"/>
        <v>0</v>
      </c>
      <c r="BJ14" s="19">
        <f t="shared" si="23"/>
        <v>0</v>
      </c>
      <c r="BL14" s="20">
        <f t="shared" si="24"/>
        <v>0</v>
      </c>
      <c r="BM14" s="20">
        <f t="shared" si="55"/>
        <v>0</v>
      </c>
      <c r="BN14" s="20">
        <f t="shared" si="56"/>
        <v>0</v>
      </c>
      <c r="BO14" s="20">
        <f t="shared" si="57"/>
        <v>0</v>
      </c>
      <c r="BP14" s="20">
        <f t="shared" si="58"/>
        <v>0</v>
      </c>
      <c r="BQ14" s="20">
        <f t="shared" si="59"/>
        <v>0</v>
      </c>
      <c r="BR14" s="20">
        <f t="shared" si="60"/>
        <v>0</v>
      </c>
      <c r="BS14" s="20">
        <f t="shared" si="61"/>
        <v>0</v>
      </c>
      <c r="BT14" s="20">
        <f t="shared" si="62"/>
        <v>0</v>
      </c>
      <c r="BU14" s="20">
        <f t="shared" si="63"/>
        <v>0</v>
      </c>
      <c r="BV14" s="20">
        <f t="shared" si="26"/>
        <v>0</v>
      </c>
      <c r="BW14" s="8">
        <f>IF('Men''s Epée'!$AP$3=TRUE,G14,0)</f>
        <v>531</v>
      </c>
      <c r="BX14" s="8">
        <f>IF('Men''s Epée'!$AQ$3=TRUE,I14,0)</f>
        <v>535</v>
      </c>
      <c r="BY14" s="8">
        <f>IF('Men''s Epée'!$AR$3=TRUE,K14,0)</f>
        <v>504</v>
      </c>
      <c r="BZ14" s="8">
        <f>IF('Men''s Epée'!$AS$3=TRUE,M14,0)</f>
        <v>510</v>
      </c>
      <c r="CA14" s="8">
        <f t="shared" si="27"/>
        <v>0</v>
      </c>
      <c r="CB14" s="8">
        <f t="shared" si="28"/>
        <v>0</v>
      </c>
      <c r="CC14" s="8">
        <f t="shared" si="29"/>
        <v>0</v>
      </c>
      <c r="CD14" s="8">
        <f t="shared" si="30"/>
        <v>0</v>
      </c>
      <c r="CE14" s="8">
        <f t="shared" si="31"/>
        <v>0</v>
      </c>
      <c r="CF14" s="8">
        <f t="shared" si="32"/>
        <v>0</v>
      </c>
      <c r="CG14" s="8">
        <f t="shared" si="33"/>
        <v>0</v>
      </c>
      <c r="CH14" s="20">
        <f t="shared" si="34"/>
        <v>0</v>
      </c>
      <c r="CI14" s="20">
        <f t="shared" si="35"/>
        <v>0</v>
      </c>
      <c r="CJ14" s="20">
        <f t="shared" si="36"/>
        <v>0</v>
      </c>
      <c r="CK14" s="20">
        <f t="shared" si="37"/>
        <v>0</v>
      </c>
      <c r="CL14" s="20">
        <f t="shared" si="38"/>
        <v>0</v>
      </c>
      <c r="CM14" s="20">
        <f t="shared" si="39"/>
        <v>0</v>
      </c>
      <c r="CN14" s="8">
        <f t="shared" si="64"/>
        <v>1576</v>
      </c>
      <c r="CO14" s="8">
        <f t="shared" si="40"/>
        <v>0</v>
      </c>
      <c r="CP14" s="8">
        <f t="shared" si="41"/>
        <v>0</v>
      </c>
      <c r="CQ14" s="8">
        <f t="shared" si="42"/>
        <v>0</v>
      </c>
      <c r="CR14" s="8">
        <f t="shared" si="43"/>
        <v>1576</v>
      </c>
    </row>
    <row r="15" spans="1:96" ht="13.5">
      <c r="A15" s="11" t="str">
        <f t="shared" si="44"/>
        <v>12</v>
      </c>
      <c r="B15" s="11" t="str">
        <f t="shared" si="0"/>
        <v>#</v>
      </c>
      <c r="C15" s="12" t="s">
        <v>176</v>
      </c>
      <c r="D15" s="30">
        <v>1987</v>
      </c>
      <c r="E15" s="39">
        <f>ROUND(IF('Men''s Epée'!$A$3=1,AO15+BG15,BV15+CN15),0)</f>
        <v>1546</v>
      </c>
      <c r="F15" s="14" t="s">
        <v>4</v>
      </c>
      <c r="G15" s="16">
        <f>IF(OR('Men''s Epée'!$A$3=1,'Men''s Epée'!$AP$3=TRUE),IF(OR(F15&gt;=49,ISNUMBER(F15)=FALSE),0,VLOOKUP(F15,PointTable,G$3,TRUE)),0)</f>
        <v>0</v>
      </c>
      <c r="H15" s="15">
        <v>13</v>
      </c>
      <c r="I15" s="16">
        <f>IF(OR('Men''s Epée'!$A$3=1,'Men''s Epée'!$AQ$3=TRUE),IF(OR(H15&gt;=49,ISNUMBER(H15)=FALSE),0,VLOOKUP(H15,PointTable,I$3,TRUE)),0)</f>
        <v>506</v>
      </c>
      <c r="J15" s="15">
        <v>17</v>
      </c>
      <c r="K15" s="16">
        <f>IF(OR('Men''s Epée'!$A$3=1,'Men''s Epée'!$AQ$3=TRUE),IF(OR(J15&gt;=49,ISNUMBER(J15)=FALSE),0,VLOOKUP(J15,PointTable,K$3,TRUE)),0)</f>
        <v>350</v>
      </c>
      <c r="L15" s="15">
        <v>7</v>
      </c>
      <c r="M15" s="16">
        <f>IF(OR('Men''s Epée'!$A$3=1,'Men''s Epée'!$AS$3=TRUE),IF(OR(L15&gt;=49,ISNUMBER(L15)=FALSE),0,VLOOKUP(L15,PointTable,M$3,TRUE)),0)</f>
        <v>690</v>
      </c>
      <c r="N15" s="17"/>
      <c r="O15" s="17"/>
      <c r="P15" s="17"/>
      <c r="Q15" s="17"/>
      <c r="R15" s="17"/>
      <c r="S15" s="17"/>
      <c r="T15" s="17"/>
      <c r="U15" s="17"/>
      <c r="V15" s="17"/>
      <c r="W15" s="18"/>
      <c r="X15" s="17"/>
      <c r="Y15" s="17"/>
      <c r="Z15" s="17"/>
      <c r="AA15" s="17"/>
      <c r="AB15" s="17"/>
      <c r="AC15" s="18"/>
      <c r="AE15" s="19">
        <f t="shared" si="1"/>
        <v>0</v>
      </c>
      <c r="AF15" s="19">
        <f t="shared" si="45"/>
        <v>0</v>
      </c>
      <c r="AG15" s="19">
        <f t="shared" si="46"/>
        <v>0</v>
      </c>
      <c r="AH15" s="19">
        <f t="shared" si="47"/>
        <v>0</v>
      </c>
      <c r="AI15" s="19">
        <f t="shared" si="48"/>
        <v>0</v>
      </c>
      <c r="AJ15" s="19">
        <f t="shared" si="49"/>
        <v>0</v>
      </c>
      <c r="AK15" s="19">
        <f t="shared" si="50"/>
        <v>0</v>
      </c>
      <c r="AL15" s="19">
        <f t="shared" si="51"/>
        <v>0</v>
      </c>
      <c r="AM15" s="19">
        <f t="shared" si="52"/>
        <v>0</v>
      </c>
      <c r="AN15" s="19">
        <f t="shared" si="53"/>
        <v>0</v>
      </c>
      <c r="AO15" s="19">
        <f t="shared" si="3"/>
        <v>0</v>
      </c>
      <c r="AP15" s="19">
        <f t="shared" si="4"/>
        <v>0</v>
      </c>
      <c r="AQ15" s="19">
        <f t="shared" si="5"/>
        <v>506</v>
      </c>
      <c r="AR15" s="19">
        <f t="shared" si="6"/>
        <v>350</v>
      </c>
      <c r="AS15" s="19">
        <f t="shared" si="7"/>
        <v>690</v>
      </c>
      <c r="AT15" s="19">
        <f t="shared" si="8"/>
        <v>0</v>
      </c>
      <c r="AU15" s="19">
        <f t="shared" si="9"/>
        <v>0</v>
      </c>
      <c r="AV15" s="19">
        <f t="shared" si="10"/>
        <v>0</v>
      </c>
      <c r="AW15" s="19">
        <f t="shared" si="11"/>
        <v>0</v>
      </c>
      <c r="AX15" s="19">
        <f t="shared" si="12"/>
        <v>0</v>
      </c>
      <c r="AY15" s="19">
        <f t="shared" si="13"/>
        <v>0</v>
      </c>
      <c r="AZ15" s="19">
        <f t="shared" si="14"/>
        <v>0</v>
      </c>
      <c r="BA15" s="19">
        <f t="shared" si="15"/>
        <v>0</v>
      </c>
      <c r="BB15" s="19">
        <f t="shared" si="16"/>
        <v>0</v>
      </c>
      <c r="BC15" s="19">
        <f t="shared" si="17"/>
        <v>0</v>
      </c>
      <c r="BD15" s="19">
        <f t="shared" si="18"/>
        <v>0</v>
      </c>
      <c r="BE15" s="19">
        <f t="shared" si="19"/>
        <v>0</v>
      </c>
      <c r="BF15" s="19">
        <f t="shared" si="20"/>
        <v>0</v>
      </c>
      <c r="BG15" s="19">
        <f t="shared" si="54"/>
        <v>1546</v>
      </c>
      <c r="BH15" s="19">
        <f t="shared" si="21"/>
        <v>0</v>
      </c>
      <c r="BI15" s="19">
        <f t="shared" si="22"/>
        <v>0</v>
      </c>
      <c r="BJ15" s="19">
        <f t="shared" si="23"/>
        <v>0</v>
      </c>
      <c r="BL15" s="20">
        <f t="shared" si="24"/>
        <v>0</v>
      </c>
      <c r="BM15" s="20">
        <f t="shared" si="55"/>
        <v>0</v>
      </c>
      <c r="BN15" s="20">
        <f t="shared" si="56"/>
        <v>0</v>
      </c>
      <c r="BO15" s="20">
        <f t="shared" si="57"/>
        <v>0</v>
      </c>
      <c r="BP15" s="20">
        <f t="shared" si="58"/>
        <v>0</v>
      </c>
      <c r="BQ15" s="20">
        <f t="shared" si="59"/>
        <v>0</v>
      </c>
      <c r="BR15" s="20">
        <f t="shared" si="60"/>
        <v>0</v>
      </c>
      <c r="BS15" s="20">
        <f t="shared" si="61"/>
        <v>0</v>
      </c>
      <c r="BT15" s="20">
        <f t="shared" si="62"/>
        <v>0</v>
      </c>
      <c r="BU15" s="20">
        <f t="shared" si="63"/>
        <v>0</v>
      </c>
      <c r="BV15" s="20">
        <f t="shared" si="26"/>
        <v>0</v>
      </c>
      <c r="BW15" s="8">
        <f>IF('Men''s Epée'!$AP$3=TRUE,G15,0)</f>
        <v>0</v>
      </c>
      <c r="BX15" s="8">
        <f>IF('Men''s Epée'!$AQ$3=TRUE,I15,0)</f>
        <v>506</v>
      </c>
      <c r="BY15" s="8">
        <f>IF('Men''s Epée'!$AR$3=TRUE,K15,0)</f>
        <v>350</v>
      </c>
      <c r="BZ15" s="8">
        <f>IF('Men''s Epée'!$AS$3=TRUE,M15,0)</f>
        <v>690</v>
      </c>
      <c r="CA15" s="8">
        <f t="shared" si="27"/>
        <v>0</v>
      </c>
      <c r="CB15" s="8">
        <f t="shared" si="28"/>
        <v>0</v>
      </c>
      <c r="CC15" s="8">
        <f t="shared" si="29"/>
        <v>0</v>
      </c>
      <c r="CD15" s="8">
        <f t="shared" si="30"/>
        <v>0</v>
      </c>
      <c r="CE15" s="8">
        <f t="shared" si="31"/>
        <v>0</v>
      </c>
      <c r="CF15" s="8">
        <f t="shared" si="32"/>
        <v>0</v>
      </c>
      <c r="CG15" s="8">
        <f t="shared" si="33"/>
        <v>0</v>
      </c>
      <c r="CH15" s="20">
        <f t="shared" si="34"/>
        <v>0</v>
      </c>
      <c r="CI15" s="20">
        <f t="shared" si="35"/>
        <v>0</v>
      </c>
      <c r="CJ15" s="20">
        <f t="shared" si="36"/>
        <v>0</v>
      </c>
      <c r="CK15" s="20">
        <f t="shared" si="37"/>
        <v>0</v>
      </c>
      <c r="CL15" s="20">
        <f t="shared" si="38"/>
        <v>0</v>
      </c>
      <c r="CM15" s="20">
        <f t="shared" si="39"/>
        <v>0</v>
      </c>
      <c r="CN15" s="8">
        <f t="shared" si="64"/>
        <v>1546</v>
      </c>
      <c r="CO15" s="8">
        <f t="shared" si="40"/>
        <v>0</v>
      </c>
      <c r="CP15" s="8">
        <f t="shared" si="41"/>
        <v>0</v>
      </c>
      <c r="CQ15" s="8">
        <f t="shared" si="42"/>
        <v>0</v>
      </c>
      <c r="CR15" s="8">
        <f t="shared" si="43"/>
        <v>1546</v>
      </c>
    </row>
    <row r="16" spans="1:96" ht="13.5">
      <c r="A16" s="11" t="str">
        <f t="shared" si="44"/>
        <v>13</v>
      </c>
      <c r="B16" s="11">
        <f t="shared" si="0"/>
      </c>
      <c r="C16" s="12" t="s">
        <v>101</v>
      </c>
      <c r="D16" s="13">
        <v>1972</v>
      </c>
      <c r="E16" s="39">
        <f>ROUND(IF('Men''s Epée'!$A$3=1,AO16+BG16,BV16+CN16),0)</f>
        <v>1383</v>
      </c>
      <c r="F16" s="14">
        <v>10</v>
      </c>
      <c r="G16" s="16">
        <f>IF(OR('Men''s Epée'!$A$3=1,'Men''s Epée'!$AP$3=TRUE),IF(OR(F16&gt;=49,ISNUMBER(F16)=FALSE),0,VLOOKUP(F16,PointTable,G$3,TRUE)),0)</f>
        <v>533</v>
      </c>
      <c r="H16" s="15">
        <v>3</v>
      </c>
      <c r="I16" s="16">
        <f>IF(OR('Men''s Epée'!$A$3=1,'Men''s Epée'!$AQ$3=TRUE),IF(OR(H16&gt;=49,ISNUMBER(H16)=FALSE),0,VLOOKUP(H16,PointTable,I$3,TRUE)),0)</f>
        <v>850</v>
      </c>
      <c r="J16" s="15" t="s">
        <v>4</v>
      </c>
      <c r="K16" s="16">
        <f>IF(OR('Men''s Epée'!$A$3=1,'Men''s Epée'!$AQ$3=TRUE),IF(OR(J16&gt;=49,ISNUMBER(J16)=FALSE),0,VLOOKUP(J16,PointTable,K$3,TRUE)),0)</f>
        <v>0</v>
      </c>
      <c r="L16" s="15" t="s">
        <v>4</v>
      </c>
      <c r="M16" s="16">
        <f>IF(OR('Men''s Epée'!$A$3=1,'Men''s Epée'!$AS$3=TRUE),IF(OR(L16&gt;=49,ISNUMBER(L16)=FALSE),0,VLOOKUP(L16,PointTable,M$3,TRUE)),0)</f>
        <v>0</v>
      </c>
      <c r="N16" s="17"/>
      <c r="O16" s="17"/>
      <c r="P16" s="17"/>
      <c r="Q16" s="17"/>
      <c r="R16" s="17"/>
      <c r="S16" s="17"/>
      <c r="T16" s="17"/>
      <c r="U16" s="17"/>
      <c r="V16" s="17"/>
      <c r="W16" s="18"/>
      <c r="X16" s="17"/>
      <c r="Y16" s="17"/>
      <c r="Z16" s="17"/>
      <c r="AA16" s="17"/>
      <c r="AB16" s="17"/>
      <c r="AC16" s="18"/>
      <c r="AE16" s="19">
        <f t="shared" si="1"/>
        <v>0</v>
      </c>
      <c r="AF16" s="19">
        <f t="shared" si="45"/>
        <v>0</v>
      </c>
      <c r="AG16" s="19">
        <f t="shared" si="46"/>
        <v>0</v>
      </c>
      <c r="AH16" s="19">
        <f t="shared" si="47"/>
        <v>0</v>
      </c>
      <c r="AI16" s="19">
        <f t="shared" si="48"/>
        <v>0</v>
      </c>
      <c r="AJ16" s="19">
        <f t="shared" si="49"/>
        <v>0</v>
      </c>
      <c r="AK16" s="19">
        <f t="shared" si="50"/>
        <v>0</v>
      </c>
      <c r="AL16" s="19">
        <f t="shared" si="51"/>
        <v>0</v>
      </c>
      <c r="AM16" s="19">
        <f t="shared" si="52"/>
        <v>0</v>
      </c>
      <c r="AN16" s="19">
        <f t="shared" si="53"/>
        <v>0</v>
      </c>
      <c r="AO16" s="19">
        <f t="shared" si="3"/>
        <v>0</v>
      </c>
      <c r="AP16" s="19">
        <f t="shared" si="4"/>
        <v>533</v>
      </c>
      <c r="AQ16" s="19">
        <f t="shared" si="5"/>
        <v>850</v>
      </c>
      <c r="AR16" s="19">
        <f t="shared" si="6"/>
        <v>0</v>
      </c>
      <c r="AS16" s="19">
        <f t="shared" si="7"/>
        <v>0</v>
      </c>
      <c r="AT16" s="19">
        <f t="shared" si="8"/>
        <v>0</v>
      </c>
      <c r="AU16" s="19">
        <f t="shared" si="9"/>
        <v>0</v>
      </c>
      <c r="AV16" s="19">
        <f t="shared" si="10"/>
        <v>0</v>
      </c>
      <c r="AW16" s="19">
        <f t="shared" si="11"/>
        <v>0</v>
      </c>
      <c r="AX16" s="19">
        <f t="shared" si="12"/>
        <v>0</v>
      </c>
      <c r="AY16" s="19">
        <f t="shared" si="13"/>
        <v>0</v>
      </c>
      <c r="AZ16" s="19">
        <f t="shared" si="14"/>
        <v>0</v>
      </c>
      <c r="BA16" s="19">
        <f t="shared" si="15"/>
        <v>0</v>
      </c>
      <c r="BB16" s="19">
        <f t="shared" si="16"/>
        <v>0</v>
      </c>
      <c r="BC16" s="19">
        <f t="shared" si="17"/>
        <v>0</v>
      </c>
      <c r="BD16" s="19">
        <f t="shared" si="18"/>
        <v>0</v>
      </c>
      <c r="BE16" s="19">
        <f t="shared" si="19"/>
        <v>0</v>
      </c>
      <c r="BF16" s="19">
        <f t="shared" si="20"/>
        <v>0</v>
      </c>
      <c r="BG16" s="19">
        <f t="shared" si="54"/>
        <v>1383</v>
      </c>
      <c r="BH16" s="19">
        <f t="shared" si="21"/>
        <v>0</v>
      </c>
      <c r="BI16" s="19">
        <f t="shared" si="22"/>
        <v>0</v>
      </c>
      <c r="BJ16" s="19">
        <f t="shared" si="23"/>
        <v>0</v>
      </c>
      <c r="BL16" s="20">
        <f t="shared" si="24"/>
        <v>0</v>
      </c>
      <c r="BM16" s="20">
        <f t="shared" si="55"/>
        <v>0</v>
      </c>
      <c r="BN16" s="20">
        <f t="shared" si="56"/>
        <v>0</v>
      </c>
      <c r="BO16" s="20">
        <f t="shared" si="57"/>
        <v>0</v>
      </c>
      <c r="BP16" s="20">
        <f t="shared" si="58"/>
        <v>0</v>
      </c>
      <c r="BQ16" s="20">
        <f t="shared" si="59"/>
        <v>0</v>
      </c>
      <c r="BR16" s="20">
        <f t="shared" si="60"/>
        <v>0</v>
      </c>
      <c r="BS16" s="20">
        <f t="shared" si="61"/>
        <v>0</v>
      </c>
      <c r="BT16" s="20">
        <f t="shared" si="62"/>
        <v>0</v>
      </c>
      <c r="BU16" s="20">
        <f t="shared" si="63"/>
        <v>0</v>
      </c>
      <c r="BV16" s="20">
        <f t="shared" si="26"/>
        <v>0</v>
      </c>
      <c r="BW16" s="8">
        <f>IF('Men''s Epée'!$AP$3=TRUE,G16,0)</f>
        <v>533</v>
      </c>
      <c r="BX16" s="8">
        <f>IF('Men''s Epée'!$AQ$3=TRUE,I16,0)</f>
        <v>850</v>
      </c>
      <c r="BY16" s="8">
        <f>IF('Men''s Epée'!$AR$3=TRUE,K16,0)</f>
        <v>0</v>
      </c>
      <c r="BZ16" s="8">
        <f>IF('Men''s Epée'!$AS$3=TRUE,M16,0)</f>
        <v>0</v>
      </c>
      <c r="CA16" s="8">
        <f t="shared" si="27"/>
        <v>0</v>
      </c>
      <c r="CB16" s="8">
        <f t="shared" si="28"/>
        <v>0</v>
      </c>
      <c r="CC16" s="8">
        <f t="shared" si="29"/>
        <v>0</v>
      </c>
      <c r="CD16" s="8">
        <f t="shared" si="30"/>
        <v>0</v>
      </c>
      <c r="CE16" s="8">
        <f t="shared" si="31"/>
        <v>0</v>
      </c>
      <c r="CF16" s="8">
        <f t="shared" si="32"/>
        <v>0</v>
      </c>
      <c r="CG16" s="8">
        <f t="shared" si="33"/>
        <v>0</v>
      </c>
      <c r="CH16" s="20">
        <f t="shared" si="34"/>
        <v>0</v>
      </c>
      <c r="CI16" s="20">
        <f t="shared" si="35"/>
        <v>0</v>
      </c>
      <c r="CJ16" s="20">
        <f t="shared" si="36"/>
        <v>0</v>
      </c>
      <c r="CK16" s="20">
        <f t="shared" si="37"/>
        <v>0</v>
      </c>
      <c r="CL16" s="20">
        <f t="shared" si="38"/>
        <v>0</v>
      </c>
      <c r="CM16" s="20">
        <f t="shared" si="39"/>
        <v>0</v>
      </c>
      <c r="CN16" s="8">
        <f t="shared" si="64"/>
        <v>1383</v>
      </c>
      <c r="CO16" s="8">
        <f t="shared" si="40"/>
        <v>0</v>
      </c>
      <c r="CP16" s="8">
        <f t="shared" si="41"/>
        <v>0</v>
      </c>
      <c r="CQ16" s="8">
        <f t="shared" si="42"/>
        <v>0</v>
      </c>
      <c r="CR16" s="8">
        <f t="shared" si="43"/>
        <v>1383</v>
      </c>
    </row>
    <row r="17" spans="1:96" ht="13.5">
      <c r="A17" s="11" t="str">
        <f t="shared" si="44"/>
        <v>14</v>
      </c>
      <c r="B17" s="11" t="str">
        <f t="shared" si="0"/>
        <v>#</v>
      </c>
      <c r="C17" s="12" t="s">
        <v>205</v>
      </c>
      <c r="D17" s="13">
        <v>1988</v>
      </c>
      <c r="E17" s="39">
        <f>ROUND(IF('Men''s Epée'!$A$3=1,AO17+BG17,BV17+CN17),0)</f>
        <v>1340</v>
      </c>
      <c r="F17" s="14">
        <v>9</v>
      </c>
      <c r="G17" s="16">
        <f>IF(OR('Men''s Epée'!$A$3=1,'Men''s Epée'!$AP$3=TRUE),IF(OR(F17&gt;=49,ISNUMBER(F17)=FALSE),0,VLOOKUP(F17,PointTable,G$3,TRUE)),0)</f>
        <v>535</v>
      </c>
      <c r="H17" s="15">
        <v>32</v>
      </c>
      <c r="I17" s="16">
        <f>IF(OR('Men''s Epée'!$A$3=1,'Men''s Epée'!$AQ$3=TRUE),IF(OR(H17&gt;=49,ISNUMBER(H17)=FALSE),0,VLOOKUP(H17,PointTable,I$3,TRUE)),0)</f>
        <v>275</v>
      </c>
      <c r="J17" s="15" t="s">
        <v>4</v>
      </c>
      <c r="K17" s="16">
        <f>IF(OR('Men''s Epée'!$A$3=1,'Men''s Epée'!$AQ$3=TRUE),IF(OR(J17&gt;=49,ISNUMBER(J17)=FALSE),0,VLOOKUP(J17,PointTable,K$3,TRUE)),0)</f>
        <v>0</v>
      </c>
      <c r="L17" s="15">
        <v>10</v>
      </c>
      <c r="M17" s="16">
        <f>IF(OR('Men''s Epée'!$A$3=1,'Men''s Epée'!$AS$3=TRUE),IF(OR(L17&gt;=49,ISNUMBER(L17)=FALSE),0,VLOOKUP(L17,PointTable,M$3,TRUE)),0)</f>
        <v>530</v>
      </c>
      <c r="N17" s="17"/>
      <c r="O17" s="17"/>
      <c r="P17" s="17"/>
      <c r="Q17" s="17"/>
      <c r="R17" s="17"/>
      <c r="S17" s="17"/>
      <c r="T17" s="17"/>
      <c r="U17" s="17"/>
      <c r="V17" s="17"/>
      <c r="W17" s="18"/>
      <c r="X17" s="17"/>
      <c r="Y17" s="17"/>
      <c r="Z17" s="17"/>
      <c r="AA17" s="17"/>
      <c r="AB17" s="17"/>
      <c r="AC17" s="18"/>
      <c r="AE17" s="19">
        <f t="shared" si="1"/>
        <v>0</v>
      </c>
      <c r="AF17" s="19">
        <f t="shared" si="45"/>
        <v>0</v>
      </c>
      <c r="AG17" s="19">
        <f t="shared" si="46"/>
        <v>0</v>
      </c>
      <c r="AH17" s="19">
        <f t="shared" si="47"/>
        <v>0</v>
      </c>
      <c r="AI17" s="19">
        <f t="shared" si="48"/>
        <v>0</v>
      </c>
      <c r="AJ17" s="19">
        <f t="shared" si="49"/>
        <v>0</v>
      </c>
      <c r="AK17" s="19">
        <f t="shared" si="50"/>
        <v>0</v>
      </c>
      <c r="AL17" s="19">
        <f t="shared" si="51"/>
        <v>0</v>
      </c>
      <c r="AM17" s="19">
        <f t="shared" si="52"/>
        <v>0</v>
      </c>
      <c r="AN17" s="19">
        <f t="shared" si="53"/>
        <v>0</v>
      </c>
      <c r="AO17" s="19">
        <f t="shared" si="3"/>
        <v>0</v>
      </c>
      <c r="AP17" s="19">
        <f t="shared" si="4"/>
        <v>535</v>
      </c>
      <c r="AQ17" s="19">
        <f t="shared" si="5"/>
        <v>275</v>
      </c>
      <c r="AR17" s="19">
        <f t="shared" si="6"/>
        <v>0</v>
      </c>
      <c r="AS17" s="19">
        <f t="shared" si="7"/>
        <v>530</v>
      </c>
      <c r="AT17" s="19">
        <f t="shared" si="8"/>
        <v>0</v>
      </c>
      <c r="AU17" s="19">
        <f t="shared" si="9"/>
        <v>0</v>
      </c>
      <c r="AV17" s="19">
        <f t="shared" si="10"/>
        <v>0</v>
      </c>
      <c r="AW17" s="19">
        <f t="shared" si="11"/>
        <v>0</v>
      </c>
      <c r="AX17" s="19">
        <f t="shared" si="12"/>
        <v>0</v>
      </c>
      <c r="AY17" s="19">
        <f t="shared" si="13"/>
        <v>0</v>
      </c>
      <c r="AZ17" s="19">
        <f t="shared" si="14"/>
        <v>0</v>
      </c>
      <c r="BA17" s="19">
        <f t="shared" si="15"/>
        <v>0</v>
      </c>
      <c r="BB17" s="19">
        <f t="shared" si="16"/>
        <v>0</v>
      </c>
      <c r="BC17" s="19">
        <f t="shared" si="17"/>
        <v>0</v>
      </c>
      <c r="BD17" s="19">
        <f t="shared" si="18"/>
        <v>0</v>
      </c>
      <c r="BE17" s="19">
        <f t="shared" si="19"/>
        <v>0</v>
      </c>
      <c r="BF17" s="19">
        <f t="shared" si="20"/>
        <v>0</v>
      </c>
      <c r="BG17" s="19">
        <f t="shared" si="54"/>
        <v>1340</v>
      </c>
      <c r="BH17" s="19">
        <f t="shared" si="21"/>
        <v>0</v>
      </c>
      <c r="BI17" s="19">
        <f t="shared" si="22"/>
        <v>0</v>
      </c>
      <c r="BJ17" s="19">
        <f t="shared" si="23"/>
        <v>0</v>
      </c>
      <c r="BL17" s="20">
        <f t="shared" si="24"/>
        <v>0</v>
      </c>
      <c r="BM17" s="20">
        <f t="shared" si="55"/>
        <v>0</v>
      </c>
      <c r="BN17" s="20">
        <f t="shared" si="56"/>
        <v>0</v>
      </c>
      <c r="BO17" s="20">
        <f t="shared" si="57"/>
        <v>0</v>
      </c>
      <c r="BP17" s="20">
        <f t="shared" si="58"/>
        <v>0</v>
      </c>
      <c r="BQ17" s="20">
        <f t="shared" si="59"/>
        <v>0</v>
      </c>
      <c r="BR17" s="20">
        <f t="shared" si="60"/>
        <v>0</v>
      </c>
      <c r="BS17" s="20">
        <f t="shared" si="61"/>
        <v>0</v>
      </c>
      <c r="BT17" s="20">
        <f t="shared" si="62"/>
        <v>0</v>
      </c>
      <c r="BU17" s="20">
        <f t="shared" si="63"/>
        <v>0</v>
      </c>
      <c r="BV17" s="20">
        <f t="shared" si="26"/>
        <v>0</v>
      </c>
      <c r="BW17" s="8">
        <f>IF('Men''s Epée'!$AP$3=TRUE,G17,0)</f>
        <v>535</v>
      </c>
      <c r="BX17" s="8">
        <f>IF('Men''s Epée'!$AQ$3=TRUE,I17,0)</f>
        <v>275</v>
      </c>
      <c r="BY17" s="8">
        <f>IF('Men''s Epée'!$AR$3=TRUE,K17,0)</f>
        <v>0</v>
      </c>
      <c r="BZ17" s="8">
        <f>IF('Men''s Epée'!$AS$3=TRUE,M17,0)</f>
        <v>530</v>
      </c>
      <c r="CA17" s="8">
        <f t="shared" si="27"/>
        <v>0</v>
      </c>
      <c r="CB17" s="8">
        <f t="shared" si="28"/>
        <v>0</v>
      </c>
      <c r="CC17" s="8">
        <f t="shared" si="29"/>
        <v>0</v>
      </c>
      <c r="CD17" s="8">
        <f t="shared" si="30"/>
        <v>0</v>
      </c>
      <c r="CE17" s="8">
        <f t="shared" si="31"/>
        <v>0</v>
      </c>
      <c r="CF17" s="8">
        <f t="shared" si="32"/>
        <v>0</v>
      </c>
      <c r="CG17" s="8">
        <f t="shared" si="33"/>
        <v>0</v>
      </c>
      <c r="CH17" s="20">
        <f t="shared" si="34"/>
        <v>0</v>
      </c>
      <c r="CI17" s="20">
        <f t="shared" si="35"/>
        <v>0</v>
      </c>
      <c r="CJ17" s="20">
        <f t="shared" si="36"/>
        <v>0</v>
      </c>
      <c r="CK17" s="20">
        <f t="shared" si="37"/>
        <v>0</v>
      </c>
      <c r="CL17" s="20">
        <f t="shared" si="38"/>
        <v>0</v>
      </c>
      <c r="CM17" s="20">
        <f t="shared" si="39"/>
        <v>0</v>
      </c>
      <c r="CN17" s="8">
        <f t="shared" si="64"/>
        <v>1340</v>
      </c>
      <c r="CO17" s="8">
        <f t="shared" si="40"/>
        <v>0</v>
      </c>
      <c r="CP17" s="8">
        <f t="shared" si="41"/>
        <v>0</v>
      </c>
      <c r="CQ17" s="8">
        <f t="shared" si="42"/>
        <v>0</v>
      </c>
      <c r="CR17" s="8">
        <f t="shared" si="43"/>
        <v>1340</v>
      </c>
    </row>
    <row r="18" spans="1:96" ht="13.5">
      <c r="A18" s="11" t="str">
        <f t="shared" si="44"/>
        <v>15</v>
      </c>
      <c r="B18" s="11">
        <f t="shared" si="0"/>
      </c>
      <c r="C18" s="12" t="s">
        <v>84</v>
      </c>
      <c r="D18" s="13">
        <v>1983</v>
      </c>
      <c r="E18" s="39">
        <f>ROUND(IF('Men''s Epée'!$A$3=1,AO18+BG18,BV18+CN18),0)</f>
        <v>1233</v>
      </c>
      <c r="F18" s="14">
        <v>15</v>
      </c>
      <c r="G18" s="16">
        <f>IF(OR('Men''s Epée'!$A$3=1,'Men''s Epée'!$AP$3=TRUE),IF(OR(F18&gt;=49,ISNUMBER(F18)=FALSE),0,VLOOKUP(F18,PointTable,G$3,TRUE)),0)</f>
        <v>502</v>
      </c>
      <c r="H18" s="15">
        <v>11</v>
      </c>
      <c r="I18" s="16">
        <f>IF(OR('Men''s Epée'!$A$3=1,'Men''s Epée'!$AQ$3=TRUE),IF(OR(H18&gt;=49,ISNUMBER(H18)=FALSE),0,VLOOKUP(H18,PointTable,I$3,TRUE)),0)</f>
        <v>531</v>
      </c>
      <c r="J18" s="15" t="s">
        <v>4</v>
      </c>
      <c r="K18" s="16">
        <f>IF(OR('Men''s Epée'!$A$3=1,'Men''s Epée'!$AQ$3=TRUE),IF(OR(J18&gt;=49,ISNUMBER(J18)=FALSE),0,VLOOKUP(J18,PointTable,K$3,TRUE)),0)</f>
        <v>0</v>
      </c>
      <c r="L18" s="15" t="s">
        <v>4</v>
      </c>
      <c r="M18" s="16">
        <f>IF(OR('Men''s Epée'!$A$3=1,'Men''s Epée'!$AS$3=TRUE),IF(OR(L18&gt;=49,ISNUMBER(L18)=FALSE),0,VLOOKUP(L18,PointTable,M$3,TRUE)),0)</f>
        <v>0</v>
      </c>
      <c r="N18" s="17">
        <v>200</v>
      </c>
      <c r="O18" s="17"/>
      <c r="P18" s="17"/>
      <c r="Q18" s="17"/>
      <c r="R18" s="17"/>
      <c r="S18" s="17"/>
      <c r="T18" s="17"/>
      <c r="U18" s="17"/>
      <c r="V18" s="17"/>
      <c r="W18" s="18"/>
      <c r="X18" s="17"/>
      <c r="Y18" s="17"/>
      <c r="Z18" s="17"/>
      <c r="AA18" s="17"/>
      <c r="AB18" s="17"/>
      <c r="AC18" s="18"/>
      <c r="AE18" s="19">
        <f t="shared" si="1"/>
        <v>200</v>
      </c>
      <c r="AF18" s="19">
        <f t="shared" si="45"/>
        <v>0</v>
      </c>
      <c r="AG18" s="19">
        <f t="shared" si="46"/>
        <v>0</v>
      </c>
      <c r="AH18" s="19">
        <f t="shared" si="47"/>
        <v>0</v>
      </c>
      <c r="AI18" s="19">
        <f t="shared" si="48"/>
        <v>0</v>
      </c>
      <c r="AJ18" s="19">
        <f t="shared" si="49"/>
        <v>0</v>
      </c>
      <c r="AK18" s="19">
        <f t="shared" si="50"/>
        <v>0</v>
      </c>
      <c r="AL18" s="19">
        <f t="shared" si="51"/>
        <v>0</v>
      </c>
      <c r="AM18" s="19">
        <f t="shared" si="52"/>
        <v>0</v>
      </c>
      <c r="AN18" s="19">
        <f t="shared" si="53"/>
        <v>0</v>
      </c>
      <c r="AO18" s="19">
        <f t="shared" si="3"/>
        <v>200</v>
      </c>
      <c r="AP18" s="19">
        <f t="shared" si="4"/>
        <v>502</v>
      </c>
      <c r="AQ18" s="19">
        <f t="shared" si="5"/>
        <v>531</v>
      </c>
      <c r="AR18" s="19">
        <f t="shared" si="6"/>
        <v>0</v>
      </c>
      <c r="AS18" s="19">
        <f t="shared" si="7"/>
        <v>0</v>
      </c>
      <c r="AT18" s="19">
        <f t="shared" si="8"/>
        <v>0</v>
      </c>
      <c r="AU18" s="19">
        <f t="shared" si="9"/>
        <v>0</v>
      </c>
      <c r="AV18" s="19">
        <f t="shared" si="10"/>
        <v>0</v>
      </c>
      <c r="AW18" s="19">
        <f t="shared" si="11"/>
        <v>0</v>
      </c>
      <c r="AX18" s="19">
        <f t="shared" si="12"/>
        <v>0</v>
      </c>
      <c r="AY18" s="19">
        <f t="shared" si="13"/>
        <v>0</v>
      </c>
      <c r="AZ18" s="19">
        <f t="shared" si="14"/>
        <v>0</v>
      </c>
      <c r="BA18" s="19">
        <f t="shared" si="15"/>
        <v>0</v>
      </c>
      <c r="BB18" s="19">
        <f t="shared" si="16"/>
        <v>0</v>
      </c>
      <c r="BC18" s="19">
        <f t="shared" si="17"/>
        <v>0</v>
      </c>
      <c r="BD18" s="19">
        <f t="shared" si="18"/>
        <v>0</v>
      </c>
      <c r="BE18" s="19">
        <f t="shared" si="19"/>
        <v>0</v>
      </c>
      <c r="BF18" s="19">
        <f t="shared" si="20"/>
        <v>0</v>
      </c>
      <c r="BG18" s="19">
        <f t="shared" si="54"/>
        <v>1033</v>
      </c>
      <c r="BH18" s="19">
        <f t="shared" si="21"/>
        <v>0</v>
      </c>
      <c r="BI18" s="19">
        <f t="shared" si="22"/>
        <v>0</v>
      </c>
      <c r="BJ18" s="19">
        <f t="shared" si="23"/>
        <v>0</v>
      </c>
      <c r="BL18" s="20">
        <f t="shared" si="24"/>
        <v>200</v>
      </c>
      <c r="BM18" s="20">
        <f t="shared" si="55"/>
        <v>0</v>
      </c>
      <c r="BN18" s="20">
        <f t="shared" si="56"/>
        <v>0</v>
      </c>
      <c r="BO18" s="20">
        <f t="shared" si="57"/>
        <v>0</v>
      </c>
      <c r="BP18" s="20">
        <f t="shared" si="58"/>
        <v>0</v>
      </c>
      <c r="BQ18" s="20">
        <f t="shared" si="59"/>
        <v>0</v>
      </c>
      <c r="BR18" s="20">
        <f t="shared" si="60"/>
        <v>0</v>
      </c>
      <c r="BS18" s="20">
        <f t="shared" si="61"/>
        <v>0</v>
      </c>
      <c r="BT18" s="20">
        <f t="shared" si="62"/>
        <v>0</v>
      </c>
      <c r="BU18" s="20">
        <f t="shared" si="63"/>
        <v>0</v>
      </c>
      <c r="BV18" s="20">
        <f t="shared" si="26"/>
        <v>200</v>
      </c>
      <c r="BW18" s="8">
        <f>IF('Men''s Epée'!$AP$3=TRUE,G18,0)</f>
        <v>502</v>
      </c>
      <c r="BX18" s="8">
        <f>IF('Men''s Epée'!$AQ$3=TRUE,I18,0)</f>
        <v>531</v>
      </c>
      <c r="BY18" s="8">
        <f>IF('Men''s Epée'!$AR$3=TRUE,K18,0)</f>
        <v>0</v>
      </c>
      <c r="BZ18" s="8">
        <f>IF('Men''s Epée'!$AS$3=TRUE,M18,0)</f>
        <v>0</v>
      </c>
      <c r="CA18" s="8">
        <f t="shared" si="27"/>
        <v>0</v>
      </c>
      <c r="CB18" s="8">
        <f t="shared" si="28"/>
        <v>0</v>
      </c>
      <c r="CC18" s="8">
        <f t="shared" si="29"/>
        <v>0</v>
      </c>
      <c r="CD18" s="8">
        <f t="shared" si="30"/>
        <v>0</v>
      </c>
      <c r="CE18" s="8">
        <f t="shared" si="31"/>
        <v>0</v>
      </c>
      <c r="CF18" s="8">
        <f t="shared" si="32"/>
        <v>0</v>
      </c>
      <c r="CG18" s="8">
        <f t="shared" si="33"/>
        <v>0</v>
      </c>
      <c r="CH18" s="20">
        <f t="shared" si="34"/>
        <v>0</v>
      </c>
      <c r="CI18" s="20">
        <f t="shared" si="35"/>
        <v>0</v>
      </c>
      <c r="CJ18" s="20">
        <f t="shared" si="36"/>
        <v>0</v>
      </c>
      <c r="CK18" s="20">
        <f t="shared" si="37"/>
        <v>0</v>
      </c>
      <c r="CL18" s="20">
        <f t="shared" si="38"/>
        <v>0</v>
      </c>
      <c r="CM18" s="20">
        <f t="shared" si="39"/>
        <v>0</v>
      </c>
      <c r="CN18" s="8">
        <f t="shared" si="64"/>
        <v>1033</v>
      </c>
      <c r="CO18" s="8">
        <f t="shared" si="40"/>
        <v>0</v>
      </c>
      <c r="CP18" s="8">
        <f t="shared" si="41"/>
        <v>0</v>
      </c>
      <c r="CQ18" s="8">
        <f t="shared" si="42"/>
        <v>0</v>
      </c>
      <c r="CR18" s="8">
        <f t="shared" si="43"/>
        <v>1233</v>
      </c>
    </row>
    <row r="19" spans="1:96" ht="13.5">
      <c r="A19" s="11" t="str">
        <f t="shared" si="44"/>
        <v>16</v>
      </c>
      <c r="B19" s="11">
        <f t="shared" si="0"/>
      </c>
      <c r="C19" s="12" t="s">
        <v>36</v>
      </c>
      <c r="D19" s="13">
        <v>1985</v>
      </c>
      <c r="E19" s="39">
        <f>ROUND(IF('Men''s Epée'!$A$3=1,AO19+BG19,BV19+CN19),0)</f>
        <v>1214</v>
      </c>
      <c r="F19" s="14" t="s">
        <v>4</v>
      </c>
      <c r="G19" s="16">
        <f>IF(OR('Men''s Epée'!$A$3=1,'Men''s Epée'!$AP$3=TRUE),IF(OR(F19&gt;=49,ISNUMBER(F19)=FALSE),0,VLOOKUP(F19,PointTable,G$3,TRUE)),0)</f>
        <v>0</v>
      </c>
      <c r="H19" s="15">
        <v>8</v>
      </c>
      <c r="I19" s="16">
        <f>IF(OR('Men''s Epée'!$A$3=1,'Men''s Epée'!$AQ$3=TRUE),IF(OR(H19&gt;=49,ISNUMBER(H19)=FALSE),0,VLOOKUP(H19,PointTable,I$3,TRUE)),0)</f>
        <v>685</v>
      </c>
      <c r="J19" s="15">
        <v>12</v>
      </c>
      <c r="K19" s="16">
        <f>IF(OR('Men''s Epée'!$A$3=1,'Men''s Epée'!$AQ$3=TRUE),IF(OR(J19&gt;=49,ISNUMBER(J19)=FALSE),0,VLOOKUP(J19,PointTable,K$3,TRUE)),0)</f>
        <v>529</v>
      </c>
      <c r="L19" s="15" t="s">
        <v>4</v>
      </c>
      <c r="M19" s="16">
        <f>IF(OR('Men''s Epée'!$A$3=1,'Men''s Epée'!$AS$3=TRUE),IF(OR(L19&gt;=49,ISNUMBER(L19)=FALSE),0,VLOOKUP(L19,PointTable,M$3,TRUE)),0)</f>
        <v>0</v>
      </c>
      <c r="N19" s="17"/>
      <c r="O19" s="17"/>
      <c r="P19" s="17"/>
      <c r="Q19" s="17"/>
      <c r="R19" s="17"/>
      <c r="S19" s="17"/>
      <c r="T19" s="17"/>
      <c r="U19" s="17"/>
      <c r="V19" s="17"/>
      <c r="W19" s="18"/>
      <c r="X19" s="17"/>
      <c r="Y19" s="17"/>
      <c r="Z19" s="17"/>
      <c r="AA19" s="17"/>
      <c r="AB19" s="17"/>
      <c r="AC19" s="18"/>
      <c r="AE19" s="19">
        <f t="shared" si="1"/>
        <v>0</v>
      </c>
      <c r="AF19" s="19">
        <f t="shared" si="45"/>
        <v>0</v>
      </c>
      <c r="AG19" s="19">
        <f t="shared" si="46"/>
        <v>0</v>
      </c>
      <c r="AH19" s="19">
        <f t="shared" si="47"/>
        <v>0</v>
      </c>
      <c r="AI19" s="19">
        <f t="shared" si="48"/>
        <v>0</v>
      </c>
      <c r="AJ19" s="19">
        <f t="shared" si="49"/>
        <v>0</v>
      </c>
      <c r="AK19" s="19">
        <f t="shared" si="50"/>
        <v>0</v>
      </c>
      <c r="AL19" s="19">
        <f t="shared" si="51"/>
        <v>0</v>
      </c>
      <c r="AM19" s="19">
        <f t="shared" si="52"/>
        <v>0</v>
      </c>
      <c r="AN19" s="19">
        <f t="shared" si="53"/>
        <v>0</v>
      </c>
      <c r="AO19" s="19">
        <f t="shared" si="3"/>
        <v>0</v>
      </c>
      <c r="AP19" s="19">
        <f t="shared" si="4"/>
        <v>0</v>
      </c>
      <c r="AQ19" s="19">
        <f t="shared" si="5"/>
        <v>685</v>
      </c>
      <c r="AR19" s="19">
        <f t="shared" si="6"/>
        <v>529</v>
      </c>
      <c r="AS19" s="19">
        <f t="shared" si="7"/>
        <v>0</v>
      </c>
      <c r="AT19" s="19">
        <f t="shared" si="8"/>
        <v>0</v>
      </c>
      <c r="AU19" s="19">
        <f t="shared" si="9"/>
        <v>0</v>
      </c>
      <c r="AV19" s="19">
        <f t="shared" si="10"/>
        <v>0</v>
      </c>
      <c r="AW19" s="19">
        <f t="shared" si="11"/>
        <v>0</v>
      </c>
      <c r="AX19" s="19">
        <f t="shared" si="12"/>
        <v>0</v>
      </c>
      <c r="AY19" s="19">
        <f t="shared" si="13"/>
        <v>0</v>
      </c>
      <c r="AZ19" s="19">
        <f t="shared" si="14"/>
        <v>0</v>
      </c>
      <c r="BA19" s="19">
        <f t="shared" si="15"/>
        <v>0</v>
      </c>
      <c r="BB19" s="19">
        <f t="shared" si="16"/>
        <v>0</v>
      </c>
      <c r="BC19" s="19">
        <f t="shared" si="17"/>
        <v>0</v>
      </c>
      <c r="BD19" s="19">
        <f t="shared" si="18"/>
        <v>0</v>
      </c>
      <c r="BE19" s="19">
        <f t="shared" si="19"/>
        <v>0</v>
      </c>
      <c r="BF19" s="19">
        <f t="shared" si="20"/>
        <v>0</v>
      </c>
      <c r="BG19" s="19">
        <f t="shared" si="54"/>
        <v>1214</v>
      </c>
      <c r="BH19" s="19">
        <f t="shared" si="21"/>
        <v>0</v>
      </c>
      <c r="BI19" s="19">
        <f t="shared" si="22"/>
        <v>0</v>
      </c>
      <c r="BJ19" s="19">
        <f t="shared" si="23"/>
        <v>0</v>
      </c>
      <c r="BL19" s="20">
        <f t="shared" si="24"/>
        <v>0</v>
      </c>
      <c r="BM19" s="20">
        <f t="shared" si="55"/>
        <v>0</v>
      </c>
      <c r="BN19" s="20">
        <f t="shared" si="56"/>
        <v>0</v>
      </c>
      <c r="BO19" s="20">
        <f t="shared" si="57"/>
        <v>0</v>
      </c>
      <c r="BP19" s="20">
        <f t="shared" si="58"/>
        <v>0</v>
      </c>
      <c r="BQ19" s="20">
        <f t="shared" si="59"/>
        <v>0</v>
      </c>
      <c r="BR19" s="20">
        <f t="shared" si="60"/>
        <v>0</v>
      </c>
      <c r="BS19" s="20">
        <f t="shared" si="61"/>
        <v>0</v>
      </c>
      <c r="BT19" s="20">
        <f t="shared" si="62"/>
        <v>0</v>
      </c>
      <c r="BU19" s="20">
        <f t="shared" si="63"/>
        <v>0</v>
      </c>
      <c r="BV19" s="20">
        <f t="shared" si="26"/>
        <v>0</v>
      </c>
      <c r="BW19" s="8">
        <f>IF('Men''s Epée'!$AP$3=TRUE,G19,0)</f>
        <v>0</v>
      </c>
      <c r="BX19" s="8">
        <f>IF('Men''s Epée'!$AQ$3=TRUE,I19,0)</f>
        <v>685</v>
      </c>
      <c r="BY19" s="8">
        <f>IF('Men''s Epée'!$AR$3=TRUE,K19,0)</f>
        <v>529</v>
      </c>
      <c r="BZ19" s="8">
        <f>IF('Men''s Epée'!$AS$3=TRUE,M19,0)</f>
        <v>0</v>
      </c>
      <c r="CA19" s="8">
        <f t="shared" si="27"/>
        <v>0</v>
      </c>
      <c r="CB19" s="8">
        <f t="shared" si="28"/>
        <v>0</v>
      </c>
      <c r="CC19" s="8">
        <f t="shared" si="29"/>
        <v>0</v>
      </c>
      <c r="CD19" s="8">
        <f t="shared" si="30"/>
        <v>0</v>
      </c>
      <c r="CE19" s="8">
        <f t="shared" si="31"/>
        <v>0</v>
      </c>
      <c r="CF19" s="8">
        <f t="shared" si="32"/>
        <v>0</v>
      </c>
      <c r="CG19" s="8">
        <f t="shared" si="33"/>
        <v>0</v>
      </c>
      <c r="CH19" s="20">
        <f t="shared" si="34"/>
        <v>0</v>
      </c>
      <c r="CI19" s="20">
        <f t="shared" si="35"/>
        <v>0</v>
      </c>
      <c r="CJ19" s="20">
        <f t="shared" si="36"/>
        <v>0</v>
      </c>
      <c r="CK19" s="20">
        <f t="shared" si="37"/>
        <v>0</v>
      </c>
      <c r="CL19" s="20">
        <f t="shared" si="38"/>
        <v>0</v>
      </c>
      <c r="CM19" s="20">
        <f t="shared" si="39"/>
        <v>0</v>
      </c>
      <c r="CN19" s="8">
        <f t="shared" si="64"/>
        <v>1214</v>
      </c>
      <c r="CO19" s="8">
        <f t="shared" si="40"/>
        <v>0</v>
      </c>
      <c r="CP19" s="8">
        <f t="shared" si="41"/>
        <v>0</v>
      </c>
      <c r="CQ19" s="8">
        <f t="shared" si="42"/>
        <v>0</v>
      </c>
      <c r="CR19" s="8">
        <f t="shared" si="43"/>
        <v>1214</v>
      </c>
    </row>
    <row r="20" spans="1:96" ht="13.5">
      <c r="A20" s="11" t="str">
        <f t="shared" si="44"/>
        <v>17</v>
      </c>
      <c r="B20" s="11" t="str">
        <f aca="true" t="shared" si="65" ref="B20:B33">IF(D20&gt;=JuniorCutoff,"#","")</f>
        <v>#</v>
      </c>
      <c r="C20" s="12" t="s">
        <v>207</v>
      </c>
      <c r="D20" s="13">
        <v>1989</v>
      </c>
      <c r="E20" s="39">
        <f>ROUND(IF('Men''s Epée'!$A$3=1,AO20+BG20,BV20+CN20),0)</f>
        <v>1148</v>
      </c>
      <c r="F20" s="14">
        <v>18</v>
      </c>
      <c r="G20" s="16">
        <f>IF(OR('Men''s Epée'!$A$3=1,'Men''s Epée'!$AP$3=TRUE),IF(OR(F20&gt;=49,ISNUMBER(F20)=FALSE),0,VLOOKUP(F20,PointTable,G$3,TRUE)),0)</f>
        <v>348</v>
      </c>
      <c r="H20" s="15" t="s">
        <v>4</v>
      </c>
      <c r="I20" s="16">
        <f>IF(OR('Men''s Epée'!$A$3=1,'Men''s Epée'!$AQ$3=TRUE),IF(OR(H20&gt;=49,ISNUMBER(H20)=FALSE),0,VLOOKUP(H20,PointTable,I$3,TRUE)),0)</f>
        <v>0</v>
      </c>
      <c r="J20" s="15">
        <v>32</v>
      </c>
      <c r="K20" s="16">
        <f>IF(OR('Men''s Epée'!$A$3=1,'Men''s Epée'!$AQ$3=TRUE),IF(OR(J20&gt;=49,ISNUMBER(J20)=FALSE),0,VLOOKUP(J20,PointTable,K$3,TRUE)),0)</f>
        <v>275</v>
      </c>
      <c r="L20" s="15">
        <v>11</v>
      </c>
      <c r="M20" s="16">
        <f>IF(OR('Men''s Epée'!$A$3=1,'Men''s Epée'!$AS$3=TRUE),IF(OR(L20&gt;=49,ISNUMBER(L20)=FALSE),0,VLOOKUP(L20,PointTable,M$3,TRUE)),0)</f>
        <v>525</v>
      </c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17"/>
      <c r="Y20" s="17"/>
      <c r="Z20" s="17"/>
      <c r="AA20" s="17"/>
      <c r="AB20" s="17"/>
      <c r="AC20" s="18"/>
      <c r="AE20" s="19">
        <f aca="true" t="shared" si="66" ref="AE20:AE33">ABS(N20)</f>
        <v>0</v>
      </c>
      <c r="AF20" s="19">
        <f aca="true" t="shared" si="67" ref="AF20:AF33">ABS(O20)</f>
        <v>0</v>
      </c>
      <c r="AG20" s="19">
        <f aca="true" t="shared" si="68" ref="AG20:AG33">ABS(P20)</f>
        <v>0</v>
      </c>
      <c r="AH20" s="19">
        <f aca="true" t="shared" si="69" ref="AH20:AH33">ABS(Q20)</f>
        <v>0</v>
      </c>
      <c r="AI20" s="19">
        <f aca="true" t="shared" si="70" ref="AI20:AI33">ABS(R20)</f>
        <v>0</v>
      </c>
      <c r="AJ20" s="19">
        <f aca="true" t="shared" si="71" ref="AJ20:AJ33">ABS(S20)</f>
        <v>0</v>
      </c>
      <c r="AK20" s="19">
        <f aca="true" t="shared" si="72" ref="AK20:AK33">ABS(T20)</f>
        <v>0</v>
      </c>
      <c r="AL20" s="19">
        <f aca="true" t="shared" si="73" ref="AL20:AL33">ABS(U20)</f>
        <v>0</v>
      </c>
      <c r="AM20" s="19">
        <f aca="true" t="shared" si="74" ref="AM20:AM33">ABS(V20)</f>
        <v>0</v>
      </c>
      <c r="AN20" s="19">
        <f aca="true" t="shared" si="75" ref="AN20:AN33">ABS(W20)</f>
        <v>0</v>
      </c>
      <c r="AO20" s="19">
        <f t="shared" si="3"/>
        <v>0</v>
      </c>
      <c r="AP20" s="19">
        <f t="shared" si="4"/>
        <v>348</v>
      </c>
      <c r="AQ20" s="19">
        <f t="shared" si="5"/>
        <v>0</v>
      </c>
      <c r="AR20" s="19">
        <f t="shared" si="6"/>
        <v>275</v>
      </c>
      <c r="AS20" s="19">
        <f t="shared" si="7"/>
        <v>525</v>
      </c>
      <c r="AT20" s="19">
        <f t="shared" si="8"/>
        <v>0</v>
      </c>
      <c r="AU20" s="19">
        <f t="shared" si="9"/>
        <v>0</v>
      </c>
      <c r="AV20" s="19">
        <f t="shared" si="10"/>
        <v>0</v>
      </c>
      <c r="AW20" s="19">
        <f t="shared" si="11"/>
        <v>0</v>
      </c>
      <c r="AX20" s="19">
        <f t="shared" si="12"/>
        <v>0</v>
      </c>
      <c r="AY20" s="19">
        <f t="shared" si="13"/>
        <v>0</v>
      </c>
      <c r="AZ20" s="19">
        <f t="shared" si="14"/>
        <v>0</v>
      </c>
      <c r="BA20" s="19">
        <f aca="true" t="shared" si="76" ref="BA20:BA33">ABS(X20)</f>
        <v>0</v>
      </c>
      <c r="BB20" s="19">
        <f aca="true" t="shared" si="77" ref="BB20:BB33">ABS(Y20)</f>
        <v>0</v>
      </c>
      <c r="BC20" s="19">
        <f aca="true" t="shared" si="78" ref="BC20:BC33">ABS(Z20)</f>
        <v>0</v>
      </c>
      <c r="BD20" s="19">
        <f aca="true" t="shared" si="79" ref="BD20:BD33">ABS(AA20)</f>
        <v>0</v>
      </c>
      <c r="BE20" s="19">
        <f aca="true" t="shared" si="80" ref="BE20:BE33">ABS(AB20)</f>
        <v>0</v>
      </c>
      <c r="BF20" s="19">
        <f aca="true" t="shared" si="81" ref="BF20:BF33">ABS(AC20)</f>
        <v>0</v>
      </c>
      <c r="BG20" s="19">
        <f t="shared" si="54"/>
        <v>1148</v>
      </c>
      <c r="BH20" s="19">
        <f aca="true" t="shared" si="82" ref="BH20:BH33">LARGE(AT20:BF20,1)</f>
        <v>0</v>
      </c>
      <c r="BI20" s="19">
        <f aca="true" t="shared" si="83" ref="BI20:BI33">LARGE(AT20:BF20,2)</f>
        <v>0</v>
      </c>
      <c r="BJ20" s="19">
        <f aca="true" t="shared" si="84" ref="BJ20:BJ33">LARGE(AT20:BF20,3)</f>
        <v>0</v>
      </c>
      <c r="BL20" s="20">
        <f aca="true" t="shared" si="85" ref="BL20:BL33">MAX(N20,0)</f>
        <v>0</v>
      </c>
      <c r="BM20" s="20">
        <f aca="true" t="shared" si="86" ref="BM20:BM33">MAX(O20,0)</f>
        <v>0</v>
      </c>
      <c r="BN20" s="20">
        <f aca="true" t="shared" si="87" ref="BN20:BN33">MAX(P20,0)</f>
        <v>0</v>
      </c>
      <c r="BO20" s="20">
        <f aca="true" t="shared" si="88" ref="BO20:BO33">MAX(Q20,0)</f>
        <v>0</v>
      </c>
      <c r="BP20" s="20">
        <f aca="true" t="shared" si="89" ref="BP20:BP33">MAX(R20,0)</f>
        <v>0</v>
      </c>
      <c r="BQ20" s="20">
        <f aca="true" t="shared" si="90" ref="BQ20:BQ33">MAX(S20,0)</f>
        <v>0</v>
      </c>
      <c r="BR20" s="20">
        <f aca="true" t="shared" si="91" ref="BR20:BR33">MAX(T20,0)</f>
        <v>0</v>
      </c>
      <c r="BS20" s="20">
        <f aca="true" t="shared" si="92" ref="BS20:BS33">MAX(U20,0)</f>
        <v>0</v>
      </c>
      <c r="BT20" s="20">
        <f aca="true" t="shared" si="93" ref="BT20:BT33">MAX(V20,0)</f>
        <v>0</v>
      </c>
      <c r="BU20" s="20">
        <f aca="true" t="shared" si="94" ref="BU20:BU33">MAX(W20,0)</f>
        <v>0</v>
      </c>
      <c r="BV20" s="20">
        <f t="shared" si="26"/>
        <v>0</v>
      </c>
      <c r="BW20" s="8">
        <f>IF('Men''s Epée'!$AP$3=TRUE,G20,0)</f>
        <v>348</v>
      </c>
      <c r="BX20" s="8">
        <f>IF('Men''s Epée'!$AQ$3=TRUE,I20,0)</f>
        <v>0</v>
      </c>
      <c r="BY20" s="8">
        <f>IF('Men''s Epée'!$AR$3=TRUE,K20,0)</f>
        <v>275</v>
      </c>
      <c r="BZ20" s="8">
        <f>IF('Men''s Epée'!$AS$3=TRUE,M20,0)</f>
        <v>525</v>
      </c>
      <c r="CA20" s="8">
        <f t="shared" si="27"/>
        <v>0</v>
      </c>
      <c r="CB20" s="8">
        <f t="shared" si="28"/>
        <v>0</v>
      </c>
      <c r="CC20" s="8">
        <f t="shared" si="29"/>
        <v>0</v>
      </c>
      <c r="CD20" s="8">
        <f t="shared" si="30"/>
        <v>0</v>
      </c>
      <c r="CE20" s="8">
        <f t="shared" si="31"/>
        <v>0</v>
      </c>
      <c r="CF20" s="8">
        <f t="shared" si="32"/>
        <v>0</v>
      </c>
      <c r="CG20" s="8">
        <f t="shared" si="33"/>
        <v>0</v>
      </c>
      <c r="CH20" s="20">
        <f aca="true" t="shared" si="95" ref="CH20:CH33">MAX(X20,0)</f>
        <v>0</v>
      </c>
      <c r="CI20" s="20">
        <f aca="true" t="shared" si="96" ref="CI20:CI33">MAX(Y20,0)</f>
        <v>0</v>
      </c>
      <c r="CJ20" s="20">
        <f aca="true" t="shared" si="97" ref="CJ20:CJ33">MAX(Z20,0)</f>
        <v>0</v>
      </c>
      <c r="CK20" s="20">
        <f aca="true" t="shared" si="98" ref="CK20:CK33">MAX(AA20,0)</f>
        <v>0</v>
      </c>
      <c r="CL20" s="20">
        <f aca="true" t="shared" si="99" ref="CL20:CL33">MAX(AB20,0)</f>
        <v>0</v>
      </c>
      <c r="CM20" s="20">
        <f aca="true" t="shared" si="100" ref="CM20:CM33">MAX(AC20,0)</f>
        <v>0</v>
      </c>
      <c r="CN20" s="8">
        <f t="shared" si="64"/>
        <v>1148</v>
      </c>
      <c r="CO20" s="8">
        <f aca="true" t="shared" si="101" ref="CO20:CO33">LARGE(CA20:CM20,1)</f>
        <v>0</v>
      </c>
      <c r="CP20" s="8">
        <f aca="true" t="shared" si="102" ref="CP20:CP33">LARGE(CA20:CM20,2)</f>
        <v>0</v>
      </c>
      <c r="CQ20" s="8">
        <f aca="true" t="shared" si="103" ref="CQ20:CQ33">LARGE(CA20:CM20,3)</f>
        <v>0</v>
      </c>
      <c r="CR20" s="8">
        <f t="shared" si="43"/>
        <v>1148</v>
      </c>
    </row>
    <row r="21" spans="1:96" ht="13.5">
      <c r="A21" s="11" t="str">
        <f t="shared" si="44"/>
        <v>18</v>
      </c>
      <c r="B21" s="11">
        <f t="shared" si="65"/>
      </c>
      <c r="C21" s="12" t="s">
        <v>198</v>
      </c>
      <c r="D21" s="13">
        <v>1985</v>
      </c>
      <c r="E21" s="39">
        <f>ROUND(IF('Men''s Epée'!$A$3=1,AO21+BG21,BV21+CN21),0)</f>
        <v>1027</v>
      </c>
      <c r="F21" s="14">
        <v>21</v>
      </c>
      <c r="G21" s="16">
        <f>IF(OR('Men''s Epée'!$A$3=1,'Men''s Epée'!$AP$3=TRUE),IF(OR(F21&gt;=49,ISNUMBER(F21)=FALSE),0,VLOOKUP(F21,PointTable,G$3,TRUE)),0)</f>
        <v>342</v>
      </c>
      <c r="H21" s="15" t="s">
        <v>4</v>
      </c>
      <c r="I21" s="16">
        <f>IF(OR('Men''s Epée'!$A$3=1,'Men''s Epée'!$AQ$3=TRUE),IF(OR(H21&gt;=49,ISNUMBER(H21)=FALSE),0,VLOOKUP(H21,PointTable,I$3,TRUE)),0)</f>
        <v>0</v>
      </c>
      <c r="J21" s="15" t="s">
        <v>4</v>
      </c>
      <c r="K21" s="16">
        <f>IF(OR('Men''s Epée'!$A$3=1,'Men''s Epée'!$AQ$3=TRUE),IF(OR(J21&gt;=49,ISNUMBER(J21)=FALSE),0,VLOOKUP(J21,PointTable,K$3,TRUE)),0)</f>
        <v>0</v>
      </c>
      <c r="L21" s="15">
        <v>8</v>
      </c>
      <c r="M21" s="16">
        <f>IF(OR('Men''s Epée'!$A$3=1,'Men''s Epée'!$AS$3=TRUE),IF(OR(L21&gt;=49,ISNUMBER(L21)=FALSE),0,VLOOKUP(L21,PointTable,M$3,TRUE)),0)</f>
        <v>685</v>
      </c>
      <c r="N21" s="17"/>
      <c r="O21" s="17"/>
      <c r="P21" s="17"/>
      <c r="Q21" s="17"/>
      <c r="R21" s="17"/>
      <c r="S21" s="17"/>
      <c r="T21" s="17"/>
      <c r="U21" s="17"/>
      <c r="V21" s="17"/>
      <c r="W21" s="18"/>
      <c r="X21" s="17"/>
      <c r="Y21" s="17"/>
      <c r="Z21" s="17"/>
      <c r="AA21" s="17"/>
      <c r="AB21" s="17"/>
      <c r="AC21" s="18"/>
      <c r="AE21" s="19">
        <f t="shared" si="66"/>
        <v>0</v>
      </c>
      <c r="AF21" s="19">
        <f t="shared" si="67"/>
        <v>0</v>
      </c>
      <c r="AG21" s="19">
        <f t="shared" si="68"/>
        <v>0</v>
      </c>
      <c r="AH21" s="19">
        <f t="shared" si="69"/>
        <v>0</v>
      </c>
      <c r="AI21" s="19">
        <f t="shared" si="70"/>
        <v>0</v>
      </c>
      <c r="AJ21" s="19">
        <f t="shared" si="71"/>
        <v>0</v>
      </c>
      <c r="AK21" s="19">
        <f t="shared" si="72"/>
        <v>0</v>
      </c>
      <c r="AL21" s="19">
        <f t="shared" si="73"/>
        <v>0</v>
      </c>
      <c r="AM21" s="19">
        <f t="shared" si="74"/>
        <v>0</v>
      </c>
      <c r="AN21" s="19">
        <f t="shared" si="75"/>
        <v>0</v>
      </c>
      <c r="AO21" s="19">
        <f t="shared" si="3"/>
        <v>0</v>
      </c>
      <c r="AP21" s="19">
        <f t="shared" si="4"/>
        <v>342</v>
      </c>
      <c r="AQ21" s="19">
        <f t="shared" si="5"/>
        <v>0</v>
      </c>
      <c r="AR21" s="19">
        <f t="shared" si="6"/>
        <v>0</v>
      </c>
      <c r="AS21" s="19">
        <f t="shared" si="7"/>
        <v>685</v>
      </c>
      <c r="AT21" s="19">
        <f t="shared" si="8"/>
        <v>0</v>
      </c>
      <c r="AU21" s="19">
        <f t="shared" si="9"/>
        <v>0</v>
      </c>
      <c r="AV21" s="19">
        <f t="shared" si="10"/>
        <v>0</v>
      </c>
      <c r="AW21" s="19">
        <f t="shared" si="11"/>
        <v>0</v>
      </c>
      <c r="AX21" s="19">
        <f t="shared" si="12"/>
        <v>0</v>
      </c>
      <c r="AY21" s="19">
        <f t="shared" si="13"/>
        <v>0</v>
      </c>
      <c r="AZ21" s="19">
        <f t="shared" si="14"/>
        <v>0</v>
      </c>
      <c r="BA21" s="19">
        <f t="shared" si="76"/>
        <v>0</v>
      </c>
      <c r="BB21" s="19">
        <f t="shared" si="77"/>
        <v>0</v>
      </c>
      <c r="BC21" s="19">
        <f t="shared" si="78"/>
        <v>0</v>
      </c>
      <c r="BD21" s="19">
        <f t="shared" si="79"/>
        <v>0</v>
      </c>
      <c r="BE21" s="19">
        <f t="shared" si="80"/>
        <v>0</v>
      </c>
      <c r="BF21" s="19">
        <f t="shared" si="81"/>
        <v>0</v>
      </c>
      <c r="BG21" s="19">
        <f t="shared" si="54"/>
        <v>1027</v>
      </c>
      <c r="BH21" s="19">
        <f t="shared" si="82"/>
        <v>0</v>
      </c>
      <c r="BI21" s="19">
        <f t="shared" si="83"/>
        <v>0</v>
      </c>
      <c r="BJ21" s="19">
        <f t="shared" si="84"/>
        <v>0</v>
      </c>
      <c r="BL21" s="20">
        <f t="shared" si="85"/>
        <v>0</v>
      </c>
      <c r="BM21" s="20">
        <f t="shared" si="86"/>
        <v>0</v>
      </c>
      <c r="BN21" s="20">
        <f t="shared" si="87"/>
        <v>0</v>
      </c>
      <c r="BO21" s="20">
        <f t="shared" si="88"/>
        <v>0</v>
      </c>
      <c r="BP21" s="20">
        <f t="shared" si="89"/>
        <v>0</v>
      </c>
      <c r="BQ21" s="20">
        <f t="shared" si="90"/>
        <v>0</v>
      </c>
      <c r="BR21" s="20">
        <f t="shared" si="91"/>
        <v>0</v>
      </c>
      <c r="BS21" s="20">
        <f t="shared" si="92"/>
        <v>0</v>
      </c>
      <c r="BT21" s="20">
        <f t="shared" si="93"/>
        <v>0</v>
      </c>
      <c r="BU21" s="20">
        <f t="shared" si="94"/>
        <v>0</v>
      </c>
      <c r="BV21" s="20">
        <f t="shared" si="26"/>
        <v>0</v>
      </c>
      <c r="BW21" s="8">
        <f>IF('Men''s Epée'!$AP$3=TRUE,G21,0)</f>
        <v>342</v>
      </c>
      <c r="BX21" s="8">
        <f>IF('Men''s Epée'!$AQ$3=TRUE,I21,0)</f>
        <v>0</v>
      </c>
      <c r="BY21" s="8">
        <f>IF('Men''s Epée'!$AR$3=TRUE,K21,0)</f>
        <v>0</v>
      </c>
      <c r="BZ21" s="8">
        <f>IF('Men''s Epée'!$AS$3=TRUE,M21,0)</f>
        <v>685</v>
      </c>
      <c r="CA21" s="8">
        <f t="shared" si="27"/>
        <v>0</v>
      </c>
      <c r="CB21" s="8">
        <f t="shared" si="28"/>
        <v>0</v>
      </c>
      <c r="CC21" s="8">
        <f t="shared" si="29"/>
        <v>0</v>
      </c>
      <c r="CD21" s="8">
        <f t="shared" si="30"/>
        <v>0</v>
      </c>
      <c r="CE21" s="8">
        <f t="shared" si="31"/>
        <v>0</v>
      </c>
      <c r="CF21" s="8">
        <f t="shared" si="32"/>
        <v>0</v>
      </c>
      <c r="CG21" s="8">
        <f t="shared" si="33"/>
        <v>0</v>
      </c>
      <c r="CH21" s="20">
        <f t="shared" si="95"/>
        <v>0</v>
      </c>
      <c r="CI21" s="20">
        <f t="shared" si="96"/>
        <v>0</v>
      </c>
      <c r="CJ21" s="20">
        <f t="shared" si="97"/>
        <v>0</v>
      </c>
      <c r="CK21" s="20">
        <f t="shared" si="98"/>
        <v>0</v>
      </c>
      <c r="CL21" s="20">
        <f t="shared" si="99"/>
        <v>0</v>
      </c>
      <c r="CM21" s="20">
        <f t="shared" si="100"/>
        <v>0</v>
      </c>
      <c r="CN21" s="8">
        <f t="shared" si="64"/>
        <v>1027</v>
      </c>
      <c r="CO21" s="8">
        <f t="shared" si="101"/>
        <v>0</v>
      </c>
      <c r="CP21" s="8">
        <f t="shared" si="102"/>
        <v>0</v>
      </c>
      <c r="CQ21" s="8">
        <f t="shared" si="103"/>
        <v>0</v>
      </c>
      <c r="CR21" s="8">
        <f t="shared" si="43"/>
        <v>1027</v>
      </c>
    </row>
    <row r="22" spans="1:96" ht="13.5">
      <c r="A22" s="11" t="str">
        <f t="shared" si="44"/>
        <v>19</v>
      </c>
      <c r="B22" s="11" t="str">
        <f t="shared" si="65"/>
        <v>#</v>
      </c>
      <c r="C22" s="12" t="s">
        <v>206</v>
      </c>
      <c r="D22" s="13">
        <v>1987</v>
      </c>
      <c r="E22" s="39">
        <f>ROUND(IF('Men''s Epée'!$A$3=1,AO22+BG22,BV22+CN22),0)</f>
        <v>865</v>
      </c>
      <c r="F22" s="14">
        <v>17</v>
      </c>
      <c r="G22" s="16">
        <f>IF(OR('Men''s Epée'!$A$3=1,'Men''s Epée'!$AP$3=TRUE),IF(OR(F22&gt;=49,ISNUMBER(F22)=FALSE),0,VLOOKUP(F22,PointTable,G$3,TRUE)),0)</f>
        <v>350</v>
      </c>
      <c r="H22" s="15" t="s">
        <v>4</v>
      </c>
      <c r="I22" s="16">
        <f>IF(OR('Men''s Epée'!$A$3=1,'Men''s Epée'!$AQ$3=TRUE),IF(OR(H22&gt;=49,ISNUMBER(H22)=FALSE),0,VLOOKUP(H22,PointTable,I$3,TRUE)),0)</f>
        <v>0</v>
      </c>
      <c r="J22" s="15" t="s">
        <v>4</v>
      </c>
      <c r="K22" s="16">
        <f>IF(OR('Men''s Epée'!$A$3=1,'Men''s Epée'!$AQ$3=TRUE),IF(OR(J22&gt;=49,ISNUMBER(J22)=FALSE),0,VLOOKUP(J22,PointTable,K$3,TRUE)),0)</f>
        <v>0</v>
      </c>
      <c r="L22" s="15">
        <v>13</v>
      </c>
      <c r="M22" s="16">
        <f>IF(OR('Men''s Epée'!$A$3=1,'Men''s Epée'!$AS$3=TRUE),IF(OR(L22&gt;=49,ISNUMBER(L22)=FALSE),0,VLOOKUP(L22,PointTable,M$3,TRUE)),0)</f>
        <v>515</v>
      </c>
      <c r="N22" s="17"/>
      <c r="O22" s="17"/>
      <c r="P22" s="17"/>
      <c r="Q22" s="17"/>
      <c r="R22" s="17"/>
      <c r="S22" s="17"/>
      <c r="T22" s="17"/>
      <c r="U22" s="17"/>
      <c r="V22" s="17"/>
      <c r="W22" s="18"/>
      <c r="X22" s="17"/>
      <c r="Y22" s="17"/>
      <c r="Z22" s="17"/>
      <c r="AA22" s="17"/>
      <c r="AB22" s="17"/>
      <c r="AC22" s="18"/>
      <c r="AE22" s="19">
        <f t="shared" si="66"/>
        <v>0</v>
      </c>
      <c r="AF22" s="19">
        <f t="shared" si="67"/>
        <v>0</v>
      </c>
      <c r="AG22" s="19">
        <f t="shared" si="68"/>
        <v>0</v>
      </c>
      <c r="AH22" s="19">
        <f t="shared" si="69"/>
        <v>0</v>
      </c>
      <c r="AI22" s="19">
        <f t="shared" si="70"/>
        <v>0</v>
      </c>
      <c r="AJ22" s="19">
        <f t="shared" si="71"/>
        <v>0</v>
      </c>
      <c r="AK22" s="19">
        <f t="shared" si="72"/>
        <v>0</v>
      </c>
      <c r="AL22" s="19">
        <f t="shared" si="73"/>
        <v>0</v>
      </c>
      <c r="AM22" s="19">
        <f t="shared" si="74"/>
        <v>0</v>
      </c>
      <c r="AN22" s="19">
        <f t="shared" si="75"/>
        <v>0</v>
      </c>
      <c r="AO22" s="19">
        <f t="shared" si="3"/>
        <v>0</v>
      </c>
      <c r="AP22" s="19">
        <f t="shared" si="4"/>
        <v>350</v>
      </c>
      <c r="AQ22" s="19">
        <f t="shared" si="5"/>
        <v>0</v>
      </c>
      <c r="AR22" s="19">
        <f t="shared" si="6"/>
        <v>0</v>
      </c>
      <c r="AS22" s="19">
        <f t="shared" si="7"/>
        <v>515</v>
      </c>
      <c r="AT22" s="19">
        <f t="shared" si="8"/>
        <v>0</v>
      </c>
      <c r="AU22" s="19">
        <f t="shared" si="9"/>
        <v>0</v>
      </c>
      <c r="AV22" s="19">
        <f t="shared" si="10"/>
        <v>0</v>
      </c>
      <c r="AW22" s="19">
        <f t="shared" si="11"/>
        <v>0</v>
      </c>
      <c r="AX22" s="19">
        <f t="shared" si="12"/>
        <v>0</v>
      </c>
      <c r="AY22" s="19">
        <f t="shared" si="13"/>
        <v>0</v>
      </c>
      <c r="AZ22" s="19">
        <f t="shared" si="14"/>
        <v>0</v>
      </c>
      <c r="BA22" s="19">
        <f t="shared" si="76"/>
        <v>0</v>
      </c>
      <c r="BB22" s="19">
        <f t="shared" si="77"/>
        <v>0</v>
      </c>
      <c r="BC22" s="19">
        <f t="shared" si="78"/>
        <v>0</v>
      </c>
      <c r="BD22" s="19">
        <f t="shared" si="79"/>
        <v>0</v>
      </c>
      <c r="BE22" s="19">
        <f t="shared" si="80"/>
        <v>0</v>
      </c>
      <c r="BF22" s="19">
        <f t="shared" si="81"/>
        <v>0</v>
      </c>
      <c r="BG22" s="19">
        <f t="shared" si="54"/>
        <v>865</v>
      </c>
      <c r="BH22" s="19">
        <f t="shared" si="82"/>
        <v>0</v>
      </c>
      <c r="BI22" s="19">
        <f t="shared" si="83"/>
        <v>0</v>
      </c>
      <c r="BJ22" s="19">
        <f t="shared" si="84"/>
        <v>0</v>
      </c>
      <c r="BL22" s="20">
        <f t="shared" si="85"/>
        <v>0</v>
      </c>
      <c r="BM22" s="20">
        <f t="shared" si="86"/>
        <v>0</v>
      </c>
      <c r="BN22" s="20">
        <f t="shared" si="87"/>
        <v>0</v>
      </c>
      <c r="BO22" s="20">
        <f t="shared" si="88"/>
        <v>0</v>
      </c>
      <c r="BP22" s="20">
        <f t="shared" si="89"/>
        <v>0</v>
      </c>
      <c r="BQ22" s="20">
        <f t="shared" si="90"/>
        <v>0</v>
      </c>
      <c r="BR22" s="20">
        <f t="shared" si="91"/>
        <v>0</v>
      </c>
      <c r="BS22" s="20">
        <f t="shared" si="92"/>
        <v>0</v>
      </c>
      <c r="BT22" s="20">
        <f t="shared" si="93"/>
        <v>0</v>
      </c>
      <c r="BU22" s="20">
        <f t="shared" si="94"/>
        <v>0</v>
      </c>
      <c r="BV22" s="20">
        <f t="shared" si="26"/>
        <v>0</v>
      </c>
      <c r="BW22" s="8">
        <f>IF('Men''s Epée'!$AP$3=TRUE,G22,0)</f>
        <v>350</v>
      </c>
      <c r="BX22" s="8">
        <f>IF('Men''s Epée'!$AQ$3=TRUE,I22,0)</f>
        <v>0</v>
      </c>
      <c r="BY22" s="8">
        <f>IF('Men''s Epée'!$AR$3=TRUE,K22,0)</f>
        <v>0</v>
      </c>
      <c r="BZ22" s="8">
        <f>IF('Men''s Epée'!$AS$3=TRUE,M22,0)</f>
        <v>515</v>
      </c>
      <c r="CA22" s="8">
        <f t="shared" si="27"/>
        <v>0</v>
      </c>
      <c r="CB22" s="8">
        <f t="shared" si="28"/>
        <v>0</v>
      </c>
      <c r="CC22" s="8">
        <f t="shared" si="29"/>
        <v>0</v>
      </c>
      <c r="CD22" s="8">
        <f t="shared" si="30"/>
        <v>0</v>
      </c>
      <c r="CE22" s="8">
        <f t="shared" si="31"/>
        <v>0</v>
      </c>
      <c r="CF22" s="8">
        <f t="shared" si="32"/>
        <v>0</v>
      </c>
      <c r="CG22" s="8">
        <f t="shared" si="33"/>
        <v>0</v>
      </c>
      <c r="CH22" s="20">
        <f t="shared" si="95"/>
        <v>0</v>
      </c>
      <c r="CI22" s="20">
        <f t="shared" si="96"/>
        <v>0</v>
      </c>
      <c r="CJ22" s="20">
        <f t="shared" si="97"/>
        <v>0</v>
      </c>
      <c r="CK22" s="20">
        <f t="shared" si="98"/>
        <v>0</v>
      </c>
      <c r="CL22" s="20">
        <f t="shared" si="99"/>
        <v>0</v>
      </c>
      <c r="CM22" s="20">
        <f t="shared" si="100"/>
        <v>0</v>
      </c>
      <c r="CN22" s="8">
        <f t="shared" si="64"/>
        <v>865</v>
      </c>
      <c r="CO22" s="8">
        <f t="shared" si="101"/>
        <v>0</v>
      </c>
      <c r="CP22" s="8">
        <f t="shared" si="102"/>
        <v>0</v>
      </c>
      <c r="CQ22" s="8">
        <f t="shared" si="103"/>
        <v>0</v>
      </c>
      <c r="CR22" s="8">
        <f t="shared" si="43"/>
        <v>865</v>
      </c>
    </row>
    <row r="23" spans="1:96" ht="13.5">
      <c r="A23" s="11" t="str">
        <f t="shared" si="44"/>
        <v>20</v>
      </c>
      <c r="B23" s="11">
        <f t="shared" si="65"/>
      </c>
      <c r="C23" s="12" t="s">
        <v>33</v>
      </c>
      <c r="D23" s="13">
        <v>1980</v>
      </c>
      <c r="E23" s="39">
        <f>ROUND(IF('Men''s Epée'!$A$3=1,AO23+BG23,BV23+CN23),0)</f>
        <v>685</v>
      </c>
      <c r="F23" s="14" t="s">
        <v>4</v>
      </c>
      <c r="G23" s="16">
        <f>IF(OR('Men''s Epée'!$A$3=1,'Men''s Epée'!$AP$3=TRUE),IF(OR(F23&gt;=49,ISNUMBER(F23)=FALSE),0,VLOOKUP(F23,PointTable,G$3,TRUE)),0)</f>
        <v>0</v>
      </c>
      <c r="H23" s="15" t="s">
        <v>4</v>
      </c>
      <c r="I23" s="16">
        <f>IF(OR('Men''s Epée'!$A$3=1,'Men''s Epée'!$AQ$3=TRUE),IF(OR(H23&gt;=49,ISNUMBER(H23)=FALSE),0,VLOOKUP(H23,PointTable,I$3,TRUE)),0)</f>
        <v>0</v>
      </c>
      <c r="J23" s="15">
        <v>8</v>
      </c>
      <c r="K23" s="16">
        <f>IF(OR('Men''s Epée'!$A$3=1,'Men''s Epée'!$AQ$3=TRUE),IF(OR(J23&gt;=49,ISNUMBER(J23)=FALSE),0,VLOOKUP(J23,PointTable,K$3,TRUE)),0)</f>
        <v>685</v>
      </c>
      <c r="L23" s="15" t="s">
        <v>4</v>
      </c>
      <c r="M23" s="16">
        <f>IF(OR('Men''s Epée'!$A$3=1,'Men''s Epée'!$AS$3=TRUE),IF(OR(L23&gt;=49,ISNUMBER(L23)=FALSE),0,VLOOKUP(L23,PointTable,M$3,TRUE)),0)</f>
        <v>0</v>
      </c>
      <c r="N23" s="17"/>
      <c r="O23" s="17"/>
      <c r="P23" s="17"/>
      <c r="Q23" s="17"/>
      <c r="R23" s="17"/>
      <c r="S23" s="17"/>
      <c r="T23" s="17"/>
      <c r="U23" s="17"/>
      <c r="V23" s="17"/>
      <c r="W23" s="18"/>
      <c r="X23" s="17"/>
      <c r="Y23" s="17"/>
      <c r="Z23" s="17"/>
      <c r="AA23" s="17"/>
      <c r="AB23" s="17"/>
      <c r="AC23" s="18"/>
      <c r="AE23" s="19">
        <f t="shared" si="66"/>
        <v>0</v>
      </c>
      <c r="AF23" s="19">
        <f t="shared" si="67"/>
        <v>0</v>
      </c>
      <c r="AG23" s="19">
        <f t="shared" si="68"/>
        <v>0</v>
      </c>
      <c r="AH23" s="19">
        <f t="shared" si="69"/>
        <v>0</v>
      </c>
      <c r="AI23" s="19">
        <f t="shared" si="70"/>
        <v>0</v>
      </c>
      <c r="AJ23" s="19">
        <f t="shared" si="71"/>
        <v>0</v>
      </c>
      <c r="AK23" s="19">
        <f t="shared" si="72"/>
        <v>0</v>
      </c>
      <c r="AL23" s="19">
        <f t="shared" si="73"/>
        <v>0</v>
      </c>
      <c r="AM23" s="19">
        <f t="shared" si="74"/>
        <v>0</v>
      </c>
      <c r="AN23" s="19">
        <f t="shared" si="75"/>
        <v>0</v>
      </c>
      <c r="AO23" s="19">
        <f t="shared" si="3"/>
        <v>0</v>
      </c>
      <c r="AP23" s="19">
        <f t="shared" si="4"/>
        <v>0</v>
      </c>
      <c r="AQ23" s="19">
        <f t="shared" si="5"/>
        <v>0</v>
      </c>
      <c r="AR23" s="19">
        <f t="shared" si="6"/>
        <v>685</v>
      </c>
      <c r="AS23" s="19">
        <f t="shared" si="7"/>
        <v>0</v>
      </c>
      <c r="AT23" s="19">
        <f t="shared" si="8"/>
        <v>0</v>
      </c>
      <c r="AU23" s="19">
        <f t="shared" si="9"/>
        <v>0</v>
      </c>
      <c r="AV23" s="19">
        <f t="shared" si="10"/>
        <v>0</v>
      </c>
      <c r="AW23" s="19">
        <f t="shared" si="11"/>
        <v>0</v>
      </c>
      <c r="AX23" s="19">
        <f t="shared" si="12"/>
        <v>0</v>
      </c>
      <c r="AY23" s="19">
        <f t="shared" si="13"/>
        <v>0</v>
      </c>
      <c r="AZ23" s="19">
        <f t="shared" si="14"/>
        <v>0</v>
      </c>
      <c r="BA23" s="19">
        <f t="shared" si="76"/>
        <v>0</v>
      </c>
      <c r="BB23" s="19">
        <f t="shared" si="77"/>
        <v>0</v>
      </c>
      <c r="BC23" s="19">
        <f t="shared" si="78"/>
        <v>0</v>
      </c>
      <c r="BD23" s="19">
        <f t="shared" si="79"/>
        <v>0</v>
      </c>
      <c r="BE23" s="19">
        <f t="shared" si="80"/>
        <v>0</v>
      </c>
      <c r="BF23" s="19">
        <f t="shared" si="81"/>
        <v>0</v>
      </c>
      <c r="BG23" s="19">
        <f t="shared" si="54"/>
        <v>685</v>
      </c>
      <c r="BH23" s="19">
        <f t="shared" si="82"/>
        <v>0</v>
      </c>
      <c r="BI23" s="19">
        <f t="shared" si="83"/>
        <v>0</v>
      </c>
      <c r="BJ23" s="19">
        <f t="shared" si="84"/>
        <v>0</v>
      </c>
      <c r="BL23" s="20">
        <f t="shared" si="85"/>
        <v>0</v>
      </c>
      <c r="BM23" s="20">
        <f t="shared" si="86"/>
        <v>0</v>
      </c>
      <c r="BN23" s="20">
        <f t="shared" si="87"/>
        <v>0</v>
      </c>
      <c r="BO23" s="20">
        <f t="shared" si="88"/>
        <v>0</v>
      </c>
      <c r="BP23" s="20">
        <f t="shared" si="89"/>
        <v>0</v>
      </c>
      <c r="BQ23" s="20">
        <f t="shared" si="90"/>
        <v>0</v>
      </c>
      <c r="BR23" s="20">
        <f t="shared" si="91"/>
        <v>0</v>
      </c>
      <c r="BS23" s="20">
        <f t="shared" si="92"/>
        <v>0</v>
      </c>
      <c r="BT23" s="20">
        <f t="shared" si="93"/>
        <v>0</v>
      </c>
      <c r="BU23" s="20">
        <f t="shared" si="94"/>
        <v>0</v>
      </c>
      <c r="BV23" s="20">
        <f t="shared" si="26"/>
        <v>0</v>
      </c>
      <c r="BW23" s="8">
        <f>IF('Men''s Epée'!$AP$3=TRUE,G23,0)</f>
        <v>0</v>
      </c>
      <c r="BX23" s="8">
        <f>IF('Men''s Epée'!$AQ$3=TRUE,I23,0)</f>
        <v>0</v>
      </c>
      <c r="BY23" s="8">
        <f>IF('Men''s Epée'!$AR$3=TRUE,K23,0)</f>
        <v>685</v>
      </c>
      <c r="BZ23" s="8">
        <f>IF('Men''s Epée'!$AS$3=TRUE,M23,0)</f>
        <v>0</v>
      </c>
      <c r="CA23" s="8">
        <f t="shared" si="27"/>
        <v>0</v>
      </c>
      <c r="CB23" s="8">
        <f t="shared" si="28"/>
        <v>0</v>
      </c>
      <c r="CC23" s="8">
        <f t="shared" si="29"/>
        <v>0</v>
      </c>
      <c r="CD23" s="8">
        <f t="shared" si="30"/>
        <v>0</v>
      </c>
      <c r="CE23" s="8">
        <f t="shared" si="31"/>
        <v>0</v>
      </c>
      <c r="CF23" s="8">
        <f t="shared" si="32"/>
        <v>0</v>
      </c>
      <c r="CG23" s="8">
        <f t="shared" si="33"/>
        <v>0</v>
      </c>
      <c r="CH23" s="20">
        <f t="shared" si="95"/>
        <v>0</v>
      </c>
      <c r="CI23" s="20">
        <f t="shared" si="96"/>
        <v>0</v>
      </c>
      <c r="CJ23" s="20">
        <f t="shared" si="97"/>
        <v>0</v>
      </c>
      <c r="CK23" s="20">
        <f t="shared" si="98"/>
        <v>0</v>
      </c>
      <c r="CL23" s="20">
        <f t="shared" si="99"/>
        <v>0</v>
      </c>
      <c r="CM23" s="20">
        <f t="shared" si="100"/>
        <v>0</v>
      </c>
      <c r="CN23" s="8">
        <f t="shared" si="64"/>
        <v>685</v>
      </c>
      <c r="CO23" s="8">
        <f t="shared" si="101"/>
        <v>0</v>
      </c>
      <c r="CP23" s="8">
        <f t="shared" si="102"/>
        <v>0</v>
      </c>
      <c r="CQ23" s="8">
        <f t="shared" si="103"/>
        <v>0</v>
      </c>
      <c r="CR23" s="8">
        <f t="shared" si="43"/>
        <v>685</v>
      </c>
    </row>
    <row r="24" spans="1:96" ht="13.5">
      <c r="A24" s="11" t="str">
        <f t="shared" si="44"/>
        <v>21</v>
      </c>
      <c r="B24" s="11">
        <f t="shared" si="65"/>
      </c>
      <c r="C24" s="12" t="s">
        <v>162</v>
      </c>
      <c r="D24" s="13">
        <v>1966</v>
      </c>
      <c r="E24" s="39">
        <f>ROUND(IF('Men''s Epée'!$A$3=1,AO24+BG24,BV24+CN24),0)</f>
        <v>681</v>
      </c>
      <c r="F24" s="14" t="s">
        <v>4</v>
      </c>
      <c r="G24" s="16">
        <f>IF(OR('Men''s Epée'!$A$3=1,'Men''s Epée'!$AP$3=TRUE),IF(OR(F24&gt;=49,ISNUMBER(F24)=FALSE),0,VLOOKUP(F24,PointTable,G$3,TRUE)),0)</f>
        <v>0</v>
      </c>
      <c r="H24" s="15">
        <v>19.5</v>
      </c>
      <c r="I24" s="16">
        <f>IF(OR('Men''s Epée'!$A$3=1,'Men''s Epée'!$AQ$3=TRUE),IF(OR(H24&gt;=49,ISNUMBER(H24)=FALSE),0,VLOOKUP(H24,PointTable,I$3,TRUE)),0)</f>
        <v>345</v>
      </c>
      <c r="J24" s="15">
        <v>24</v>
      </c>
      <c r="K24" s="16">
        <f>IF(OR('Men''s Epée'!$A$3=1,'Men''s Epée'!$AQ$3=TRUE),IF(OR(J24&gt;=49,ISNUMBER(J24)=FALSE),0,VLOOKUP(J24,PointTable,K$3,TRUE)),0)</f>
        <v>336</v>
      </c>
      <c r="L24" s="15" t="s">
        <v>4</v>
      </c>
      <c r="M24" s="16">
        <f>IF(OR('Men''s Epée'!$A$3=1,'Men''s Epée'!$AS$3=TRUE),IF(OR(L24&gt;=49,ISNUMBER(L24)=FALSE),0,VLOOKUP(L24,PointTable,M$3,TRUE)),0)</f>
        <v>0</v>
      </c>
      <c r="N24" s="17"/>
      <c r="O24" s="17"/>
      <c r="P24" s="17"/>
      <c r="Q24" s="17"/>
      <c r="R24" s="17"/>
      <c r="S24" s="17"/>
      <c r="T24" s="17"/>
      <c r="U24" s="17"/>
      <c r="V24" s="17"/>
      <c r="W24" s="18"/>
      <c r="X24" s="17"/>
      <c r="Y24" s="17"/>
      <c r="Z24" s="17"/>
      <c r="AA24" s="17"/>
      <c r="AB24" s="17"/>
      <c r="AC24" s="18"/>
      <c r="AE24" s="19">
        <f t="shared" si="66"/>
        <v>0</v>
      </c>
      <c r="AF24" s="19">
        <f t="shared" si="67"/>
        <v>0</v>
      </c>
      <c r="AG24" s="19">
        <f t="shared" si="68"/>
        <v>0</v>
      </c>
      <c r="AH24" s="19">
        <f t="shared" si="69"/>
        <v>0</v>
      </c>
      <c r="AI24" s="19">
        <f t="shared" si="70"/>
        <v>0</v>
      </c>
      <c r="AJ24" s="19">
        <f t="shared" si="71"/>
        <v>0</v>
      </c>
      <c r="AK24" s="19">
        <f t="shared" si="72"/>
        <v>0</v>
      </c>
      <c r="AL24" s="19">
        <f t="shared" si="73"/>
        <v>0</v>
      </c>
      <c r="AM24" s="19">
        <f t="shared" si="74"/>
        <v>0</v>
      </c>
      <c r="AN24" s="19">
        <f t="shared" si="75"/>
        <v>0</v>
      </c>
      <c r="AO24" s="19">
        <f t="shared" si="3"/>
        <v>0</v>
      </c>
      <c r="AP24" s="19">
        <f t="shared" si="4"/>
        <v>0</v>
      </c>
      <c r="AQ24" s="19">
        <f t="shared" si="5"/>
        <v>345</v>
      </c>
      <c r="AR24" s="19">
        <f t="shared" si="6"/>
        <v>336</v>
      </c>
      <c r="AS24" s="19">
        <f t="shared" si="7"/>
        <v>0</v>
      </c>
      <c r="AT24" s="19">
        <f t="shared" si="8"/>
        <v>0</v>
      </c>
      <c r="AU24" s="19">
        <f t="shared" si="9"/>
        <v>0</v>
      </c>
      <c r="AV24" s="19">
        <f t="shared" si="10"/>
        <v>0</v>
      </c>
      <c r="AW24" s="19">
        <f t="shared" si="11"/>
        <v>0</v>
      </c>
      <c r="AX24" s="19">
        <f t="shared" si="12"/>
        <v>0</v>
      </c>
      <c r="AY24" s="19">
        <f t="shared" si="13"/>
        <v>0</v>
      </c>
      <c r="AZ24" s="19">
        <f t="shared" si="14"/>
        <v>0</v>
      </c>
      <c r="BA24" s="19">
        <f t="shared" si="76"/>
        <v>0</v>
      </c>
      <c r="BB24" s="19">
        <f t="shared" si="77"/>
        <v>0</v>
      </c>
      <c r="BC24" s="19">
        <f t="shared" si="78"/>
        <v>0</v>
      </c>
      <c r="BD24" s="19">
        <f t="shared" si="79"/>
        <v>0</v>
      </c>
      <c r="BE24" s="19">
        <f t="shared" si="80"/>
        <v>0</v>
      </c>
      <c r="BF24" s="19">
        <f t="shared" si="81"/>
        <v>0</v>
      </c>
      <c r="BG24" s="19">
        <f t="shared" si="54"/>
        <v>681</v>
      </c>
      <c r="BH24" s="19">
        <f t="shared" si="82"/>
        <v>0</v>
      </c>
      <c r="BI24" s="19">
        <f t="shared" si="83"/>
        <v>0</v>
      </c>
      <c r="BJ24" s="19">
        <f t="shared" si="84"/>
        <v>0</v>
      </c>
      <c r="BL24" s="20">
        <f t="shared" si="85"/>
        <v>0</v>
      </c>
      <c r="BM24" s="20">
        <f t="shared" si="86"/>
        <v>0</v>
      </c>
      <c r="BN24" s="20">
        <f t="shared" si="87"/>
        <v>0</v>
      </c>
      <c r="BO24" s="20">
        <f t="shared" si="88"/>
        <v>0</v>
      </c>
      <c r="BP24" s="20">
        <f t="shared" si="89"/>
        <v>0</v>
      </c>
      <c r="BQ24" s="20">
        <f t="shared" si="90"/>
        <v>0</v>
      </c>
      <c r="BR24" s="20">
        <f t="shared" si="91"/>
        <v>0</v>
      </c>
      <c r="BS24" s="20">
        <f t="shared" si="92"/>
        <v>0</v>
      </c>
      <c r="BT24" s="20">
        <f t="shared" si="93"/>
        <v>0</v>
      </c>
      <c r="BU24" s="20">
        <f t="shared" si="94"/>
        <v>0</v>
      </c>
      <c r="BV24" s="20">
        <f t="shared" si="26"/>
        <v>0</v>
      </c>
      <c r="BW24" s="8">
        <f>IF('Men''s Epée'!$AP$3=TRUE,G24,0)</f>
        <v>0</v>
      </c>
      <c r="BX24" s="8">
        <f>IF('Men''s Epée'!$AQ$3=TRUE,I24,0)</f>
        <v>345</v>
      </c>
      <c r="BY24" s="8">
        <f>IF('Men''s Epée'!$AR$3=TRUE,K24,0)</f>
        <v>336</v>
      </c>
      <c r="BZ24" s="8">
        <f>IF('Men''s Epée'!$AS$3=TRUE,M24,0)</f>
        <v>0</v>
      </c>
      <c r="CA24" s="8">
        <f t="shared" si="27"/>
        <v>0</v>
      </c>
      <c r="CB24" s="8">
        <f t="shared" si="28"/>
        <v>0</v>
      </c>
      <c r="CC24" s="8">
        <f t="shared" si="29"/>
        <v>0</v>
      </c>
      <c r="CD24" s="8">
        <f t="shared" si="30"/>
        <v>0</v>
      </c>
      <c r="CE24" s="8">
        <f t="shared" si="31"/>
        <v>0</v>
      </c>
      <c r="CF24" s="8">
        <f t="shared" si="32"/>
        <v>0</v>
      </c>
      <c r="CG24" s="8">
        <f t="shared" si="33"/>
        <v>0</v>
      </c>
      <c r="CH24" s="20">
        <f t="shared" si="95"/>
        <v>0</v>
      </c>
      <c r="CI24" s="20">
        <f t="shared" si="96"/>
        <v>0</v>
      </c>
      <c r="CJ24" s="20">
        <f t="shared" si="97"/>
        <v>0</v>
      </c>
      <c r="CK24" s="20">
        <f t="shared" si="98"/>
        <v>0</v>
      </c>
      <c r="CL24" s="20">
        <f t="shared" si="99"/>
        <v>0</v>
      </c>
      <c r="CM24" s="20">
        <f t="shared" si="100"/>
        <v>0</v>
      </c>
      <c r="CN24" s="8">
        <f t="shared" si="64"/>
        <v>681</v>
      </c>
      <c r="CO24" s="8">
        <f t="shared" si="101"/>
        <v>0</v>
      </c>
      <c r="CP24" s="8">
        <f t="shared" si="102"/>
        <v>0</v>
      </c>
      <c r="CQ24" s="8">
        <f t="shared" si="103"/>
        <v>0</v>
      </c>
      <c r="CR24" s="8">
        <f t="shared" si="43"/>
        <v>681</v>
      </c>
    </row>
    <row r="25" spans="1:96" ht="13.5">
      <c r="A25" s="11" t="str">
        <f t="shared" si="44"/>
        <v>22</v>
      </c>
      <c r="B25" s="11">
        <f t="shared" si="65"/>
      </c>
      <c r="C25" s="12" t="s">
        <v>200</v>
      </c>
      <c r="D25" s="13">
        <v>1984</v>
      </c>
      <c r="E25" s="39">
        <f>ROUND(IF('Men''s Epée'!$A$3=1,AO25+BG25,BV25+CN25),0)</f>
        <v>676</v>
      </c>
      <c r="F25" s="14">
        <v>22.5</v>
      </c>
      <c r="G25" s="16">
        <f>IF(OR('Men''s Epée'!$A$3=1,'Men''s Epée'!$AP$3=TRUE),IF(OR(F25&gt;=49,ISNUMBER(F25)=FALSE),0,VLOOKUP(F25,PointTable,G$3,TRUE)),0)</f>
        <v>339</v>
      </c>
      <c r="H25" s="15">
        <v>23.5</v>
      </c>
      <c r="I25" s="16">
        <f>IF(OR('Men''s Epée'!$A$3=1,'Men''s Epée'!$AQ$3=TRUE),IF(OR(H25&gt;=49,ISNUMBER(H25)=FALSE),0,VLOOKUP(H25,PointTable,I$3,TRUE)),0)</f>
        <v>337</v>
      </c>
      <c r="J25" s="15" t="s">
        <v>4</v>
      </c>
      <c r="K25" s="16">
        <f>IF(OR('Men''s Epée'!$A$3=1,'Men''s Epée'!$AQ$3=TRUE),IF(OR(J25&gt;=49,ISNUMBER(J25)=FALSE),0,VLOOKUP(J25,PointTable,K$3,TRUE)),0)</f>
        <v>0</v>
      </c>
      <c r="L25" s="15" t="s">
        <v>4</v>
      </c>
      <c r="M25" s="16">
        <f>IF(OR('Men''s Epée'!$A$3=1,'Men''s Epée'!$AS$3=TRUE),IF(OR(L25&gt;=49,ISNUMBER(L25)=FALSE),0,VLOOKUP(L25,PointTable,M$3,TRUE)),0)</f>
        <v>0</v>
      </c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7"/>
      <c r="Y25" s="17"/>
      <c r="Z25" s="17"/>
      <c r="AA25" s="17"/>
      <c r="AB25" s="17"/>
      <c r="AC25" s="18"/>
      <c r="AE25" s="19">
        <f t="shared" si="66"/>
        <v>0</v>
      </c>
      <c r="AF25" s="19">
        <f t="shared" si="67"/>
        <v>0</v>
      </c>
      <c r="AG25" s="19">
        <f t="shared" si="68"/>
        <v>0</v>
      </c>
      <c r="AH25" s="19">
        <f t="shared" si="69"/>
        <v>0</v>
      </c>
      <c r="AI25" s="19">
        <f t="shared" si="70"/>
        <v>0</v>
      </c>
      <c r="AJ25" s="19">
        <f t="shared" si="71"/>
        <v>0</v>
      </c>
      <c r="AK25" s="19">
        <f t="shared" si="72"/>
        <v>0</v>
      </c>
      <c r="AL25" s="19">
        <f t="shared" si="73"/>
        <v>0</v>
      </c>
      <c r="AM25" s="19">
        <f t="shared" si="74"/>
        <v>0</v>
      </c>
      <c r="AN25" s="19">
        <f t="shared" si="75"/>
        <v>0</v>
      </c>
      <c r="AO25" s="19">
        <f t="shared" si="3"/>
        <v>0</v>
      </c>
      <c r="AP25" s="19">
        <f t="shared" si="4"/>
        <v>339</v>
      </c>
      <c r="AQ25" s="19">
        <f t="shared" si="5"/>
        <v>337</v>
      </c>
      <c r="AR25" s="19">
        <f t="shared" si="6"/>
        <v>0</v>
      </c>
      <c r="AS25" s="19">
        <f t="shared" si="7"/>
        <v>0</v>
      </c>
      <c r="AT25" s="19">
        <f t="shared" si="8"/>
        <v>0</v>
      </c>
      <c r="AU25" s="19">
        <f t="shared" si="9"/>
        <v>0</v>
      </c>
      <c r="AV25" s="19">
        <f t="shared" si="10"/>
        <v>0</v>
      </c>
      <c r="AW25" s="19">
        <f t="shared" si="11"/>
        <v>0</v>
      </c>
      <c r="AX25" s="19">
        <f t="shared" si="12"/>
        <v>0</v>
      </c>
      <c r="AY25" s="19">
        <f t="shared" si="13"/>
        <v>0</v>
      </c>
      <c r="AZ25" s="19">
        <f t="shared" si="14"/>
        <v>0</v>
      </c>
      <c r="BA25" s="19">
        <f t="shared" si="76"/>
        <v>0</v>
      </c>
      <c r="BB25" s="19">
        <f t="shared" si="77"/>
        <v>0</v>
      </c>
      <c r="BC25" s="19">
        <f t="shared" si="78"/>
        <v>0</v>
      </c>
      <c r="BD25" s="19">
        <f t="shared" si="79"/>
        <v>0</v>
      </c>
      <c r="BE25" s="19">
        <f t="shared" si="80"/>
        <v>0</v>
      </c>
      <c r="BF25" s="19">
        <f t="shared" si="81"/>
        <v>0</v>
      </c>
      <c r="BG25" s="19">
        <f t="shared" si="54"/>
        <v>676</v>
      </c>
      <c r="BH25" s="19">
        <f t="shared" si="82"/>
        <v>0</v>
      </c>
      <c r="BI25" s="19">
        <f t="shared" si="83"/>
        <v>0</v>
      </c>
      <c r="BJ25" s="19">
        <f t="shared" si="84"/>
        <v>0</v>
      </c>
      <c r="BL25" s="20">
        <f t="shared" si="85"/>
        <v>0</v>
      </c>
      <c r="BM25" s="20">
        <f t="shared" si="86"/>
        <v>0</v>
      </c>
      <c r="BN25" s="20">
        <f t="shared" si="87"/>
        <v>0</v>
      </c>
      <c r="BO25" s="20">
        <f t="shared" si="88"/>
        <v>0</v>
      </c>
      <c r="BP25" s="20">
        <f t="shared" si="89"/>
        <v>0</v>
      </c>
      <c r="BQ25" s="20">
        <f t="shared" si="90"/>
        <v>0</v>
      </c>
      <c r="BR25" s="20">
        <f t="shared" si="91"/>
        <v>0</v>
      </c>
      <c r="BS25" s="20">
        <f t="shared" si="92"/>
        <v>0</v>
      </c>
      <c r="BT25" s="20">
        <f t="shared" si="93"/>
        <v>0</v>
      </c>
      <c r="BU25" s="20">
        <f t="shared" si="94"/>
        <v>0</v>
      </c>
      <c r="BV25" s="20">
        <f t="shared" si="26"/>
        <v>0</v>
      </c>
      <c r="BW25" s="8">
        <f>IF('Men''s Epée'!$AP$3=TRUE,G25,0)</f>
        <v>339</v>
      </c>
      <c r="BX25" s="8">
        <f>IF('Men''s Epée'!$AQ$3=TRUE,I25,0)</f>
        <v>337</v>
      </c>
      <c r="BY25" s="8">
        <f>IF('Men''s Epée'!$AR$3=TRUE,K25,0)</f>
        <v>0</v>
      </c>
      <c r="BZ25" s="8">
        <f>IF('Men''s Epée'!$AS$3=TRUE,M25,0)</f>
        <v>0</v>
      </c>
      <c r="CA25" s="8">
        <f t="shared" si="27"/>
        <v>0</v>
      </c>
      <c r="CB25" s="8">
        <f t="shared" si="28"/>
        <v>0</v>
      </c>
      <c r="CC25" s="8">
        <f t="shared" si="29"/>
        <v>0</v>
      </c>
      <c r="CD25" s="8">
        <f t="shared" si="30"/>
        <v>0</v>
      </c>
      <c r="CE25" s="8">
        <f t="shared" si="31"/>
        <v>0</v>
      </c>
      <c r="CF25" s="8">
        <f t="shared" si="32"/>
        <v>0</v>
      </c>
      <c r="CG25" s="8">
        <f t="shared" si="33"/>
        <v>0</v>
      </c>
      <c r="CH25" s="20">
        <f t="shared" si="95"/>
        <v>0</v>
      </c>
      <c r="CI25" s="20">
        <f t="shared" si="96"/>
        <v>0</v>
      </c>
      <c r="CJ25" s="20">
        <f t="shared" si="97"/>
        <v>0</v>
      </c>
      <c r="CK25" s="20">
        <f t="shared" si="98"/>
        <v>0</v>
      </c>
      <c r="CL25" s="20">
        <f t="shared" si="99"/>
        <v>0</v>
      </c>
      <c r="CM25" s="20">
        <f t="shared" si="100"/>
        <v>0</v>
      </c>
      <c r="CN25" s="8">
        <f t="shared" si="64"/>
        <v>676</v>
      </c>
      <c r="CO25" s="8">
        <f t="shared" si="101"/>
        <v>0</v>
      </c>
      <c r="CP25" s="8">
        <f t="shared" si="102"/>
        <v>0</v>
      </c>
      <c r="CQ25" s="8">
        <f t="shared" si="103"/>
        <v>0</v>
      </c>
      <c r="CR25" s="8">
        <f t="shared" si="43"/>
        <v>676</v>
      </c>
    </row>
    <row r="26" spans="1:96" ht="13.5">
      <c r="A26" s="11" t="str">
        <f t="shared" si="44"/>
        <v>23</v>
      </c>
      <c r="B26" s="11" t="str">
        <f t="shared" si="65"/>
        <v>#</v>
      </c>
      <c r="C26" s="12" t="s">
        <v>175</v>
      </c>
      <c r="D26" s="30">
        <v>1988</v>
      </c>
      <c r="E26" s="39">
        <f>ROUND(IF('Men''s Epée'!$A$3=1,AO26+BG26,BV26+CN26),0)</f>
        <v>633</v>
      </c>
      <c r="F26" s="14">
        <v>19</v>
      </c>
      <c r="G26" s="16">
        <f>IF(OR('Men''s Epée'!$A$3=1,'Men''s Epée'!$AP$3=TRUE),IF(OR(F26&gt;=49,ISNUMBER(F26)=FALSE),0,VLOOKUP(F26,PointTable,G$3,TRUE)),0)</f>
        <v>346</v>
      </c>
      <c r="H26" s="15">
        <v>26</v>
      </c>
      <c r="I26" s="16">
        <f>IF(OR('Men''s Epée'!$A$3=1,'Men''s Epée'!$AQ$3=TRUE),IF(OR(H26&gt;=49,ISNUMBER(H26)=FALSE),0,VLOOKUP(H26,PointTable,I$3,TRUE)),0)</f>
        <v>287</v>
      </c>
      <c r="J26" s="15" t="s">
        <v>4</v>
      </c>
      <c r="K26" s="16">
        <f>IF(OR('Men''s Epée'!$A$3=1,'Men''s Epée'!$AQ$3=TRUE),IF(OR(J26&gt;=49,ISNUMBER(J26)=FALSE),0,VLOOKUP(J26,PointTable,K$3,TRUE)),0)</f>
        <v>0</v>
      </c>
      <c r="L26" s="15" t="s">
        <v>4</v>
      </c>
      <c r="M26" s="16">
        <f>IF(OR('Men''s Epée'!$A$3=1,'Men''s Epée'!$AS$3=TRUE),IF(OR(L26&gt;=49,ISNUMBER(L26)=FALSE),0,VLOOKUP(L26,PointTable,M$3,TRUE)),0)</f>
        <v>0</v>
      </c>
      <c r="N26" s="17"/>
      <c r="O26" s="17"/>
      <c r="P26" s="17"/>
      <c r="Q26" s="17"/>
      <c r="R26" s="17"/>
      <c r="S26" s="17"/>
      <c r="T26" s="17"/>
      <c r="U26" s="17"/>
      <c r="V26" s="17"/>
      <c r="W26" s="18"/>
      <c r="X26" s="17"/>
      <c r="Y26" s="17"/>
      <c r="Z26" s="17"/>
      <c r="AA26" s="17"/>
      <c r="AB26" s="17"/>
      <c r="AC26" s="18"/>
      <c r="AE26" s="19">
        <f t="shared" si="66"/>
        <v>0</v>
      </c>
      <c r="AF26" s="19">
        <f t="shared" si="67"/>
        <v>0</v>
      </c>
      <c r="AG26" s="19">
        <f t="shared" si="68"/>
        <v>0</v>
      </c>
      <c r="AH26" s="19">
        <f t="shared" si="69"/>
        <v>0</v>
      </c>
      <c r="AI26" s="19">
        <f t="shared" si="70"/>
        <v>0</v>
      </c>
      <c r="AJ26" s="19">
        <f t="shared" si="71"/>
        <v>0</v>
      </c>
      <c r="AK26" s="19">
        <f t="shared" si="72"/>
        <v>0</v>
      </c>
      <c r="AL26" s="19">
        <f t="shared" si="73"/>
        <v>0</v>
      </c>
      <c r="AM26" s="19">
        <f t="shared" si="74"/>
        <v>0</v>
      </c>
      <c r="AN26" s="19">
        <f t="shared" si="75"/>
        <v>0</v>
      </c>
      <c r="AO26" s="19">
        <f t="shared" si="3"/>
        <v>0</v>
      </c>
      <c r="AP26" s="19">
        <f t="shared" si="4"/>
        <v>346</v>
      </c>
      <c r="AQ26" s="19">
        <f t="shared" si="5"/>
        <v>287</v>
      </c>
      <c r="AR26" s="19">
        <f t="shared" si="6"/>
        <v>0</v>
      </c>
      <c r="AS26" s="19">
        <f t="shared" si="7"/>
        <v>0</v>
      </c>
      <c r="AT26" s="19">
        <f t="shared" si="8"/>
        <v>0</v>
      </c>
      <c r="AU26" s="19">
        <f t="shared" si="9"/>
        <v>0</v>
      </c>
      <c r="AV26" s="19">
        <f t="shared" si="10"/>
        <v>0</v>
      </c>
      <c r="AW26" s="19">
        <f t="shared" si="11"/>
        <v>0</v>
      </c>
      <c r="AX26" s="19">
        <f t="shared" si="12"/>
        <v>0</v>
      </c>
      <c r="AY26" s="19">
        <f t="shared" si="13"/>
        <v>0</v>
      </c>
      <c r="AZ26" s="19">
        <f t="shared" si="14"/>
        <v>0</v>
      </c>
      <c r="BA26" s="19">
        <f t="shared" si="76"/>
        <v>0</v>
      </c>
      <c r="BB26" s="19">
        <f t="shared" si="77"/>
        <v>0</v>
      </c>
      <c r="BC26" s="19">
        <f t="shared" si="78"/>
        <v>0</v>
      </c>
      <c r="BD26" s="19">
        <f t="shared" si="79"/>
        <v>0</v>
      </c>
      <c r="BE26" s="19">
        <f t="shared" si="80"/>
        <v>0</v>
      </c>
      <c r="BF26" s="19">
        <f t="shared" si="81"/>
        <v>0</v>
      </c>
      <c r="BG26" s="19">
        <f t="shared" si="54"/>
        <v>633</v>
      </c>
      <c r="BH26" s="19">
        <f t="shared" si="82"/>
        <v>0</v>
      </c>
      <c r="BI26" s="19">
        <f t="shared" si="83"/>
        <v>0</v>
      </c>
      <c r="BJ26" s="19">
        <f t="shared" si="84"/>
        <v>0</v>
      </c>
      <c r="BL26" s="20">
        <f t="shared" si="85"/>
        <v>0</v>
      </c>
      <c r="BM26" s="20">
        <f t="shared" si="86"/>
        <v>0</v>
      </c>
      <c r="BN26" s="20">
        <f t="shared" si="87"/>
        <v>0</v>
      </c>
      <c r="BO26" s="20">
        <f t="shared" si="88"/>
        <v>0</v>
      </c>
      <c r="BP26" s="20">
        <f t="shared" si="89"/>
        <v>0</v>
      </c>
      <c r="BQ26" s="20">
        <f t="shared" si="90"/>
        <v>0</v>
      </c>
      <c r="BR26" s="20">
        <f t="shared" si="91"/>
        <v>0</v>
      </c>
      <c r="BS26" s="20">
        <f t="shared" si="92"/>
        <v>0</v>
      </c>
      <c r="BT26" s="20">
        <f t="shared" si="93"/>
        <v>0</v>
      </c>
      <c r="BU26" s="20">
        <f t="shared" si="94"/>
        <v>0</v>
      </c>
      <c r="BV26" s="20">
        <f t="shared" si="26"/>
        <v>0</v>
      </c>
      <c r="BW26" s="8">
        <f>IF('Men''s Epée'!$AP$3=TRUE,G26,0)</f>
        <v>346</v>
      </c>
      <c r="BX26" s="8">
        <f>IF('Men''s Epée'!$AQ$3=TRUE,I26,0)</f>
        <v>287</v>
      </c>
      <c r="BY26" s="8">
        <f>IF('Men''s Epée'!$AR$3=TRUE,K26,0)</f>
        <v>0</v>
      </c>
      <c r="BZ26" s="8">
        <f>IF('Men''s Epée'!$AS$3=TRUE,M26,0)</f>
        <v>0</v>
      </c>
      <c r="CA26" s="8">
        <f t="shared" si="27"/>
        <v>0</v>
      </c>
      <c r="CB26" s="8">
        <f t="shared" si="28"/>
        <v>0</v>
      </c>
      <c r="CC26" s="8">
        <f t="shared" si="29"/>
        <v>0</v>
      </c>
      <c r="CD26" s="8">
        <f t="shared" si="30"/>
        <v>0</v>
      </c>
      <c r="CE26" s="8">
        <f t="shared" si="31"/>
        <v>0</v>
      </c>
      <c r="CF26" s="8">
        <f t="shared" si="32"/>
        <v>0</v>
      </c>
      <c r="CG26" s="8">
        <f t="shared" si="33"/>
        <v>0</v>
      </c>
      <c r="CH26" s="20">
        <f t="shared" si="95"/>
        <v>0</v>
      </c>
      <c r="CI26" s="20">
        <f t="shared" si="96"/>
        <v>0</v>
      </c>
      <c r="CJ26" s="20">
        <f t="shared" si="97"/>
        <v>0</v>
      </c>
      <c r="CK26" s="20">
        <f t="shared" si="98"/>
        <v>0</v>
      </c>
      <c r="CL26" s="20">
        <f t="shared" si="99"/>
        <v>0</v>
      </c>
      <c r="CM26" s="20">
        <f t="shared" si="100"/>
        <v>0</v>
      </c>
      <c r="CN26" s="8">
        <f t="shared" si="64"/>
        <v>633</v>
      </c>
      <c r="CO26" s="8">
        <f t="shared" si="101"/>
        <v>0</v>
      </c>
      <c r="CP26" s="8">
        <f t="shared" si="102"/>
        <v>0</v>
      </c>
      <c r="CQ26" s="8">
        <f t="shared" si="103"/>
        <v>0</v>
      </c>
      <c r="CR26" s="8">
        <f t="shared" si="43"/>
        <v>633</v>
      </c>
    </row>
    <row r="27" spans="1:96" ht="13.5">
      <c r="A27" s="11" t="str">
        <f t="shared" si="44"/>
        <v>24</v>
      </c>
      <c r="B27" s="11" t="str">
        <f t="shared" si="65"/>
        <v>#</v>
      </c>
      <c r="C27" s="12" t="s">
        <v>275</v>
      </c>
      <c r="D27" s="13">
        <v>1991</v>
      </c>
      <c r="E27" s="39">
        <f>ROUND(IF('Men''s Epée'!$A$3=1,AO27+BG27,BV27+CN27),0)</f>
        <v>623</v>
      </c>
      <c r="F27" s="14" t="s">
        <v>4</v>
      </c>
      <c r="G27" s="16">
        <f>IF(OR('Men''s Epée'!$A$3=1,'Men''s Epée'!$AP$3=TRUE),IF(OR(F27&gt;=49,ISNUMBER(F27)=FALSE),0,VLOOKUP(F27,PointTable,G$3,TRUE)),0)</f>
        <v>0</v>
      </c>
      <c r="H27" s="15">
        <v>27</v>
      </c>
      <c r="I27" s="16">
        <f>IF(OR('Men''s Epée'!$A$3=1,'Men''s Epée'!$AQ$3=TRUE),IF(OR(H27&gt;=49,ISNUMBER(H27)=FALSE),0,VLOOKUP(H27,PointTable,I$3,TRUE)),0)</f>
        <v>285</v>
      </c>
      <c r="J27" s="15">
        <v>23</v>
      </c>
      <c r="K27" s="16">
        <f>IF(OR('Men''s Epée'!$A$3=1,'Men''s Epée'!$AQ$3=TRUE),IF(OR(J27&gt;=49,ISNUMBER(J27)=FALSE),0,VLOOKUP(J27,PointTable,K$3,TRUE)),0)</f>
        <v>338</v>
      </c>
      <c r="L27" s="15" t="s">
        <v>4</v>
      </c>
      <c r="M27" s="16">
        <f>IF(OR('Men''s Epée'!$A$3=1,'Men''s Epée'!$AS$3=TRUE),IF(OR(L27&gt;=49,ISNUMBER(L27)=FALSE),0,VLOOKUP(L27,PointTable,M$3,TRUE)),0)</f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8"/>
      <c r="X27" s="17"/>
      <c r="Y27" s="17"/>
      <c r="Z27" s="17"/>
      <c r="AA27" s="17"/>
      <c r="AB27" s="17"/>
      <c r="AC27" s="18"/>
      <c r="AE27" s="19">
        <f t="shared" si="66"/>
        <v>0</v>
      </c>
      <c r="AF27" s="19">
        <f t="shared" si="67"/>
        <v>0</v>
      </c>
      <c r="AG27" s="19">
        <f t="shared" si="68"/>
        <v>0</v>
      </c>
      <c r="AH27" s="19">
        <f t="shared" si="69"/>
        <v>0</v>
      </c>
      <c r="AI27" s="19">
        <f t="shared" si="70"/>
        <v>0</v>
      </c>
      <c r="AJ27" s="19">
        <f t="shared" si="71"/>
        <v>0</v>
      </c>
      <c r="AK27" s="19">
        <f t="shared" si="72"/>
        <v>0</v>
      </c>
      <c r="AL27" s="19">
        <f t="shared" si="73"/>
        <v>0</v>
      </c>
      <c r="AM27" s="19">
        <f t="shared" si="74"/>
        <v>0</v>
      </c>
      <c r="AN27" s="19">
        <f t="shared" si="75"/>
        <v>0</v>
      </c>
      <c r="AO27" s="19">
        <f t="shared" si="3"/>
        <v>0</v>
      </c>
      <c r="AP27" s="19">
        <f t="shared" si="4"/>
        <v>0</v>
      </c>
      <c r="AQ27" s="19">
        <f t="shared" si="5"/>
        <v>285</v>
      </c>
      <c r="AR27" s="19">
        <f t="shared" si="6"/>
        <v>338</v>
      </c>
      <c r="AS27" s="19">
        <f t="shared" si="7"/>
        <v>0</v>
      </c>
      <c r="AT27" s="19">
        <f t="shared" si="8"/>
        <v>0</v>
      </c>
      <c r="AU27" s="19">
        <f t="shared" si="9"/>
        <v>0</v>
      </c>
      <c r="AV27" s="19">
        <f t="shared" si="10"/>
        <v>0</v>
      </c>
      <c r="AW27" s="19">
        <f t="shared" si="11"/>
        <v>0</v>
      </c>
      <c r="AX27" s="19">
        <f t="shared" si="12"/>
        <v>0</v>
      </c>
      <c r="AY27" s="19">
        <f t="shared" si="13"/>
        <v>0</v>
      </c>
      <c r="AZ27" s="19">
        <f t="shared" si="14"/>
        <v>0</v>
      </c>
      <c r="BA27" s="19">
        <f t="shared" si="76"/>
        <v>0</v>
      </c>
      <c r="BB27" s="19">
        <f t="shared" si="77"/>
        <v>0</v>
      </c>
      <c r="BC27" s="19">
        <f t="shared" si="78"/>
        <v>0</v>
      </c>
      <c r="BD27" s="19">
        <f t="shared" si="79"/>
        <v>0</v>
      </c>
      <c r="BE27" s="19">
        <f t="shared" si="80"/>
        <v>0</v>
      </c>
      <c r="BF27" s="19">
        <f t="shared" si="81"/>
        <v>0</v>
      </c>
      <c r="BG27" s="19">
        <f t="shared" si="54"/>
        <v>623</v>
      </c>
      <c r="BH27" s="19">
        <f t="shared" si="82"/>
        <v>0</v>
      </c>
      <c r="BI27" s="19">
        <f t="shared" si="83"/>
        <v>0</v>
      </c>
      <c r="BJ27" s="19">
        <f t="shared" si="84"/>
        <v>0</v>
      </c>
      <c r="BL27" s="20">
        <f t="shared" si="85"/>
        <v>0</v>
      </c>
      <c r="BM27" s="20">
        <f t="shared" si="86"/>
        <v>0</v>
      </c>
      <c r="BN27" s="20">
        <f t="shared" si="87"/>
        <v>0</v>
      </c>
      <c r="BO27" s="20">
        <f t="shared" si="88"/>
        <v>0</v>
      </c>
      <c r="BP27" s="20">
        <f t="shared" si="89"/>
        <v>0</v>
      </c>
      <c r="BQ27" s="20">
        <f t="shared" si="90"/>
        <v>0</v>
      </c>
      <c r="BR27" s="20">
        <f t="shared" si="91"/>
        <v>0</v>
      </c>
      <c r="BS27" s="20">
        <f t="shared" si="92"/>
        <v>0</v>
      </c>
      <c r="BT27" s="20">
        <f t="shared" si="93"/>
        <v>0</v>
      </c>
      <c r="BU27" s="20">
        <f t="shared" si="94"/>
        <v>0</v>
      </c>
      <c r="BV27" s="20">
        <f t="shared" si="26"/>
        <v>0</v>
      </c>
      <c r="BW27" s="8">
        <f>IF('Men''s Epée'!$AP$3=TRUE,G27,0)</f>
        <v>0</v>
      </c>
      <c r="BX27" s="8">
        <f>IF('Men''s Epée'!$AQ$3=TRUE,I27,0)</f>
        <v>285</v>
      </c>
      <c r="BY27" s="8">
        <f>IF('Men''s Epée'!$AR$3=TRUE,K27,0)</f>
        <v>338</v>
      </c>
      <c r="BZ27" s="8">
        <f>IF('Men''s Epée'!$AS$3=TRUE,M27,0)</f>
        <v>0</v>
      </c>
      <c r="CA27" s="8">
        <f t="shared" si="27"/>
        <v>0</v>
      </c>
      <c r="CB27" s="8">
        <f t="shared" si="28"/>
        <v>0</v>
      </c>
      <c r="CC27" s="8">
        <f t="shared" si="29"/>
        <v>0</v>
      </c>
      <c r="CD27" s="8">
        <f t="shared" si="30"/>
        <v>0</v>
      </c>
      <c r="CE27" s="8">
        <f t="shared" si="31"/>
        <v>0</v>
      </c>
      <c r="CF27" s="8">
        <f t="shared" si="32"/>
        <v>0</v>
      </c>
      <c r="CG27" s="8">
        <f t="shared" si="33"/>
        <v>0</v>
      </c>
      <c r="CH27" s="20">
        <f t="shared" si="95"/>
        <v>0</v>
      </c>
      <c r="CI27" s="20">
        <f t="shared" si="96"/>
        <v>0</v>
      </c>
      <c r="CJ27" s="20">
        <f t="shared" si="97"/>
        <v>0</v>
      </c>
      <c r="CK27" s="20">
        <f t="shared" si="98"/>
        <v>0</v>
      </c>
      <c r="CL27" s="20">
        <f t="shared" si="99"/>
        <v>0</v>
      </c>
      <c r="CM27" s="20">
        <f t="shared" si="100"/>
        <v>0</v>
      </c>
      <c r="CN27" s="8">
        <f t="shared" si="64"/>
        <v>623</v>
      </c>
      <c r="CO27" s="8">
        <f t="shared" si="101"/>
        <v>0</v>
      </c>
      <c r="CP27" s="8">
        <f t="shared" si="102"/>
        <v>0</v>
      </c>
      <c r="CQ27" s="8">
        <f t="shared" si="103"/>
        <v>0</v>
      </c>
      <c r="CR27" s="8">
        <f t="shared" si="43"/>
        <v>623</v>
      </c>
    </row>
    <row r="28" spans="1:96" ht="13.5">
      <c r="A28" s="11" t="str">
        <f t="shared" si="44"/>
        <v>25</v>
      </c>
      <c r="B28" s="11">
        <f t="shared" si="65"/>
      </c>
      <c r="C28" s="12" t="s">
        <v>199</v>
      </c>
      <c r="D28" s="13">
        <v>1971</v>
      </c>
      <c r="E28" s="39">
        <f>ROUND(IF('Men''s Epée'!$A$3=1,AO28+BG28,BV28+CN28),0)</f>
        <v>618</v>
      </c>
      <c r="F28" s="14">
        <v>22.5</v>
      </c>
      <c r="G28" s="16">
        <f>IF(OR('Men''s Epée'!$A$3=1,'Men''s Epée'!$AP$3=TRUE),IF(OR(F28&gt;=49,ISNUMBER(F28)=FALSE),0,VLOOKUP(F28,PointTable,G$3,TRUE)),0)</f>
        <v>339</v>
      </c>
      <c r="H28" s="15">
        <v>30</v>
      </c>
      <c r="I28" s="16">
        <f>IF(OR('Men''s Epée'!$A$3=1,'Men''s Epée'!$AQ$3=TRUE),IF(OR(H28&gt;=49,ISNUMBER(H28)=FALSE),0,VLOOKUP(H28,PointTable,I$3,TRUE)),0)</f>
        <v>279</v>
      </c>
      <c r="J28" s="15" t="s">
        <v>4</v>
      </c>
      <c r="K28" s="16">
        <f>IF(OR('Men''s Epée'!$A$3=1,'Men''s Epée'!$AQ$3=TRUE),IF(OR(J28&gt;=49,ISNUMBER(J28)=FALSE),0,VLOOKUP(J28,PointTable,K$3,TRUE)),0)</f>
        <v>0</v>
      </c>
      <c r="L28" s="15" t="s">
        <v>4</v>
      </c>
      <c r="M28" s="16">
        <f>IF(OR('Men''s Epée'!$A$3=1,'Men''s Epée'!$AS$3=TRUE),IF(OR(L28&gt;=49,ISNUMBER(L28)=FALSE),0,VLOOKUP(L28,PointTable,M$3,TRUE)),0)</f>
        <v>0</v>
      </c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7"/>
      <c r="Y28" s="17"/>
      <c r="Z28" s="17"/>
      <c r="AA28" s="17"/>
      <c r="AB28" s="17"/>
      <c r="AC28" s="18"/>
      <c r="AE28" s="19">
        <f t="shared" si="66"/>
        <v>0</v>
      </c>
      <c r="AF28" s="19">
        <f t="shared" si="67"/>
        <v>0</v>
      </c>
      <c r="AG28" s="19">
        <f t="shared" si="68"/>
        <v>0</v>
      </c>
      <c r="AH28" s="19">
        <f t="shared" si="69"/>
        <v>0</v>
      </c>
      <c r="AI28" s="19">
        <f t="shared" si="70"/>
        <v>0</v>
      </c>
      <c r="AJ28" s="19">
        <f t="shared" si="71"/>
        <v>0</v>
      </c>
      <c r="AK28" s="19">
        <f t="shared" si="72"/>
        <v>0</v>
      </c>
      <c r="AL28" s="19">
        <f t="shared" si="73"/>
        <v>0</v>
      </c>
      <c r="AM28" s="19">
        <f t="shared" si="74"/>
        <v>0</v>
      </c>
      <c r="AN28" s="19">
        <f t="shared" si="75"/>
        <v>0</v>
      </c>
      <c r="AO28" s="19">
        <f t="shared" si="3"/>
        <v>0</v>
      </c>
      <c r="AP28" s="19">
        <f t="shared" si="4"/>
        <v>339</v>
      </c>
      <c r="AQ28" s="19">
        <f t="shared" si="5"/>
        <v>279</v>
      </c>
      <c r="AR28" s="19">
        <f t="shared" si="6"/>
        <v>0</v>
      </c>
      <c r="AS28" s="19">
        <f t="shared" si="7"/>
        <v>0</v>
      </c>
      <c r="AT28" s="19">
        <f t="shared" si="8"/>
        <v>0</v>
      </c>
      <c r="AU28" s="19">
        <f t="shared" si="9"/>
        <v>0</v>
      </c>
      <c r="AV28" s="19">
        <f t="shared" si="10"/>
        <v>0</v>
      </c>
      <c r="AW28" s="19">
        <f t="shared" si="11"/>
        <v>0</v>
      </c>
      <c r="AX28" s="19">
        <f t="shared" si="12"/>
        <v>0</v>
      </c>
      <c r="AY28" s="19">
        <f t="shared" si="13"/>
        <v>0</v>
      </c>
      <c r="AZ28" s="19">
        <f t="shared" si="14"/>
        <v>0</v>
      </c>
      <c r="BA28" s="19">
        <f t="shared" si="76"/>
        <v>0</v>
      </c>
      <c r="BB28" s="19">
        <f t="shared" si="77"/>
        <v>0</v>
      </c>
      <c r="BC28" s="19">
        <f t="shared" si="78"/>
        <v>0</v>
      </c>
      <c r="BD28" s="19">
        <f t="shared" si="79"/>
        <v>0</v>
      </c>
      <c r="BE28" s="19">
        <f t="shared" si="80"/>
        <v>0</v>
      </c>
      <c r="BF28" s="19">
        <f t="shared" si="81"/>
        <v>0</v>
      </c>
      <c r="BG28" s="19">
        <f t="shared" si="54"/>
        <v>618</v>
      </c>
      <c r="BH28" s="19">
        <f t="shared" si="82"/>
        <v>0</v>
      </c>
      <c r="BI28" s="19">
        <f t="shared" si="83"/>
        <v>0</v>
      </c>
      <c r="BJ28" s="19">
        <f t="shared" si="84"/>
        <v>0</v>
      </c>
      <c r="BL28" s="20">
        <f t="shared" si="85"/>
        <v>0</v>
      </c>
      <c r="BM28" s="20">
        <f t="shared" si="86"/>
        <v>0</v>
      </c>
      <c r="BN28" s="20">
        <f t="shared" si="87"/>
        <v>0</v>
      </c>
      <c r="BO28" s="20">
        <f t="shared" si="88"/>
        <v>0</v>
      </c>
      <c r="BP28" s="20">
        <f t="shared" si="89"/>
        <v>0</v>
      </c>
      <c r="BQ28" s="20">
        <f t="shared" si="90"/>
        <v>0</v>
      </c>
      <c r="BR28" s="20">
        <f t="shared" si="91"/>
        <v>0</v>
      </c>
      <c r="BS28" s="20">
        <f t="shared" si="92"/>
        <v>0</v>
      </c>
      <c r="BT28" s="20">
        <f t="shared" si="93"/>
        <v>0</v>
      </c>
      <c r="BU28" s="20">
        <f t="shared" si="94"/>
        <v>0</v>
      </c>
      <c r="BV28" s="20">
        <f t="shared" si="26"/>
        <v>0</v>
      </c>
      <c r="BW28" s="8">
        <f>IF('Men''s Epée'!$AP$3=TRUE,G28,0)</f>
        <v>339</v>
      </c>
      <c r="BX28" s="8">
        <f>IF('Men''s Epée'!$AQ$3=TRUE,I28,0)</f>
        <v>279</v>
      </c>
      <c r="BY28" s="8">
        <f>IF('Men''s Epée'!$AR$3=TRUE,K28,0)</f>
        <v>0</v>
      </c>
      <c r="BZ28" s="8">
        <f>IF('Men''s Epée'!$AS$3=TRUE,M28,0)</f>
        <v>0</v>
      </c>
      <c r="CA28" s="8">
        <f t="shared" si="27"/>
        <v>0</v>
      </c>
      <c r="CB28" s="8">
        <f t="shared" si="28"/>
        <v>0</v>
      </c>
      <c r="CC28" s="8">
        <f t="shared" si="29"/>
        <v>0</v>
      </c>
      <c r="CD28" s="8">
        <f t="shared" si="30"/>
        <v>0</v>
      </c>
      <c r="CE28" s="8">
        <f t="shared" si="31"/>
        <v>0</v>
      </c>
      <c r="CF28" s="8">
        <f t="shared" si="32"/>
        <v>0</v>
      </c>
      <c r="CG28" s="8">
        <f t="shared" si="33"/>
        <v>0</v>
      </c>
      <c r="CH28" s="20">
        <f t="shared" si="95"/>
        <v>0</v>
      </c>
      <c r="CI28" s="20">
        <f t="shared" si="96"/>
        <v>0</v>
      </c>
      <c r="CJ28" s="20">
        <f t="shared" si="97"/>
        <v>0</v>
      </c>
      <c r="CK28" s="20">
        <f t="shared" si="98"/>
        <v>0</v>
      </c>
      <c r="CL28" s="20">
        <f t="shared" si="99"/>
        <v>0</v>
      </c>
      <c r="CM28" s="20">
        <f t="shared" si="100"/>
        <v>0</v>
      </c>
      <c r="CN28" s="8">
        <f t="shared" si="64"/>
        <v>618</v>
      </c>
      <c r="CO28" s="8">
        <f t="shared" si="101"/>
        <v>0</v>
      </c>
      <c r="CP28" s="8">
        <f t="shared" si="102"/>
        <v>0</v>
      </c>
      <c r="CQ28" s="8">
        <f t="shared" si="103"/>
        <v>0</v>
      </c>
      <c r="CR28" s="8">
        <f t="shared" si="43"/>
        <v>618</v>
      </c>
    </row>
    <row r="29" spans="1:96" ht="13.5">
      <c r="A29" s="11" t="str">
        <f t="shared" si="44"/>
        <v>26</v>
      </c>
      <c r="B29" s="11" t="str">
        <f t="shared" si="65"/>
        <v>#</v>
      </c>
      <c r="C29" s="12" t="s">
        <v>130</v>
      </c>
      <c r="D29" s="13">
        <v>1987</v>
      </c>
      <c r="E29" s="39">
        <f>ROUND(IF('Men''s Epée'!$A$3=1,AO29+BG29,BV29+CN29),0)</f>
        <v>540</v>
      </c>
      <c r="F29" s="14" t="s">
        <v>4</v>
      </c>
      <c r="G29" s="16">
        <f>IF(OR('Men''s Epée'!$A$3=1,'Men''s Epée'!$AP$3=TRUE),IF(OR(F29&gt;=49,ISNUMBER(F29)=FALSE),0,VLOOKUP(F29,PointTable,G$3,TRUE)),0)</f>
        <v>0</v>
      </c>
      <c r="H29" s="15" t="s">
        <v>4</v>
      </c>
      <c r="I29" s="16">
        <f>IF(OR('Men''s Epée'!$A$3=1,'Men''s Epée'!$AQ$3=TRUE),IF(OR(H29&gt;=49,ISNUMBER(H29)=FALSE),0,VLOOKUP(H29,PointTable,I$3,TRUE)),0)</f>
        <v>0</v>
      </c>
      <c r="J29" s="15">
        <v>22</v>
      </c>
      <c r="K29" s="16">
        <f>IF(OR('Men''s Epée'!$A$3=1,'Men''s Epée'!$AQ$3=TRUE),IF(OR(J29&gt;=49,ISNUMBER(J29)=FALSE),0,VLOOKUP(J29,PointTable,K$3,TRUE)),0)</f>
        <v>340</v>
      </c>
      <c r="L29" s="15" t="s">
        <v>4</v>
      </c>
      <c r="M29" s="16">
        <f>IF(OR('Men''s Epée'!$A$3=1,'Men''s Epée'!$AS$3=TRUE),IF(OR(L29&gt;=49,ISNUMBER(L29)=FALSE),0,VLOOKUP(L29,PointTable,M$3,TRUE)),0)</f>
        <v>0</v>
      </c>
      <c r="N29" s="17">
        <v>200</v>
      </c>
      <c r="O29" s="17"/>
      <c r="P29" s="17"/>
      <c r="Q29" s="17"/>
      <c r="R29" s="17"/>
      <c r="S29" s="17"/>
      <c r="T29" s="17"/>
      <c r="U29" s="17"/>
      <c r="V29" s="17"/>
      <c r="W29" s="18"/>
      <c r="X29" s="17"/>
      <c r="Y29" s="17"/>
      <c r="Z29" s="17"/>
      <c r="AA29" s="17"/>
      <c r="AB29" s="17"/>
      <c r="AC29" s="18"/>
      <c r="AE29" s="19">
        <f t="shared" si="66"/>
        <v>200</v>
      </c>
      <c r="AF29" s="19">
        <f t="shared" si="67"/>
        <v>0</v>
      </c>
      <c r="AG29" s="19">
        <f t="shared" si="68"/>
        <v>0</v>
      </c>
      <c r="AH29" s="19">
        <f t="shared" si="69"/>
        <v>0</v>
      </c>
      <c r="AI29" s="19">
        <f t="shared" si="70"/>
        <v>0</v>
      </c>
      <c r="AJ29" s="19">
        <f t="shared" si="71"/>
        <v>0</v>
      </c>
      <c r="AK29" s="19">
        <f t="shared" si="72"/>
        <v>0</v>
      </c>
      <c r="AL29" s="19">
        <f t="shared" si="73"/>
        <v>0</v>
      </c>
      <c r="AM29" s="19">
        <f t="shared" si="74"/>
        <v>0</v>
      </c>
      <c r="AN29" s="19">
        <f t="shared" si="75"/>
        <v>0</v>
      </c>
      <c r="AO29" s="19">
        <f t="shared" si="3"/>
        <v>200</v>
      </c>
      <c r="AP29" s="19">
        <f t="shared" si="4"/>
        <v>0</v>
      </c>
      <c r="AQ29" s="19">
        <f t="shared" si="5"/>
        <v>0</v>
      </c>
      <c r="AR29" s="19">
        <f t="shared" si="6"/>
        <v>340</v>
      </c>
      <c r="AS29" s="19">
        <f t="shared" si="7"/>
        <v>0</v>
      </c>
      <c r="AT29" s="19">
        <f t="shared" si="8"/>
        <v>0</v>
      </c>
      <c r="AU29" s="19">
        <f t="shared" si="9"/>
        <v>0</v>
      </c>
      <c r="AV29" s="19">
        <f t="shared" si="10"/>
        <v>0</v>
      </c>
      <c r="AW29" s="19">
        <f t="shared" si="11"/>
        <v>0</v>
      </c>
      <c r="AX29" s="19">
        <f t="shared" si="12"/>
        <v>0</v>
      </c>
      <c r="AY29" s="19">
        <f t="shared" si="13"/>
        <v>0</v>
      </c>
      <c r="AZ29" s="19">
        <f t="shared" si="14"/>
        <v>0</v>
      </c>
      <c r="BA29" s="19">
        <f t="shared" si="76"/>
        <v>0</v>
      </c>
      <c r="BB29" s="19">
        <f t="shared" si="77"/>
        <v>0</v>
      </c>
      <c r="BC29" s="19">
        <f t="shared" si="78"/>
        <v>0</v>
      </c>
      <c r="BD29" s="19">
        <f t="shared" si="79"/>
        <v>0</v>
      </c>
      <c r="BE29" s="19">
        <f t="shared" si="80"/>
        <v>0</v>
      </c>
      <c r="BF29" s="19">
        <f t="shared" si="81"/>
        <v>0</v>
      </c>
      <c r="BG29" s="19">
        <f t="shared" si="54"/>
        <v>340</v>
      </c>
      <c r="BH29" s="19">
        <f t="shared" si="82"/>
        <v>0</v>
      </c>
      <c r="BI29" s="19">
        <f t="shared" si="83"/>
        <v>0</v>
      </c>
      <c r="BJ29" s="19">
        <f t="shared" si="84"/>
        <v>0</v>
      </c>
      <c r="BL29" s="20">
        <f t="shared" si="85"/>
        <v>200</v>
      </c>
      <c r="BM29" s="20">
        <f t="shared" si="86"/>
        <v>0</v>
      </c>
      <c r="BN29" s="20">
        <f t="shared" si="87"/>
        <v>0</v>
      </c>
      <c r="BO29" s="20">
        <f t="shared" si="88"/>
        <v>0</v>
      </c>
      <c r="BP29" s="20">
        <f t="shared" si="89"/>
        <v>0</v>
      </c>
      <c r="BQ29" s="20">
        <f t="shared" si="90"/>
        <v>0</v>
      </c>
      <c r="BR29" s="20">
        <f t="shared" si="91"/>
        <v>0</v>
      </c>
      <c r="BS29" s="20">
        <f t="shared" si="92"/>
        <v>0</v>
      </c>
      <c r="BT29" s="20">
        <f t="shared" si="93"/>
        <v>0</v>
      </c>
      <c r="BU29" s="20">
        <f t="shared" si="94"/>
        <v>0</v>
      </c>
      <c r="BV29" s="20">
        <f t="shared" si="26"/>
        <v>200</v>
      </c>
      <c r="BW29" s="8">
        <f>IF('Men''s Epée'!$AP$3=TRUE,G29,0)</f>
        <v>0</v>
      </c>
      <c r="BX29" s="8">
        <f>IF('Men''s Epée'!$AQ$3=TRUE,I29,0)</f>
        <v>0</v>
      </c>
      <c r="BY29" s="8">
        <f>IF('Men''s Epée'!$AR$3=TRUE,K29,0)</f>
        <v>340</v>
      </c>
      <c r="BZ29" s="8">
        <f>IF('Men''s Epée'!$AS$3=TRUE,M29,0)</f>
        <v>0</v>
      </c>
      <c r="CA29" s="8">
        <f t="shared" si="27"/>
        <v>0</v>
      </c>
      <c r="CB29" s="8">
        <f t="shared" si="28"/>
        <v>0</v>
      </c>
      <c r="CC29" s="8">
        <f t="shared" si="29"/>
        <v>0</v>
      </c>
      <c r="CD29" s="8">
        <f t="shared" si="30"/>
        <v>0</v>
      </c>
      <c r="CE29" s="8">
        <f t="shared" si="31"/>
        <v>0</v>
      </c>
      <c r="CF29" s="8">
        <f t="shared" si="32"/>
        <v>0</v>
      </c>
      <c r="CG29" s="8">
        <f t="shared" si="33"/>
        <v>0</v>
      </c>
      <c r="CH29" s="20">
        <f t="shared" si="95"/>
        <v>0</v>
      </c>
      <c r="CI29" s="20">
        <f t="shared" si="96"/>
        <v>0</v>
      </c>
      <c r="CJ29" s="20">
        <f t="shared" si="97"/>
        <v>0</v>
      </c>
      <c r="CK29" s="20">
        <f t="shared" si="98"/>
        <v>0</v>
      </c>
      <c r="CL29" s="20">
        <f t="shared" si="99"/>
        <v>0</v>
      </c>
      <c r="CM29" s="20">
        <f t="shared" si="100"/>
        <v>0</v>
      </c>
      <c r="CN29" s="8">
        <f t="shared" si="64"/>
        <v>340</v>
      </c>
      <c r="CO29" s="8">
        <f t="shared" si="101"/>
        <v>0</v>
      </c>
      <c r="CP29" s="8">
        <f t="shared" si="102"/>
        <v>0</v>
      </c>
      <c r="CQ29" s="8">
        <f t="shared" si="103"/>
        <v>0</v>
      </c>
      <c r="CR29" s="8">
        <f t="shared" si="43"/>
        <v>540</v>
      </c>
    </row>
    <row r="30" spans="1:96" ht="13.5">
      <c r="A30" s="11" t="str">
        <f t="shared" si="44"/>
        <v>27</v>
      </c>
      <c r="B30" s="11">
        <f t="shared" si="65"/>
      </c>
      <c r="C30" s="12" t="s">
        <v>271</v>
      </c>
      <c r="D30" s="13">
        <v>1977</v>
      </c>
      <c r="E30" s="39">
        <f>ROUND(IF('Men''s Epée'!$A$3=1,AO30+BG30,BV30+CN30),0)</f>
        <v>533</v>
      </c>
      <c r="F30" s="14" t="s">
        <v>4</v>
      </c>
      <c r="G30" s="16">
        <f>IF(OR('Men''s Epée'!$A$3=1,'Men''s Epée'!$AP$3=TRUE),IF(OR(F30&gt;=49,ISNUMBER(F30)=FALSE),0,VLOOKUP(F30,PointTable,G$3,TRUE)),0)</f>
        <v>0</v>
      </c>
      <c r="H30" s="15">
        <v>10</v>
      </c>
      <c r="I30" s="16">
        <f>IF(OR('Men''s Epée'!$A$3=1,'Men''s Epée'!$AQ$3=TRUE),IF(OR(H30&gt;=49,ISNUMBER(H30)=FALSE),0,VLOOKUP(H30,PointTable,I$3,TRUE)),0)</f>
        <v>533</v>
      </c>
      <c r="J30" s="15" t="s">
        <v>4</v>
      </c>
      <c r="K30" s="16">
        <f>IF(OR('Men''s Epée'!$A$3=1,'Men''s Epée'!$AQ$3=TRUE),IF(OR(J30&gt;=49,ISNUMBER(J30)=FALSE),0,VLOOKUP(J30,PointTable,K$3,TRUE)),0)</f>
        <v>0</v>
      </c>
      <c r="L30" s="15" t="s">
        <v>4</v>
      </c>
      <c r="M30" s="16">
        <f>IF(OR('Men''s Epée'!$A$3=1,'Men''s Epée'!$AS$3=TRUE),IF(OR(L30&gt;=49,ISNUMBER(L30)=FALSE),0,VLOOKUP(L30,PointTable,M$3,TRUE)),0)</f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17"/>
      <c r="Y30" s="17"/>
      <c r="Z30" s="17"/>
      <c r="AA30" s="17"/>
      <c r="AB30" s="17"/>
      <c r="AC30" s="18"/>
      <c r="AE30" s="19">
        <f t="shared" si="66"/>
        <v>0</v>
      </c>
      <c r="AF30" s="19">
        <f t="shared" si="67"/>
        <v>0</v>
      </c>
      <c r="AG30" s="19">
        <f t="shared" si="68"/>
        <v>0</v>
      </c>
      <c r="AH30" s="19">
        <f t="shared" si="69"/>
        <v>0</v>
      </c>
      <c r="AI30" s="19">
        <f t="shared" si="70"/>
        <v>0</v>
      </c>
      <c r="AJ30" s="19">
        <f t="shared" si="71"/>
        <v>0</v>
      </c>
      <c r="AK30" s="19">
        <f t="shared" si="72"/>
        <v>0</v>
      </c>
      <c r="AL30" s="19">
        <f t="shared" si="73"/>
        <v>0</v>
      </c>
      <c r="AM30" s="19">
        <f t="shared" si="74"/>
        <v>0</v>
      </c>
      <c r="AN30" s="19">
        <f t="shared" si="75"/>
        <v>0</v>
      </c>
      <c r="AO30" s="19">
        <f t="shared" si="3"/>
        <v>0</v>
      </c>
      <c r="AP30" s="19">
        <f t="shared" si="4"/>
        <v>0</v>
      </c>
      <c r="AQ30" s="19">
        <f t="shared" si="5"/>
        <v>533</v>
      </c>
      <c r="AR30" s="19">
        <f t="shared" si="6"/>
        <v>0</v>
      </c>
      <c r="AS30" s="19">
        <f t="shared" si="7"/>
        <v>0</v>
      </c>
      <c r="AT30" s="19">
        <f t="shared" si="8"/>
        <v>0</v>
      </c>
      <c r="AU30" s="19">
        <f t="shared" si="9"/>
        <v>0</v>
      </c>
      <c r="AV30" s="19">
        <f t="shared" si="10"/>
        <v>0</v>
      </c>
      <c r="AW30" s="19">
        <f t="shared" si="11"/>
        <v>0</v>
      </c>
      <c r="AX30" s="19">
        <f t="shared" si="12"/>
        <v>0</v>
      </c>
      <c r="AY30" s="19">
        <f t="shared" si="13"/>
        <v>0</v>
      </c>
      <c r="AZ30" s="19">
        <f t="shared" si="14"/>
        <v>0</v>
      </c>
      <c r="BA30" s="19">
        <f t="shared" si="76"/>
        <v>0</v>
      </c>
      <c r="BB30" s="19">
        <f t="shared" si="77"/>
        <v>0</v>
      </c>
      <c r="BC30" s="19">
        <f t="shared" si="78"/>
        <v>0</v>
      </c>
      <c r="BD30" s="19">
        <f t="shared" si="79"/>
        <v>0</v>
      </c>
      <c r="BE30" s="19">
        <f t="shared" si="80"/>
        <v>0</v>
      </c>
      <c r="BF30" s="19">
        <f t="shared" si="81"/>
        <v>0</v>
      </c>
      <c r="BG30" s="19">
        <f t="shared" si="54"/>
        <v>533</v>
      </c>
      <c r="BH30" s="19">
        <f t="shared" si="82"/>
        <v>0</v>
      </c>
      <c r="BI30" s="19">
        <f t="shared" si="83"/>
        <v>0</v>
      </c>
      <c r="BJ30" s="19">
        <f t="shared" si="84"/>
        <v>0</v>
      </c>
      <c r="BL30" s="20">
        <f t="shared" si="85"/>
        <v>0</v>
      </c>
      <c r="BM30" s="20">
        <f t="shared" si="86"/>
        <v>0</v>
      </c>
      <c r="BN30" s="20">
        <f t="shared" si="87"/>
        <v>0</v>
      </c>
      <c r="BO30" s="20">
        <f t="shared" si="88"/>
        <v>0</v>
      </c>
      <c r="BP30" s="20">
        <f t="shared" si="89"/>
        <v>0</v>
      </c>
      <c r="BQ30" s="20">
        <f t="shared" si="90"/>
        <v>0</v>
      </c>
      <c r="BR30" s="20">
        <f t="shared" si="91"/>
        <v>0</v>
      </c>
      <c r="BS30" s="20">
        <f t="shared" si="92"/>
        <v>0</v>
      </c>
      <c r="BT30" s="20">
        <f t="shared" si="93"/>
        <v>0</v>
      </c>
      <c r="BU30" s="20">
        <f t="shared" si="94"/>
        <v>0</v>
      </c>
      <c r="BV30" s="20">
        <f t="shared" si="26"/>
        <v>0</v>
      </c>
      <c r="BW30" s="8">
        <f>IF('Men''s Epée'!$AP$3=TRUE,G30,0)</f>
        <v>0</v>
      </c>
      <c r="BX30" s="8">
        <f>IF('Men''s Epée'!$AQ$3=TRUE,I30,0)</f>
        <v>533</v>
      </c>
      <c r="BY30" s="8">
        <f>IF('Men''s Epée'!$AR$3=TRUE,K30,0)</f>
        <v>0</v>
      </c>
      <c r="BZ30" s="8">
        <f>IF('Men''s Epée'!$AS$3=TRUE,M30,0)</f>
        <v>0</v>
      </c>
      <c r="CA30" s="8">
        <f t="shared" si="27"/>
        <v>0</v>
      </c>
      <c r="CB30" s="8">
        <f t="shared" si="28"/>
        <v>0</v>
      </c>
      <c r="CC30" s="8">
        <f t="shared" si="29"/>
        <v>0</v>
      </c>
      <c r="CD30" s="8">
        <f t="shared" si="30"/>
        <v>0</v>
      </c>
      <c r="CE30" s="8">
        <f t="shared" si="31"/>
        <v>0</v>
      </c>
      <c r="CF30" s="8">
        <f t="shared" si="32"/>
        <v>0</v>
      </c>
      <c r="CG30" s="8">
        <f t="shared" si="33"/>
        <v>0</v>
      </c>
      <c r="CH30" s="20">
        <f t="shared" si="95"/>
        <v>0</v>
      </c>
      <c r="CI30" s="20">
        <f t="shared" si="96"/>
        <v>0</v>
      </c>
      <c r="CJ30" s="20">
        <f t="shared" si="97"/>
        <v>0</v>
      </c>
      <c r="CK30" s="20">
        <f t="shared" si="98"/>
        <v>0</v>
      </c>
      <c r="CL30" s="20">
        <f t="shared" si="99"/>
        <v>0</v>
      </c>
      <c r="CM30" s="20">
        <f t="shared" si="100"/>
        <v>0</v>
      </c>
      <c r="CN30" s="8">
        <f t="shared" si="64"/>
        <v>533</v>
      </c>
      <c r="CO30" s="8">
        <f t="shared" si="101"/>
        <v>0</v>
      </c>
      <c r="CP30" s="8">
        <f t="shared" si="102"/>
        <v>0</v>
      </c>
      <c r="CQ30" s="8">
        <f t="shared" si="103"/>
        <v>0</v>
      </c>
      <c r="CR30" s="8">
        <f t="shared" si="43"/>
        <v>533</v>
      </c>
    </row>
    <row r="31" spans="1:96" ht="13.5">
      <c r="A31" s="11" t="str">
        <f t="shared" si="44"/>
        <v>28T</v>
      </c>
      <c r="B31" s="11">
        <f t="shared" si="65"/>
      </c>
      <c r="C31" s="12" t="s">
        <v>164</v>
      </c>
      <c r="D31" s="13">
        <v>1971</v>
      </c>
      <c r="E31" s="39">
        <f>ROUND(IF('Men''s Epée'!$A$3=1,AO31+BG31,BV31+CN31),0)</f>
        <v>506</v>
      </c>
      <c r="F31" s="14" t="s">
        <v>4</v>
      </c>
      <c r="G31" s="16">
        <f>IF(OR('Men''s Epée'!$A$3=1,'Men''s Epée'!$AP$3=TRUE),IF(OR(F31&gt;=49,ISNUMBER(F31)=FALSE),0,VLOOKUP(F31,PointTable,G$3,TRUE)),0)</f>
        <v>0</v>
      </c>
      <c r="H31" s="15" t="s">
        <v>4</v>
      </c>
      <c r="I31" s="16">
        <f>IF(OR('Men''s Epée'!$A$3=1,'Men''s Epée'!$AQ$3=TRUE),IF(OR(H31&gt;=49,ISNUMBER(H31)=FALSE),0,VLOOKUP(H31,PointTable,I$3,TRUE)),0)</f>
        <v>0</v>
      </c>
      <c r="J31" s="15">
        <v>13</v>
      </c>
      <c r="K31" s="16">
        <f>IF(OR('Men''s Epée'!$A$3=1,'Men''s Epée'!$AQ$3=TRUE),IF(OR(J31&gt;=49,ISNUMBER(J31)=FALSE),0,VLOOKUP(J31,PointTable,K$3,TRUE)),0)</f>
        <v>506</v>
      </c>
      <c r="L31" s="15" t="s">
        <v>4</v>
      </c>
      <c r="M31" s="16">
        <f>IF(OR('Men''s Epée'!$A$3=1,'Men''s Epée'!$AS$3=TRUE),IF(OR(L31&gt;=49,ISNUMBER(L31)=FALSE),0,VLOOKUP(L31,PointTable,M$3,TRUE)),0)</f>
        <v>0</v>
      </c>
      <c r="N31" s="17"/>
      <c r="O31" s="17"/>
      <c r="P31" s="17"/>
      <c r="Q31" s="17"/>
      <c r="R31" s="17"/>
      <c r="S31" s="17"/>
      <c r="T31" s="17"/>
      <c r="U31" s="17"/>
      <c r="V31" s="17"/>
      <c r="W31" s="18"/>
      <c r="X31" s="17"/>
      <c r="Y31" s="17"/>
      <c r="Z31" s="17"/>
      <c r="AA31" s="17"/>
      <c r="AB31" s="17"/>
      <c r="AC31" s="18"/>
      <c r="AE31" s="19">
        <f t="shared" si="66"/>
        <v>0</v>
      </c>
      <c r="AF31" s="19">
        <f t="shared" si="67"/>
        <v>0</v>
      </c>
      <c r="AG31" s="19">
        <f t="shared" si="68"/>
        <v>0</v>
      </c>
      <c r="AH31" s="19">
        <f t="shared" si="69"/>
        <v>0</v>
      </c>
      <c r="AI31" s="19">
        <f t="shared" si="70"/>
        <v>0</v>
      </c>
      <c r="AJ31" s="19">
        <f t="shared" si="71"/>
        <v>0</v>
      </c>
      <c r="AK31" s="19">
        <f t="shared" si="72"/>
        <v>0</v>
      </c>
      <c r="AL31" s="19">
        <f t="shared" si="73"/>
        <v>0</v>
      </c>
      <c r="AM31" s="19">
        <f t="shared" si="74"/>
        <v>0</v>
      </c>
      <c r="AN31" s="19">
        <f t="shared" si="75"/>
        <v>0</v>
      </c>
      <c r="AO31" s="19">
        <f t="shared" si="3"/>
        <v>0</v>
      </c>
      <c r="AP31" s="19">
        <f t="shared" si="4"/>
        <v>0</v>
      </c>
      <c r="AQ31" s="19">
        <f t="shared" si="5"/>
        <v>0</v>
      </c>
      <c r="AR31" s="19">
        <f t="shared" si="6"/>
        <v>506</v>
      </c>
      <c r="AS31" s="19">
        <f t="shared" si="7"/>
        <v>0</v>
      </c>
      <c r="AT31" s="19">
        <f t="shared" si="8"/>
        <v>0</v>
      </c>
      <c r="AU31" s="19">
        <f t="shared" si="9"/>
        <v>0</v>
      </c>
      <c r="AV31" s="19">
        <f t="shared" si="10"/>
        <v>0</v>
      </c>
      <c r="AW31" s="19">
        <f t="shared" si="11"/>
        <v>0</v>
      </c>
      <c r="AX31" s="19">
        <f t="shared" si="12"/>
        <v>0</v>
      </c>
      <c r="AY31" s="19">
        <f t="shared" si="13"/>
        <v>0</v>
      </c>
      <c r="AZ31" s="19">
        <f t="shared" si="14"/>
        <v>0</v>
      </c>
      <c r="BA31" s="19">
        <f t="shared" si="76"/>
        <v>0</v>
      </c>
      <c r="BB31" s="19">
        <f t="shared" si="77"/>
        <v>0</v>
      </c>
      <c r="BC31" s="19">
        <f t="shared" si="78"/>
        <v>0</v>
      </c>
      <c r="BD31" s="19">
        <f t="shared" si="79"/>
        <v>0</v>
      </c>
      <c r="BE31" s="19">
        <f t="shared" si="80"/>
        <v>0</v>
      </c>
      <c r="BF31" s="19">
        <f t="shared" si="81"/>
        <v>0</v>
      </c>
      <c r="BG31" s="19">
        <f t="shared" si="54"/>
        <v>506</v>
      </c>
      <c r="BH31" s="19">
        <f t="shared" si="82"/>
        <v>0</v>
      </c>
      <c r="BI31" s="19">
        <f t="shared" si="83"/>
        <v>0</v>
      </c>
      <c r="BJ31" s="19">
        <f t="shared" si="84"/>
        <v>0</v>
      </c>
      <c r="BL31" s="20">
        <f t="shared" si="85"/>
        <v>0</v>
      </c>
      <c r="BM31" s="20">
        <f t="shared" si="86"/>
        <v>0</v>
      </c>
      <c r="BN31" s="20">
        <f t="shared" si="87"/>
        <v>0</v>
      </c>
      <c r="BO31" s="20">
        <f t="shared" si="88"/>
        <v>0</v>
      </c>
      <c r="BP31" s="20">
        <f t="shared" si="89"/>
        <v>0</v>
      </c>
      <c r="BQ31" s="20">
        <f t="shared" si="90"/>
        <v>0</v>
      </c>
      <c r="BR31" s="20">
        <f t="shared" si="91"/>
        <v>0</v>
      </c>
      <c r="BS31" s="20">
        <f t="shared" si="92"/>
        <v>0</v>
      </c>
      <c r="BT31" s="20">
        <f t="shared" si="93"/>
        <v>0</v>
      </c>
      <c r="BU31" s="20">
        <f t="shared" si="94"/>
        <v>0</v>
      </c>
      <c r="BV31" s="20">
        <f t="shared" si="26"/>
        <v>0</v>
      </c>
      <c r="BW31" s="8">
        <f>IF('Men''s Epée'!$AP$3=TRUE,G31,0)</f>
        <v>0</v>
      </c>
      <c r="BX31" s="8">
        <f>IF('Men''s Epée'!$AQ$3=TRUE,I31,0)</f>
        <v>0</v>
      </c>
      <c r="BY31" s="8">
        <f>IF('Men''s Epée'!$AR$3=TRUE,K31,0)</f>
        <v>506</v>
      </c>
      <c r="BZ31" s="8">
        <f>IF('Men''s Epée'!$AS$3=TRUE,M31,0)</f>
        <v>0</v>
      </c>
      <c r="CA31" s="8">
        <f t="shared" si="27"/>
        <v>0</v>
      </c>
      <c r="CB31" s="8">
        <f t="shared" si="28"/>
        <v>0</v>
      </c>
      <c r="CC31" s="8">
        <f t="shared" si="29"/>
        <v>0</v>
      </c>
      <c r="CD31" s="8">
        <f t="shared" si="30"/>
        <v>0</v>
      </c>
      <c r="CE31" s="8">
        <f t="shared" si="31"/>
        <v>0</v>
      </c>
      <c r="CF31" s="8">
        <f t="shared" si="32"/>
        <v>0</v>
      </c>
      <c r="CG31" s="8">
        <f t="shared" si="33"/>
        <v>0</v>
      </c>
      <c r="CH31" s="20">
        <f t="shared" si="95"/>
        <v>0</v>
      </c>
      <c r="CI31" s="20">
        <f t="shared" si="96"/>
        <v>0</v>
      </c>
      <c r="CJ31" s="20">
        <f t="shared" si="97"/>
        <v>0</v>
      </c>
      <c r="CK31" s="20">
        <f t="shared" si="98"/>
        <v>0</v>
      </c>
      <c r="CL31" s="20">
        <f t="shared" si="99"/>
        <v>0</v>
      </c>
      <c r="CM31" s="20">
        <f t="shared" si="100"/>
        <v>0</v>
      </c>
      <c r="CN31" s="8">
        <f t="shared" si="64"/>
        <v>506</v>
      </c>
      <c r="CO31" s="8">
        <f t="shared" si="101"/>
        <v>0</v>
      </c>
      <c r="CP31" s="8">
        <f t="shared" si="102"/>
        <v>0</v>
      </c>
      <c r="CQ31" s="8">
        <f t="shared" si="103"/>
        <v>0</v>
      </c>
      <c r="CR31" s="8">
        <f t="shared" si="43"/>
        <v>506</v>
      </c>
    </row>
    <row r="32" spans="1:96" ht="13.5">
      <c r="A32" s="11" t="str">
        <f t="shared" si="44"/>
        <v>28T</v>
      </c>
      <c r="B32" s="11">
        <f t="shared" si="65"/>
      </c>
      <c r="C32" s="12" t="s">
        <v>55</v>
      </c>
      <c r="D32" s="13">
        <v>1970</v>
      </c>
      <c r="E32" s="39">
        <f>ROUND(IF('Men''s Epée'!$A$3=1,AO32+BG32,BV32+CN32),0)</f>
        <v>506</v>
      </c>
      <c r="F32" s="14">
        <v>13</v>
      </c>
      <c r="G32" s="16">
        <f>IF(OR('Men''s Epée'!$A$3=1,'Men''s Epée'!$AP$3=TRUE),IF(OR(F32&gt;=49,ISNUMBER(F32)=FALSE),0,VLOOKUP(F32,PointTable,G$3,TRUE)),0)</f>
        <v>506</v>
      </c>
      <c r="H32" s="15" t="s">
        <v>4</v>
      </c>
      <c r="I32" s="16">
        <f>IF(OR('Men''s Epée'!$A$3=1,'Men''s Epée'!$AQ$3=TRUE),IF(OR(H32&gt;=49,ISNUMBER(H32)=FALSE),0,VLOOKUP(H32,PointTable,I$3,TRUE)),0)</f>
        <v>0</v>
      </c>
      <c r="J32" s="15" t="s">
        <v>4</v>
      </c>
      <c r="K32" s="16">
        <f>IF(OR('Men''s Epée'!$A$3=1,'Men''s Epée'!$AQ$3=TRUE),IF(OR(J32&gt;=49,ISNUMBER(J32)=FALSE),0,VLOOKUP(J32,PointTable,K$3,TRUE)),0)</f>
        <v>0</v>
      </c>
      <c r="L32" s="15" t="s">
        <v>4</v>
      </c>
      <c r="M32" s="16">
        <f>IF(OR('Men''s Epée'!$A$3=1,'Men''s Epée'!$AS$3=TRUE),IF(OR(L32&gt;=49,ISNUMBER(L32)=FALSE),0,VLOOKUP(L32,PointTable,M$3,TRUE)),0)</f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7"/>
      <c r="AB32" s="17"/>
      <c r="AC32" s="18"/>
      <c r="AE32" s="19">
        <f t="shared" si="66"/>
        <v>0</v>
      </c>
      <c r="AF32" s="19">
        <f t="shared" si="67"/>
        <v>0</v>
      </c>
      <c r="AG32" s="19">
        <f t="shared" si="68"/>
        <v>0</v>
      </c>
      <c r="AH32" s="19">
        <f t="shared" si="69"/>
        <v>0</v>
      </c>
      <c r="AI32" s="19">
        <f t="shared" si="70"/>
        <v>0</v>
      </c>
      <c r="AJ32" s="19">
        <f t="shared" si="71"/>
        <v>0</v>
      </c>
      <c r="AK32" s="19">
        <f t="shared" si="72"/>
        <v>0</v>
      </c>
      <c r="AL32" s="19">
        <f t="shared" si="73"/>
        <v>0</v>
      </c>
      <c r="AM32" s="19">
        <f t="shared" si="74"/>
        <v>0</v>
      </c>
      <c r="AN32" s="19">
        <f t="shared" si="75"/>
        <v>0</v>
      </c>
      <c r="AO32" s="19">
        <f t="shared" si="3"/>
        <v>0</v>
      </c>
      <c r="AP32" s="19">
        <f t="shared" si="4"/>
        <v>506</v>
      </c>
      <c r="AQ32" s="19">
        <f t="shared" si="5"/>
        <v>0</v>
      </c>
      <c r="AR32" s="19">
        <f t="shared" si="6"/>
        <v>0</v>
      </c>
      <c r="AS32" s="19">
        <f t="shared" si="7"/>
        <v>0</v>
      </c>
      <c r="AT32" s="19">
        <f t="shared" si="8"/>
        <v>0</v>
      </c>
      <c r="AU32" s="19">
        <f t="shared" si="9"/>
        <v>0</v>
      </c>
      <c r="AV32" s="19">
        <f t="shared" si="10"/>
        <v>0</v>
      </c>
      <c r="AW32" s="19">
        <f t="shared" si="11"/>
        <v>0</v>
      </c>
      <c r="AX32" s="19">
        <f t="shared" si="12"/>
        <v>0</v>
      </c>
      <c r="AY32" s="19">
        <f t="shared" si="13"/>
        <v>0</v>
      </c>
      <c r="AZ32" s="19">
        <f t="shared" si="14"/>
        <v>0</v>
      </c>
      <c r="BA32" s="19">
        <f t="shared" si="76"/>
        <v>0</v>
      </c>
      <c r="BB32" s="19">
        <f t="shared" si="77"/>
        <v>0</v>
      </c>
      <c r="BC32" s="19">
        <f t="shared" si="78"/>
        <v>0</v>
      </c>
      <c r="BD32" s="19">
        <f t="shared" si="79"/>
        <v>0</v>
      </c>
      <c r="BE32" s="19">
        <f t="shared" si="80"/>
        <v>0</v>
      </c>
      <c r="BF32" s="19">
        <f t="shared" si="81"/>
        <v>0</v>
      </c>
      <c r="BG32" s="19">
        <f t="shared" si="54"/>
        <v>506</v>
      </c>
      <c r="BH32" s="19">
        <f t="shared" si="82"/>
        <v>0</v>
      </c>
      <c r="BI32" s="19">
        <f t="shared" si="83"/>
        <v>0</v>
      </c>
      <c r="BJ32" s="19">
        <f t="shared" si="84"/>
        <v>0</v>
      </c>
      <c r="BL32" s="20">
        <f t="shared" si="85"/>
        <v>0</v>
      </c>
      <c r="BM32" s="20">
        <f t="shared" si="86"/>
        <v>0</v>
      </c>
      <c r="BN32" s="20">
        <f t="shared" si="87"/>
        <v>0</v>
      </c>
      <c r="BO32" s="20">
        <f t="shared" si="88"/>
        <v>0</v>
      </c>
      <c r="BP32" s="20">
        <f t="shared" si="89"/>
        <v>0</v>
      </c>
      <c r="BQ32" s="20">
        <f t="shared" si="90"/>
        <v>0</v>
      </c>
      <c r="BR32" s="20">
        <f t="shared" si="91"/>
        <v>0</v>
      </c>
      <c r="BS32" s="20">
        <f t="shared" si="92"/>
        <v>0</v>
      </c>
      <c r="BT32" s="20">
        <f t="shared" si="93"/>
        <v>0</v>
      </c>
      <c r="BU32" s="20">
        <f t="shared" si="94"/>
        <v>0</v>
      </c>
      <c r="BV32" s="20">
        <f t="shared" si="26"/>
        <v>0</v>
      </c>
      <c r="BW32" s="8">
        <f>IF('Men''s Epée'!$AP$3=TRUE,G32,0)</f>
        <v>506</v>
      </c>
      <c r="BX32" s="8">
        <f>IF('Men''s Epée'!$AQ$3=TRUE,I32,0)</f>
        <v>0</v>
      </c>
      <c r="BY32" s="8">
        <f>IF('Men''s Epée'!$AR$3=TRUE,K32,0)</f>
        <v>0</v>
      </c>
      <c r="BZ32" s="8">
        <f>IF('Men''s Epée'!$AS$3=TRUE,M32,0)</f>
        <v>0</v>
      </c>
      <c r="CA32" s="8">
        <f t="shared" si="27"/>
        <v>0</v>
      </c>
      <c r="CB32" s="8">
        <f t="shared" si="28"/>
        <v>0</v>
      </c>
      <c r="CC32" s="8">
        <f t="shared" si="29"/>
        <v>0</v>
      </c>
      <c r="CD32" s="8">
        <f t="shared" si="30"/>
        <v>0</v>
      </c>
      <c r="CE32" s="8">
        <f t="shared" si="31"/>
        <v>0</v>
      </c>
      <c r="CF32" s="8">
        <f t="shared" si="32"/>
        <v>0</v>
      </c>
      <c r="CG32" s="8">
        <f t="shared" si="33"/>
        <v>0</v>
      </c>
      <c r="CH32" s="20">
        <f t="shared" si="95"/>
        <v>0</v>
      </c>
      <c r="CI32" s="20">
        <f t="shared" si="96"/>
        <v>0</v>
      </c>
      <c r="CJ32" s="20">
        <f t="shared" si="97"/>
        <v>0</v>
      </c>
      <c r="CK32" s="20">
        <f t="shared" si="98"/>
        <v>0</v>
      </c>
      <c r="CL32" s="20">
        <f t="shared" si="99"/>
        <v>0</v>
      </c>
      <c r="CM32" s="20">
        <f t="shared" si="100"/>
        <v>0</v>
      </c>
      <c r="CN32" s="8">
        <f t="shared" si="64"/>
        <v>506</v>
      </c>
      <c r="CO32" s="8">
        <f t="shared" si="101"/>
        <v>0</v>
      </c>
      <c r="CP32" s="8">
        <f t="shared" si="102"/>
        <v>0</v>
      </c>
      <c r="CQ32" s="8">
        <f t="shared" si="103"/>
        <v>0</v>
      </c>
      <c r="CR32" s="8">
        <f t="shared" si="43"/>
        <v>506</v>
      </c>
    </row>
    <row r="33" spans="1:96" ht="13.5">
      <c r="A33" s="11" t="str">
        <f t="shared" si="44"/>
        <v>30</v>
      </c>
      <c r="B33" s="11" t="str">
        <f t="shared" si="65"/>
        <v>#</v>
      </c>
      <c r="C33" s="12" t="s">
        <v>272</v>
      </c>
      <c r="D33" s="13">
        <v>1990</v>
      </c>
      <c r="E33" s="39">
        <f>ROUND(IF('Men''s Epée'!$A$3=1,AO33+BG33,BV33+CN33),0)</f>
        <v>502</v>
      </c>
      <c r="F33" s="14" t="s">
        <v>4</v>
      </c>
      <c r="G33" s="16">
        <f>IF(OR('Men''s Epée'!$A$3=1,'Men''s Epée'!$AP$3=TRUE),IF(OR(F33&gt;=49,ISNUMBER(F33)=FALSE),0,VLOOKUP(F33,PointTable,G$3,TRUE)),0)</f>
        <v>0</v>
      </c>
      <c r="H33" s="15">
        <v>15</v>
      </c>
      <c r="I33" s="16">
        <f>IF(OR('Men''s Epée'!$A$3=1,'Men''s Epée'!$AQ$3=TRUE),IF(OR(H33&gt;=49,ISNUMBER(H33)=FALSE),0,VLOOKUP(H33,PointTable,I$3,TRUE)),0)</f>
        <v>502</v>
      </c>
      <c r="J33" s="15" t="s">
        <v>4</v>
      </c>
      <c r="K33" s="16">
        <f>IF(OR('Men''s Epée'!$A$3=1,'Men''s Epée'!$AQ$3=TRUE),IF(OR(J33&gt;=49,ISNUMBER(J33)=FALSE),0,VLOOKUP(J33,PointTable,K$3,TRUE)),0)</f>
        <v>0</v>
      </c>
      <c r="L33" s="15" t="s">
        <v>4</v>
      </c>
      <c r="M33" s="16">
        <f>IF(OR('Men''s Epée'!$A$3=1,'Men''s Epée'!$AS$3=TRUE),IF(OR(L33&gt;=49,ISNUMBER(L33)=FALSE),0,VLOOKUP(L33,PointTable,M$3,TRUE)),0)</f>
        <v>0</v>
      </c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7"/>
      <c r="AB33" s="17"/>
      <c r="AC33" s="18"/>
      <c r="AE33" s="19">
        <f t="shared" si="66"/>
        <v>0</v>
      </c>
      <c r="AF33" s="19">
        <f t="shared" si="67"/>
        <v>0</v>
      </c>
      <c r="AG33" s="19">
        <f t="shared" si="68"/>
        <v>0</v>
      </c>
      <c r="AH33" s="19">
        <f t="shared" si="69"/>
        <v>0</v>
      </c>
      <c r="AI33" s="19">
        <f t="shared" si="70"/>
        <v>0</v>
      </c>
      <c r="AJ33" s="19">
        <f t="shared" si="71"/>
        <v>0</v>
      </c>
      <c r="AK33" s="19">
        <f t="shared" si="72"/>
        <v>0</v>
      </c>
      <c r="AL33" s="19">
        <f t="shared" si="73"/>
        <v>0</v>
      </c>
      <c r="AM33" s="19">
        <f t="shared" si="74"/>
        <v>0</v>
      </c>
      <c r="AN33" s="19">
        <f t="shared" si="75"/>
        <v>0</v>
      </c>
      <c r="AO33" s="19">
        <f t="shared" si="3"/>
        <v>0</v>
      </c>
      <c r="AP33" s="19">
        <f t="shared" si="4"/>
        <v>0</v>
      </c>
      <c r="AQ33" s="19">
        <f t="shared" si="5"/>
        <v>502</v>
      </c>
      <c r="AR33" s="19">
        <f t="shared" si="6"/>
        <v>0</v>
      </c>
      <c r="AS33" s="19">
        <f t="shared" si="7"/>
        <v>0</v>
      </c>
      <c r="AT33" s="19">
        <f t="shared" si="8"/>
        <v>0</v>
      </c>
      <c r="AU33" s="19">
        <f t="shared" si="9"/>
        <v>0</v>
      </c>
      <c r="AV33" s="19">
        <f t="shared" si="10"/>
        <v>0</v>
      </c>
      <c r="AW33" s="19">
        <f t="shared" si="11"/>
        <v>0</v>
      </c>
      <c r="AX33" s="19">
        <f t="shared" si="12"/>
        <v>0</v>
      </c>
      <c r="AY33" s="19">
        <f t="shared" si="13"/>
        <v>0</v>
      </c>
      <c r="AZ33" s="19">
        <f t="shared" si="14"/>
        <v>0</v>
      </c>
      <c r="BA33" s="19">
        <f t="shared" si="76"/>
        <v>0</v>
      </c>
      <c r="BB33" s="19">
        <f t="shared" si="77"/>
        <v>0</v>
      </c>
      <c r="BC33" s="19">
        <f t="shared" si="78"/>
        <v>0</v>
      </c>
      <c r="BD33" s="19">
        <f t="shared" si="79"/>
        <v>0</v>
      </c>
      <c r="BE33" s="19">
        <f t="shared" si="80"/>
        <v>0</v>
      </c>
      <c r="BF33" s="19">
        <f t="shared" si="81"/>
        <v>0</v>
      </c>
      <c r="BG33" s="19">
        <f t="shared" si="54"/>
        <v>502</v>
      </c>
      <c r="BH33" s="19">
        <f t="shared" si="82"/>
        <v>0</v>
      </c>
      <c r="BI33" s="19">
        <f t="shared" si="83"/>
        <v>0</v>
      </c>
      <c r="BJ33" s="19">
        <f t="shared" si="84"/>
        <v>0</v>
      </c>
      <c r="BL33" s="20">
        <f t="shared" si="85"/>
        <v>0</v>
      </c>
      <c r="BM33" s="20">
        <f t="shared" si="86"/>
        <v>0</v>
      </c>
      <c r="BN33" s="20">
        <f t="shared" si="87"/>
        <v>0</v>
      </c>
      <c r="BO33" s="20">
        <f t="shared" si="88"/>
        <v>0</v>
      </c>
      <c r="BP33" s="20">
        <f t="shared" si="89"/>
        <v>0</v>
      </c>
      <c r="BQ33" s="20">
        <f t="shared" si="90"/>
        <v>0</v>
      </c>
      <c r="BR33" s="20">
        <f t="shared" si="91"/>
        <v>0</v>
      </c>
      <c r="BS33" s="20">
        <f t="shared" si="92"/>
        <v>0</v>
      </c>
      <c r="BT33" s="20">
        <f t="shared" si="93"/>
        <v>0</v>
      </c>
      <c r="BU33" s="20">
        <f t="shared" si="94"/>
        <v>0</v>
      </c>
      <c r="BV33" s="20">
        <f t="shared" si="26"/>
        <v>0</v>
      </c>
      <c r="BW33" s="8">
        <f>IF('Men''s Epée'!$AP$3=TRUE,G33,0)</f>
        <v>0</v>
      </c>
      <c r="BX33" s="8">
        <f>IF('Men''s Epée'!$AQ$3=TRUE,I33,0)</f>
        <v>502</v>
      </c>
      <c r="BY33" s="8">
        <f>IF('Men''s Epée'!$AR$3=TRUE,K33,0)</f>
        <v>0</v>
      </c>
      <c r="BZ33" s="8">
        <f>IF('Men''s Epée'!$AS$3=TRUE,M33,0)</f>
        <v>0</v>
      </c>
      <c r="CA33" s="8">
        <f t="shared" si="27"/>
        <v>0</v>
      </c>
      <c r="CB33" s="8">
        <f t="shared" si="28"/>
        <v>0</v>
      </c>
      <c r="CC33" s="8">
        <f t="shared" si="29"/>
        <v>0</v>
      </c>
      <c r="CD33" s="8">
        <f t="shared" si="30"/>
        <v>0</v>
      </c>
      <c r="CE33" s="8">
        <f t="shared" si="31"/>
        <v>0</v>
      </c>
      <c r="CF33" s="8">
        <f t="shared" si="32"/>
        <v>0</v>
      </c>
      <c r="CG33" s="8">
        <f t="shared" si="33"/>
        <v>0</v>
      </c>
      <c r="CH33" s="20">
        <f t="shared" si="95"/>
        <v>0</v>
      </c>
      <c r="CI33" s="20">
        <f t="shared" si="96"/>
        <v>0</v>
      </c>
      <c r="CJ33" s="20">
        <f t="shared" si="97"/>
        <v>0</v>
      </c>
      <c r="CK33" s="20">
        <f t="shared" si="98"/>
        <v>0</v>
      </c>
      <c r="CL33" s="20">
        <f t="shared" si="99"/>
        <v>0</v>
      </c>
      <c r="CM33" s="20">
        <f t="shared" si="100"/>
        <v>0</v>
      </c>
      <c r="CN33" s="8">
        <f t="shared" si="64"/>
        <v>502</v>
      </c>
      <c r="CO33" s="8">
        <f t="shared" si="101"/>
        <v>0</v>
      </c>
      <c r="CP33" s="8">
        <f t="shared" si="102"/>
        <v>0</v>
      </c>
      <c r="CQ33" s="8">
        <f t="shared" si="103"/>
        <v>0</v>
      </c>
      <c r="CR33" s="8">
        <f t="shared" si="43"/>
        <v>502</v>
      </c>
    </row>
    <row r="34" spans="1:96" ht="13.5">
      <c r="A34" s="11" t="str">
        <f t="shared" si="44"/>
        <v>31T</v>
      </c>
      <c r="B34" s="11">
        <f aca="true" t="shared" si="104" ref="B34:B50">IF(D34&gt;=JuniorCutoff,"#","")</f>
      </c>
      <c r="C34" s="12" t="s">
        <v>163</v>
      </c>
      <c r="D34" s="13">
        <v>1982</v>
      </c>
      <c r="E34" s="39">
        <f>ROUND(IF('Men''s Epée'!$A$3=1,AO34+BG34,BV34+CN34),0)</f>
        <v>500</v>
      </c>
      <c r="F34" s="14">
        <v>16</v>
      </c>
      <c r="G34" s="16">
        <f>IF(OR('Men''s Epée'!$A$3=1,'Men''s Epée'!$AP$3=TRUE),IF(OR(F34&gt;=49,ISNUMBER(F34)=FALSE),0,VLOOKUP(F34,PointTable,G$3,TRUE)),0)</f>
        <v>500</v>
      </c>
      <c r="H34" s="15" t="s">
        <v>4</v>
      </c>
      <c r="I34" s="16">
        <f>IF(OR('Men''s Epée'!$A$3=1,'Men''s Epée'!$AQ$3=TRUE),IF(OR(H34&gt;=49,ISNUMBER(H34)=FALSE),0,VLOOKUP(H34,PointTable,I$3,TRUE)),0)</f>
        <v>0</v>
      </c>
      <c r="J34" s="15" t="s">
        <v>4</v>
      </c>
      <c r="K34" s="16">
        <f>IF(OR('Men''s Epée'!$A$3=1,'Men''s Epée'!$AQ$3=TRUE),IF(OR(J34&gt;=49,ISNUMBER(J34)=FALSE),0,VLOOKUP(J34,PointTable,K$3,TRUE)),0)</f>
        <v>0</v>
      </c>
      <c r="L34" s="15" t="s">
        <v>4</v>
      </c>
      <c r="M34" s="16">
        <f>IF(OR('Men''s Epée'!$A$3=1,'Men''s Epée'!$AS$3=TRUE),IF(OR(L34&gt;=49,ISNUMBER(L34)=FALSE),0,VLOOKUP(L34,PointTable,M$3,TRUE)),0)</f>
        <v>0</v>
      </c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7"/>
      <c r="AB34" s="17"/>
      <c r="AC34" s="18"/>
      <c r="AE34" s="19">
        <f aca="true" t="shared" si="105" ref="AE34:AE50">ABS(N34)</f>
        <v>0</v>
      </c>
      <c r="AF34" s="19">
        <f aca="true" t="shared" si="106" ref="AF34:AF50">ABS(O34)</f>
        <v>0</v>
      </c>
      <c r="AG34" s="19">
        <f aca="true" t="shared" si="107" ref="AG34:AG50">ABS(P34)</f>
        <v>0</v>
      </c>
      <c r="AH34" s="19">
        <f aca="true" t="shared" si="108" ref="AH34:AH50">ABS(Q34)</f>
        <v>0</v>
      </c>
      <c r="AI34" s="19">
        <f aca="true" t="shared" si="109" ref="AI34:AI50">ABS(R34)</f>
        <v>0</v>
      </c>
      <c r="AJ34" s="19">
        <f aca="true" t="shared" si="110" ref="AJ34:AJ50">ABS(S34)</f>
        <v>0</v>
      </c>
      <c r="AK34" s="19">
        <f aca="true" t="shared" si="111" ref="AK34:AK50">ABS(T34)</f>
        <v>0</v>
      </c>
      <c r="AL34" s="19">
        <f aca="true" t="shared" si="112" ref="AL34:AL50">ABS(U34)</f>
        <v>0</v>
      </c>
      <c r="AM34" s="19">
        <f aca="true" t="shared" si="113" ref="AM34:AM50">ABS(V34)</f>
        <v>0</v>
      </c>
      <c r="AN34" s="19">
        <f aca="true" t="shared" si="114" ref="AN34:AN50">ABS(W34)</f>
        <v>0</v>
      </c>
      <c r="AO34" s="19">
        <f t="shared" si="3"/>
        <v>0</v>
      </c>
      <c r="AP34" s="19">
        <f t="shared" si="4"/>
        <v>500</v>
      </c>
      <c r="AQ34" s="19">
        <f t="shared" si="5"/>
        <v>0</v>
      </c>
      <c r="AR34" s="19">
        <f t="shared" si="6"/>
        <v>0</v>
      </c>
      <c r="AS34" s="19">
        <f t="shared" si="7"/>
        <v>0</v>
      </c>
      <c r="AT34" s="19">
        <f t="shared" si="8"/>
        <v>0</v>
      </c>
      <c r="AU34" s="19">
        <f t="shared" si="9"/>
        <v>0</v>
      </c>
      <c r="AV34" s="19">
        <f t="shared" si="10"/>
        <v>0</v>
      </c>
      <c r="AW34" s="19">
        <f t="shared" si="11"/>
        <v>0</v>
      </c>
      <c r="AX34" s="19">
        <f t="shared" si="12"/>
        <v>0</v>
      </c>
      <c r="AY34" s="19">
        <f t="shared" si="13"/>
        <v>0</v>
      </c>
      <c r="AZ34" s="19">
        <f t="shared" si="14"/>
        <v>0</v>
      </c>
      <c r="BA34" s="19">
        <f aca="true" t="shared" si="115" ref="BA34:BA50">ABS(X34)</f>
        <v>0</v>
      </c>
      <c r="BB34" s="19">
        <f aca="true" t="shared" si="116" ref="BB34:BB50">ABS(Y34)</f>
        <v>0</v>
      </c>
      <c r="BC34" s="19">
        <f aca="true" t="shared" si="117" ref="BC34:BC50">ABS(Z34)</f>
        <v>0</v>
      </c>
      <c r="BD34" s="19">
        <f aca="true" t="shared" si="118" ref="BD34:BD50">ABS(AA34)</f>
        <v>0</v>
      </c>
      <c r="BE34" s="19">
        <f aca="true" t="shared" si="119" ref="BE34:BE50">ABS(AB34)</f>
        <v>0</v>
      </c>
      <c r="BF34" s="19">
        <f aca="true" t="shared" si="120" ref="BF34:BF50">ABS(AC34)</f>
        <v>0</v>
      </c>
      <c r="BG34" s="19">
        <f t="shared" si="54"/>
        <v>500</v>
      </c>
      <c r="BH34" s="19">
        <f aca="true" t="shared" si="121" ref="BH34:BH50">LARGE(AT34:BF34,1)</f>
        <v>0</v>
      </c>
      <c r="BI34" s="19">
        <f aca="true" t="shared" si="122" ref="BI34:BI50">LARGE(AT34:BF34,2)</f>
        <v>0</v>
      </c>
      <c r="BJ34" s="19">
        <f aca="true" t="shared" si="123" ref="BJ34:BJ50">LARGE(AT34:BF34,3)</f>
        <v>0</v>
      </c>
      <c r="BL34" s="20">
        <f aca="true" t="shared" si="124" ref="BL34:BL50">MAX(N34,0)</f>
        <v>0</v>
      </c>
      <c r="BM34" s="20">
        <f aca="true" t="shared" si="125" ref="BM34:BM50">MAX(O34,0)</f>
        <v>0</v>
      </c>
      <c r="BN34" s="20">
        <f aca="true" t="shared" si="126" ref="BN34:BN50">MAX(P34,0)</f>
        <v>0</v>
      </c>
      <c r="BO34" s="20">
        <f aca="true" t="shared" si="127" ref="BO34:BO50">MAX(Q34,0)</f>
        <v>0</v>
      </c>
      <c r="BP34" s="20">
        <f aca="true" t="shared" si="128" ref="BP34:BP50">MAX(R34,0)</f>
        <v>0</v>
      </c>
      <c r="BQ34" s="20">
        <f aca="true" t="shared" si="129" ref="BQ34:BQ50">MAX(S34,0)</f>
        <v>0</v>
      </c>
      <c r="BR34" s="20">
        <f aca="true" t="shared" si="130" ref="BR34:BR50">MAX(T34,0)</f>
        <v>0</v>
      </c>
      <c r="BS34" s="20">
        <f aca="true" t="shared" si="131" ref="BS34:BS50">MAX(U34,0)</f>
        <v>0</v>
      </c>
      <c r="BT34" s="20">
        <f aca="true" t="shared" si="132" ref="BT34:BT50">MAX(V34,0)</f>
        <v>0</v>
      </c>
      <c r="BU34" s="20">
        <f aca="true" t="shared" si="133" ref="BU34:BU50">MAX(W34,0)</f>
        <v>0</v>
      </c>
      <c r="BV34" s="20">
        <f t="shared" si="26"/>
        <v>0</v>
      </c>
      <c r="BW34" s="8">
        <f>IF('Men''s Epée'!$AP$3=TRUE,G34,0)</f>
        <v>500</v>
      </c>
      <c r="BX34" s="8">
        <f>IF('Men''s Epée'!$AQ$3=TRUE,I34,0)</f>
        <v>0</v>
      </c>
      <c r="BY34" s="8">
        <f>IF('Men''s Epée'!$AR$3=TRUE,K34,0)</f>
        <v>0</v>
      </c>
      <c r="BZ34" s="8">
        <f>IF('Men''s Epée'!$AS$3=TRUE,M34,0)</f>
        <v>0</v>
      </c>
      <c r="CA34" s="8">
        <f t="shared" si="27"/>
        <v>0</v>
      </c>
      <c r="CB34" s="8">
        <f t="shared" si="28"/>
        <v>0</v>
      </c>
      <c r="CC34" s="8">
        <f t="shared" si="29"/>
        <v>0</v>
      </c>
      <c r="CD34" s="8">
        <f t="shared" si="30"/>
        <v>0</v>
      </c>
      <c r="CE34" s="8">
        <f t="shared" si="31"/>
        <v>0</v>
      </c>
      <c r="CF34" s="8">
        <f t="shared" si="32"/>
        <v>0</v>
      </c>
      <c r="CG34" s="8">
        <f t="shared" si="33"/>
        <v>0</v>
      </c>
      <c r="CH34" s="20">
        <f aca="true" t="shared" si="134" ref="CH34:CH50">MAX(X34,0)</f>
        <v>0</v>
      </c>
      <c r="CI34" s="20">
        <f aca="true" t="shared" si="135" ref="CI34:CI50">MAX(Y34,0)</f>
        <v>0</v>
      </c>
      <c r="CJ34" s="20">
        <f aca="true" t="shared" si="136" ref="CJ34:CJ50">MAX(Z34,0)</f>
        <v>0</v>
      </c>
      <c r="CK34" s="20">
        <f aca="true" t="shared" si="137" ref="CK34:CK50">MAX(AA34,0)</f>
        <v>0</v>
      </c>
      <c r="CL34" s="20">
        <f aca="true" t="shared" si="138" ref="CL34:CL50">MAX(AB34,0)</f>
        <v>0</v>
      </c>
      <c r="CM34" s="20">
        <f aca="true" t="shared" si="139" ref="CM34:CM50">MAX(AC34,0)</f>
        <v>0</v>
      </c>
      <c r="CN34" s="8">
        <f t="shared" si="64"/>
        <v>500</v>
      </c>
      <c r="CO34" s="8">
        <f aca="true" t="shared" si="140" ref="CO34:CO50">LARGE(CA34:CM34,1)</f>
        <v>0</v>
      </c>
      <c r="CP34" s="8">
        <f aca="true" t="shared" si="141" ref="CP34:CP50">LARGE(CA34:CM34,2)</f>
        <v>0</v>
      </c>
      <c r="CQ34" s="8">
        <f aca="true" t="shared" si="142" ref="CQ34:CQ50">LARGE(CA34:CM34,3)</f>
        <v>0</v>
      </c>
      <c r="CR34" s="8">
        <f t="shared" si="43"/>
        <v>500</v>
      </c>
    </row>
    <row r="35" spans="1:96" ht="13.5">
      <c r="A35" s="11" t="str">
        <f t="shared" si="44"/>
        <v>31T</v>
      </c>
      <c r="B35" s="11">
        <f t="shared" si="104"/>
      </c>
      <c r="C35" s="43" t="s">
        <v>391</v>
      </c>
      <c r="D35" s="13">
        <v>1985</v>
      </c>
      <c r="E35" s="39">
        <f>ROUND(IF('Men''s Epée'!$A$3=1,AO35+BG35,BV35+CN35),0)</f>
        <v>500</v>
      </c>
      <c r="F35" s="14" t="s">
        <v>4</v>
      </c>
      <c r="G35" s="16">
        <f>IF(OR('Men''s Epée'!$A$3=1,'Men''s Epée'!$AP$3=TRUE),IF(OR(F35&gt;=49,ISNUMBER(F35)=FALSE),0,VLOOKUP(F35,PointTable,G$3,TRUE)),0)</f>
        <v>0</v>
      </c>
      <c r="H35" s="15" t="s">
        <v>4</v>
      </c>
      <c r="I35" s="16">
        <f>IF(OR('Men''s Epée'!$A$3=1,'Men''s Epée'!$AQ$3=TRUE),IF(OR(H35&gt;=49,ISNUMBER(H35)=FALSE),0,VLOOKUP(H35,PointTable,I$3,TRUE)),0)</f>
        <v>0</v>
      </c>
      <c r="J35" s="15" t="s">
        <v>4</v>
      </c>
      <c r="K35" s="16">
        <f>IF(OR('Men''s Epée'!$A$3=1,'Men''s Epée'!$AQ$3=TRUE),IF(OR(J35&gt;=49,ISNUMBER(J35)=FALSE),0,VLOOKUP(J35,PointTable,K$3,TRUE)),0)</f>
        <v>0</v>
      </c>
      <c r="L35" s="15">
        <v>16</v>
      </c>
      <c r="M35" s="16">
        <f>IF(OR('Men''s Epée'!$A$3=1,'Men''s Epée'!$AS$3=TRUE),IF(OR(L35&gt;=49,ISNUMBER(L35)=FALSE),0,VLOOKUP(L35,PointTable,M$3,TRUE)),0)</f>
        <v>500</v>
      </c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7"/>
      <c r="Y35" s="17"/>
      <c r="Z35" s="17"/>
      <c r="AA35" s="17"/>
      <c r="AB35" s="17"/>
      <c r="AC35" s="18"/>
      <c r="AE35" s="19">
        <f t="shared" si="105"/>
        <v>0</v>
      </c>
      <c r="AF35" s="19">
        <f t="shared" si="106"/>
        <v>0</v>
      </c>
      <c r="AG35" s="19">
        <f t="shared" si="107"/>
        <v>0</v>
      </c>
      <c r="AH35" s="19">
        <f t="shared" si="108"/>
        <v>0</v>
      </c>
      <c r="AI35" s="19">
        <f t="shared" si="109"/>
        <v>0</v>
      </c>
      <c r="AJ35" s="19">
        <f t="shared" si="110"/>
        <v>0</v>
      </c>
      <c r="AK35" s="19">
        <f t="shared" si="111"/>
        <v>0</v>
      </c>
      <c r="AL35" s="19">
        <f t="shared" si="112"/>
        <v>0</v>
      </c>
      <c r="AM35" s="19">
        <f t="shared" si="113"/>
        <v>0</v>
      </c>
      <c r="AN35" s="19">
        <f t="shared" si="114"/>
        <v>0</v>
      </c>
      <c r="AO35" s="19">
        <f t="shared" si="3"/>
        <v>0</v>
      </c>
      <c r="AP35" s="19">
        <f t="shared" si="4"/>
        <v>0</v>
      </c>
      <c r="AQ35" s="19">
        <f t="shared" si="5"/>
        <v>0</v>
      </c>
      <c r="AR35" s="19">
        <f t="shared" si="6"/>
        <v>0</v>
      </c>
      <c r="AS35" s="19">
        <f t="shared" si="7"/>
        <v>500</v>
      </c>
      <c r="AT35" s="19">
        <f t="shared" si="8"/>
        <v>0</v>
      </c>
      <c r="AU35" s="19">
        <f t="shared" si="9"/>
        <v>0</v>
      </c>
      <c r="AV35" s="19">
        <f t="shared" si="10"/>
        <v>0</v>
      </c>
      <c r="AW35" s="19">
        <f t="shared" si="11"/>
        <v>0</v>
      </c>
      <c r="AX35" s="19">
        <f t="shared" si="12"/>
        <v>0</v>
      </c>
      <c r="AY35" s="19">
        <f t="shared" si="13"/>
        <v>0</v>
      </c>
      <c r="AZ35" s="19">
        <f t="shared" si="14"/>
        <v>0</v>
      </c>
      <c r="BA35" s="19">
        <f t="shared" si="115"/>
        <v>0</v>
      </c>
      <c r="BB35" s="19">
        <f t="shared" si="116"/>
        <v>0</v>
      </c>
      <c r="BC35" s="19">
        <f t="shared" si="117"/>
        <v>0</v>
      </c>
      <c r="BD35" s="19">
        <f t="shared" si="118"/>
        <v>0</v>
      </c>
      <c r="BE35" s="19">
        <f t="shared" si="119"/>
        <v>0</v>
      </c>
      <c r="BF35" s="19">
        <f t="shared" si="120"/>
        <v>0</v>
      </c>
      <c r="BG35" s="19">
        <f t="shared" si="54"/>
        <v>500</v>
      </c>
      <c r="BH35" s="19">
        <f t="shared" si="121"/>
        <v>0</v>
      </c>
      <c r="BI35" s="19">
        <f t="shared" si="122"/>
        <v>0</v>
      </c>
      <c r="BJ35" s="19">
        <f t="shared" si="123"/>
        <v>0</v>
      </c>
      <c r="BL35" s="20">
        <f t="shared" si="124"/>
        <v>0</v>
      </c>
      <c r="BM35" s="20">
        <f t="shared" si="125"/>
        <v>0</v>
      </c>
      <c r="BN35" s="20">
        <f t="shared" si="126"/>
        <v>0</v>
      </c>
      <c r="BO35" s="20">
        <f t="shared" si="127"/>
        <v>0</v>
      </c>
      <c r="BP35" s="20">
        <f t="shared" si="128"/>
        <v>0</v>
      </c>
      <c r="BQ35" s="20">
        <f t="shared" si="129"/>
        <v>0</v>
      </c>
      <c r="BR35" s="20">
        <f t="shared" si="130"/>
        <v>0</v>
      </c>
      <c r="BS35" s="20">
        <f t="shared" si="131"/>
        <v>0</v>
      </c>
      <c r="BT35" s="20">
        <f t="shared" si="132"/>
        <v>0</v>
      </c>
      <c r="BU35" s="20">
        <f t="shared" si="133"/>
        <v>0</v>
      </c>
      <c r="BV35" s="20">
        <f t="shared" si="26"/>
        <v>0</v>
      </c>
      <c r="BW35" s="8">
        <f>IF('Men''s Epée'!$AP$3=TRUE,G35,0)</f>
        <v>0</v>
      </c>
      <c r="BX35" s="8">
        <f>IF('Men''s Epée'!$AQ$3=TRUE,I35,0)</f>
        <v>0</v>
      </c>
      <c r="BY35" s="8">
        <f>IF('Men''s Epée'!$AR$3=TRUE,K35,0)</f>
        <v>0</v>
      </c>
      <c r="BZ35" s="8">
        <f>IF('Men''s Epée'!$AS$3=TRUE,M35,0)</f>
        <v>500</v>
      </c>
      <c r="CA35" s="8">
        <f t="shared" si="27"/>
        <v>0</v>
      </c>
      <c r="CB35" s="8">
        <f t="shared" si="28"/>
        <v>0</v>
      </c>
      <c r="CC35" s="8">
        <f t="shared" si="29"/>
        <v>0</v>
      </c>
      <c r="CD35" s="8">
        <f t="shared" si="30"/>
        <v>0</v>
      </c>
      <c r="CE35" s="8">
        <f t="shared" si="31"/>
        <v>0</v>
      </c>
      <c r="CF35" s="8">
        <f t="shared" si="32"/>
        <v>0</v>
      </c>
      <c r="CG35" s="8">
        <f t="shared" si="33"/>
        <v>0</v>
      </c>
      <c r="CH35" s="20">
        <f t="shared" si="134"/>
        <v>0</v>
      </c>
      <c r="CI35" s="20">
        <f t="shared" si="135"/>
        <v>0</v>
      </c>
      <c r="CJ35" s="20">
        <f t="shared" si="136"/>
        <v>0</v>
      </c>
      <c r="CK35" s="20">
        <f t="shared" si="137"/>
        <v>0</v>
      </c>
      <c r="CL35" s="20">
        <f t="shared" si="138"/>
        <v>0</v>
      </c>
      <c r="CM35" s="20">
        <f t="shared" si="139"/>
        <v>0</v>
      </c>
      <c r="CN35" s="8">
        <f t="shared" si="64"/>
        <v>500</v>
      </c>
      <c r="CO35" s="8">
        <f t="shared" si="140"/>
        <v>0</v>
      </c>
      <c r="CP35" s="8">
        <f t="shared" si="141"/>
        <v>0</v>
      </c>
      <c r="CQ35" s="8">
        <f t="shared" si="142"/>
        <v>0</v>
      </c>
      <c r="CR35" s="8">
        <f t="shared" si="43"/>
        <v>500</v>
      </c>
    </row>
    <row r="36" spans="1:96" ht="13.5">
      <c r="A36" s="11" t="str">
        <f t="shared" si="44"/>
        <v>33</v>
      </c>
      <c r="B36" s="11" t="str">
        <f t="shared" si="104"/>
        <v>#</v>
      </c>
      <c r="C36" s="12" t="s">
        <v>346</v>
      </c>
      <c r="D36" s="13">
        <v>1987</v>
      </c>
      <c r="E36" s="39">
        <f>ROUND(IF('Men''s Epée'!$A$3=1,AO36+BG36,BV36+CN36),0)</f>
        <v>346</v>
      </c>
      <c r="F36" s="14" t="s">
        <v>4</v>
      </c>
      <c r="G36" s="16">
        <f>IF(OR('Men''s Epée'!$A$3=1,'Men''s Epée'!$AP$3=TRUE),IF(OR(F36&gt;=49,ISNUMBER(F36)=FALSE),0,VLOOKUP(F36,PointTable,G$3,TRUE)),0)</f>
        <v>0</v>
      </c>
      <c r="H36" s="15" t="s">
        <v>4</v>
      </c>
      <c r="I36" s="16">
        <f>IF(OR('Men''s Epée'!$A$3=1,'Men''s Epée'!$AQ$3=TRUE),IF(OR(H36&gt;=49,ISNUMBER(H36)=FALSE),0,VLOOKUP(H36,PointTable,I$3,TRUE)),0)</f>
        <v>0</v>
      </c>
      <c r="J36" s="15">
        <v>19</v>
      </c>
      <c r="K36" s="16">
        <f>IF(OR('Men''s Epée'!$A$3=1,'Men''s Epée'!$AQ$3=TRUE),IF(OR(J36&gt;=49,ISNUMBER(J36)=FALSE),0,VLOOKUP(J36,PointTable,K$3,TRUE)),0)</f>
        <v>346</v>
      </c>
      <c r="L36" s="15" t="s">
        <v>4</v>
      </c>
      <c r="M36" s="16">
        <f>IF(OR('Men''s Epée'!$A$3=1,'Men''s Epée'!$AS$3=TRUE),IF(OR(L36&gt;=49,ISNUMBER(L36)=FALSE),0,VLOOKUP(L36,PointTable,M$3,TRUE)),0)</f>
        <v>0</v>
      </c>
      <c r="N36" s="17"/>
      <c r="O36" s="17"/>
      <c r="P36" s="17"/>
      <c r="Q36" s="17"/>
      <c r="R36" s="17"/>
      <c r="S36" s="17"/>
      <c r="T36" s="17"/>
      <c r="U36" s="17"/>
      <c r="V36" s="17"/>
      <c r="W36" s="18"/>
      <c r="X36" s="17"/>
      <c r="Y36" s="17"/>
      <c r="Z36" s="17"/>
      <c r="AA36" s="17"/>
      <c r="AB36" s="17"/>
      <c r="AC36" s="18"/>
      <c r="AE36" s="19">
        <f t="shared" si="105"/>
        <v>0</v>
      </c>
      <c r="AF36" s="19">
        <f t="shared" si="106"/>
        <v>0</v>
      </c>
      <c r="AG36" s="19">
        <f t="shared" si="107"/>
        <v>0</v>
      </c>
      <c r="AH36" s="19">
        <f t="shared" si="108"/>
        <v>0</v>
      </c>
      <c r="AI36" s="19">
        <f t="shared" si="109"/>
        <v>0</v>
      </c>
      <c r="AJ36" s="19">
        <f t="shared" si="110"/>
        <v>0</v>
      </c>
      <c r="AK36" s="19">
        <f t="shared" si="111"/>
        <v>0</v>
      </c>
      <c r="AL36" s="19">
        <f t="shared" si="112"/>
        <v>0</v>
      </c>
      <c r="AM36" s="19">
        <f t="shared" si="113"/>
        <v>0</v>
      </c>
      <c r="AN36" s="19">
        <f t="shared" si="114"/>
        <v>0</v>
      </c>
      <c r="AO36" s="19">
        <f t="shared" si="3"/>
        <v>0</v>
      </c>
      <c r="AP36" s="19">
        <f aca="true" t="shared" si="143" ref="AP36:AP50">G36</f>
        <v>0</v>
      </c>
      <c r="AQ36" s="19">
        <f aca="true" t="shared" si="144" ref="AQ36:AQ50">I36</f>
        <v>0</v>
      </c>
      <c r="AR36" s="19">
        <f aca="true" t="shared" si="145" ref="AR36:AR50">K36</f>
        <v>346</v>
      </c>
      <c r="AS36" s="19">
        <f aca="true" t="shared" si="146" ref="AS36:AS50">M36</f>
        <v>0</v>
      </c>
      <c r="AT36" s="19">
        <f t="shared" si="8"/>
        <v>0</v>
      </c>
      <c r="AU36" s="19">
        <f t="shared" si="9"/>
        <v>0</v>
      </c>
      <c r="AV36" s="19">
        <f t="shared" si="10"/>
        <v>0</v>
      </c>
      <c r="AW36" s="19">
        <f t="shared" si="11"/>
        <v>0</v>
      </c>
      <c r="AX36" s="19">
        <f t="shared" si="12"/>
        <v>0</v>
      </c>
      <c r="AY36" s="19">
        <f t="shared" si="13"/>
        <v>0</v>
      </c>
      <c r="AZ36" s="19">
        <f t="shared" si="14"/>
        <v>0</v>
      </c>
      <c r="BA36" s="19">
        <f t="shared" si="115"/>
        <v>0</v>
      </c>
      <c r="BB36" s="19">
        <f t="shared" si="116"/>
        <v>0</v>
      </c>
      <c r="BC36" s="19">
        <f t="shared" si="117"/>
        <v>0</v>
      </c>
      <c r="BD36" s="19">
        <f t="shared" si="118"/>
        <v>0</v>
      </c>
      <c r="BE36" s="19">
        <f t="shared" si="119"/>
        <v>0</v>
      </c>
      <c r="BF36" s="19">
        <f t="shared" si="120"/>
        <v>0</v>
      </c>
      <c r="BG36" s="19">
        <f t="shared" si="54"/>
        <v>346</v>
      </c>
      <c r="BH36" s="19">
        <f t="shared" si="121"/>
        <v>0</v>
      </c>
      <c r="BI36" s="19">
        <f t="shared" si="122"/>
        <v>0</v>
      </c>
      <c r="BJ36" s="19">
        <f t="shared" si="123"/>
        <v>0</v>
      </c>
      <c r="BL36" s="20">
        <f t="shared" si="124"/>
        <v>0</v>
      </c>
      <c r="BM36" s="20">
        <f t="shared" si="125"/>
        <v>0</v>
      </c>
      <c r="BN36" s="20">
        <f t="shared" si="126"/>
        <v>0</v>
      </c>
      <c r="BO36" s="20">
        <f t="shared" si="127"/>
        <v>0</v>
      </c>
      <c r="BP36" s="20">
        <f t="shared" si="128"/>
        <v>0</v>
      </c>
      <c r="BQ36" s="20">
        <f t="shared" si="129"/>
        <v>0</v>
      </c>
      <c r="BR36" s="20">
        <f t="shared" si="130"/>
        <v>0</v>
      </c>
      <c r="BS36" s="20">
        <f t="shared" si="131"/>
        <v>0</v>
      </c>
      <c r="BT36" s="20">
        <f t="shared" si="132"/>
        <v>0</v>
      </c>
      <c r="BU36" s="20">
        <f t="shared" si="133"/>
        <v>0</v>
      </c>
      <c r="BV36" s="20">
        <f t="shared" si="26"/>
        <v>0</v>
      </c>
      <c r="BW36" s="8">
        <f>IF('Men''s Epée'!$AP$3=TRUE,G36,0)</f>
        <v>0</v>
      </c>
      <c r="BX36" s="8">
        <f>IF('Men''s Epée'!$AQ$3=TRUE,I36,0)</f>
        <v>0</v>
      </c>
      <c r="BY36" s="8">
        <f>IF('Men''s Epée'!$AR$3=TRUE,K36,0)</f>
        <v>346</v>
      </c>
      <c r="BZ36" s="8">
        <f>IF('Men''s Epée'!$AS$3=TRUE,M36,0)</f>
        <v>0</v>
      </c>
      <c r="CA36" s="8">
        <f t="shared" si="27"/>
        <v>0</v>
      </c>
      <c r="CB36" s="8">
        <f t="shared" si="28"/>
        <v>0</v>
      </c>
      <c r="CC36" s="8">
        <f t="shared" si="29"/>
        <v>0</v>
      </c>
      <c r="CD36" s="8">
        <f t="shared" si="30"/>
        <v>0</v>
      </c>
      <c r="CE36" s="8">
        <f t="shared" si="31"/>
        <v>0</v>
      </c>
      <c r="CF36" s="8">
        <f t="shared" si="32"/>
        <v>0</v>
      </c>
      <c r="CG36" s="8">
        <f t="shared" si="33"/>
        <v>0</v>
      </c>
      <c r="CH36" s="20">
        <f t="shared" si="134"/>
        <v>0</v>
      </c>
      <c r="CI36" s="20">
        <f t="shared" si="135"/>
        <v>0</v>
      </c>
      <c r="CJ36" s="20">
        <f t="shared" si="136"/>
        <v>0</v>
      </c>
      <c r="CK36" s="20">
        <f t="shared" si="137"/>
        <v>0</v>
      </c>
      <c r="CL36" s="20">
        <f t="shared" si="138"/>
        <v>0</v>
      </c>
      <c r="CM36" s="20">
        <f t="shared" si="139"/>
        <v>0</v>
      </c>
      <c r="CN36" s="8">
        <f t="shared" si="64"/>
        <v>346</v>
      </c>
      <c r="CO36" s="8">
        <f t="shared" si="140"/>
        <v>0</v>
      </c>
      <c r="CP36" s="8">
        <f t="shared" si="141"/>
        <v>0</v>
      </c>
      <c r="CQ36" s="8">
        <f t="shared" si="142"/>
        <v>0</v>
      </c>
      <c r="CR36" s="8">
        <f aca="true" t="shared" si="147" ref="CR36:CR50">ROUND(BV36+CN36,0)</f>
        <v>346</v>
      </c>
    </row>
    <row r="37" spans="1:96" ht="13.5">
      <c r="A37" s="11" t="str">
        <f t="shared" si="44"/>
        <v>34T</v>
      </c>
      <c r="B37" s="11" t="str">
        <f t="shared" si="104"/>
        <v>#</v>
      </c>
      <c r="C37" s="12" t="s">
        <v>161</v>
      </c>
      <c r="D37" s="13">
        <v>1988</v>
      </c>
      <c r="E37" s="39">
        <f>ROUND(IF('Men''s Epée'!$A$3=1,AO37+BG37,BV37+CN37),0)</f>
        <v>344</v>
      </c>
      <c r="F37" s="14">
        <v>20</v>
      </c>
      <c r="G37" s="16">
        <f>IF(OR('Men''s Epée'!$A$3=1,'Men''s Epée'!$AP$3=TRUE),IF(OR(F37&gt;=49,ISNUMBER(F37)=FALSE),0,VLOOKUP(F37,PointTable,G$3,TRUE)),0)</f>
        <v>344</v>
      </c>
      <c r="H37" s="15" t="s">
        <v>4</v>
      </c>
      <c r="I37" s="16">
        <f>IF(OR('Men''s Epée'!$A$3=1,'Men''s Epée'!$AQ$3=TRUE),IF(OR(H37&gt;=49,ISNUMBER(H37)=FALSE),0,VLOOKUP(H37,PointTable,I$3,TRUE)),0)</f>
        <v>0</v>
      </c>
      <c r="J37" s="15" t="s">
        <v>4</v>
      </c>
      <c r="K37" s="16">
        <f>IF(OR('Men''s Epée'!$A$3=1,'Men''s Epée'!$AQ$3=TRUE),IF(OR(J37&gt;=49,ISNUMBER(J37)=FALSE),0,VLOOKUP(J37,PointTable,K$3,TRUE)),0)</f>
        <v>0</v>
      </c>
      <c r="L37" s="15" t="s">
        <v>4</v>
      </c>
      <c r="M37" s="16">
        <f>IF(OR('Men''s Epée'!$A$3=1,'Men''s Epée'!$AS$3=TRUE),IF(OR(L37&gt;=49,ISNUMBER(L37)=FALSE),0,VLOOKUP(L37,PointTable,M$3,TRUE)),0)</f>
        <v>0</v>
      </c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17"/>
      <c r="Y37" s="17"/>
      <c r="Z37" s="17"/>
      <c r="AA37" s="17"/>
      <c r="AB37" s="17"/>
      <c r="AC37" s="18"/>
      <c r="AE37" s="19">
        <f t="shared" si="105"/>
        <v>0</v>
      </c>
      <c r="AF37" s="19">
        <f t="shared" si="106"/>
        <v>0</v>
      </c>
      <c r="AG37" s="19">
        <f t="shared" si="107"/>
        <v>0</v>
      </c>
      <c r="AH37" s="19">
        <f t="shared" si="108"/>
        <v>0</v>
      </c>
      <c r="AI37" s="19">
        <f t="shared" si="109"/>
        <v>0</v>
      </c>
      <c r="AJ37" s="19">
        <f t="shared" si="110"/>
        <v>0</v>
      </c>
      <c r="AK37" s="19">
        <f t="shared" si="111"/>
        <v>0</v>
      </c>
      <c r="AL37" s="19">
        <f t="shared" si="112"/>
        <v>0</v>
      </c>
      <c r="AM37" s="19">
        <f t="shared" si="113"/>
        <v>0</v>
      </c>
      <c r="AN37" s="19">
        <f t="shared" si="114"/>
        <v>0</v>
      </c>
      <c r="AO37" s="19">
        <f t="shared" si="3"/>
        <v>0</v>
      </c>
      <c r="AP37" s="19">
        <f t="shared" si="143"/>
        <v>344</v>
      </c>
      <c r="AQ37" s="19">
        <f t="shared" si="144"/>
        <v>0</v>
      </c>
      <c r="AR37" s="19">
        <f t="shared" si="145"/>
        <v>0</v>
      </c>
      <c r="AS37" s="19">
        <f t="shared" si="146"/>
        <v>0</v>
      </c>
      <c r="AT37" s="19">
        <f t="shared" si="8"/>
        <v>0</v>
      </c>
      <c r="AU37" s="19">
        <f t="shared" si="9"/>
        <v>0</v>
      </c>
      <c r="AV37" s="19">
        <f t="shared" si="10"/>
        <v>0</v>
      </c>
      <c r="AW37" s="19">
        <f t="shared" si="11"/>
        <v>0</v>
      </c>
      <c r="AX37" s="19">
        <f t="shared" si="12"/>
        <v>0</v>
      </c>
      <c r="AY37" s="19">
        <f t="shared" si="13"/>
        <v>0</v>
      </c>
      <c r="AZ37" s="19">
        <f t="shared" si="14"/>
        <v>0</v>
      </c>
      <c r="BA37" s="19">
        <f t="shared" si="115"/>
        <v>0</v>
      </c>
      <c r="BB37" s="19">
        <f t="shared" si="116"/>
        <v>0</v>
      </c>
      <c r="BC37" s="19">
        <f t="shared" si="117"/>
        <v>0</v>
      </c>
      <c r="BD37" s="19">
        <f t="shared" si="118"/>
        <v>0</v>
      </c>
      <c r="BE37" s="19">
        <f t="shared" si="119"/>
        <v>0</v>
      </c>
      <c r="BF37" s="19">
        <f t="shared" si="120"/>
        <v>0</v>
      </c>
      <c r="BG37" s="19">
        <f t="shared" si="54"/>
        <v>344</v>
      </c>
      <c r="BH37" s="19">
        <f t="shared" si="121"/>
        <v>0</v>
      </c>
      <c r="BI37" s="19">
        <f t="shared" si="122"/>
        <v>0</v>
      </c>
      <c r="BJ37" s="19">
        <f t="shared" si="123"/>
        <v>0</v>
      </c>
      <c r="BL37" s="20">
        <f t="shared" si="124"/>
        <v>0</v>
      </c>
      <c r="BM37" s="20">
        <f t="shared" si="125"/>
        <v>0</v>
      </c>
      <c r="BN37" s="20">
        <f t="shared" si="126"/>
        <v>0</v>
      </c>
      <c r="BO37" s="20">
        <f t="shared" si="127"/>
        <v>0</v>
      </c>
      <c r="BP37" s="20">
        <f t="shared" si="128"/>
        <v>0</v>
      </c>
      <c r="BQ37" s="20">
        <f t="shared" si="129"/>
        <v>0</v>
      </c>
      <c r="BR37" s="20">
        <f t="shared" si="130"/>
        <v>0</v>
      </c>
      <c r="BS37" s="20">
        <f t="shared" si="131"/>
        <v>0</v>
      </c>
      <c r="BT37" s="20">
        <f t="shared" si="132"/>
        <v>0</v>
      </c>
      <c r="BU37" s="20">
        <f t="shared" si="133"/>
        <v>0</v>
      </c>
      <c r="BV37" s="20">
        <f t="shared" si="26"/>
        <v>0</v>
      </c>
      <c r="BW37" s="8">
        <f>IF('Men''s Epée'!$AP$3=TRUE,G37,0)</f>
        <v>344</v>
      </c>
      <c r="BX37" s="8">
        <f>IF('Men''s Epée'!$AQ$3=TRUE,I37,0)</f>
        <v>0</v>
      </c>
      <c r="BY37" s="8">
        <f>IF('Men''s Epée'!$AR$3=TRUE,K37,0)</f>
        <v>0</v>
      </c>
      <c r="BZ37" s="8">
        <f>IF('Men''s Epée'!$AS$3=TRUE,M37,0)</f>
        <v>0</v>
      </c>
      <c r="CA37" s="8">
        <f t="shared" si="27"/>
        <v>0</v>
      </c>
      <c r="CB37" s="8">
        <f t="shared" si="28"/>
        <v>0</v>
      </c>
      <c r="CC37" s="8">
        <f t="shared" si="29"/>
        <v>0</v>
      </c>
      <c r="CD37" s="8">
        <f t="shared" si="30"/>
        <v>0</v>
      </c>
      <c r="CE37" s="8">
        <f t="shared" si="31"/>
        <v>0</v>
      </c>
      <c r="CF37" s="8">
        <f t="shared" si="32"/>
        <v>0</v>
      </c>
      <c r="CG37" s="8">
        <f t="shared" si="33"/>
        <v>0</v>
      </c>
      <c r="CH37" s="20">
        <f t="shared" si="134"/>
        <v>0</v>
      </c>
      <c r="CI37" s="20">
        <f t="shared" si="135"/>
        <v>0</v>
      </c>
      <c r="CJ37" s="20">
        <f t="shared" si="136"/>
        <v>0</v>
      </c>
      <c r="CK37" s="20">
        <f t="shared" si="137"/>
        <v>0</v>
      </c>
      <c r="CL37" s="20">
        <f t="shared" si="138"/>
        <v>0</v>
      </c>
      <c r="CM37" s="20">
        <f t="shared" si="139"/>
        <v>0</v>
      </c>
      <c r="CN37" s="8">
        <f t="shared" si="64"/>
        <v>344</v>
      </c>
      <c r="CO37" s="8">
        <f t="shared" si="140"/>
        <v>0</v>
      </c>
      <c r="CP37" s="8">
        <f t="shared" si="141"/>
        <v>0</v>
      </c>
      <c r="CQ37" s="8">
        <f t="shared" si="142"/>
        <v>0</v>
      </c>
      <c r="CR37" s="8">
        <f t="shared" si="147"/>
        <v>344</v>
      </c>
    </row>
    <row r="38" spans="1:96" ht="13.5">
      <c r="A38" s="11" t="str">
        <f t="shared" si="44"/>
        <v>34T</v>
      </c>
      <c r="B38" s="11" t="str">
        <f t="shared" si="104"/>
        <v>#</v>
      </c>
      <c r="C38" s="12" t="s">
        <v>335</v>
      </c>
      <c r="D38" s="13">
        <v>1990</v>
      </c>
      <c r="E38" s="39">
        <f>ROUND(IF('Men''s Epée'!$A$3=1,AO38+BG38,BV38+CN38),0)</f>
        <v>344</v>
      </c>
      <c r="F38" s="14" t="s">
        <v>4</v>
      </c>
      <c r="G38" s="16">
        <f>IF(OR('Men''s Epée'!$A$3=1,'Men''s Epée'!$AP$3=TRUE),IF(OR(F38&gt;=49,ISNUMBER(F38)=FALSE),0,VLOOKUP(F38,PointTable,G$3,TRUE)),0)</f>
        <v>0</v>
      </c>
      <c r="H38" s="15" t="s">
        <v>4</v>
      </c>
      <c r="I38" s="16">
        <f>IF(OR('Men''s Epée'!$A$3=1,'Men''s Epée'!$AQ$3=TRUE),IF(OR(H38&gt;=49,ISNUMBER(H38)=FALSE),0,VLOOKUP(H38,PointTable,I$3,TRUE)),0)</f>
        <v>0</v>
      </c>
      <c r="J38" s="15">
        <v>20</v>
      </c>
      <c r="K38" s="16">
        <f>IF(OR('Men''s Epée'!$A$3=1,'Men''s Epée'!$AQ$3=TRUE),IF(OR(J38&gt;=49,ISNUMBER(J38)=FALSE),0,VLOOKUP(J38,PointTable,K$3,TRUE)),0)</f>
        <v>344</v>
      </c>
      <c r="L38" s="15" t="s">
        <v>4</v>
      </c>
      <c r="M38" s="16">
        <f>IF(OR('Men''s Epée'!$A$3=1,'Men''s Epée'!$AS$3=TRUE),IF(OR(L38&gt;=49,ISNUMBER(L38)=FALSE),0,VLOOKUP(L38,PointTable,M$3,TRUE)),0)</f>
        <v>0</v>
      </c>
      <c r="N38" s="17"/>
      <c r="O38" s="17"/>
      <c r="P38" s="17"/>
      <c r="Q38" s="17"/>
      <c r="R38" s="17"/>
      <c r="S38" s="17"/>
      <c r="T38" s="17"/>
      <c r="U38" s="17"/>
      <c r="V38" s="17"/>
      <c r="W38" s="18"/>
      <c r="X38" s="17"/>
      <c r="Y38" s="17"/>
      <c r="Z38" s="17"/>
      <c r="AA38" s="17"/>
      <c r="AB38" s="17"/>
      <c r="AC38" s="18"/>
      <c r="AE38" s="19">
        <f t="shared" si="105"/>
        <v>0</v>
      </c>
      <c r="AF38" s="19">
        <f t="shared" si="106"/>
        <v>0</v>
      </c>
      <c r="AG38" s="19">
        <f t="shared" si="107"/>
        <v>0</v>
      </c>
      <c r="AH38" s="19">
        <f t="shared" si="108"/>
        <v>0</v>
      </c>
      <c r="AI38" s="19">
        <f t="shared" si="109"/>
        <v>0</v>
      </c>
      <c r="AJ38" s="19">
        <f t="shared" si="110"/>
        <v>0</v>
      </c>
      <c r="AK38" s="19">
        <f t="shared" si="111"/>
        <v>0</v>
      </c>
      <c r="AL38" s="19">
        <f t="shared" si="112"/>
        <v>0</v>
      </c>
      <c r="AM38" s="19">
        <f t="shared" si="113"/>
        <v>0</v>
      </c>
      <c r="AN38" s="19">
        <f t="shared" si="114"/>
        <v>0</v>
      </c>
      <c r="AO38" s="19">
        <f t="shared" si="3"/>
        <v>0</v>
      </c>
      <c r="AP38" s="19">
        <f t="shared" si="143"/>
        <v>0</v>
      </c>
      <c r="AQ38" s="19">
        <f t="shared" si="144"/>
        <v>0</v>
      </c>
      <c r="AR38" s="19">
        <f t="shared" si="145"/>
        <v>344</v>
      </c>
      <c r="AS38" s="19">
        <f t="shared" si="146"/>
        <v>0</v>
      </c>
      <c r="AT38" s="19">
        <f t="shared" si="8"/>
        <v>0</v>
      </c>
      <c r="AU38" s="19">
        <f t="shared" si="9"/>
        <v>0</v>
      </c>
      <c r="AV38" s="19">
        <f t="shared" si="10"/>
        <v>0</v>
      </c>
      <c r="AW38" s="19">
        <f t="shared" si="11"/>
        <v>0</v>
      </c>
      <c r="AX38" s="19">
        <f t="shared" si="12"/>
        <v>0</v>
      </c>
      <c r="AY38" s="19">
        <f t="shared" si="13"/>
        <v>0</v>
      </c>
      <c r="AZ38" s="19">
        <f t="shared" si="14"/>
        <v>0</v>
      </c>
      <c r="BA38" s="19">
        <f t="shared" si="115"/>
        <v>0</v>
      </c>
      <c r="BB38" s="19">
        <f t="shared" si="116"/>
        <v>0</v>
      </c>
      <c r="BC38" s="19">
        <f t="shared" si="117"/>
        <v>0</v>
      </c>
      <c r="BD38" s="19">
        <f t="shared" si="118"/>
        <v>0</v>
      </c>
      <c r="BE38" s="19">
        <f t="shared" si="119"/>
        <v>0</v>
      </c>
      <c r="BF38" s="19">
        <f t="shared" si="120"/>
        <v>0</v>
      </c>
      <c r="BG38" s="19">
        <f t="shared" si="54"/>
        <v>344</v>
      </c>
      <c r="BH38" s="19">
        <f t="shared" si="121"/>
        <v>0</v>
      </c>
      <c r="BI38" s="19">
        <f t="shared" si="122"/>
        <v>0</v>
      </c>
      <c r="BJ38" s="19">
        <f t="shared" si="123"/>
        <v>0</v>
      </c>
      <c r="BL38" s="20">
        <f t="shared" si="124"/>
        <v>0</v>
      </c>
      <c r="BM38" s="20">
        <f t="shared" si="125"/>
        <v>0</v>
      </c>
      <c r="BN38" s="20">
        <f t="shared" si="126"/>
        <v>0</v>
      </c>
      <c r="BO38" s="20">
        <f t="shared" si="127"/>
        <v>0</v>
      </c>
      <c r="BP38" s="20">
        <f t="shared" si="128"/>
        <v>0</v>
      </c>
      <c r="BQ38" s="20">
        <f t="shared" si="129"/>
        <v>0</v>
      </c>
      <c r="BR38" s="20">
        <f t="shared" si="130"/>
        <v>0</v>
      </c>
      <c r="BS38" s="20">
        <f t="shared" si="131"/>
        <v>0</v>
      </c>
      <c r="BT38" s="20">
        <f t="shared" si="132"/>
        <v>0</v>
      </c>
      <c r="BU38" s="20">
        <f t="shared" si="133"/>
        <v>0</v>
      </c>
      <c r="BV38" s="20">
        <f t="shared" si="26"/>
        <v>0</v>
      </c>
      <c r="BW38" s="8">
        <f>IF('Men''s Epée'!$AP$3=TRUE,G38,0)</f>
        <v>0</v>
      </c>
      <c r="BX38" s="8">
        <f>IF('Men''s Epée'!$AQ$3=TRUE,I38,0)</f>
        <v>0</v>
      </c>
      <c r="BY38" s="8">
        <f>IF('Men''s Epée'!$AR$3=TRUE,K38,0)</f>
        <v>344</v>
      </c>
      <c r="BZ38" s="8">
        <f>IF('Men''s Epée'!$AS$3=TRUE,M38,0)</f>
        <v>0</v>
      </c>
      <c r="CA38" s="8">
        <f t="shared" si="27"/>
        <v>0</v>
      </c>
      <c r="CB38" s="8">
        <f t="shared" si="28"/>
        <v>0</v>
      </c>
      <c r="CC38" s="8">
        <f t="shared" si="29"/>
        <v>0</v>
      </c>
      <c r="CD38" s="8">
        <f t="shared" si="30"/>
        <v>0</v>
      </c>
      <c r="CE38" s="8">
        <f t="shared" si="31"/>
        <v>0</v>
      </c>
      <c r="CF38" s="8">
        <f t="shared" si="32"/>
        <v>0</v>
      </c>
      <c r="CG38" s="8">
        <f t="shared" si="33"/>
        <v>0</v>
      </c>
      <c r="CH38" s="20">
        <f t="shared" si="134"/>
        <v>0</v>
      </c>
      <c r="CI38" s="20">
        <f t="shared" si="135"/>
        <v>0</v>
      </c>
      <c r="CJ38" s="20">
        <f t="shared" si="136"/>
        <v>0</v>
      </c>
      <c r="CK38" s="20">
        <f t="shared" si="137"/>
        <v>0</v>
      </c>
      <c r="CL38" s="20">
        <f t="shared" si="138"/>
        <v>0</v>
      </c>
      <c r="CM38" s="20">
        <f t="shared" si="139"/>
        <v>0</v>
      </c>
      <c r="CN38" s="8">
        <f t="shared" si="64"/>
        <v>344</v>
      </c>
      <c r="CO38" s="8">
        <f t="shared" si="140"/>
        <v>0</v>
      </c>
      <c r="CP38" s="8">
        <f t="shared" si="141"/>
        <v>0</v>
      </c>
      <c r="CQ38" s="8">
        <f t="shared" si="142"/>
        <v>0</v>
      </c>
      <c r="CR38" s="8">
        <f t="shared" si="147"/>
        <v>344</v>
      </c>
    </row>
    <row r="39" spans="1:96" ht="13.5">
      <c r="A39" s="11" t="str">
        <f t="shared" si="44"/>
        <v>36</v>
      </c>
      <c r="B39" s="11">
        <f t="shared" si="104"/>
      </c>
      <c r="C39" s="12" t="s">
        <v>274</v>
      </c>
      <c r="D39" s="13">
        <v>1974</v>
      </c>
      <c r="E39" s="39">
        <f>ROUND(IF('Men''s Epée'!$A$3=1,AO39+BG39,BV39+CN39),0)</f>
        <v>340</v>
      </c>
      <c r="F39" s="14" t="s">
        <v>4</v>
      </c>
      <c r="G39" s="16">
        <f>IF(OR('Men''s Epée'!$A$3=1,'Men''s Epée'!$AP$3=TRUE),IF(OR(F39&gt;=49,ISNUMBER(F39)=FALSE),0,VLOOKUP(F39,PointTable,G$3,TRUE)),0)</f>
        <v>0</v>
      </c>
      <c r="H39" s="15">
        <v>22</v>
      </c>
      <c r="I39" s="16">
        <f>IF(OR('Men''s Epée'!$A$3=1,'Men''s Epée'!$AQ$3=TRUE),IF(OR(H39&gt;=49,ISNUMBER(H39)=FALSE),0,VLOOKUP(H39,PointTable,I$3,TRUE)),0)</f>
        <v>340</v>
      </c>
      <c r="J39" s="15" t="s">
        <v>4</v>
      </c>
      <c r="K39" s="16">
        <f>IF(OR('Men''s Epée'!$A$3=1,'Men''s Epée'!$AQ$3=TRUE),IF(OR(J39&gt;=49,ISNUMBER(J39)=FALSE),0,VLOOKUP(J39,PointTable,K$3,TRUE)),0)</f>
        <v>0</v>
      </c>
      <c r="L39" s="15" t="s">
        <v>4</v>
      </c>
      <c r="M39" s="16">
        <f>IF(OR('Men''s Epée'!$A$3=1,'Men''s Epée'!$AS$3=TRUE),IF(OR(L39&gt;=49,ISNUMBER(L39)=FALSE),0,VLOOKUP(L39,PointTable,M$3,TRUE)),0)</f>
        <v>0</v>
      </c>
      <c r="N39" s="17"/>
      <c r="O39" s="17"/>
      <c r="P39" s="17"/>
      <c r="Q39" s="17"/>
      <c r="R39" s="17"/>
      <c r="S39" s="17"/>
      <c r="T39" s="17"/>
      <c r="U39" s="17"/>
      <c r="V39" s="17"/>
      <c r="W39" s="18"/>
      <c r="X39" s="17"/>
      <c r="Y39" s="17"/>
      <c r="Z39" s="17"/>
      <c r="AA39" s="17"/>
      <c r="AB39" s="17"/>
      <c r="AC39" s="18"/>
      <c r="AE39" s="19">
        <f t="shared" si="105"/>
        <v>0</v>
      </c>
      <c r="AF39" s="19">
        <f t="shared" si="106"/>
        <v>0</v>
      </c>
      <c r="AG39" s="19">
        <f t="shared" si="107"/>
        <v>0</v>
      </c>
      <c r="AH39" s="19">
        <f t="shared" si="108"/>
        <v>0</v>
      </c>
      <c r="AI39" s="19">
        <f t="shared" si="109"/>
        <v>0</v>
      </c>
      <c r="AJ39" s="19">
        <f t="shared" si="110"/>
        <v>0</v>
      </c>
      <c r="AK39" s="19">
        <f t="shared" si="111"/>
        <v>0</v>
      </c>
      <c r="AL39" s="19">
        <f t="shared" si="112"/>
        <v>0</v>
      </c>
      <c r="AM39" s="19">
        <f t="shared" si="113"/>
        <v>0</v>
      </c>
      <c r="AN39" s="19">
        <f t="shared" si="114"/>
        <v>0</v>
      </c>
      <c r="AO39" s="19">
        <f t="shared" si="3"/>
        <v>0</v>
      </c>
      <c r="AP39" s="19">
        <f t="shared" si="143"/>
        <v>0</v>
      </c>
      <c r="AQ39" s="19">
        <f t="shared" si="144"/>
        <v>340</v>
      </c>
      <c r="AR39" s="19">
        <f t="shared" si="145"/>
        <v>0</v>
      </c>
      <c r="AS39" s="19">
        <f t="shared" si="146"/>
        <v>0</v>
      </c>
      <c r="AT39" s="19">
        <f t="shared" si="8"/>
        <v>0</v>
      </c>
      <c r="AU39" s="19">
        <f t="shared" si="9"/>
        <v>0</v>
      </c>
      <c r="AV39" s="19">
        <f t="shared" si="10"/>
        <v>0</v>
      </c>
      <c r="AW39" s="19">
        <f t="shared" si="11"/>
        <v>0</v>
      </c>
      <c r="AX39" s="19">
        <f t="shared" si="12"/>
        <v>0</v>
      </c>
      <c r="AY39" s="19">
        <f t="shared" si="13"/>
        <v>0</v>
      </c>
      <c r="AZ39" s="19">
        <f t="shared" si="14"/>
        <v>0</v>
      </c>
      <c r="BA39" s="19">
        <f t="shared" si="115"/>
        <v>0</v>
      </c>
      <c r="BB39" s="19">
        <f t="shared" si="116"/>
        <v>0</v>
      </c>
      <c r="BC39" s="19">
        <f t="shared" si="117"/>
        <v>0</v>
      </c>
      <c r="BD39" s="19">
        <f t="shared" si="118"/>
        <v>0</v>
      </c>
      <c r="BE39" s="19">
        <f t="shared" si="119"/>
        <v>0</v>
      </c>
      <c r="BF39" s="19">
        <f t="shared" si="120"/>
        <v>0</v>
      </c>
      <c r="BG39" s="19">
        <f t="shared" si="54"/>
        <v>340</v>
      </c>
      <c r="BH39" s="19">
        <f t="shared" si="121"/>
        <v>0</v>
      </c>
      <c r="BI39" s="19">
        <f t="shared" si="122"/>
        <v>0</v>
      </c>
      <c r="BJ39" s="19">
        <f t="shared" si="123"/>
        <v>0</v>
      </c>
      <c r="BL39" s="20">
        <f t="shared" si="124"/>
        <v>0</v>
      </c>
      <c r="BM39" s="20">
        <f t="shared" si="125"/>
        <v>0</v>
      </c>
      <c r="BN39" s="20">
        <f t="shared" si="126"/>
        <v>0</v>
      </c>
      <c r="BO39" s="20">
        <f t="shared" si="127"/>
        <v>0</v>
      </c>
      <c r="BP39" s="20">
        <f t="shared" si="128"/>
        <v>0</v>
      </c>
      <c r="BQ39" s="20">
        <f t="shared" si="129"/>
        <v>0</v>
      </c>
      <c r="BR39" s="20">
        <f t="shared" si="130"/>
        <v>0</v>
      </c>
      <c r="BS39" s="20">
        <f t="shared" si="131"/>
        <v>0</v>
      </c>
      <c r="BT39" s="20">
        <f t="shared" si="132"/>
        <v>0</v>
      </c>
      <c r="BU39" s="20">
        <f t="shared" si="133"/>
        <v>0</v>
      </c>
      <c r="BV39" s="20">
        <f t="shared" si="26"/>
        <v>0</v>
      </c>
      <c r="BW39" s="8">
        <f>IF('Men''s Epée'!$AP$3=TRUE,G39,0)</f>
        <v>0</v>
      </c>
      <c r="BX39" s="8">
        <f>IF('Men''s Epée'!$AQ$3=TRUE,I39,0)</f>
        <v>340</v>
      </c>
      <c r="BY39" s="8">
        <f>IF('Men''s Epée'!$AR$3=TRUE,K39,0)</f>
        <v>0</v>
      </c>
      <c r="BZ39" s="8">
        <f>IF('Men''s Epée'!$AS$3=TRUE,M39,0)</f>
        <v>0</v>
      </c>
      <c r="CA39" s="8">
        <f t="shared" si="27"/>
        <v>0</v>
      </c>
      <c r="CB39" s="8">
        <f t="shared" si="28"/>
        <v>0</v>
      </c>
      <c r="CC39" s="8">
        <f t="shared" si="29"/>
        <v>0</v>
      </c>
      <c r="CD39" s="8">
        <f t="shared" si="30"/>
        <v>0</v>
      </c>
      <c r="CE39" s="8">
        <f t="shared" si="31"/>
        <v>0</v>
      </c>
      <c r="CF39" s="8">
        <f t="shared" si="32"/>
        <v>0</v>
      </c>
      <c r="CG39" s="8">
        <f t="shared" si="33"/>
        <v>0</v>
      </c>
      <c r="CH39" s="20">
        <f t="shared" si="134"/>
        <v>0</v>
      </c>
      <c r="CI39" s="20">
        <f t="shared" si="135"/>
        <v>0</v>
      </c>
      <c r="CJ39" s="20">
        <f t="shared" si="136"/>
        <v>0</v>
      </c>
      <c r="CK39" s="20">
        <f t="shared" si="137"/>
        <v>0</v>
      </c>
      <c r="CL39" s="20">
        <f t="shared" si="138"/>
        <v>0</v>
      </c>
      <c r="CM39" s="20">
        <f t="shared" si="139"/>
        <v>0</v>
      </c>
      <c r="CN39" s="8">
        <f t="shared" si="64"/>
        <v>340</v>
      </c>
      <c r="CO39" s="8">
        <f t="shared" si="140"/>
        <v>0</v>
      </c>
      <c r="CP39" s="8">
        <f t="shared" si="141"/>
        <v>0</v>
      </c>
      <c r="CQ39" s="8">
        <f t="shared" si="142"/>
        <v>0</v>
      </c>
      <c r="CR39" s="8">
        <f t="shared" si="147"/>
        <v>340</v>
      </c>
    </row>
    <row r="40" spans="1:96" ht="13.5">
      <c r="A40" s="11" t="str">
        <f t="shared" si="44"/>
        <v>37</v>
      </c>
      <c r="B40" s="11" t="str">
        <f t="shared" si="104"/>
        <v>#</v>
      </c>
      <c r="C40" s="12" t="s">
        <v>167</v>
      </c>
      <c r="D40" s="13">
        <v>1987</v>
      </c>
      <c r="E40" s="39">
        <f>ROUND(IF('Men''s Epée'!$A$3=1,AO40+BG40,BV40+CN40),0)</f>
        <v>337</v>
      </c>
      <c r="F40" s="14" t="s">
        <v>4</v>
      </c>
      <c r="G40" s="16">
        <f>IF(OR('Men''s Epée'!$A$3=1,'Men''s Epée'!$AP$3=TRUE),IF(OR(F40&gt;=49,ISNUMBER(F40)=FALSE),0,VLOOKUP(F40,PointTable,G$3,TRUE)),0)</f>
        <v>0</v>
      </c>
      <c r="H40" s="15">
        <v>23.5</v>
      </c>
      <c r="I40" s="16">
        <f>IF(OR('Men''s Epée'!$A$3=1,'Men''s Epée'!$AQ$3=TRUE),IF(OR(H40&gt;=49,ISNUMBER(H40)=FALSE),0,VLOOKUP(H40,PointTable,I$3,TRUE)),0)</f>
        <v>337</v>
      </c>
      <c r="J40" s="15" t="s">
        <v>4</v>
      </c>
      <c r="K40" s="16">
        <f>IF(OR('Men''s Epée'!$A$3=1,'Men''s Epée'!$AQ$3=TRUE),IF(OR(J40&gt;=49,ISNUMBER(J40)=FALSE),0,VLOOKUP(J40,PointTable,K$3,TRUE)),0)</f>
        <v>0</v>
      </c>
      <c r="L40" s="15" t="s">
        <v>4</v>
      </c>
      <c r="M40" s="16">
        <f>IF(OR('Men''s Epée'!$A$3=1,'Men''s Epée'!$AS$3=TRUE),IF(OR(L40&gt;=49,ISNUMBER(L40)=FALSE),0,VLOOKUP(L40,PointTable,M$3,TRUE)),0)</f>
        <v>0</v>
      </c>
      <c r="N40" s="17"/>
      <c r="O40" s="17"/>
      <c r="P40" s="17"/>
      <c r="Q40" s="17"/>
      <c r="R40" s="17"/>
      <c r="S40" s="17"/>
      <c r="T40" s="17"/>
      <c r="U40" s="17"/>
      <c r="V40" s="17"/>
      <c r="W40" s="18"/>
      <c r="X40" s="17"/>
      <c r="Y40" s="17"/>
      <c r="Z40" s="17"/>
      <c r="AA40" s="17"/>
      <c r="AB40" s="17"/>
      <c r="AC40" s="18"/>
      <c r="AE40" s="19">
        <f t="shared" si="105"/>
        <v>0</v>
      </c>
      <c r="AF40" s="19">
        <f t="shared" si="106"/>
        <v>0</v>
      </c>
      <c r="AG40" s="19">
        <f t="shared" si="107"/>
        <v>0</v>
      </c>
      <c r="AH40" s="19">
        <f t="shared" si="108"/>
        <v>0</v>
      </c>
      <c r="AI40" s="19">
        <f t="shared" si="109"/>
        <v>0</v>
      </c>
      <c r="AJ40" s="19">
        <f t="shared" si="110"/>
        <v>0</v>
      </c>
      <c r="AK40" s="19">
        <f t="shared" si="111"/>
        <v>0</v>
      </c>
      <c r="AL40" s="19">
        <f t="shared" si="112"/>
        <v>0</v>
      </c>
      <c r="AM40" s="19">
        <f t="shared" si="113"/>
        <v>0</v>
      </c>
      <c r="AN40" s="19">
        <f t="shared" si="114"/>
        <v>0</v>
      </c>
      <c r="AO40" s="19">
        <f t="shared" si="3"/>
        <v>0</v>
      </c>
      <c r="AP40" s="19">
        <f t="shared" si="143"/>
        <v>0</v>
      </c>
      <c r="AQ40" s="19">
        <f t="shared" si="144"/>
        <v>337</v>
      </c>
      <c r="AR40" s="19">
        <f t="shared" si="145"/>
        <v>0</v>
      </c>
      <c r="AS40" s="19">
        <f t="shared" si="146"/>
        <v>0</v>
      </c>
      <c r="AT40" s="19">
        <f t="shared" si="8"/>
        <v>0</v>
      </c>
      <c r="AU40" s="19">
        <f t="shared" si="9"/>
        <v>0</v>
      </c>
      <c r="AV40" s="19">
        <f t="shared" si="10"/>
        <v>0</v>
      </c>
      <c r="AW40" s="19">
        <f t="shared" si="11"/>
        <v>0</v>
      </c>
      <c r="AX40" s="19">
        <f t="shared" si="12"/>
        <v>0</v>
      </c>
      <c r="AY40" s="19">
        <f t="shared" si="13"/>
        <v>0</v>
      </c>
      <c r="AZ40" s="19">
        <f t="shared" si="14"/>
        <v>0</v>
      </c>
      <c r="BA40" s="19">
        <f t="shared" si="115"/>
        <v>0</v>
      </c>
      <c r="BB40" s="19">
        <f t="shared" si="116"/>
        <v>0</v>
      </c>
      <c r="BC40" s="19">
        <f t="shared" si="117"/>
        <v>0</v>
      </c>
      <c r="BD40" s="19">
        <f t="shared" si="118"/>
        <v>0</v>
      </c>
      <c r="BE40" s="19">
        <f t="shared" si="119"/>
        <v>0</v>
      </c>
      <c r="BF40" s="19">
        <f t="shared" si="120"/>
        <v>0</v>
      </c>
      <c r="BG40" s="19">
        <f t="shared" si="54"/>
        <v>337</v>
      </c>
      <c r="BH40" s="19">
        <f t="shared" si="121"/>
        <v>0</v>
      </c>
      <c r="BI40" s="19">
        <f t="shared" si="122"/>
        <v>0</v>
      </c>
      <c r="BJ40" s="19">
        <f t="shared" si="123"/>
        <v>0</v>
      </c>
      <c r="BL40" s="20">
        <f t="shared" si="124"/>
        <v>0</v>
      </c>
      <c r="BM40" s="20">
        <f t="shared" si="125"/>
        <v>0</v>
      </c>
      <c r="BN40" s="20">
        <f t="shared" si="126"/>
        <v>0</v>
      </c>
      <c r="BO40" s="20">
        <f t="shared" si="127"/>
        <v>0</v>
      </c>
      <c r="BP40" s="20">
        <f t="shared" si="128"/>
        <v>0</v>
      </c>
      <c r="BQ40" s="20">
        <f t="shared" si="129"/>
        <v>0</v>
      </c>
      <c r="BR40" s="20">
        <f t="shared" si="130"/>
        <v>0</v>
      </c>
      <c r="BS40" s="20">
        <f t="shared" si="131"/>
        <v>0</v>
      </c>
      <c r="BT40" s="20">
        <f t="shared" si="132"/>
        <v>0</v>
      </c>
      <c r="BU40" s="20">
        <f t="shared" si="133"/>
        <v>0</v>
      </c>
      <c r="BV40" s="20">
        <f t="shared" si="26"/>
        <v>0</v>
      </c>
      <c r="BW40" s="8">
        <f>IF('Men''s Epée'!$AP$3=TRUE,G40,0)</f>
        <v>0</v>
      </c>
      <c r="BX40" s="8">
        <f>IF('Men''s Epée'!$AQ$3=TRUE,I40,0)</f>
        <v>337</v>
      </c>
      <c r="BY40" s="8">
        <f>IF('Men''s Epée'!$AR$3=TRUE,K40,0)</f>
        <v>0</v>
      </c>
      <c r="BZ40" s="8">
        <f>IF('Men''s Epée'!$AS$3=TRUE,M40,0)</f>
        <v>0</v>
      </c>
      <c r="CA40" s="8">
        <f t="shared" si="27"/>
        <v>0</v>
      </c>
      <c r="CB40" s="8">
        <f t="shared" si="28"/>
        <v>0</v>
      </c>
      <c r="CC40" s="8">
        <f t="shared" si="29"/>
        <v>0</v>
      </c>
      <c r="CD40" s="8">
        <f t="shared" si="30"/>
        <v>0</v>
      </c>
      <c r="CE40" s="8">
        <f t="shared" si="31"/>
        <v>0</v>
      </c>
      <c r="CF40" s="8">
        <f t="shared" si="32"/>
        <v>0</v>
      </c>
      <c r="CG40" s="8">
        <f t="shared" si="33"/>
        <v>0</v>
      </c>
      <c r="CH40" s="20">
        <f t="shared" si="134"/>
        <v>0</v>
      </c>
      <c r="CI40" s="20">
        <f t="shared" si="135"/>
        <v>0</v>
      </c>
      <c r="CJ40" s="20">
        <f t="shared" si="136"/>
        <v>0</v>
      </c>
      <c r="CK40" s="20">
        <f t="shared" si="137"/>
        <v>0</v>
      </c>
      <c r="CL40" s="20">
        <f t="shared" si="138"/>
        <v>0</v>
      </c>
      <c r="CM40" s="20">
        <f t="shared" si="139"/>
        <v>0</v>
      </c>
      <c r="CN40" s="8">
        <f t="shared" si="64"/>
        <v>337</v>
      </c>
      <c r="CO40" s="8">
        <f t="shared" si="140"/>
        <v>0</v>
      </c>
      <c r="CP40" s="8">
        <f t="shared" si="141"/>
        <v>0</v>
      </c>
      <c r="CQ40" s="8">
        <f t="shared" si="142"/>
        <v>0</v>
      </c>
      <c r="CR40" s="8">
        <f t="shared" si="147"/>
        <v>337</v>
      </c>
    </row>
    <row r="41" spans="1:96" ht="13.5">
      <c r="A41" s="11" t="str">
        <f t="shared" si="44"/>
        <v>38</v>
      </c>
      <c r="B41" s="11">
        <f t="shared" si="104"/>
      </c>
      <c r="C41" s="12" t="s">
        <v>336</v>
      </c>
      <c r="D41" s="13">
        <v>1967</v>
      </c>
      <c r="E41" s="39">
        <f>ROUND(IF('Men''s Epée'!$A$3=1,AO41+BG41,BV41+CN41),0)</f>
        <v>289</v>
      </c>
      <c r="F41" s="14" t="s">
        <v>4</v>
      </c>
      <c r="G41" s="16">
        <f>IF(OR('Men''s Epée'!$A$3=1,'Men''s Epée'!$AP$3=TRUE),IF(OR(F41&gt;=49,ISNUMBER(F41)=FALSE),0,VLOOKUP(F41,PointTable,G$3,TRUE)),0)</f>
        <v>0</v>
      </c>
      <c r="H41" s="15" t="s">
        <v>4</v>
      </c>
      <c r="I41" s="16">
        <f>IF(OR('Men''s Epée'!$A$3=1,'Men''s Epée'!$AQ$3=TRUE),IF(OR(H41&gt;=49,ISNUMBER(H41)=FALSE),0,VLOOKUP(H41,PointTable,I$3,TRUE)),0)</f>
        <v>0</v>
      </c>
      <c r="J41" s="15">
        <v>25</v>
      </c>
      <c r="K41" s="16">
        <f>IF(OR('Men''s Epée'!$A$3=1,'Men''s Epée'!$AQ$3=TRUE),IF(OR(J41&gt;=49,ISNUMBER(J41)=FALSE),0,VLOOKUP(J41,PointTable,K$3,TRUE)),0)</f>
        <v>289</v>
      </c>
      <c r="L41" s="15" t="s">
        <v>4</v>
      </c>
      <c r="M41" s="16">
        <f>IF(OR('Men''s Epée'!$A$3=1,'Men''s Epée'!$AS$3=TRUE),IF(OR(L41&gt;=49,ISNUMBER(L41)=FALSE),0,VLOOKUP(L41,PointTable,M$3,TRUE)),0)</f>
        <v>0</v>
      </c>
      <c r="N41" s="17"/>
      <c r="O41" s="17"/>
      <c r="P41" s="17"/>
      <c r="Q41" s="17"/>
      <c r="R41" s="17"/>
      <c r="S41" s="17"/>
      <c r="T41" s="17"/>
      <c r="U41" s="17"/>
      <c r="V41" s="17"/>
      <c r="W41" s="18"/>
      <c r="X41" s="17"/>
      <c r="Y41" s="17"/>
      <c r="Z41" s="17"/>
      <c r="AA41" s="17"/>
      <c r="AB41" s="17"/>
      <c r="AC41" s="18"/>
      <c r="AE41" s="19">
        <f t="shared" si="105"/>
        <v>0</v>
      </c>
      <c r="AF41" s="19">
        <f t="shared" si="106"/>
        <v>0</v>
      </c>
      <c r="AG41" s="19">
        <f t="shared" si="107"/>
        <v>0</v>
      </c>
      <c r="AH41" s="19">
        <f t="shared" si="108"/>
        <v>0</v>
      </c>
      <c r="AI41" s="19">
        <f t="shared" si="109"/>
        <v>0</v>
      </c>
      <c r="AJ41" s="19">
        <f t="shared" si="110"/>
        <v>0</v>
      </c>
      <c r="AK41" s="19">
        <f t="shared" si="111"/>
        <v>0</v>
      </c>
      <c r="AL41" s="19">
        <f t="shared" si="112"/>
        <v>0</v>
      </c>
      <c r="AM41" s="19">
        <f t="shared" si="113"/>
        <v>0</v>
      </c>
      <c r="AN41" s="19">
        <f t="shared" si="114"/>
        <v>0</v>
      </c>
      <c r="AO41" s="19">
        <f t="shared" si="3"/>
        <v>0</v>
      </c>
      <c r="AP41" s="19">
        <f t="shared" si="143"/>
        <v>0</v>
      </c>
      <c r="AQ41" s="19">
        <f t="shared" si="144"/>
        <v>0</v>
      </c>
      <c r="AR41" s="19">
        <f t="shared" si="145"/>
        <v>289</v>
      </c>
      <c r="AS41" s="19">
        <f t="shared" si="146"/>
        <v>0</v>
      </c>
      <c r="AT41" s="19">
        <f t="shared" si="8"/>
        <v>0</v>
      </c>
      <c r="AU41" s="19">
        <f t="shared" si="9"/>
        <v>0</v>
      </c>
      <c r="AV41" s="19">
        <f t="shared" si="10"/>
        <v>0</v>
      </c>
      <c r="AW41" s="19">
        <f t="shared" si="11"/>
        <v>0</v>
      </c>
      <c r="AX41" s="19">
        <f t="shared" si="12"/>
        <v>0</v>
      </c>
      <c r="AY41" s="19">
        <f t="shared" si="13"/>
        <v>0</v>
      </c>
      <c r="AZ41" s="19">
        <f t="shared" si="14"/>
        <v>0</v>
      </c>
      <c r="BA41" s="19">
        <f t="shared" si="115"/>
        <v>0</v>
      </c>
      <c r="BB41" s="19">
        <f t="shared" si="116"/>
        <v>0</v>
      </c>
      <c r="BC41" s="19">
        <f t="shared" si="117"/>
        <v>0</v>
      </c>
      <c r="BD41" s="19">
        <f t="shared" si="118"/>
        <v>0</v>
      </c>
      <c r="BE41" s="19">
        <f t="shared" si="119"/>
        <v>0</v>
      </c>
      <c r="BF41" s="19">
        <f t="shared" si="120"/>
        <v>0</v>
      </c>
      <c r="BG41" s="19">
        <f t="shared" si="54"/>
        <v>289</v>
      </c>
      <c r="BH41" s="19">
        <f t="shared" si="121"/>
        <v>0</v>
      </c>
      <c r="BI41" s="19">
        <f t="shared" si="122"/>
        <v>0</v>
      </c>
      <c r="BJ41" s="19">
        <f t="shared" si="123"/>
        <v>0</v>
      </c>
      <c r="BL41" s="20">
        <f t="shared" si="124"/>
        <v>0</v>
      </c>
      <c r="BM41" s="20">
        <f t="shared" si="125"/>
        <v>0</v>
      </c>
      <c r="BN41" s="20">
        <f t="shared" si="126"/>
        <v>0</v>
      </c>
      <c r="BO41" s="20">
        <f t="shared" si="127"/>
        <v>0</v>
      </c>
      <c r="BP41" s="20">
        <f t="shared" si="128"/>
        <v>0</v>
      </c>
      <c r="BQ41" s="20">
        <f t="shared" si="129"/>
        <v>0</v>
      </c>
      <c r="BR41" s="20">
        <f t="shared" si="130"/>
        <v>0</v>
      </c>
      <c r="BS41" s="20">
        <f t="shared" si="131"/>
        <v>0</v>
      </c>
      <c r="BT41" s="20">
        <f t="shared" si="132"/>
        <v>0</v>
      </c>
      <c r="BU41" s="20">
        <f t="shared" si="133"/>
        <v>0</v>
      </c>
      <c r="BV41" s="20">
        <f t="shared" si="26"/>
        <v>0</v>
      </c>
      <c r="BW41" s="8">
        <f>IF('Men''s Epée'!$AP$3=TRUE,G41,0)</f>
        <v>0</v>
      </c>
      <c r="BX41" s="8">
        <f>IF('Men''s Epée'!$AQ$3=TRUE,I41,0)</f>
        <v>0</v>
      </c>
      <c r="BY41" s="8">
        <f>IF('Men''s Epée'!$AR$3=TRUE,K41,0)</f>
        <v>289</v>
      </c>
      <c r="BZ41" s="8">
        <f>IF('Men''s Epée'!$AS$3=TRUE,M41,0)</f>
        <v>0</v>
      </c>
      <c r="CA41" s="8">
        <f t="shared" si="27"/>
        <v>0</v>
      </c>
      <c r="CB41" s="8">
        <f t="shared" si="28"/>
        <v>0</v>
      </c>
      <c r="CC41" s="8">
        <f t="shared" si="29"/>
        <v>0</v>
      </c>
      <c r="CD41" s="8">
        <f t="shared" si="30"/>
        <v>0</v>
      </c>
      <c r="CE41" s="8">
        <f t="shared" si="31"/>
        <v>0</v>
      </c>
      <c r="CF41" s="8">
        <f t="shared" si="32"/>
        <v>0</v>
      </c>
      <c r="CG41" s="8">
        <f t="shared" si="33"/>
        <v>0</v>
      </c>
      <c r="CH41" s="20">
        <f t="shared" si="134"/>
        <v>0</v>
      </c>
      <c r="CI41" s="20">
        <f t="shared" si="135"/>
        <v>0</v>
      </c>
      <c r="CJ41" s="20">
        <f t="shared" si="136"/>
        <v>0</v>
      </c>
      <c r="CK41" s="20">
        <f t="shared" si="137"/>
        <v>0</v>
      </c>
      <c r="CL41" s="20">
        <f t="shared" si="138"/>
        <v>0</v>
      </c>
      <c r="CM41" s="20">
        <f t="shared" si="139"/>
        <v>0</v>
      </c>
      <c r="CN41" s="8">
        <f t="shared" si="64"/>
        <v>289</v>
      </c>
      <c r="CO41" s="8">
        <f t="shared" si="140"/>
        <v>0</v>
      </c>
      <c r="CP41" s="8">
        <f t="shared" si="141"/>
        <v>0</v>
      </c>
      <c r="CQ41" s="8">
        <f t="shared" si="142"/>
        <v>0</v>
      </c>
      <c r="CR41" s="8">
        <f t="shared" si="147"/>
        <v>289</v>
      </c>
    </row>
    <row r="42" spans="1:96" ht="13.5">
      <c r="A42" s="11" t="str">
        <f t="shared" si="44"/>
        <v>39</v>
      </c>
      <c r="B42" s="11">
        <f t="shared" si="104"/>
      </c>
      <c r="C42" s="12" t="s">
        <v>337</v>
      </c>
      <c r="D42" s="13">
        <v>1974</v>
      </c>
      <c r="E42" s="39">
        <f>ROUND(IF('Men''s Epée'!$A$3=1,AO42+BG42,BV42+CN42),0)</f>
        <v>287</v>
      </c>
      <c r="F42" s="14" t="s">
        <v>4</v>
      </c>
      <c r="G42" s="16">
        <f>IF(OR('Men''s Epée'!$A$3=1,'Men''s Epée'!$AP$3=TRUE),IF(OR(F42&gt;=49,ISNUMBER(F42)=FALSE),0,VLOOKUP(F42,PointTable,G$3,TRUE)),0)</f>
        <v>0</v>
      </c>
      <c r="H42" s="15" t="s">
        <v>4</v>
      </c>
      <c r="I42" s="16">
        <f>IF(OR('Men''s Epée'!$A$3=1,'Men''s Epée'!$AQ$3=TRUE),IF(OR(H42&gt;=49,ISNUMBER(H42)=FALSE),0,VLOOKUP(H42,PointTable,I$3,TRUE)),0)</f>
        <v>0</v>
      </c>
      <c r="J42" s="15">
        <v>26</v>
      </c>
      <c r="K42" s="16">
        <f>IF(OR('Men''s Epée'!$A$3=1,'Men''s Epée'!$AQ$3=TRUE),IF(OR(J42&gt;=49,ISNUMBER(J42)=FALSE),0,VLOOKUP(J42,PointTable,K$3,TRUE)),0)</f>
        <v>287</v>
      </c>
      <c r="L42" s="15" t="s">
        <v>4</v>
      </c>
      <c r="M42" s="16">
        <f>IF(OR('Men''s Epée'!$A$3=1,'Men''s Epée'!$AS$3=TRUE),IF(OR(L42&gt;=49,ISNUMBER(L42)=FALSE),0,VLOOKUP(L42,PointTable,M$3,TRUE)),0)</f>
        <v>0</v>
      </c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7"/>
      <c r="Y42" s="17"/>
      <c r="Z42" s="17"/>
      <c r="AA42" s="17"/>
      <c r="AB42" s="17"/>
      <c r="AC42" s="18"/>
      <c r="AE42" s="19">
        <f t="shared" si="105"/>
        <v>0</v>
      </c>
      <c r="AF42" s="19">
        <f t="shared" si="106"/>
        <v>0</v>
      </c>
      <c r="AG42" s="19">
        <f t="shared" si="107"/>
        <v>0</v>
      </c>
      <c r="AH42" s="19">
        <f t="shared" si="108"/>
        <v>0</v>
      </c>
      <c r="AI42" s="19">
        <f t="shared" si="109"/>
        <v>0</v>
      </c>
      <c r="AJ42" s="19">
        <f t="shared" si="110"/>
        <v>0</v>
      </c>
      <c r="AK42" s="19">
        <f t="shared" si="111"/>
        <v>0</v>
      </c>
      <c r="AL42" s="19">
        <f t="shared" si="112"/>
        <v>0</v>
      </c>
      <c r="AM42" s="19">
        <f t="shared" si="113"/>
        <v>0</v>
      </c>
      <c r="AN42" s="19">
        <f t="shared" si="114"/>
        <v>0</v>
      </c>
      <c r="AO42" s="19">
        <f t="shared" si="3"/>
        <v>0</v>
      </c>
      <c r="AP42" s="19">
        <f t="shared" si="143"/>
        <v>0</v>
      </c>
      <c r="AQ42" s="19">
        <f t="shared" si="144"/>
        <v>0</v>
      </c>
      <c r="AR42" s="19">
        <f t="shared" si="145"/>
        <v>287</v>
      </c>
      <c r="AS42" s="19">
        <f t="shared" si="146"/>
        <v>0</v>
      </c>
      <c r="AT42" s="19">
        <f t="shared" si="8"/>
        <v>0</v>
      </c>
      <c r="AU42" s="19">
        <f t="shared" si="9"/>
        <v>0</v>
      </c>
      <c r="AV42" s="19">
        <f t="shared" si="10"/>
        <v>0</v>
      </c>
      <c r="AW42" s="19">
        <f t="shared" si="11"/>
        <v>0</v>
      </c>
      <c r="AX42" s="19">
        <f t="shared" si="12"/>
        <v>0</v>
      </c>
      <c r="AY42" s="19">
        <f t="shared" si="13"/>
        <v>0</v>
      </c>
      <c r="AZ42" s="19">
        <f t="shared" si="14"/>
        <v>0</v>
      </c>
      <c r="BA42" s="19">
        <f t="shared" si="115"/>
        <v>0</v>
      </c>
      <c r="BB42" s="19">
        <f t="shared" si="116"/>
        <v>0</v>
      </c>
      <c r="BC42" s="19">
        <f t="shared" si="117"/>
        <v>0</v>
      </c>
      <c r="BD42" s="19">
        <f t="shared" si="118"/>
        <v>0</v>
      </c>
      <c r="BE42" s="19">
        <f t="shared" si="119"/>
        <v>0</v>
      </c>
      <c r="BF42" s="19">
        <f t="shared" si="120"/>
        <v>0</v>
      </c>
      <c r="BG42" s="19">
        <f t="shared" si="54"/>
        <v>287</v>
      </c>
      <c r="BH42" s="19">
        <f t="shared" si="121"/>
        <v>0</v>
      </c>
      <c r="BI42" s="19">
        <f t="shared" si="122"/>
        <v>0</v>
      </c>
      <c r="BJ42" s="19">
        <f t="shared" si="123"/>
        <v>0</v>
      </c>
      <c r="BL42" s="20">
        <f t="shared" si="124"/>
        <v>0</v>
      </c>
      <c r="BM42" s="20">
        <f t="shared" si="125"/>
        <v>0</v>
      </c>
      <c r="BN42" s="20">
        <f t="shared" si="126"/>
        <v>0</v>
      </c>
      <c r="BO42" s="20">
        <f t="shared" si="127"/>
        <v>0</v>
      </c>
      <c r="BP42" s="20">
        <f t="shared" si="128"/>
        <v>0</v>
      </c>
      <c r="BQ42" s="20">
        <f t="shared" si="129"/>
        <v>0</v>
      </c>
      <c r="BR42" s="20">
        <f t="shared" si="130"/>
        <v>0</v>
      </c>
      <c r="BS42" s="20">
        <f t="shared" si="131"/>
        <v>0</v>
      </c>
      <c r="BT42" s="20">
        <f t="shared" si="132"/>
        <v>0</v>
      </c>
      <c r="BU42" s="20">
        <f t="shared" si="133"/>
        <v>0</v>
      </c>
      <c r="BV42" s="20">
        <f t="shared" si="26"/>
        <v>0</v>
      </c>
      <c r="BW42" s="8">
        <f>IF('Men''s Epée'!$AP$3=TRUE,G42,0)</f>
        <v>0</v>
      </c>
      <c r="BX42" s="8">
        <f>IF('Men''s Epée'!$AQ$3=TRUE,I42,0)</f>
        <v>0</v>
      </c>
      <c r="BY42" s="8">
        <f>IF('Men''s Epée'!$AR$3=TRUE,K42,0)</f>
        <v>287</v>
      </c>
      <c r="BZ42" s="8">
        <f>IF('Men''s Epée'!$AS$3=TRUE,M42,0)</f>
        <v>0</v>
      </c>
      <c r="CA42" s="8">
        <f t="shared" si="27"/>
        <v>0</v>
      </c>
      <c r="CB42" s="8">
        <f t="shared" si="28"/>
        <v>0</v>
      </c>
      <c r="CC42" s="8">
        <f t="shared" si="29"/>
        <v>0</v>
      </c>
      <c r="CD42" s="8">
        <f t="shared" si="30"/>
        <v>0</v>
      </c>
      <c r="CE42" s="8">
        <f t="shared" si="31"/>
        <v>0</v>
      </c>
      <c r="CF42" s="8">
        <f t="shared" si="32"/>
        <v>0</v>
      </c>
      <c r="CG42" s="8">
        <f t="shared" si="33"/>
        <v>0</v>
      </c>
      <c r="CH42" s="20">
        <f t="shared" si="134"/>
        <v>0</v>
      </c>
      <c r="CI42" s="20">
        <f t="shared" si="135"/>
        <v>0</v>
      </c>
      <c r="CJ42" s="20">
        <f t="shared" si="136"/>
        <v>0</v>
      </c>
      <c r="CK42" s="20">
        <f t="shared" si="137"/>
        <v>0</v>
      </c>
      <c r="CL42" s="20">
        <f t="shared" si="138"/>
        <v>0</v>
      </c>
      <c r="CM42" s="20">
        <f t="shared" si="139"/>
        <v>0</v>
      </c>
      <c r="CN42" s="8">
        <f t="shared" si="64"/>
        <v>287</v>
      </c>
      <c r="CO42" s="8">
        <f t="shared" si="140"/>
        <v>0</v>
      </c>
      <c r="CP42" s="8">
        <f t="shared" si="141"/>
        <v>0</v>
      </c>
      <c r="CQ42" s="8">
        <f t="shared" si="142"/>
        <v>0</v>
      </c>
      <c r="CR42" s="8">
        <f t="shared" si="147"/>
        <v>287</v>
      </c>
    </row>
    <row r="43" spans="1:96" ht="13.5">
      <c r="A43" s="11" t="str">
        <f t="shared" si="44"/>
        <v>40</v>
      </c>
      <c r="B43" s="11" t="str">
        <f t="shared" si="104"/>
        <v>#</v>
      </c>
      <c r="C43" s="12" t="s">
        <v>338</v>
      </c>
      <c r="D43" s="13">
        <v>1992</v>
      </c>
      <c r="E43" s="39">
        <f>ROUND(IF('Men''s Epée'!$A$3=1,AO43+BG43,BV43+CN43),0)</f>
        <v>285</v>
      </c>
      <c r="F43" s="14" t="s">
        <v>4</v>
      </c>
      <c r="G43" s="16">
        <f>IF(OR('Men''s Epée'!$A$3=1,'Men''s Epée'!$AP$3=TRUE),IF(OR(F43&gt;=49,ISNUMBER(F43)=FALSE),0,VLOOKUP(F43,PointTable,G$3,TRUE)),0)</f>
        <v>0</v>
      </c>
      <c r="H43" s="15" t="s">
        <v>4</v>
      </c>
      <c r="I43" s="16">
        <f>IF(OR('Men''s Epée'!$A$3=1,'Men''s Epée'!$AQ$3=TRUE),IF(OR(H43&gt;=49,ISNUMBER(H43)=FALSE),0,VLOOKUP(H43,PointTable,I$3,TRUE)),0)</f>
        <v>0</v>
      </c>
      <c r="J43" s="15">
        <v>27</v>
      </c>
      <c r="K43" s="16">
        <f>IF(OR('Men''s Epée'!$A$3=1,'Men''s Epée'!$AQ$3=TRUE),IF(OR(J43&gt;=49,ISNUMBER(J43)=FALSE),0,VLOOKUP(J43,PointTable,K$3,TRUE)),0)</f>
        <v>285</v>
      </c>
      <c r="L43" s="15" t="s">
        <v>4</v>
      </c>
      <c r="M43" s="16">
        <f>IF(OR('Men''s Epée'!$A$3=1,'Men''s Epée'!$AS$3=TRUE),IF(OR(L43&gt;=49,ISNUMBER(L43)=FALSE),0,VLOOKUP(L43,PointTable,M$3,TRUE)),0)</f>
        <v>0</v>
      </c>
      <c r="N43" s="17"/>
      <c r="O43" s="17"/>
      <c r="P43" s="17"/>
      <c r="Q43" s="17"/>
      <c r="R43" s="17"/>
      <c r="S43" s="17"/>
      <c r="T43" s="17"/>
      <c r="U43" s="17"/>
      <c r="V43" s="17"/>
      <c r="W43" s="18"/>
      <c r="X43" s="17"/>
      <c r="Y43" s="17"/>
      <c r="Z43" s="17"/>
      <c r="AA43" s="17"/>
      <c r="AB43" s="17"/>
      <c r="AC43" s="18"/>
      <c r="AE43" s="19">
        <f t="shared" si="105"/>
        <v>0</v>
      </c>
      <c r="AF43" s="19">
        <f t="shared" si="106"/>
        <v>0</v>
      </c>
      <c r="AG43" s="19">
        <f t="shared" si="107"/>
        <v>0</v>
      </c>
      <c r="AH43" s="19">
        <f t="shared" si="108"/>
        <v>0</v>
      </c>
      <c r="AI43" s="19">
        <f t="shared" si="109"/>
        <v>0</v>
      </c>
      <c r="AJ43" s="19">
        <f t="shared" si="110"/>
        <v>0</v>
      </c>
      <c r="AK43" s="19">
        <f t="shared" si="111"/>
        <v>0</v>
      </c>
      <c r="AL43" s="19">
        <f t="shared" si="112"/>
        <v>0</v>
      </c>
      <c r="AM43" s="19">
        <f t="shared" si="113"/>
        <v>0</v>
      </c>
      <c r="AN43" s="19">
        <f t="shared" si="114"/>
        <v>0</v>
      </c>
      <c r="AO43" s="19">
        <f t="shared" si="3"/>
        <v>0</v>
      </c>
      <c r="AP43" s="19">
        <f t="shared" si="143"/>
        <v>0</v>
      </c>
      <c r="AQ43" s="19">
        <f t="shared" si="144"/>
        <v>0</v>
      </c>
      <c r="AR43" s="19">
        <f t="shared" si="145"/>
        <v>285</v>
      </c>
      <c r="AS43" s="19">
        <f t="shared" si="146"/>
        <v>0</v>
      </c>
      <c r="AT43" s="19">
        <f t="shared" si="8"/>
        <v>0</v>
      </c>
      <c r="AU43" s="19">
        <f t="shared" si="9"/>
        <v>0</v>
      </c>
      <c r="AV43" s="19">
        <f t="shared" si="10"/>
        <v>0</v>
      </c>
      <c r="AW43" s="19">
        <f t="shared" si="11"/>
        <v>0</v>
      </c>
      <c r="AX43" s="19">
        <f t="shared" si="12"/>
        <v>0</v>
      </c>
      <c r="AY43" s="19">
        <f t="shared" si="13"/>
        <v>0</v>
      </c>
      <c r="AZ43" s="19">
        <f t="shared" si="14"/>
        <v>0</v>
      </c>
      <c r="BA43" s="19">
        <f t="shared" si="115"/>
        <v>0</v>
      </c>
      <c r="BB43" s="19">
        <f t="shared" si="116"/>
        <v>0</v>
      </c>
      <c r="BC43" s="19">
        <f t="shared" si="117"/>
        <v>0</v>
      </c>
      <c r="BD43" s="19">
        <f t="shared" si="118"/>
        <v>0</v>
      </c>
      <c r="BE43" s="19">
        <f t="shared" si="119"/>
        <v>0</v>
      </c>
      <c r="BF43" s="19">
        <f t="shared" si="120"/>
        <v>0</v>
      </c>
      <c r="BG43" s="19">
        <f t="shared" si="54"/>
        <v>285</v>
      </c>
      <c r="BH43" s="19">
        <f t="shared" si="121"/>
        <v>0</v>
      </c>
      <c r="BI43" s="19">
        <f t="shared" si="122"/>
        <v>0</v>
      </c>
      <c r="BJ43" s="19">
        <f t="shared" si="123"/>
        <v>0</v>
      </c>
      <c r="BL43" s="20">
        <f t="shared" si="124"/>
        <v>0</v>
      </c>
      <c r="BM43" s="20">
        <f t="shared" si="125"/>
        <v>0</v>
      </c>
      <c r="BN43" s="20">
        <f t="shared" si="126"/>
        <v>0</v>
      </c>
      <c r="BO43" s="20">
        <f t="shared" si="127"/>
        <v>0</v>
      </c>
      <c r="BP43" s="20">
        <f t="shared" si="128"/>
        <v>0</v>
      </c>
      <c r="BQ43" s="20">
        <f t="shared" si="129"/>
        <v>0</v>
      </c>
      <c r="BR43" s="20">
        <f t="shared" si="130"/>
        <v>0</v>
      </c>
      <c r="BS43" s="20">
        <f t="shared" si="131"/>
        <v>0</v>
      </c>
      <c r="BT43" s="20">
        <f t="shared" si="132"/>
        <v>0</v>
      </c>
      <c r="BU43" s="20">
        <f t="shared" si="133"/>
        <v>0</v>
      </c>
      <c r="BV43" s="20">
        <f t="shared" si="26"/>
        <v>0</v>
      </c>
      <c r="BW43" s="8">
        <f>IF('Men''s Epée'!$AP$3=TRUE,G43,0)</f>
        <v>0</v>
      </c>
      <c r="BX43" s="8">
        <f>IF('Men''s Epée'!$AQ$3=TRUE,I43,0)</f>
        <v>0</v>
      </c>
      <c r="BY43" s="8">
        <f>IF('Men''s Epée'!$AR$3=TRUE,K43,0)</f>
        <v>285</v>
      </c>
      <c r="BZ43" s="8">
        <f>IF('Men''s Epée'!$AS$3=TRUE,M43,0)</f>
        <v>0</v>
      </c>
      <c r="CA43" s="8">
        <f t="shared" si="27"/>
        <v>0</v>
      </c>
      <c r="CB43" s="8">
        <f t="shared" si="28"/>
        <v>0</v>
      </c>
      <c r="CC43" s="8">
        <f t="shared" si="29"/>
        <v>0</v>
      </c>
      <c r="CD43" s="8">
        <f t="shared" si="30"/>
        <v>0</v>
      </c>
      <c r="CE43" s="8">
        <f t="shared" si="31"/>
        <v>0</v>
      </c>
      <c r="CF43" s="8">
        <f t="shared" si="32"/>
        <v>0</v>
      </c>
      <c r="CG43" s="8">
        <f t="shared" si="33"/>
        <v>0</v>
      </c>
      <c r="CH43" s="20">
        <f t="shared" si="134"/>
        <v>0</v>
      </c>
      <c r="CI43" s="20">
        <f t="shared" si="135"/>
        <v>0</v>
      </c>
      <c r="CJ43" s="20">
        <f t="shared" si="136"/>
        <v>0</v>
      </c>
      <c r="CK43" s="20">
        <f t="shared" si="137"/>
        <v>0</v>
      </c>
      <c r="CL43" s="20">
        <f t="shared" si="138"/>
        <v>0</v>
      </c>
      <c r="CM43" s="20">
        <f t="shared" si="139"/>
        <v>0</v>
      </c>
      <c r="CN43" s="8">
        <f t="shared" si="64"/>
        <v>285</v>
      </c>
      <c r="CO43" s="8">
        <f t="shared" si="140"/>
        <v>0</v>
      </c>
      <c r="CP43" s="8">
        <f t="shared" si="141"/>
        <v>0</v>
      </c>
      <c r="CQ43" s="8">
        <f t="shared" si="142"/>
        <v>0</v>
      </c>
      <c r="CR43" s="8">
        <f t="shared" si="147"/>
        <v>285</v>
      </c>
    </row>
    <row r="44" spans="1:96" ht="13.5">
      <c r="A44" s="11" t="str">
        <f t="shared" si="44"/>
        <v>41</v>
      </c>
      <c r="B44" s="11" t="str">
        <f t="shared" si="104"/>
        <v>#</v>
      </c>
      <c r="C44" s="12" t="s">
        <v>276</v>
      </c>
      <c r="D44" s="13">
        <v>1988</v>
      </c>
      <c r="E44" s="39">
        <f>ROUND(IF('Men''s Epée'!$A$3=1,AO44+BG44,BV44+CN44),0)</f>
        <v>283</v>
      </c>
      <c r="F44" s="14" t="s">
        <v>4</v>
      </c>
      <c r="G44" s="16">
        <f>IF(OR('Men''s Epée'!$A$3=1,'Men''s Epée'!$AP$3=TRUE),IF(OR(F44&gt;=49,ISNUMBER(F44)=FALSE),0,VLOOKUP(F44,PointTable,G$3,TRUE)),0)</f>
        <v>0</v>
      </c>
      <c r="H44" s="15">
        <v>28</v>
      </c>
      <c r="I44" s="16">
        <f>IF(OR('Men''s Epée'!$A$3=1,'Men''s Epée'!$AQ$3=TRUE),IF(OR(H44&gt;=49,ISNUMBER(H44)=FALSE),0,VLOOKUP(H44,PointTable,I$3,TRUE)),0)</f>
        <v>283</v>
      </c>
      <c r="J44" s="15" t="s">
        <v>4</v>
      </c>
      <c r="K44" s="16">
        <f>IF(OR('Men''s Epée'!$A$3=1,'Men''s Epée'!$AQ$3=TRUE),IF(OR(J44&gt;=49,ISNUMBER(J44)=FALSE),0,VLOOKUP(J44,PointTable,K$3,TRUE)),0)</f>
        <v>0</v>
      </c>
      <c r="L44" s="15" t="s">
        <v>4</v>
      </c>
      <c r="M44" s="16">
        <f>IF(OR('Men''s Epée'!$A$3=1,'Men''s Epée'!$AS$3=TRUE),IF(OR(L44&gt;=49,ISNUMBER(L44)=FALSE),0,VLOOKUP(L44,PointTable,M$3,TRUE)),0)</f>
        <v>0</v>
      </c>
      <c r="N44" s="17"/>
      <c r="O44" s="17"/>
      <c r="P44" s="17"/>
      <c r="Q44" s="17"/>
      <c r="R44" s="17"/>
      <c r="S44" s="17"/>
      <c r="T44" s="17"/>
      <c r="U44" s="17"/>
      <c r="V44" s="17"/>
      <c r="W44" s="18"/>
      <c r="X44" s="17"/>
      <c r="Y44" s="17"/>
      <c r="Z44" s="17"/>
      <c r="AA44" s="17"/>
      <c r="AB44" s="17"/>
      <c r="AC44" s="18"/>
      <c r="AE44" s="19">
        <f t="shared" si="105"/>
        <v>0</v>
      </c>
      <c r="AF44" s="19">
        <f t="shared" si="106"/>
        <v>0</v>
      </c>
      <c r="AG44" s="19">
        <f t="shared" si="107"/>
        <v>0</v>
      </c>
      <c r="AH44" s="19">
        <f t="shared" si="108"/>
        <v>0</v>
      </c>
      <c r="AI44" s="19">
        <f t="shared" si="109"/>
        <v>0</v>
      </c>
      <c r="AJ44" s="19">
        <f t="shared" si="110"/>
        <v>0</v>
      </c>
      <c r="AK44" s="19">
        <f t="shared" si="111"/>
        <v>0</v>
      </c>
      <c r="AL44" s="19">
        <f t="shared" si="112"/>
        <v>0</v>
      </c>
      <c r="AM44" s="19">
        <f t="shared" si="113"/>
        <v>0</v>
      </c>
      <c r="AN44" s="19">
        <f t="shared" si="114"/>
        <v>0</v>
      </c>
      <c r="AO44" s="19">
        <f t="shared" si="3"/>
        <v>0</v>
      </c>
      <c r="AP44" s="19">
        <f t="shared" si="143"/>
        <v>0</v>
      </c>
      <c r="AQ44" s="19">
        <f t="shared" si="144"/>
        <v>283</v>
      </c>
      <c r="AR44" s="19">
        <f t="shared" si="145"/>
        <v>0</v>
      </c>
      <c r="AS44" s="19">
        <f t="shared" si="146"/>
        <v>0</v>
      </c>
      <c r="AT44" s="19">
        <f t="shared" si="8"/>
        <v>0</v>
      </c>
      <c r="AU44" s="19">
        <f t="shared" si="9"/>
        <v>0</v>
      </c>
      <c r="AV44" s="19">
        <f t="shared" si="10"/>
        <v>0</v>
      </c>
      <c r="AW44" s="19">
        <f t="shared" si="11"/>
        <v>0</v>
      </c>
      <c r="AX44" s="19">
        <f t="shared" si="12"/>
        <v>0</v>
      </c>
      <c r="AY44" s="19">
        <f t="shared" si="13"/>
        <v>0</v>
      </c>
      <c r="AZ44" s="19">
        <f t="shared" si="14"/>
        <v>0</v>
      </c>
      <c r="BA44" s="19">
        <f t="shared" si="115"/>
        <v>0</v>
      </c>
      <c r="BB44" s="19">
        <f t="shared" si="116"/>
        <v>0</v>
      </c>
      <c r="BC44" s="19">
        <f t="shared" si="117"/>
        <v>0</v>
      </c>
      <c r="BD44" s="19">
        <f t="shared" si="118"/>
        <v>0</v>
      </c>
      <c r="BE44" s="19">
        <f t="shared" si="119"/>
        <v>0</v>
      </c>
      <c r="BF44" s="19">
        <f t="shared" si="120"/>
        <v>0</v>
      </c>
      <c r="BG44" s="19">
        <f t="shared" si="54"/>
        <v>283</v>
      </c>
      <c r="BH44" s="19">
        <f t="shared" si="121"/>
        <v>0</v>
      </c>
      <c r="BI44" s="19">
        <f t="shared" si="122"/>
        <v>0</v>
      </c>
      <c r="BJ44" s="19">
        <f t="shared" si="123"/>
        <v>0</v>
      </c>
      <c r="BL44" s="20">
        <f t="shared" si="124"/>
        <v>0</v>
      </c>
      <c r="BM44" s="20">
        <f t="shared" si="125"/>
        <v>0</v>
      </c>
      <c r="BN44" s="20">
        <f t="shared" si="126"/>
        <v>0</v>
      </c>
      <c r="BO44" s="20">
        <f t="shared" si="127"/>
        <v>0</v>
      </c>
      <c r="BP44" s="20">
        <f t="shared" si="128"/>
        <v>0</v>
      </c>
      <c r="BQ44" s="20">
        <f t="shared" si="129"/>
        <v>0</v>
      </c>
      <c r="BR44" s="20">
        <f t="shared" si="130"/>
        <v>0</v>
      </c>
      <c r="BS44" s="20">
        <f t="shared" si="131"/>
        <v>0</v>
      </c>
      <c r="BT44" s="20">
        <f t="shared" si="132"/>
        <v>0</v>
      </c>
      <c r="BU44" s="20">
        <f t="shared" si="133"/>
        <v>0</v>
      </c>
      <c r="BV44" s="20">
        <f t="shared" si="26"/>
        <v>0</v>
      </c>
      <c r="BW44" s="8">
        <f>IF('Men''s Epée'!$AP$3=TRUE,G44,0)</f>
        <v>0</v>
      </c>
      <c r="BX44" s="8">
        <f>IF('Men''s Epée'!$AQ$3=TRUE,I44,0)</f>
        <v>283</v>
      </c>
      <c r="BY44" s="8">
        <f>IF('Men''s Epée'!$AR$3=TRUE,K44,0)</f>
        <v>0</v>
      </c>
      <c r="BZ44" s="8">
        <f>IF('Men''s Epée'!$AS$3=TRUE,M44,0)</f>
        <v>0</v>
      </c>
      <c r="CA44" s="8">
        <f t="shared" si="27"/>
        <v>0</v>
      </c>
      <c r="CB44" s="8">
        <f t="shared" si="28"/>
        <v>0</v>
      </c>
      <c r="CC44" s="8">
        <f t="shared" si="29"/>
        <v>0</v>
      </c>
      <c r="CD44" s="8">
        <f t="shared" si="30"/>
        <v>0</v>
      </c>
      <c r="CE44" s="8">
        <f t="shared" si="31"/>
        <v>0</v>
      </c>
      <c r="CF44" s="8">
        <f t="shared" si="32"/>
        <v>0</v>
      </c>
      <c r="CG44" s="8">
        <f t="shared" si="33"/>
        <v>0</v>
      </c>
      <c r="CH44" s="20">
        <f t="shared" si="134"/>
        <v>0</v>
      </c>
      <c r="CI44" s="20">
        <f t="shared" si="135"/>
        <v>0</v>
      </c>
      <c r="CJ44" s="20">
        <f t="shared" si="136"/>
        <v>0</v>
      </c>
      <c r="CK44" s="20">
        <f t="shared" si="137"/>
        <v>0</v>
      </c>
      <c r="CL44" s="20">
        <f t="shared" si="138"/>
        <v>0</v>
      </c>
      <c r="CM44" s="20">
        <f t="shared" si="139"/>
        <v>0</v>
      </c>
      <c r="CN44" s="8">
        <f t="shared" si="64"/>
        <v>283</v>
      </c>
      <c r="CO44" s="8">
        <f t="shared" si="140"/>
        <v>0</v>
      </c>
      <c r="CP44" s="8">
        <f t="shared" si="141"/>
        <v>0</v>
      </c>
      <c r="CQ44" s="8">
        <f t="shared" si="142"/>
        <v>0</v>
      </c>
      <c r="CR44" s="8">
        <f t="shared" si="147"/>
        <v>283</v>
      </c>
    </row>
    <row r="45" spans="1:96" ht="13.5">
      <c r="A45" s="11" t="str">
        <f t="shared" si="44"/>
        <v>42T</v>
      </c>
      <c r="B45" s="11" t="str">
        <f t="shared" si="104"/>
        <v>#</v>
      </c>
      <c r="C45" s="12" t="s">
        <v>92</v>
      </c>
      <c r="D45" s="13">
        <v>1987</v>
      </c>
      <c r="E45" s="39">
        <f>ROUND(IF('Men''s Epée'!$A$3=1,AO45+BG45,BV45+CN45),0)</f>
        <v>281</v>
      </c>
      <c r="F45" s="14" t="s">
        <v>4</v>
      </c>
      <c r="G45" s="16">
        <f>IF(OR('Men''s Epée'!$A$3=1,'Men''s Epée'!$AP$3=TRUE),IF(OR(F45&gt;=49,ISNUMBER(F45)=FALSE),0,VLOOKUP(F45,PointTable,G$3,TRUE)),0)</f>
        <v>0</v>
      </c>
      <c r="H45" s="15">
        <v>29</v>
      </c>
      <c r="I45" s="16">
        <f>IF(OR('Men''s Epée'!$A$3=1,'Men''s Epée'!$AQ$3=TRUE),IF(OR(H45&gt;=49,ISNUMBER(H45)=FALSE),0,VLOOKUP(H45,PointTable,I$3,TRUE)),0)</f>
        <v>281</v>
      </c>
      <c r="J45" s="15" t="s">
        <v>4</v>
      </c>
      <c r="K45" s="16">
        <f>IF(OR('Men''s Epée'!$A$3=1,'Men''s Epée'!$AQ$3=TRUE),IF(OR(J45&gt;=49,ISNUMBER(J45)=FALSE),0,VLOOKUP(J45,PointTable,K$3,TRUE)),0)</f>
        <v>0</v>
      </c>
      <c r="L45" s="15" t="s">
        <v>4</v>
      </c>
      <c r="M45" s="16">
        <f>IF(OR('Men''s Epée'!$A$3=1,'Men''s Epée'!$AS$3=TRUE),IF(OR(L45&gt;=49,ISNUMBER(L45)=FALSE),0,VLOOKUP(L45,PointTable,M$3,TRUE)),0)</f>
        <v>0</v>
      </c>
      <c r="N45" s="17"/>
      <c r="O45" s="17"/>
      <c r="P45" s="17"/>
      <c r="Q45" s="17"/>
      <c r="R45" s="17"/>
      <c r="S45" s="17"/>
      <c r="T45" s="17"/>
      <c r="U45" s="17"/>
      <c r="V45" s="17"/>
      <c r="W45" s="18"/>
      <c r="X45" s="17"/>
      <c r="Y45" s="17"/>
      <c r="Z45" s="17"/>
      <c r="AA45" s="17"/>
      <c r="AB45" s="17"/>
      <c r="AC45" s="18"/>
      <c r="AE45" s="19">
        <f t="shared" si="105"/>
        <v>0</v>
      </c>
      <c r="AF45" s="19">
        <f t="shared" si="106"/>
        <v>0</v>
      </c>
      <c r="AG45" s="19">
        <f t="shared" si="107"/>
        <v>0</v>
      </c>
      <c r="AH45" s="19">
        <f t="shared" si="108"/>
        <v>0</v>
      </c>
      <c r="AI45" s="19">
        <f t="shared" si="109"/>
        <v>0</v>
      </c>
      <c r="AJ45" s="19">
        <f t="shared" si="110"/>
        <v>0</v>
      </c>
      <c r="AK45" s="19">
        <f t="shared" si="111"/>
        <v>0</v>
      </c>
      <c r="AL45" s="19">
        <f t="shared" si="112"/>
        <v>0</v>
      </c>
      <c r="AM45" s="19">
        <f t="shared" si="113"/>
        <v>0</v>
      </c>
      <c r="AN45" s="19">
        <f t="shared" si="114"/>
        <v>0</v>
      </c>
      <c r="AO45" s="19">
        <f t="shared" si="3"/>
        <v>0</v>
      </c>
      <c r="AP45" s="19">
        <f t="shared" si="143"/>
        <v>0</v>
      </c>
      <c r="AQ45" s="19">
        <f t="shared" si="144"/>
        <v>281</v>
      </c>
      <c r="AR45" s="19">
        <f t="shared" si="145"/>
        <v>0</v>
      </c>
      <c r="AS45" s="19">
        <f t="shared" si="146"/>
        <v>0</v>
      </c>
      <c r="AT45" s="19">
        <f t="shared" si="8"/>
        <v>0</v>
      </c>
      <c r="AU45" s="19">
        <f t="shared" si="9"/>
        <v>0</v>
      </c>
      <c r="AV45" s="19">
        <f t="shared" si="10"/>
        <v>0</v>
      </c>
      <c r="AW45" s="19">
        <f t="shared" si="11"/>
        <v>0</v>
      </c>
      <c r="AX45" s="19">
        <f t="shared" si="12"/>
        <v>0</v>
      </c>
      <c r="AY45" s="19">
        <f t="shared" si="13"/>
        <v>0</v>
      </c>
      <c r="AZ45" s="19">
        <f t="shared" si="14"/>
        <v>0</v>
      </c>
      <c r="BA45" s="19">
        <f t="shared" si="115"/>
        <v>0</v>
      </c>
      <c r="BB45" s="19">
        <f t="shared" si="116"/>
        <v>0</v>
      </c>
      <c r="BC45" s="19">
        <f t="shared" si="117"/>
        <v>0</v>
      </c>
      <c r="BD45" s="19">
        <f t="shared" si="118"/>
        <v>0</v>
      </c>
      <c r="BE45" s="19">
        <f t="shared" si="119"/>
        <v>0</v>
      </c>
      <c r="BF45" s="19">
        <f t="shared" si="120"/>
        <v>0</v>
      </c>
      <c r="BG45" s="19">
        <f t="shared" si="54"/>
        <v>281</v>
      </c>
      <c r="BH45" s="19">
        <f t="shared" si="121"/>
        <v>0</v>
      </c>
      <c r="BI45" s="19">
        <f t="shared" si="122"/>
        <v>0</v>
      </c>
      <c r="BJ45" s="19">
        <f t="shared" si="123"/>
        <v>0</v>
      </c>
      <c r="BL45" s="20">
        <f t="shared" si="124"/>
        <v>0</v>
      </c>
      <c r="BM45" s="20">
        <f t="shared" si="125"/>
        <v>0</v>
      </c>
      <c r="BN45" s="20">
        <f t="shared" si="126"/>
        <v>0</v>
      </c>
      <c r="BO45" s="20">
        <f t="shared" si="127"/>
        <v>0</v>
      </c>
      <c r="BP45" s="20">
        <f t="shared" si="128"/>
        <v>0</v>
      </c>
      <c r="BQ45" s="20">
        <f t="shared" si="129"/>
        <v>0</v>
      </c>
      <c r="BR45" s="20">
        <f t="shared" si="130"/>
        <v>0</v>
      </c>
      <c r="BS45" s="20">
        <f t="shared" si="131"/>
        <v>0</v>
      </c>
      <c r="BT45" s="20">
        <f t="shared" si="132"/>
        <v>0</v>
      </c>
      <c r="BU45" s="20">
        <f t="shared" si="133"/>
        <v>0</v>
      </c>
      <c r="BV45" s="20">
        <f t="shared" si="26"/>
        <v>0</v>
      </c>
      <c r="BW45" s="8">
        <f>IF('Men''s Epée'!$AP$3=TRUE,G45,0)</f>
        <v>0</v>
      </c>
      <c r="BX45" s="8">
        <f>IF('Men''s Epée'!$AQ$3=TRUE,I45,0)</f>
        <v>281</v>
      </c>
      <c r="BY45" s="8">
        <f>IF('Men''s Epée'!$AR$3=TRUE,K45,0)</f>
        <v>0</v>
      </c>
      <c r="BZ45" s="8">
        <f>IF('Men''s Epée'!$AS$3=TRUE,M45,0)</f>
        <v>0</v>
      </c>
      <c r="CA45" s="8">
        <f t="shared" si="27"/>
        <v>0</v>
      </c>
      <c r="CB45" s="8">
        <f t="shared" si="28"/>
        <v>0</v>
      </c>
      <c r="CC45" s="8">
        <f t="shared" si="29"/>
        <v>0</v>
      </c>
      <c r="CD45" s="8">
        <f t="shared" si="30"/>
        <v>0</v>
      </c>
      <c r="CE45" s="8">
        <f t="shared" si="31"/>
        <v>0</v>
      </c>
      <c r="CF45" s="8">
        <f t="shared" si="32"/>
        <v>0</v>
      </c>
      <c r="CG45" s="8">
        <f t="shared" si="33"/>
        <v>0</v>
      </c>
      <c r="CH45" s="20">
        <f t="shared" si="134"/>
        <v>0</v>
      </c>
      <c r="CI45" s="20">
        <f t="shared" si="135"/>
        <v>0</v>
      </c>
      <c r="CJ45" s="20">
        <f t="shared" si="136"/>
        <v>0</v>
      </c>
      <c r="CK45" s="20">
        <f t="shared" si="137"/>
        <v>0</v>
      </c>
      <c r="CL45" s="20">
        <f t="shared" si="138"/>
        <v>0</v>
      </c>
      <c r="CM45" s="20">
        <f t="shared" si="139"/>
        <v>0</v>
      </c>
      <c r="CN45" s="8">
        <f t="shared" si="64"/>
        <v>281</v>
      </c>
      <c r="CO45" s="8">
        <f t="shared" si="140"/>
        <v>0</v>
      </c>
      <c r="CP45" s="8">
        <f t="shared" si="141"/>
        <v>0</v>
      </c>
      <c r="CQ45" s="8">
        <f t="shared" si="142"/>
        <v>0</v>
      </c>
      <c r="CR45" s="8">
        <f t="shared" si="147"/>
        <v>281</v>
      </c>
    </row>
    <row r="46" spans="1:96" ht="13.5">
      <c r="A46" s="11" t="str">
        <f t="shared" si="44"/>
        <v>42T</v>
      </c>
      <c r="B46" s="11">
        <f t="shared" si="104"/>
      </c>
      <c r="C46" s="12" t="s">
        <v>339</v>
      </c>
      <c r="D46" s="13">
        <v>1959</v>
      </c>
      <c r="E46" s="39">
        <f>ROUND(IF('Men''s Epée'!$A$3=1,AO46+BG46,BV46+CN46),0)</f>
        <v>281</v>
      </c>
      <c r="F46" s="14" t="s">
        <v>4</v>
      </c>
      <c r="G46" s="16">
        <f>IF(OR('Men''s Epée'!$A$3=1,'Men''s Epée'!$AP$3=TRUE),IF(OR(F46&gt;=49,ISNUMBER(F46)=FALSE),0,VLOOKUP(F46,PointTable,G$3,TRUE)),0)</f>
        <v>0</v>
      </c>
      <c r="H46" s="15" t="s">
        <v>4</v>
      </c>
      <c r="I46" s="16">
        <f>IF(OR('Men''s Epée'!$A$3=1,'Men''s Epée'!$AQ$3=TRUE),IF(OR(H46&gt;=49,ISNUMBER(H46)=FALSE),0,VLOOKUP(H46,PointTable,I$3,TRUE)),0)</f>
        <v>0</v>
      </c>
      <c r="J46" s="15">
        <v>29</v>
      </c>
      <c r="K46" s="16">
        <f>IF(OR('Men''s Epée'!$A$3=1,'Men''s Epée'!$AQ$3=TRUE),IF(OR(J46&gt;=49,ISNUMBER(J46)=FALSE),0,VLOOKUP(J46,PointTable,K$3,TRUE)),0)</f>
        <v>281</v>
      </c>
      <c r="L46" s="15" t="s">
        <v>4</v>
      </c>
      <c r="M46" s="16">
        <f>IF(OR('Men''s Epée'!$A$3=1,'Men''s Epée'!$AS$3=TRUE),IF(OR(L46&gt;=49,ISNUMBER(L46)=FALSE),0,VLOOKUP(L46,PointTable,M$3,TRUE)),0)</f>
        <v>0</v>
      </c>
      <c r="N46" s="17"/>
      <c r="O46" s="17"/>
      <c r="P46" s="17"/>
      <c r="Q46" s="17"/>
      <c r="R46" s="17"/>
      <c r="S46" s="17"/>
      <c r="T46" s="17"/>
      <c r="U46" s="17"/>
      <c r="V46" s="17"/>
      <c r="W46" s="18"/>
      <c r="X46" s="17"/>
      <c r="Y46" s="17"/>
      <c r="Z46" s="17"/>
      <c r="AA46" s="17"/>
      <c r="AB46" s="17"/>
      <c r="AC46" s="18"/>
      <c r="AE46" s="19">
        <f t="shared" si="105"/>
        <v>0</v>
      </c>
      <c r="AF46" s="19">
        <f t="shared" si="106"/>
        <v>0</v>
      </c>
      <c r="AG46" s="19">
        <f t="shared" si="107"/>
        <v>0</v>
      </c>
      <c r="AH46" s="19">
        <f t="shared" si="108"/>
        <v>0</v>
      </c>
      <c r="AI46" s="19">
        <f t="shared" si="109"/>
        <v>0</v>
      </c>
      <c r="AJ46" s="19">
        <f t="shared" si="110"/>
        <v>0</v>
      </c>
      <c r="AK46" s="19">
        <f t="shared" si="111"/>
        <v>0</v>
      </c>
      <c r="AL46" s="19">
        <f t="shared" si="112"/>
        <v>0</v>
      </c>
      <c r="AM46" s="19">
        <f t="shared" si="113"/>
        <v>0</v>
      </c>
      <c r="AN46" s="19">
        <f t="shared" si="114"/>
        <v>0</v>
      </c>
      <c r="AO46" s="19">
        <f t="shared" si="3"/>
        <v>0</v>
      </c>
      <c r="AP46" s="19">
        <f t="shared" si="143"/>
        <v>0</v>
      </c>
      <c r="AQ46" s="19">
        <f t="shared" si="144"/>
        <v>0</v>
      </c>
      <c r="AR46" s="19">
        <f t="shared" si="145"/>
        <v>281</v>
      </c>
      <c r="AS46" s="19">
        <f t="shared" si="146"/>
        <v>0</v>
      </c>
      <c r="AT46" s="19">
        <f t="shared" si="8"/>
        <v>0</v>
      </c>
      <c r="AU46" s="19">
        <f t="shared" si="9"/>
        <v>0</v>
      </c>
      <c r="AV46" s="19">
        <f t="shared" si="10"/>
        <v>0</v>
      </c>
      <c r="AW46" s="19">
        <f t="shared" si="11"/>
        <v>0</v>
      </c>
      <c r="AX46" s="19">
        <f t="shared" si="12"/>
        <v>0</v>
      </c>
      <c r="AY46" s="19">
        <f t="shared" si="13"/>
        <v>0</v>
      </c>
      <c r="AZ46" s="19">
        <f t="shared" si="14"/>
        <v>0</v>
      </c>
      <c r="BA46" s="19">
        <f t="shared" si="115"/>
        <v>0</v>
      </c>
      <c r="BB46" s="19">
        <f t="shared" si="116"/>
        <v>0</v>
      </c>
      <c r="BC46" s="19">
        <f t="shared" si="117"/>
        <v>0</v>
      </c>
      <c r="BD46" s="19">
        <f t="shared" si="118"/>
        <v>0</v>
      </c>
      <c r="BE46" s="19">
        <f t="shared" si="119"/>
        <v>0</v>
      </c>
      <c r="BF46" s="19">
        <f t="shared" si="120"/>
        <v>0</v>
      </c>
      <c r="BG46" s="19">
        <f t="shared" si="54"/>
        <v>281</v>
      </c>
      <c r="BH46" s="19">
        <f t="shared" si="121"/>
        <v>0</v>
      </c>
      <c r="BI46" s="19">
        <f t="shared" si="122"/>
        <v>0</v>
      </c>
      <c r="BJ46" s="19">
        <f t="shared" si="123"/>
        <v>0</v>
      </c>
      <c r="BL46" s="20">
        <f t="shared" si="124"/>
        <v>0</v>
      </c>
      <c r="BM46" s="20">
        <f t="shared" si="125"/>
        <v>0</v>
      </c>
      <c r="BN46" s="20">
        <f t="shared" si="126"/>
        <v>0</v>
      </c>
      <c r="BO46" s="20">
        <f t="shared" si="127"/>
        <v>0</v>
      </c>
      <c r="BP46" s="20">
        <f t="shared" si="128"/>
        <v>0</v>
      </c>
      <c r="BQ46" s="20">
        <f t="shared" si="129"/>
        <v>0</v>
      </c>
      <c r="BR46" s="20">
        <f t="shared" si="130"/>
        <v>0</v>
      </c>
      <c r="BS46" s="20">
        <f t="shared" si="131"/>
        <v>0</v>
      </c>
      <c r="BT46" s="20">
        <f t="shared" si="132"/>
        <v>0</v>
      </c>
      <c r="BU46" s="20">
        <f t="shared" si="133"/>
        <v>0</v>
      </c>
      <c r="BV46" s="20">
        <f t="shared" si="26"/>
        <v>0</v>
      </c>
      <c r="BW46" s="8">
        <f>IF('Men''s Epée'!$AP$3=TRUE,G46,0)</f>
        <v>0</v>
      </c>
      <c r="BX46" s="8">
        <f>IF('Men''s Epée'!$AQ$3=TRUE,I46,0)</f>
        <v>0</v>
      </c>
      <c r="BY46" s="8">
        <f>IF('Men''s Epée'!$AR$3=TRUE,K46,0)</f>
        <v>281</v>
      </c>
      <c r="BZ46" s="8">
        <f>IF('Men''s Epée'!$AS$3=TRUE,M46,0)</f>
        <v>0</v>
      </c>
      <c r="CA46" s="8">
        <f t="shared" si="27"/>
        <v>0</v>
      </c>
      <c r="CB46" s="8">
        <f t="shared" si="28"/>
        <v>0</v>
      </c>
      <c r="CC46" s="8">
        <f t="shared" si="29"/>
        <v>0</v>
      </c>
      <c r="CD46" s="8">
        <f t="shared" si="30"/>
        <v>0</v>
      </c>
      <c r="CE46" s="8">
        <f t="shared" si="31"/>
        <v>0</v>
      </c>
      <c r="CF46" s="8">
        <f t="shared" si="32"/>
        <v>0</v>
      </c>
      <c r="CG46" s="8">
        <f t="shared" si="33"/>
        <v>0</v>
      </c>
      <c r="CH46" s="20">
        <f t="shared" si="134"/>
        <v>0</v>
      </c>
      <c r="CI46" s="20">
        <f t="shared" si="135"/>
        <v>0</v>
      </c>
      <c r="CJ46" s="20">
        <f t="shared" si="136"/>
        <v>0</v>
      </c>
      <c r="CK46" s="20">
        <f t="shared" si="137"/>
        <v>0</v>
      </c>
      <c r="CL46" s="20">
        <f t="shared" si="138"/>
        <v>0</v>
      </c>
      <c r="CM46" s="20">
        <f t="shared" si="139"/>
        <v>0</v>
      </c>
      <c r="CN46" s="8">
        <f t="shared" si="64"/>
        <v>281</v>
      </c>
      <c r="CO46" s="8">
        <f t="shared" si="140"/>
        <v>0</v>
      </c>
      <c r="CP46" s="8">
        <f t="shared" si="141"/>
        <v>0</v>
      </c>
      <c r="CQ46" s="8">
        <f t="shared" si="142"/>
        <v>0</v>
      </c>
      <c r="CR46" s="8">
        <f t="shared" si="147"/>
        <v>281</v>
      </c>
    </row>
    <row r="47" spans="1:96" ht="13.5">
      <c r="A47" s="11" t="str">
        <f t="shared" si="44"/>
        <v>44</v>
      </c>
      <c r="B47" s="11" t="str">
        <f t="shared" si="104"/>
        <v>#</v>
      </c>
      <c r="C47" s="12" t="s">
        <v>340</v>
      </c>
      <c r="D47" s="13">
        <v>1990</v>
      </c>
      <c r="E47" s="39">
        <f>ROUND(IF('Men''s Epée'!$A$3=1,AO47+BG47,BV47+CN47),0)</f>
        <v>279</v>
      </c>
      <c r="F47" s="14" t="s">
        <v>4</v>
      </c>
      <c r="G47" s="16">
        <f>IF(OR('Men''s Epée'!$A$3=1,'Men''s Epée'!$AP$3=TRUE),IF(OR(F47&gt;=49,ISNUMBER(F47)=FALSE),0,VLOOKUP(F47,PointTable,G$3,TRUE)),0)</f>
        <v>0</v>
      </c>
      <c r="H47" s="15" t="s">
        <v>4</v>
      </c>
      <c r="I47" s="16">
        <f>IF(OR('Men''s Epée'!$A$3=1,'Men''s Epée'!$AQ$3=TRUE),IF(OR(H47&gt;=49,ISNUMBER(H47)=FALSE),0,VLOOKUP(H47,PointTable,I$3,TRUE)),0)</f>
        <v>0</v>
      </c>
      <c r="J47" s="15">
        <v>30</v>
      </c>
      <c r="K47" s="16">
        <f>IF(OR('Men''s Epée'!$A$3=1,'Men''s Epée'!$AQ$3=TRUE),IF(OR(J47&gt;=49,ISNUMBER(J47)=FALSE),0,VLOOKUP(J47,PointTable,K$3,TRUE)),0)</f>
        <v>279</v>
      </c>
      <c r="L47" s="15" t="s">
        <v>4</v>
      </c>
      <c r="M47" s="16">
        <f>IF(OR('Men''s Epée'!$A$3=1,'Men''s Epée'!$AS$3=TRUE),IF(OR(L47&gt;=49,ISNUMBER(L47)=FALSE),0,VLOOKUP(L47,PointTable,M$3,TRUE)),0)</f>
        <v>0</v>
      </c>
      <c r="N47" s="17"/>
      <c r="O47" s="17"/>
      <c r="P47" s="17"/>
      <c r="Q47" s="17"/>
      <c r="R47" s="17"/>
      <c r="S47" s="17"/>
      <c r="T47" s="17"/>
      <c r="U47" s="17"/>
      <c r="V47" s="17"/>
      <c r="W47" s="18"/>
      <c r="X47" s="17"/>
      <c r="Y47" s="17"/>
      <c r="Z47" s="17"/>
      <c r="AA47" s="17"/>
      <c r="AB47" s="17"/>
      <c r="AC47" s="18"/>
      <c r="AE47" s="19">
        <f t="shared" si="105"/>
        <v>0</v>
      </c>
      <c r="AF47" s="19">
        <f t="shared" si="106"/>
        <v>0</v>
      </c>
      <c r="AG47" s="19">
        <f t="shared" si="107"/>
        <v>0</v>
      </c>
      <c r="AH47" s="19">
        <f t="shared" si="108"/>
        <v>0</v>
      </c>
      <c r="AI47" s="19">
        <f t="shared" si="109"/>
        <v>0</v>
      </c>
      <c r="AJ47" s="19">
        <f t="shared" si="110"/>
        <v>0</v>
      </c>
      <c r="AK47" s="19">
        <f t="shared" si="111"/>
        <v>0</v>
      </c>
      <c r="AL47" s="19">
        <f t="shared" si="112"/>
        <v>0</v>
      </c>
      <c r="AM47" s="19">
        <f t="shared" si="113"/>
        <v>0</v>
      </c>
      <c r="AN47" s="19">
        <f t="shared" si="114"/>
        <v>0</v>
      </c>
      <c r="AO47" s="19">
        <f t="shared" si="3"/>
        <v>0</v>
      </c>
      <c r="AP47" s="19">
        <f t="shared" si="143"/>
        <v>0</v>
      </c>
      <c r="AQ47" s="19">
        <f t="shared" si="144"/>
        <v>0</v>
      </c>
      <c r="AR47" s="19">
        <f t="shared" si="145"/>
        <v>279</v>
      </c>
      <c r="AS47" s="19">
        <f t="shared" si="146"/>
        <v>0</v>
      </c>
      <c r="AT47" s="19">
        <f t="shared" si="8"/>
        <v>0</v>
      </c>
      <c r="AU47" s="19">
        <f t="shared" si="9"/>
        <v>0</v>
      </c>
      <c r="AV47" s="19">
        <f t="shared" si="10"/>
        <v>0</v>
      </c>
      <c r="AW47" s="19">
        <f t="shared" si="11"/>
        <v>0</v>
      </c>
      <c r="AX47" s="19">
        <f t="shared" si="12"/>
        <v>0</v>
      </c>
      <c r="AY47" s="19">
        <f t="shared" si="13"/>
        <v>0</v>
      </c>
      <c r="AZ47" s="19">
        <f t="shared" si="14"/>
        <v>0</v>
      </c>
      <c r="BA47" s="19">
        <f t="shared" si="115"/>
        <v>0</v>
      </c>
      <c r="BB47" s="19">
        <f t="shared" si="116"/>
        <v>0</v>
      </c>
      <c r="BC47" s="19">
        <f t="shared" si="117"/>
        <v>0</v>
      </c>
      <c r="BD47" s="19">
        <f t="shared" si="118"/>
        <v>0</v>
      </c>
      <c r="BE47" s="19">
        <f t="shared" si="119"/>
        <v>0</v>
      </c>
      <c r="BF47" s="19">
        <f t="shared" si="120"/>
        <v>0</v>
      </c>
      <c r="BG47" s="19">
        <f t="shared" si="54"/>
        <v>279</v>
      </c>
      <c r="BH47" s="19">
        <f t="shared" si="121"/>
        <v>0</v>
      </c>
      <c r="BI47" s="19">
        <f t="shared" si="122"/>
        <v>0</v>
      </c>
      <c r="BJ47" s="19">
        <f t="shared" si="123"/>
        <v>0</v>
      </c>
      <c r="BL47" s="20">
        <f t="shared" si="124"/>
        <v>0</v>
      </c>
      <c r="BM47" s="20">
        <f t="shared" si="125"/>
        <v>0</v>
      </c>
      <c r="BN47" s="20">
        <f t="shared" si="126"/>
        <v>0</v>
      </c>
      <c r="BO47" s="20">
        <f t="shared" si="127"/>
        <v>0</v>
      </c>
      <c r="BP47" s="20">
        <f t="shared" si="128"/>
        <v>0</v>
      </c>
      <c r="BQ47" s="20">
        <f t="shared" si="129"/>
        <v>0</v>
      </c>
      <c r="BR47" s="20">
        <f t="shared" si="130"/>
        <v>0</v>
      </c>
      <c r="BS47" s="20">
        <f t="shared" si="131"/>
        <v>0</v>
      </c>
      <c r="BT47" s="20">
        <f t="shared" si="132"/>
        <v>0</v>
      </c>
      <c r="BU47" s="20">
        <f t="shared" si="133"/>
        <v>0</v>
      </c>
      <c r="BV47" s="20">
        <f t="shared" si="26"/>
        <v>0</v>
      </c>
      <c r="BW47" s="8">
        <f>IF('Men''s Epée'!$AP$3=TRUE,G47,0)</f>
        <v>0</v>
      </c>
      <c r="BX47" s="8">
        <f>IF('Men''s Epée'!$AQ$3=TRUE,I47,0)</f>
        <v>0</v>
      </c>
      <c r="BY47" s="8">
        <f>IF('Men''s Epée'!$AR$3=TRUE,K47,0)</f>
        <v>279</v>
      </c>
      <c r="BZ47" s="8">
        <f>IF('Men''s Epée'!$AS$3=TRUE,M47,0)</f>
        <v>0</v>
      </c>
      <c r="CA47" s="8">
        <f t="shared" si="27"/>
        <v>0</v>
      </c>
      <c r="CB47" s="8">
        <f t="shared" si="28"/>
        <v>0</v>
      </c>
      <c r="CC47" s="8">
        <f t="shared" si="29"/>
        <v>0</v>
      </c>
      <c r="CD47" s="8">
        <f t="shared" si="30"/>
        <v>0</v>
      </c>
      <c r="CE47" s="8">
        <f t="shared" si="31"/>
        <v>0</v>
      </c>
      <c r="CF47" s="8">
        <f t="shared" si="32"/>
        <v>0</v>
      </c>
      <c r="CG47" s="8">
        <f t="shared" si="33"/>
        <v>0</v>
      </c>
      <c r="CH47" s="20">
        <f t="shared" si="134"/>
        <v>0</v>
      </c>
      <c r="CI47" s="20">
        <f t="shared" si="135"/>
        <v>0</v>
      </c>
      <c r="CJ47" s="20">
        <f t="shared" si="136"/>
        <v>0</v>
      </c>
      <c r="CK47" s="20">
        <f t="shared" si="137"/>
        <v>0</v>
      </c>
      <c r="CL47" s="20">
        <f t="shared" si="138"/>
        <v>0</v>
      </c>
      <c r="CM47" s="20">
        <f t="shared" si="139"/>
        <v>0</v>
      </c>
      <c r="CN47" s="8">
        <f t="shared" si="64"/>
        <v>279</v>
      </c>
      <c r="CO47" s="8">
        <f t="shared" si="140"/>
        <v>0</v>
      </c>
      <c r="CP47" s="8">
        <f t="shared" si="141"/>
        <v>0</v>
      </c>
      <c r="CQ47" s="8">
        <f t="shared" si="142"/>
        <v>0</v>
      </c>
      <c r="CR47" s="8">
        <f t="shared" si="147"/>
        <v>279</v>
      </c>
    </row>
    <row r="48" spans="1:96" ht="13.5">
      <c r="A48" s="11" t="str">
        <f t="shared" si="44"/>
        <v>45</v>
      </c>
      <c r="B48" s="11" t="str">
        <f t="shared" si="104"/>
        <v>#</v>
      </c>
      <c r="C48" s="12" t="s">
        <v>341</v>
      </c>
      <c r="D48" s="13">
        <v>1991</v>
      </c>
      <c r="E48" s="39">
        <f>ROUND(IF('Men''s Epée'!$A$3=1,AO48+BG48,BV48+CN48),0)</f>
        <v>277</v>
      </c>
      <c r="F48" s="14" t="s">
        <v>4</v>
      </c>
      <c r="G48" s="16">
        <f>IF(OR('Men''s Epée'!$A$3=1,'Men''s Epée'!$AP$3=TRUE),IF(OR(F48&gt;=49,ISNUMBER(F48)=FALSE),0,VLOOKUP(F48,PointTable,G$3,TRUE)),0)</f>
        <v>0</v>
      </c>
      <c r="H48" s="15" t="s">
        <v>4</v>
      </c>
      <c r="I48" s="16">
        <f>IF(OR('Men''s Epée'!$A$3=1,'Men''s Epée'!$AQ$3=TRUE),IF(OR(H48&gt;=49,ISNUMBER(H48)=FALSE),0,VLOOKUP(H48,PointTable,I$3,TRUE)),0)</f>
        <v>0</v>
      </c>
      <c r="J48" s="15">
        <v>31</v>
      </c>
      <c r="K48" s="16">
        <f>IF(OR('Men''s Epée'!$A$3=1,'Men''s Epée'!$AQ$3=TRUE),IF(OR(J48&gt;=49,ISNUMBER(J48)=FALSE),0,VLOOKUP(J48,PointTable,K$3,TRUE)),0)</f>
        <v>277</v>
      </c>
      <c r="L48" s="15" t="s">
        <v>4</v>
      </c>
      <c r="M48" s="16">
        <f>IF(OR('Men''s Epée'!$A$3=1,'Men''s Epée'!$AS$3=TRUE),IF(OR(L48&gt;=49,ISNUMBER(L48)=FALSE),0,VLOOKUP(L48,PointTable,M$3,TRUE)),0)</f>
        <v>0</v>
      </c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7"/>
      <c r="Y48" s="17"/>
      <c r="Z48" s="17"/>
      <c r="AA48" s="17"/>
      <c r="AB48" s="17"/>
      <c r="AC48" s="18"/>
      <c r="AE48" s="19">
        <f t="shared" si="105"/>
        <v>0</v>
      </c>
      <c r="AF48" s="19">
        <f t="shared" si="106"/>
        <v>0</v>
      </c>
      <c r="AG48" s="19">
        <f t="shared" si="107"/>
        <v>0</v>
      </c>
      <c r="AH48" s="19">
        <f t="shared" si="108"/>
        <v>0</v>
      </c>
      <c r="AI48" s="19">
        <f t="shared" si="109"/>
        <v>0</v>
      </c>
      <c r="AJ48" s="19">
        <f t="shared" si="110"/>
        <v>0</v>
      </c>
      <c r="AK48" s="19">
        <f t="shared" si="111"/>
        <v>0</v>
      </c>
      <c r="AL48" s="19">
        <f t="shared" si="112"/>
        <v>0</v>
      </c>
      <c r="AM48" s="19">
        <f t="shared" si="113"/>
        <v>0</v>
      </c>
      <c r="AN48" s="19">
        <f t="shared" si="114"/>
        <v>0</v>
      </c>
      <c r="AO48" s="19">
        <f t="shared" si="3"/>
        <v>0</v>
      </c>
      <c r="AP48" s="19">
        <f t="shared" si="143"/>
        <v>0</v>
      </c>
      <c r="AQ48" s="19">
        <f t="shared" si="144"/>
        <v>0</v>
      </c>
      <c r="AR48" s="19">
        <f t="shared" si="145"/>
        <v>277</v>
      </c>
      <c r="AS48" s="19">
        <f t="shared" si="146"/>
        <v>0</v>
      </c>
      <c r="AT48" s="19">
        <f t="shared" si="8"/>
        <v>0</v>
      </c>
      <c r="AU48" s="19">
        <f t="shared" si="9"/>
        <v>0</v>
      </c>
      <c r="AV48" s="19">
        <f t="shared" si="10"/>
        <v>0</v>
      </c>
      <c r="AW48" s="19">
        <f t="shared" si="11"/>
        <v>0</v>
      </c>
      <c r="AX48" s="19">
        <f t="shared" si="12"/>
        <v>0</v>
      </c>
      <c r="AY48" s="19">
        <f t="shared" si="13"/>
        <v>0</v>
      </c>
      <c r="AZ48" s="19">
        <f t="shared" si="14"/>
        <v>0</v>
      </c>
      <c r="BA48" s="19">
        <f t="shared" si="115"/>
        <v>0</v>
      </c>
      <c r="BB48" s="19">
        <f t="shared" si="116"/>
        <v>0</v>
      </c>
      <c r="BC48" s="19">
        <f t="shared" si="117"/>
        <v>0</v>
      </c>
      <c r="BD48" s="19">
        <f t="shared" si="118"/>
        <v>0</v>
      </c>
      <c r="BE48" s="19">
        <f t="shared" si="119"/>
        <v>0</v>
      </c>
      <c r="BF48" s="19">
        <f t="shared" si="120"/>
        <v>0</v>
      </c>
      <c r="BG48" s="19">
        <f t="shared" si="54"/>
        <v>277</v>
      </c>
      <c r="BH48" s="19">
        <f t="shared" si="121"/>
        <v>0</v>
      </c>
      <c r="BI48" s="19">
        <f t="shared" si="122"/>
        <v>0</v>
      </c>
      <c r="BJ48" s="19">
        <f t="shared" si="123"/>
        <v>0</v>
      </c>
      <c r="BL48" s="20">
        <f t="shared" si="124"/>
        <v>0</v>
      </c>
      <c r="BM48" s="20">
        <f t="shared" si="125"/>
        <v>0</v>
      </c>
      <c r="BN48" s="20">
        <f t="shared" si="126"/>
        <v>0</v>
      </c>
      <c r="BO48" s="20">
        <f t="shared" si="127"/>
        <v>0</v>
      </c>
      <c r="BP48" s="20">
        <f t="shared" si="128"/>
        <v>0</v>
      </c>
      <c r="BQ48" s="20">
        <f t="shared" si="129"/>
        <v>0</v>
      </c>
      <c r="BR48" s="20">
        <f t="shared" si="130"/>
        <v>0</v>
      </c>
      <c r="BS48" s="20">
        <f t="shared" si="131"/>
        <v>0</v>
      </c>
      <c r="BT48" s="20">
        <f t="shared" si="132"/>
        <v>0</v>
      </c>
      <c r="BU48" s="20">
        <f t="shared" si="133"/>
        <v>0</v>
      </c>
      <c r="BV48" s="20">
        <f t="shared" si="26"/>
        <v>0</v>
      </c>
      <c r="BW48" s="8">
        <f>IF('Men''s Epée'!$AP$3=TRUE,G48,0)</f>
        <v>0</v>
      </c>
      <c r="BX48" s="8">
        <f>IF('Men''s Epée'!$AQ$3=TRUE,I48,0)</f>
        <v>0</v>
      </c>
      <c r="BY48" s="8">
        <f>IF('Men''s Epée'!$AR$3=TRUE,K48,0)</f>
        <v>277</v>
      </c>
      <c r="BZ48" s="8">
        <f>IF('Men''s Epée'!$AS$3=TRUE,M48,0)</f>
        <v>0</v>
      </c>
      <c r="CA48" s="8">
        <f t="shared" si="27"/>
        <v>0</v>
      </c>
      <c r="CB48" s="8">
        <f t="shared" si="28"/>
        <v>0</v>
      </c>
      <c r="CC48" s="8">
        <f t="shared" si="29"/>
        <v>0</v>
      </c>
      <c r="CD48" s="8">
        <f t="shared" si="30"/>
        <v>0</v>
      </c>
      <c r="CE48" s="8">
        <f t="shared" si="31"/>
        <v>0</v>
      </c>
      <c r="CF48" s="8">
        <f t="shared" si="32"/>
        <v>0</v>
      </c>
      <c r="CG48" s="8">
        <f t="shared" si="33"/>
        <v>0</v>
      </c>
      <c r="CH48" s="20">
        <f t="shared" si="134"/>
        <v>0</v>
      </c>
      <c r="CI48" s="20">
        <f t="shared" si="135"/>
        <v>0</v>
      </c>
      <c r="CJ48" s="20">
        <f t="shared" si="136"/>
        <v>0</v>
      </c>
      <c r="CK48" s="20">
        <f t="shared" si="137"/>
        <v>0</v>
      </c>
      <c r="CL48" s="20">
        <f t="shared" si="138"/>
        <v>0</v>
      </c>
      <c r="CM48" s="20">
        <f t="shared" si="139"/>
        <v>0</v>
      </c>
      <c r="CN48" s="8">
        <f t="shared" si="64"/>
        <v>277</v>
      </c>
      <c r="CO48" s="8">
        <f t="shared" si="140"/>
        <v>0</v>
      </c>
      <c r="CP48" s="8">
        <f t="shared" si="141"/>
        <v>0</v>
      </c>
      <c r="CQ48" s="8">
        <f t="shared" si="142"/>
        <v>0</v>
      </c>
      <c r="CR48" s="8">
        <f t="shared" si="147"/>
        <v>277</v>
      </c>
    </row>
    <row r="49" spans="1:96" ht="13.5">
      <c r="A49" s="11">
        <f t="shared" si="44"/>
      </c>
      <c r="B49" s="11">
        <f t="shared" si="104"/>
      </c>
      <c r="C49" s="12" t="s">
        <v>368</v>
      </c>
      <c r="D49" s="13">
        <v>1978</v>
      </c>
      <c r="E49" s="39">
        <f>ROUND(IF('Men''s Epée'!$A$3=1,AO49+BG49,BV49+CN49),0)</f>
        <v>200</v>
      </c>
      <c r="F49" s="14" t="s">
        <v>4</v>
      </c>
      <c r="G49" s="16">
        <f>IF(OR('Men''s Epée'!$A$3=1,'Men''s Epée'!$AP$3=TRUE),IF(OR(F49&gt;=49,ISNUMBER(F49)=FALSE),0,VLOOKUP(F49,PointTable,G$3,TRUE)),0)</f>
        <v>0</v>
      </c>
      <c r="H49" s="15" t="s">
        <v>4</v>
      </c>
      <c r="I49" s="16">
        <f>IF(OR('Men''s Epée'!$A$3=1,'Men''s Epée'!$AQ$3=TRUE),IF(OR(H49&gt;=49,ISNUMBER(H49)=FALSE),0,VLOOKUP(H49,PointTable,I$3,TRUE)),0)</f>
        <v>0</v>
      </c>
      <c r="J49" s="15" t="s">
        <v>4</v>
      </c>
      <c r="K49" s="16">
        <f>IF(OR('Men''s Epée'!$A$3=1,'Men''s Epée'!$AQ$3=TRUE),IF(OR(J49&gt;=49,ISNUMBER(J49)=FALSE),0,VLOOKUP(J49,PointTable,K$3,TRUE)),0)</f>
        <v>0</v>
      </c>
      <c r="L49" s="15" t="s">
        <v>4</v>
      </c>
      <c r="M49" s="16">
        <f>IF(OR('Men''s Epée'!$A$3=1,'Men''s Epée'!$AS$3=TRUE),IF(OR(L49&gt;=49,ISNUMBER(L49)=FALSE),0,VLOOKUP(L49,PointTable,M$3,TRUE)),0)</f>
        <v>0</v>
      </c>
      <c r="N49" s="17">
        <v>200</v>
      </c>
      <c r="O49" s="17"/>
      <c r="P49" s="17"/>
      <c r="Q49" s="17"/>
      <c r="R49" s="17"/>
      <c r="S49" s="17"/>
      <c r="T49" s="17"/>
      <c r="U49" s="17"/>
      <c r="V49" s="17"/>
      <c r="W49" s="18"/>
      <c r="X49" s="17"/>
      <c r="Y49" s="17"/>
      <c r="Z49" s="17"/>
      <c r="AA49" s="17"/>
      <c r="AB49" s="17"/>
      <c r="AC49" s="18"/>
      <c r="AE49" s="19">
        <f t="shared" si="105"/>
        <v>200</v>
      </c>
      <c r="AF49" s="19">
        <f t="shared" si="106"/>
        <v>0</v>
      </c>
      <c r="AG49" s="19">
        <f t="shared" si="107"/>
        <v>0</v>
      </c>
      <c r="AH49" s="19">
        <f t="shared" si="108"/>
        <v>0</v>
      </c>
      <c r="AI49" s="19">
        <f t="shared" si="109"/>
        <v>0</v>
      </c>
      <c r="AJ49" s="19">
        <f t="shared" si="110"/>
        <v>0</v>
      </c>
      <c r="AK49" s="19">
        <f t="shared" si="111"/>
        <v>0</v>
      </c>
      <c r="AL49" s="19">
        <f t="shared" si="112"/>
        <v>0</v>
      </c>
      <c r="AM49" s="19">
        <f t="shared" si="113"/>
        <v>0</v>
      </c>
      <c r="AN49" s="19">
        <f t="shared" si="114"/>
        <v>0</v>
      </c>
      <c r="AO49" s="19">
        <f t="shared" si="3"/>
        <v>200</v>
      </c>
      <c r="AP49" s="19">
        <f t="shared" si="143"/>
        <v>0</v>
      </c>
      <c r="AQ49" s="19">
        <f t="shared" si="144"/>
        <v>0</v>
      </c>
      <c r="AR49" s="19">
        <f t="shared" si="145"/>
        <v>0</v>
      </c>
      <c r="AS49" s="19">
        <f t="shared" si="146"/>
        <v>0</v>
      </c>
      <c r="AT49" s="19">
        <f t="shared" si="8"/>
        <v>0</v>
      </c>
      <c r="AU49" s="19">
        <f t="shared" si="9"/>
        <v>0</v>
      </c>
      <c r="AV49" s="19">
        <f t="shared" si="10"/>
        <v>0</v>
      </c>
      <c r="AW49" s="19">
        <f t="shared" si="11"/>
        <v>0</v>
      </c>
      <c r="AX49" s="19">
        <f t="shared" si="12"/>
        <v>0</v>
      </c>
      <c r="AY49" s="19">
        <f t="shared" si="13"/>
        <v>0</v>
      </c>
      <c r="AZ49" s="19">
        <f t="shared" si="14"/>
        <v>0</v>
      </c>
      <c r="BA49" s="19">
        <f t="shared" si="115"/>
        <v>0</v>
      </c>
      <c r="BB49" s="19">
        <f t="shared" si="116"/>
        <v>0</v>
      </c>
      <c r="BC49" s="19">
        <f t="shared" si="117"/>
        <v>0</v>
      </c>
      <c r="BD49" s="19">
        <f t="shared" si="118"/>
        <v>0</v>
      </c>
      <c r="BE49" s="19">
        <f t="shared" si="119"/>
        <v>0</v>
      </c>
      <c r="BF49" s="19">
        <f t="shared" si="120"/>
        <v>0</v>
      </c>
      <c r="BG49" s="19">
        <f t="shared" si="54"/>
        <v>0</v>
      </c>
      <c r="BH49" s="19">
        <f t="shared" si="121"/>
        <v>0</v>
      </c>
      <c r="BI49" s="19">
        <f t="shared" si="122"/>
        <v>0</v>
      </c>
      <c r="BJ49" s="19">
        <f t="shared" si="123"/>
        <v>0</v>
      </c>
      <c r="BL49" s="20">
        <f t="shared" si="124"/>
        <v>200</v>
      </c>
      <c r="BM49" s="20">
        <f t="shared" si="125"/>
        <v>0</v>
      </c>
      <c r="BN49" s="20">
        <f t="shared" si="126"/>
        <v>0</v>
      </c>
      <c r="BO49" s="20">
        <f t="shared" si="127"/>
        <v>0</v>
      </c>
      <c r="BP49" s="20">
        <f t="shared" si="128"/>
        <v>0</v>
      </c>
      <c r="BQ49" s="20">
        <f t="shared" si="129"/>
        <v>0</v>
      </c>
      <c r="BR49" s="20">
        <f t="shared" si="130"/>
        <v>0</v>
      </c>
      <c r="BS49" s="20">
        <f t="shared" si="131"/>
        <v>0</v>
      </c>
      <c r="BT49" s="20">
        <f t="shared" si="132"/>
        <v>0</v>
      </c>
      <c r="BU49" s="20">
        <f t="shared" si="133"/>
        <v>0</v>
      </c>
      <c r="BV49" s="20">
        <f t="shared" si="26"/>
        <v>200</v>
      </c>
      <c r="BW49" s="8">
        <f>IF('Men''s Epée'!$AP$3=TRUE,G49,0)</f>
        <v>0</v>
      </c>
      <c r="BX49" s="8">
        <f>IF('Men''s Epée'!$AQ$3=TRUE,I49,0)</f>
        <v>0</v>
      </c>
      <c r="BY49" s="8">
        <f>IF('Men''s Epée'!$AR$3=TRUE,K49,0)</f>
        <v>0</v>
      </c>
      <c r="BZ49" s="8">
        <f>IF('Men''s Epée'!$AS$3=TRUE,M49,0)</f>
        <v>0</v>
      </c>
      <c r="CA49" s="8">
        <f t="shared" si="27"/>
        <v>0</v>
      </c>
      <c r="CB49" s="8">
        <f t="shared" si="28"/>
        <v>0</v>
      </c>
      <c r="CC49" s="8">
        <f t="shared" si="29"/>
        <v>0</v>
      </c>
      <c r="CD49" s="8">
        <f t="shared" si="30"/>
        <v>0</v>
      </c>
      <c r="CE49" s="8">
        <f t="shared" si="31"/>
        <v>0</v>
      </c>
      <c r="CF49" s="8">
        <f t="shared" si="32"/>
        <v>0</v>
      </c>
      <c r="CG49" s="8">
        <f t="shared" si="33"/>
        <v>0</v>
      </c>
      <c r="CH49" s="20">
        <f t="shared" si="134"/>
        <v>0</v>
      </c>
      <c r="CI49" s="20">
        <f t="shared" si="135"/>
        <v>0</v>
      </c>
      <c r="CJ49" s="20">
        <f t="shared" si="136"/>
        <v>0</v>
      </c>
      <c r="CK49" s="20">
        <f t="shared" si="137"/>
        <v>0</v>
      </c>
      <c r="CL49" s="20">
        <f t="shared" si="138"/>
        <v>0</v>
      </c>
      <c r="CM49" s="20">
        <f t="shared" si="139"/>
        <v>0</v>
      </c>
      <c r="CN49" s="8">
        <f t="shared" si="64"/>
        <v>0</v>
      </c>
      <c r="CO49" s="8">
        <f t="shared" si="140"/>
        <v>0</v>
      </c>
      <c r="CP49" s="8">
        <f t="shared" si="141"/>
        <v>0</v>
      </c>
      <c r="CQ49" s="8">
        <f t="shared" si="142"/>
        <v>0</v>
      </c>
      <c r="CR49" s="8">
        <f t="shared" si="147"/>
        <v>200</v>
      </c>
    </row>
    <row r="50" spans="1:96" ht="13.5">
      <c r="A50" s="11">
        <f t="shared" si="44"/>
      </c>
      <c r="B50" s="11">
        <f t="shared" si="104"/>
      </c>
      <c r="C50" s="12" t="s">
        <v>300</v>
      </c>
      <c r="D50" s="30">
        <v>1966</v>
      </c>
      <c r="E50" s="39">
        <f>ROUND(IF('Men''s Epée'!$A$3=1,AO50+BG50,BV50+CN50),0)</f>
        <v>13</v>
      </c>
      <c r="F50" s="14" t="s">
        <v>4</v>
      </c>
      <c r="G50" s="16">
        <f>IF(OR('Men''s Epée'!$A$3=1,'Men''s Epée'!$AP$3=TRUE),IF(OR(F50&gt;=49,ISNUMBER(F50)=FALSE),0,VLOOKUP(F50,PointTable,G$3,TRUE)),0)</f>
        <v>0</v>
      </c>
      <c r="H50" s="15" t="s">
        <v>4</v>
      </c>
      <c r="I50" s="16">
        <f>IF(OR('Men''s Epée'!$A$3=1,'Men''s Epée'!$AQ$3=TRUE),IF(OR(H50&gt;=49,ISNUMBER(H50)=FALSE),0,VLOOKUP(H50,PointTable,I$3,TRUE)),0)</f>
        <v>0</v>
      </c>
      <c r="J50" s="15" t="s">
        <v>4</v>
      </c>
      <c r="K50" s="16">
        <f>IF(OR('Men''s Epée'!$A$3=1,'Men''s Epée'!$AQ$3=TRUE),IF(OR(J50&gt;=49,ISNUMBER(J50)=FALSE),0,VLOOKUP(J50,PointTable,K$3,TRUE)),0)</f>
        <v>0</v>
      </c>
      <c r="L50" s="15" t="s">
        <v>4</v>
      </c>
      <c r="M50" s="16">
        <f>IF(OR('Men''s Epée'!$A$3=1,'Men''s Epée'!$AS$3=TRUE),IF(OR(L50&gt;=49,ISNUMBER(L50)=FALSE),0,VLOOKUP(L50,PointTable,M$3,TRUE)),0)</f>
        <v>0</v>
      </c>
      <c r="N50" s="17"/>
      <c r="O50" s="17"/>
      <c r="P50" s="17"/>
      <c r="Q50" s="17"/>
      <c r="R50" s="17"/>
      <c r="S50" s="17"/>
      <c r="T50" s="17"/>
      <c r="U50" s="17"/>
      <c r="V50" s="17"/>
      <c r="W50" s="18"/>
      <c r="X50" s="17">
        <v>12.6</v>
      </c>
      <c r="Y50" s="17"/>
      <c r="Z50" s="17"/>
      <c r="AA50" s="17"/>
      <c r="AB50" s="17"/>
      <c r="AC50" s="18"/>
      <c r="AE50" s="19">
        <f t="shared" si="105"/>
        <v>0</v>
      </c>
      <c r="AF50" s="19">
        <f t="shared" si="106"/>
        <v>0</v>
      </c>
      <c r="AG50" s="19">
        <f t="shared" si="107"/>
        <v>0</v>
      </c>
      <c r="AH50" s="19">
        <f t="shared" si="108"/>
        <v>0</v>
      </c>
      <c r="AI50" s="19">
        <f t="shared" si="109"/>
        <v>0</v>
      </c>
      <c r="AJ50" s="19">
        <f t="shared" si="110"/>
        <v>0</v>
      </c>
      <c r="AK50" s="19">
        <f t="shared" si="111"/>
        <v>0</v>
      </c>
      <c r="AL50" s="19">
        <f t="shared" si="112"/>
        <v>0</v>
      </c>
      <c r="AM50" s="19">
        <f t="shared" si="113"/>
        <v>0</v>
      </c>
      <c r="AN50" s="19">
        <f t="shared" si="114"/>
        <v>0</v>
      </c>
      <c r="AO50" s="19">
        <f t="shared" si="3"/>
        <v>0</v>
      </c>
      <c r="AP50" s="19">
        <f t="shared" si="143"/>
        <v>0</v>
      </c>
      <c r="AQ50" s="19">
        <f t="shared" si="144"/>
        <v>0</v>
      </c>
      <c r="AR50" s="19">
        <f t="shared" si="145"/>
        <v>0</v>
      </c>
      <c r="AS50" s="19">
        <f t="shared" si="146"/>
        <v>0</v>
      </c>
      <c r="AT50" s="19">
        <f t="shared" si="8"/>
        <v>0</v>
      </c>
      <c r="AU50" s="19">
        <f t="shared" si="9"/>
        <v>0</v>
      </c>
      <c r="AV50" s="19">
        <f t="shared" si="10"/>
        <v>0</v>
      </c>
      <c r="AW50" s="19">
        <f t="shared" si="11"/>
        <v>0</v>
      </c>
      <c r="AX50" s="19">
        <f t="shared" si="12"/>
        <v>0</v>
      </c>
      <c r="AY50" s="19">
        <f t="shared" si="13"/>
        <v>0</v>
      </c>
      <c r="AZ50" s="19">
        <f t="shared" si="14"/>
        <v>0</v>
      </c>
      <c r="BA50" s="19">
        <f t="shared" si="115"/>
        <v>12.6</v>
      </c>
      <c r="BB50" s="19">
        <f t="shared" si="116"/>
        <v>0</v>
      </c>
      <c r="BC50" s="19">
        <f t="shared" si="117"/>
        <v>0</v>
      </c>
      <c r="BD50" s="19">
        <f t="shared" si="118"/>
        <v>0</v>
      </c>
      <c r="BE50" s="19">
        <f t="shared" si="119"/>
        <v>0</v>
      </c>
      <c r="BF50" s="19">
        <f t="shared" si="120"/>
        <v>0</v>
      </c>
      <c r="BG50" s="19">
        <f t="shared" si="54"/>
        <v>12.6</v>
      </c>
      <c r="BH50" s="19">
        <f t="shared" si="121"/>
        <v>12.6</v>
      </c>
      <c r="BI50" s="19">
        <f t="shared" si="122"/>
        <v>0</v>
      </c>
      <c r="BJ50" s="19">
        <f t="shared" si="123"/>
        <v>0</v>
      </c>
      <c r="BL50" s="20">
        <f t="shared" si="124"/>
        <v>0</v>
      </c>
      <c r="BM50" s="20">
        <f t="shared" si="125"/>
        <v>0</v>
      </c>
      <c r="BN50" s="20">
        <f t="shared" si="126"/>
        <v>0</v>
      </c>
      <c r="BO50" s="20">
        <f t="shared" si="127"/>
        <v>0</v>
      </c>
      <c r="BP50" s="20">
        <f t="shared" si="128"/>
        <v>0</v>
      </c>
      <c r="BQ50" s="20">
        <f t="shared" si="129"/>
        <v>0</v>
      </c>
      <c r="BR50" s="20">
        <f t="shared" si="130"/>
        <v>0</v>
      </c>
      <c r="BS50" s="20">
        <f t="shared" si="131"/>
        <v>0</v>
      </c>
      <c r="BT50" s="20">
        <f t="shared" si="132"/>
        <v>0</v>
      </c>
      <c r="BU50" s="20">
        <f t="shared" si="133"/>
        <v>0</v>
      </c>
      <c r="BV50" s="20">
        <f t="shared" si="26"/>
        <v>0</v>
      </c>
      <c r="BW50" s="8">
        <f>IF('Men''s Epée'!$AP$3=TRUE,G50,0)</f>
        <v>0</v>
      </c>
      <c r="BX50" s="8">
        <f>IF('Men''s Epée'!$AQ$3=TRUE,I50,0)</f>
        <v>0</v>
      </c>
      <c r="BY50" s="8">
        <f>IF('Men''s Epée'!$AR$3=TRUE,K50,0)</f>
        <v>0</v>
      </c>
      <c r="BZ50" s="8">
        <f>IF('Men''s Epée'!$AS$3=TRUE,M50,0)</f>
        <v>0</v>
      </c>
      <c r="CA50" s="8">
        <f t="shared" si="27"/>
        <v>0</v>
      </c>
      <c r="CB50" s="8">
        <f t="shared" si="28"/>
        <v>0</v>
      </c>
      <c r="CC50" s="8">
        <f t="shared" si="29"/>
        <v>0</v>
      </c>
      <c r="CD50" s="8">
        <f t="shared" si="30"/>
        <v>0</v>
      </c>
      <c r="CE50" s="8">
        <f t="shared" si="31"/>
        <v>0</v>
      </c>
      <c r="CF50" s="8">
        <f t="shared" si="32"/>
        <v>0</v>
      </c>
      <c r="CG50" s="8">
        <f t="shared" si="33"/>
        <v>0</v>
      </c>
      <c r="CH50" s="20">
        <f t="shared" si="134"/>
        <v>12.6</v>
      </c>
      <c r="CI50" s="20">
        <f t="shared" si="135"/>
        <v>0</v>
      </c>
      <c r="CJ50" s="20">
        <f t="shared" si="136"/>
        <v>0</v>
      </c>
      <c r="CK50" s="20">
        <f t="shared" si="137"/>
        <v>0</v>
      </c>
      <c r="CL50" s="20">
        <f t="shared" si="138"/>
        <v>0</v>
      </c>
      <c r="CM50" s="20">
        <f t="shared" si="139"/>
        <v>0</v>
      </c>
      <c r="CN50" s="8">
        <f t="shared" si="64"/>
        <v>12.6</v>
      </c>
      <c r="CO50" s="8">
        <f t="shared" si="140"/>
        <v>12.6</v>
      </c>
      <c r="CP50" s="8">
        <f t="shared" si="141"/>
        <v>0</v>
      </c>
      <c r="CQ50" s="8">
        <f t="shared" si="142"/>
        <v>0</v>
      </c>
      <c r="CR50" s="8">
        <f t="shared" si="147"/>
        <v>13</v>
      </c>
    </row>
    <row r="51" spans="12:50" ht="13.5">
      <c r="L51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3:50" ht="13.5">
      <c r="C52" s="24" t="s">
        <v>10</v>
      </c>
      <c r="F52" s="19"/>
      <c r="G52" s="19"/>
      <c r="N52" s="25" t="s">
        <v>11</v>
      </c>
      <c r="O52" s="25" t="s">
        <v>12</v>
      </c>
      <c r="P52" s="19"/>
      <c r="Q52"/>
      <c r="R52"/>
      <c r="S52"/>
      <c r="T52"/>
      <c r="U52"/>
      <c r="V52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3:50" ht="13.5">
      <c r="C53" s="12" t="s">
        <v>298</v>
      </c>
      <c r="D53" s="26" t="s">
        <v>299</v>
      </c>
      <c r="N53" s="26">
        <v>5</v>
      </c>
      <c r="O53" s="27">
        <v>12.6</v>
      </c>
      <c r="P53" s="28"/>
      <c r="Q53"/>
      <c r="R53"/>
      <c r="S53"/>
      <c r="T53"/>
      <c r="U53"/>
      <c r="V53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4:50" ht="13.5" customHeight="1">
      <c r="N54" s="22"/>
      <c r="O54" s="22"/>
      <c r="P54" s="22"/>
      <c r="Q54"/>
      <c r="R54"/>
      <c r="S54"/>
      <c r="T54"/>
      <c r="U54"/>
      <c r="V54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3:22" ht="13.5" customHeight="1">
      <c r="C55" s="24" t="s">
        <v>13</v>
      </c>
      <c r="F55" s="19"/>
      <c r="G55" s="19"/>
      <c r="N55" s="25" t="s">
        <v>11</v>
      </c>
      <c r="O55" s="25" t="s">
        <v>12</v>
      </c>
      <c r="P55" s="19"/>
      <c r="Q55"/>
      <c r="R55"/>
      <c r="S55"/>
      <c r="T55"/>
      <c r="U55"/>
      <c r="V55"/>
    </row>
    <row r="56" spans="3:22" ht="13.5" customHeight="1">
      <c r="C56" s="12" t="s">
        <v>79</v>
      </c>
      <c r="D56" s="26" t="s">
        <v>375</v>
      </c>
      <c r="F56" s="19"/>
      <c r="G56" s="19"/>
      <c r="N56" s="33">
        <v>21</v>
      </c>
      <c r="O56" s="30">
        <v>792</v>
      </c>
      <c r="P56" s="19"/>
      <c r="Q56"/>
      <c r="R56"/>
      <c r="S56"/>
      <c r="T56"/>
      <c r="U56"/>
      <c r="V56"/>
    </row>
    <row r="57" spans="3:22" ht="13.5" customHeight="1">
      <c r="C57" s="12" t="s">
        <v>368</v>
      </c>
      <c r="D57" s="26" t="s">
        <v>375</v>
      </c>
      <c r="F57" s="19"/>
      <c r="G57" s="19"/>
      <c r="N57" s="33">
        <v>53</v>
      </c>
      <c r="O57" s="30">
        <v>200</v>
      </c>
      <c r="P57" s="19"/>
      <c r="Q57"/>
      <c r="R57"/>
      <c r="S57"/>
      <c r="T57"/>
      <c r="U57"/>
      <c r="V57"/>
    </row>
    <row r="58" spans="3:22" ht="13.5" customHeight="1">
      <c r="C58" s="12" t="s">
        <v>84</v>
      </c>
      <c r="D58" s="26" t="s">
        <v>375</v>
      </c>
      <c r="F58" s="19"/>
      <c r="G58" s="19"/>
      <c r="N58" s="33">
        <v>63</v>
      </c>
      <c r="O58" s="30">
        <v>200</v>
      </c>
      <c r="P58" s="19"/>
      <c r="Q58"/>
      <c r="R58"/>
      <c r="S58"/>
      <c r="T58"/>
      <c r="U58"/>
      <c r="V58"/>
    </row>
    <row r="59" spans="3:22" ht="13.5" customHeight="1">
      <c r="C59" s="12" t="s">
        <v>366</v>
      </c>
      <c r="D59" s="26" t="s">
        <v>375</v>
      </c>
      <c r="F59" s="19"/>
      <c r="G59" s="19"/>
      <c r="N59" s="33">
        <v>62</v>
      </c>
      <c r="O59" s="30">
        <v>200</v>
      </c>
      <c r="P59" s="19"/>
      <c r="Q59"/>
      <c r="R59"/>
      <c r="S59"/>
      <c r="T59"/>
      <c r="U59"/>
      <c r="V59"/>
    </row>
    <row r="60" spans="3:22" ht="13.5" customHeight="1">
      <c r="C60" s="12" t="s">
        <v>138</v>
      </c>
      <c r="D60" s="26" t="s">
        <v>375</v>
      </c>
      <c r="F60" s="19"/>
      <c r="G60" s="19"/>
      <c r="N60" s="33">
        <v>60</v>
      </c>
      <c r="O60" s="30">
        <v>200</v>
      </c>
      <c r="P60" s="19"/>
      <c r="Q60"/>
      <c r="R60"/>
      <c r="S60"/>
      <c r="T60"/>
      <c r="U60"/>
      <c r="V60"/>
    </row>
    <row r="61" spans="3:22" ht="13.5" customHeight="1">
      <c r="C61" s="12" t="s">
        <v>367</v>
      </c>
      <c r="D61" s="26" t="s">
        <v>375</v>
      </c>
      <c r="F61" s="19"/>
      <c r="G61" s="19"/>
      <c r="N61" s="33">
        <v>47</v>
      </c>
      <c r="O61" s="30">
        <v>200</v>
      </c>
      <c r="P61" s="19"/>
      <c r="Q61"/>
      <c r="R61"/>
      <c r="S61"/>
      <c r="T61"/>
      <c r="U61"/>
      <c r="V61"/>
    </row>
    <row r="62" spans="3:22" ht="13.5" customHeight="1">
      <c r="C62" s="12" t="s">
        <v>369</v>
      </c>
      <c r="D62" s="26" t="s">
        <v>375</v>
      </c>
      <c r="F62" s="19"/>
      <c r="G62" s="19"/>
      <c r="N62" s="33">
        <v>58</v>
      </c>
      <c r="O62" s="30">
        <v>200</v>
      </c>
      <c r="P62" s="19"/>
      <c r="Q62"/>
      <c r="R62"/>
      <c r="S62"/>
      <c r="T62"/>
      <c r="U62"/>
      <c r="V62"/>
    </row>
    <row r="63" spans="3:22" ht="13.5" customHeight="1">
      <c r="C63" s="12" t="s">
        <v>121</v>
      </c>
      <c r="D63" s="26" t="s">
        <v>307</v>
      </c>
      <c r="N63" s="26">
        <v>21</v>
      </c>
      <c r="O63" s="27">
        <v>753.588</v>
      </c>
      <c r="P63" s="28"/>
      <c r="Q63"/>
      <c r="R63"/>
      <c r="S63"/>
      <c r="T63"/>
      <c r="U63"/>
      <c r="V63"/>
    </row>
    <row r="64" spans="3:22" ht="13.5" customHeight="1">
      <c r="C64" s="12" t="s">
        <v>121</v>
      </c>
      <c r="D64" s="26" t="s">
        <v>375</v>
      </c>
      <c r="F64" s="19"/>
      <c r="G64" s="19"/>
      <c r="N64" s="33" t="s">
        <v>370</v>
      </c>
      <c r="O64" s="30">
        <v>200</v>
      </c>
      <c r="P64" s="19"/>
      <c r="Q64"/>
      <c r="R64"/>
      <c r="S64"/>
      <c r="T64"/>
      <c r="U64"/>
      <c r="V64"/>
    </row>
    <row r="65" spans="3:22" ht="13.5" customHeight="1">
      <c r="C65" s="12" t="s">
        <v>121</v>
      </c>
      <c r="D65" s="26" t="s">
        <v>382</v>
      </c>
      <c r="F65" s="19"/>
      <c r="G65" s="19"/>
      <c r="N65" s="26">
        <v>3</v>
      </c>
      <c r="O65" s="27">
        <v>710.94</v>
      </c>
      <c r="P65" s="28"/>
      <c r="Q65"/>
      <c r="R65"/>
      <c r="S65"/>
      <c r="T65"/>
      <c r="U65"/>
      <c r="V65"/>
    </row>
    <row r="66" spans="3:22" ht="13.5" customHeight="1">
      <c r="C66" s="12" t="s">
        <v>35</v>
      </c>
      <c r="D66" s="26" t="s">
        <v>375</v>
      </c>
      <c r="F66" s="19"/>
      <c r="G66" s="19"/>
      <c r="N66" s="33">
        <v>42</v>
      </c>
      <c r="O66" s="30">
        <v>200</v>
      </c>
      <c r="P66" s="19"/>
      <c r="Q66"/>
      <c r="R66"/>
      <c r="S66"/>
      <c r="T66"/>
      <c r="U66"/>
      <c r="V66"/>
    </row>
    <row r="67" spans="3:22" ht="13.5" customHeight="1">
      <c r="C67" s="12" t="s">
        <v>177</v>
      </c>
      <c r="D67" s="26" t="s">
        <v>375</v>
      </c>
      <c r="F67" s="19"/>
      <c r="G67" s="19"/>
      <c r="N67" s="33">
        <v>59</v>
      </c>
      <c r="O67" s="30">
        <v>200</v>
      </c>
      <c r="P67" s="19"/>
      <c r="Q67"/>
      <c r="R67"/>
      <c r="S67"/>
      <c r="T67"/>
      <c r="U67"/>
      <c r="V67"/>
    </row>
    <row r="68" spans="3:22" ht="13.5" customHeight="1">
      <c r="C68" s="12" t="s">
        <v>34</v>
      </c>
      <c r="D68" s="26" t="s">
        <v>375</v>
      </c>
      <c r="F68" s="19"/>
      <c r="G68" s="19"/>
      <c r="N68" s="33">
        <v>37</v>
      </c>
      <c r="O68" s="30">
        <v>200</v>
      </c>
      <c r="P68" s="19"/>
      <c r="Q68"/>
      <c r="R68"/>
      <c r="S68"/>
      <c r="T68"/>
      <c r="U68"/>
      <c r="V68"/>
    </row>
    <row r="69" spans="3:22" ht="13.5" customHeight="1">
      <c r="C69" s="12" t="s">
        <v>34</v>
      </c>
      <c r="D69" s="26" t="s">
        <v>382</v>
      </c>
      <c r="F69" s="19"/>
      <c r="G69" s="19"/>
      <c r="N69" s="26">
        <v>14</v>
      </c>
      <c r="O69" s="27">
        <v>426.56399999999996</v>
      </c>
      <c r="P69" s="28"/>
      <c r="Q69"/>
      <c r="R69"/>
      <c r="S69"/>
      <c r="T69"/>
      <c r="U69"/>
      <c r="V69"/>
    </row>
    <row r="70" spans="15:22" ht="12.75">
      <c r="O70"/>
      <c r="P70"/>
      <c r="Q70"/>
      <c r="R70"/>
      <c r="S70"/>
      <c r="T70"/>
      <c r="U70"/>
      <c r="V70"/>
    </row>
  </sheetData>
  <mergeCells count="3">
    <mergeCell ref="X1:AC1"/>
    <mergeCell ref="N1:W1"/>
    <mergeCell ref="X2:AC2"/>
  </mergeCells>
  <printOptions horizontalCentered="1"/>
  <pageMargins left="0.25" right="0.25" top="0.95" bottom="0.95" header="0.25" footer="0.25"/>
  <pageSetup fitToHeight="10" fitToWidth="1" horizontalDpi="300" verticalDpi="300" orientation="landscape" scale="74" r:id="rId1"/>
  <headerFooter alignWithMargins="0">
    <oddHeader>&amp;C&amp;"Times New Roman,Bold"&amp;16 2004-2005 USFA Point Standings
Senior &amp;A - Rolling Standings</oddHeader>
    <oddFooter>&amp;L&amp;"Arial,Bold"* Permanent Resident
# Junior&amp;"Arial,Regular"
Total = Best 3 Group II plus Best 3 Group I&amp;CPage &amp;P&amp;R&amp;"Arial,Bold"np = Did not earn points (including not competing)&amp;"Arial,Regular"
Printed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P9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7109375" style="13" customWidth="1"/>
    <col min="2" max="2" width="3.28125" style="13" customWidth="1"/>
    <col min="3" max="3" width="27.421875" style="31" customWidth="1"/>
    <col min="4" max="4" width="5.421875" style="13" customWidth="1"/>
    <col min="5" max="5" width="8.00390625" style="13" customWidth="1"/>
    <col min="6" max="6" width="5.421875" style="14" customWidth="1"/>
    <col min="7" max="13" width="5.421875" style="22" customWidth="1"/>
    <col min="14" max="29" width="5.421875" style="23" customWidth="1"/>
    <col min="30" max="30" width="9.140625" style="19" customWidth="1"/>
    <col min="31" max="94" width="9.140625" style="19" hidden="1" customWidth="1"/>
    <col min="95" max="16384" width="9.140625" style="19" customWidth="1"/>
  </cols>
  <sheetData>
    <row r="1" spans="1:29" s="7" customFormat="1" ht="12.75" customHeight="1">
      <c r="A1" s="29"/>
      <c r="B1" s="1"/>
      <c r="C1" s="2" t="s">
        <v>0</v>
      </c>
      <c r="D1" s="3" t="s">
        <v>1</v>
      </c>
      <c r="E1" s="37" t="s">
        <v>2</v>
      </c>
      <c r="F1" s="6" t="s">
        <v>188</v>
      </c>
      <c r="G1" s="5"/>
      <c r="H1" s="4" t="s">
        <v>241</v>
      </c>
      <c r="I1" s="5"/>
      <c r="J1" s="4" t="s">
        <v>180</v>
      </c>
      <c r="K1" s="5"/>
      <c r="L1" s="4" t="s">
        <v>386</v>
      </c>
      <c r="M1" s="5"/>
      <c r="N1" s="46" t="s">
        <v>105</v>
      </c>
      <c r="O1" s="44"/>
      <c r="P1" s="44"/>
      <c r="Q1" s="44"/>
      <c r="R1" s="44"/>
      <c r="S1" s="44"/>
      <c r="T1" s="44"/>
      <c r="U1" s="44"/>
      <c r="V1" s="44"/>
      <c r="W1" s="45"/>
      <c r="X1" s="44" t="s">
        <v>109</v>
      </c>
      <c r="Y1" s="44"/>
      <c r="Z1" s="44"/>
      <c r="AA1" s="44"/>
      <c r="AB1" s="44"/>
      <c r="AC1" s="45"/>
    </row>
    <row r="2" spans="1:94" s="7" customFormat="1" ht="18.75" customHeight="1">
      <c r="A2" s="1"/>
      <c r="B2" s="1"/>
      <c r="C2" s="2"/>
      <c r="D2" s="2"/>
      <c r="E2" s="37"/>
      <c r="F2" s="6" t="s">
        <v>78</v>
      </c>
      <c r="G2" s="5" t="s">
        <v>189</v>
      </c>
      <c r="H2" s="4" t="s">
        <v>78</v>
      </c>
      <c r="I2" s="5" t="s">
        <v>242</v>
      </c>
      <c r="J2" s="4" t="s">
        <v>78</v>
      </c>
      <c r="K2" s="5" t="s">
        <v>308</v>
      </c>
      <c r="L2" s="4" t="s">
        <v>102</v>
      </c>
      <c r="M2" s="5" t="s">
        <v>387</v>
      </c>
      <c r="N2" s="4" t="s">
        <v>106</v>
      </c>
      <c r="O2" s="6"/>
      <c r="P2" s="6"/>
      <c r="Q2" s="6"/>
      <c r="R2" s="6"/>
      <c r="S2" s="6"/>
      <c r="T2" s="6"/>
      <c r="U2" s="6"/>
      <c r="V2" s="6"/>
      <c r="W2" s="6"/>
      <c r="X2" s="46" t="s">
        <v>3</v>
      </c>
      <c r="Y2" s="44"/>
      <c r="Z2" s="44"/>
      <c r="AA2" s="44"/>
      <c r="AB2" s="44"/>
      <c r="AC2" s="45"/>
      <c r="AO2" s="7" t="s">
        <v>107</v>
      </c>
      <c r="BF2" s="7" t="s">
        <v>108</v>
      </c>
      <c r="BK2" s="8"/>
      <c r="BU2" s="7" t="s">
        <v>107</v>
      </c>
      <c r="CL2" s="7" t="s">
        <v>108</v>
      </c>
      <c r="CP2" s="7" t="s">
        <v>110</v>
      </c>
    </row>
    <row r="3" spans="1:45" s="7" customFormat="1" ht="11.25" customHeight="1" hidden="1">
      <c r="A3" s="1"/>
      <c r="B3" s="1"/>
      <c r="C3" s="2"/>
      <c r="D3" s="2"/>
      <c r="E3" s="38"/>
      <c r="F3" s="3">
        <f>COLUMN()</f>
        <v>6</v>
      </c>
      <c r="G3" s="10">
        <f>HLOOKUP(F2,PointTableHeader,2,FALSE)</f>
        <v>9</v>
      </c>
      <c r="H3" s="9">
        <f>COLUMN()</f>
        <v>8</v>
      </c>
      <c r="I3" s="10">
        <f>HLOOKUP(H2,PointTableHeader,2,FALSE)</f>
        <v>9</v>
      </c>
      <c r="J3" s="9">
        <f>COLUMN()</f>
        <v>10</v>
      </c>
      <c r="K3" s="10">
        <f>HLOOKUP(J2,PointTableHeader,2,FALSE)</f>
        <v>9</v>
      </c>
      <c r="L3" s="9">
        <f>COLUMN()</f>
        <v>12</v>
      </c>
      <c r="M3" s="10">
        <f>HLOOKUP(L2,PointTableHeader,2,FALSE)</f>
        <v>8</v>
      </c>
      <c r="N3" s="9">
        <f>COLUMN()</f>
        <v>14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10"/>
      <c r="AP3" s="7" t="b">
        <v>0</v>
      </c>
      <c r="AQ3" s="7" t="b">
        <v>0</v>
      </c>
      <c r="AS3" s="7" t="b">
        <v>0</v>
      </c>
    </row>
    <row r="4" spans="1:94" ht="13.5">
      <c r="A4" s="11" t="str">
        <f>IF(E4&lt;MinimumSr,"",IF(E4=E3,A3,ROW()-3&amp;IF(E4=E5,"T","")))</f>
        <v>1</v>
      </c>
      <c r="B4" s="11">
        <f>IF(D4&gt;=JuniorCutoff,"#","")</f>
      </c>
      <c r="C4" s="12" t="s">
        <v>39</v>
      </c>
      <c r="D4" s="30">
        <v>1983</v>
      </c>
      <c r="E4" s="39">
        <f>ROUND(IF('Men''s Epée'!$A$3=1,AO4+BF4,BU4+CL4),0)</f>
        <v>10645</v>
      </c>
      <c r="F4" s="14" t="s">
        <v>4</v>
      </c>
      <c r="G4" s="16">
        <f>IF(OR('Men''s Epée'!$A$3=1,'Men''s Epée'!$AP$3=TRUE),IF(OR(F4&gt;=49,ISNUMBER(F4)=FALSE),0,VLOOKUP(F4,PointTable,G$3,TRUE)),0)</f>
        <v>0</v>
      </c>
      <c r="H4" s="15">
        <v>1</v>
      </c>
      <c r="I4" s="16">
        <f>IF(OR('Men''s Epée'!$A$3=1,'Men''s Epée'!$AQ$3=TRUE),IF(OR(H4&gt;=49,ISNUMBER(H4)=FALSE),0,VLOOKUP(H4,PointTable,I$3,TRUE)),0)</f>
        <v>1000</v>
      </c>
      <c r="J4" s="15">
        <v>1</v>
      </c>
      <c r="K4" s="16">
        <f>IF(OR('Men''s Epée'!$A$3=1,'Men''s Epée'!$AQ$3=TRUE),IF(OR(J4&gt;=49,ISNUMBER(J4)=FALSE),0,VLOOKUP(J4,PointTable,K$3,TRUE)),0)</f>
        <v>1000</v>
      </c>
      <c r="L4" s="15" t="s">
        <v>4</v>
      </c>
      <c r="M4" s="16">
        <f>IF(OR('Men''s Epée'!$A$3=1,'Men''s Epée'!$AS$3=TRUE),IF(OR(L4&gt;=49,ISNUMBER(L4)=FALSE),0,VLOOKUP(L4,PointTable,M$3,TRUE)),0)</f>
        <v>0</v>
      </c>
      <c r="N4" s="17">
        <v>2040</v>
      </c>
      <c r="O4" s="17">
        <v>1680</v>
      </c>
      <c r="P4" s="17">
        <v>1284</v>
      </c>
      <c r="Q4" s="17">
        <v>981.456</v>
      </c>
      <c r="R4" s="17">
        <v>789.66</v>
      </c>
      <c r="S4" s="17">
        <v>754.8</v>
      </c>
      <c r="T4" s="17"/>
      <c r="U4" s="17"/>
      <c r="V4" s="17"/>
      <c r="W4" s="18"/>
      <c r="X4" s="17">
        <v>2400</v>
      </c>
      <c r="Y4" s="17">
        <v>1259.16</v>
      </c>
      <c r="Z4" s="17">
        <v>709.2</v>
      </c>
      <c r="AA4" s="17"/>
      <c r="AB4" s="17"/>
      <c r="AC4" s="18"/>
      <c r="AE4" s="19">
        <f>ABS(N4)</f>
        <v>2040</v>
      </c>
      <c r="AF4" s="19">
        <f aca="true" t="shared" si="0" ref="AF4:AN4">ABS(O4)</f>
        <v>1680</v>
      </c>
      <c r="AG4" s="19">
        <f t="shared" si="0"/>
        <v>1284</v>
      </c>
      <c r="AH4" s="19">
        <f t="shared" si="0"/>
        <v>981.456</v>
      </c>
      <c r="AI4" s="19">
        <f t="shared" si="0"/>
        <v>789.66</v>
      </c>
      <c r="AJ4" s="19">
        <f t="shared" si="0"/>
        <v>754.8</v>
      </c>
      <c r="AK4" s="19">
        <f t="shared" si="0"/>
        <v>0</v>
      </c>
      <c r="AL4" s="19">
        <f t="shared" si="0"/>
        <v>0</v>
      </c>
      <c r="AM4" s="19">
        <f t="shared" si="0"/>
        <v>0</v>
      </c>
      <c r="AN4" s="19">
        <f t="shared" si="0"/>
        <v>0</v>
      </c>
      <c r="AO4" s="19">
        <f>LARGE($AE4:$AN4,1)+LARGE($AE4:$AN4,2)+LARGE($AE4:$AN4,3)+LARGE($AE4:$AN4,4)</f>
        <v>5985.456</v>
      </c>
      <c r="AP4" s="19">
        <f>G4</f>
        <v>0</v>
      </c>
      <c r="AQ4" s="19">
        <f>I4</f>
        <v>1000</v>
      </c>
      <c r="AR4" s="19">
        <f>K4</f>
        <v>1000</v>
      </c>
      <c r="AS4" s="19">
        <f>M4</f>
        <v>0</v>
      </c>
      <c r="AT4" s="19">
        <f>LARGE($AE4:$AN4,5)</f>
        <v>789.66</v>
      </c>
      <c r="AU4" s="19">
        <f aca="true" t="shared" si="1" ref="AU4:AU31">LARGE($AE4:$AN4,6)</f>
        <v>754.8</v>
      </c>
      <c r="AV4" s="19">
        <f>LARGE($AE4:$AN4,7)</f>
        <v>0</v>
      </c>
      <c r="AW4" s="19">
        <f>LARGE($AE4:$AN4,8)</f>
        <v>0</v>
      </c>
      <c r="AX4" s="19">
        <f>LARGE($AE4:$AN4,9)</f>
        <v>0</v>
      </c>
      <c r="AY4" s="19">
        <f>LARGE($AE4:$AN4,10)</f>
        <v>0</v>
      </c>
      <c r="AZ4" s="19">
        <f aca="true" t="shared" si="2" ref="AZ4:BE4">ABS(X4)</f>
        <v>2400</v>
      </c>
      <c r="BA4" s="19">
        <f t="shared" si="2"/>
        <v>1259.16</v>
      </c>
      <c r="BB4" s="19">
        <f t="shared" si="2"/>
        <v>709.2</v>
      </c>
      <c r="BC4" s="19">
        <f t="shared" si="2"/>
        <v>0</v>
      </c>
      <c r="BD4" s="19">
        <f t="shared" si="2"/>
        <v>0</v>
      </c>
      <c r="BE4" s="19">
        <f t="shared" si="2"/>
        <v>0</v>
      </c>
      <c r="BF4" s="19">
        <f>LARGE($AP4:$BE4,1)+LARGE($AP4:$BE4,2)+LARGE($AP4:$BE4,3)</f>
        <v>4659.16</v>
      </c>
      <c r="BG4" s="19">
        <f>LARGE(AT4:BE4,1)</f>
        <v>2400</v>
      </c>
      <c r="BH4" s="19">
        <f>LARGE(AT4:BE4,2)</f>
        <v>1259.16</v>
      </c>
      <c r="BI4" s="19">
        <f>LARGE(AT4:BE4,3)</f>
        <v>789.66</v>
      </c>
      <c r="BK4" s="20">
        <f>MAX(N4,0)</f>
        <v>2040</v>
      </c>
      <c r="BL4" s="20">
        <f aca="true" t="shared" si="3" ref="BL4:BT4">MAX(O4,0)</f>
        <v>1680</v>
      </c>
      <c r="BM4" s="20">
        <f t="shared" si="3"/>
        <v>1284</v>
      </c>
      <c r="BN4" s="20">
        <f t="shared" si="3"/>
        <v>981.456</v>
      </c>
      <c r="BO4" s="20">
        <f t="shared" si="3"/>
        <v>789.66</v>
      </c>
      <c r="BP4" s="20">
        <f t="shared" si="3"/>
        <v>754.8</v>
      </c>
      <c r="BQ4" s="20">
        <f t="shared" si="3"/>
        <v>0</v>
      </c>
      <c r="BR4" s="20">
        <f t="shared" si="3"/>
        <v>0</v>
      </c>
      <c r="BS4" s="20">
        <f t="shared" si="3"/>
        <v>0</v>
      </c>
      <c r="BT4" s="20">
        <f t="shared" si="3"/>
        <v>0</v>
      </c>
      <c r="BU4" s="20">
        <f>LARGE($BK4:$BT4,1)+LARGE($BK4:$BT4,2)+LARGE($BK4:$BT4,3)+LARGE($BK4:$BT4,4)</f>
        <v>5985.456</v>
      </c>
      <c r="BV4" s="8">
        <f>IF('Men''s Epée'!$AP$3=TRUE,G4,0)</f>
        <v>0</v>
      </c>
      <c r="BW4" s="8">
        <f>IF('Men''s Epée'!$AQ$3=TRUE,I4,0)</f>
        <v>1000</v>
      </c>
      <c r="BX4" s="8">
        <f>IF('Men''s Epée'!$AR$3=TRUE,K4,0)</f>
        <v>1000</v>
      </c>
      <c r="BY4" s="8">
        <f>IF('Men''s Epée'!$AS$3=TRUE,M4,0)</f>
        <v>0</v>
      </c>
      <c r="BZ4" s="8">
        <f>LARGE($BK4:$BT4,5)</f>
        <v>789.66</v>
      </c>
      <c r="CA4" s="8">
        <f aca="true" t="shared" si="4" ref="CA4:CA31">LARGE($BK4:$BT4,6)</f>
        <v>754.8</v>
      </c>
      <c r="CB4" s="8">
        <f>LARGE($BK4:$BT4,7)</f>
        <v>0</v>
      </c>
      <c r="CC4" s="8">
        <f>LARGE($BK4:$BT4,8)</f>
        <v>0</v>
      </c>
      <c r="CD4" s="8">
        <f>LARGE($BK4:$BT4,9)</f>
        <v>0</v>
      </c>
      <c r="CE4" s="8">
        <f>LARGE($BK4:$BT4,10)</f>
        <v>0</v>
      </c>
      <c r="CF4" s="20">
        <f aca="true" t="shared" si="5" ref="CF4:CK4">MAX(X4,0)</f>
        <v>2400</v>
      </c>
      <c r="CG4" s="20">
        <f t="shared" si="5"/>
        <v>1259.16</v>
      </c>
      <c r="CH4" s="20">
        <f t="shared" si="5"/>
        <v>709.2</v>
      </c>
      <c r="CI4" s="20">
        <f t="shared" si="5"/>
        <v>0</v>
      </c>
      <c r="CJ4" s="20">
        <f t="shared" si="5"/>
        <v>0</v>
      </c>
      <c r="CK4" s="20">
        <f t="shared" si="5"/>
        <v>0</v>
      </c>
      <c r="CL4" s="8">
        <f>LARGE($BV4:$CK4,1)+LARGE($BV4:$CK4,2)+LARGE($BV4:$CK4,3)</f>
        <v>4659.16</v>
      </c>
      <c r="CM4" s="8">
        <f>LARGE(BZ4:CK4,1)</f>
        <v>2400</v>
      </c>
      <c r="CN4" s="8">
        <f>LARGE(BZ4:CK4,2)</f>
        <v>1259.16</v>
      </c>
      <c r="CO4" s="8">
        <f>LARGE(BZ4:CK4,3)</f>
        <v>789.66</v>
      </c>
      <c r="CP4" s="8">
        <f>ROUND(BU4+CL4,0)</f>
        <v>10645</v>
      </c>
    </row>
    <row r="5" spans="1:94" ht="13.5">
      <c r="A5" s="11" t="str">
        <f>IF(E5&lt;MinimumSr,"",IF(E5=E4,A4,ROW()-3&amp;IF(E5=E6,"T","")))</f>
        <v>2</v>
      </c>
      <c r="B5" s="11">
        <f>IF(D5&gt;=JuniorCutoff,"#","")</f>
      </c>
      <c r="C5" s="12" t="s">
        <v>37</v>
      </c>
      <c r="D5" s="13">
        <v>1985</v>
      </c>
      <c r="E5" s="39">
        <f>ROUND(IF('Men''s Epée'!$A$3=1,AO5+BF5,BU5+CL5),0)</f>
        <v>10589</v>
      </c>
      <c r="F5" s="14">
        <v>2</v>
      </c>
      <c r="G5" s="16">
        <f>IF(OR('Men''s Epée'!$A$3=1,'Men''s Epée'!$AP$3=TRUE),IF(OR(F5&gt;=49,ISNUMBER(F5)=FALSE),0,VLOOKUP(F5,PointTable,G$3,TRUE)),0)</f>
        <v>920</v>
      </c>
      <c r="H5" s="15">
        <v>3</v>
      </c>
      <c r="I5" s="16">
        <f>IF(OR('Men''s Epée'!$A$3=1,'Men''s Epée'!$AQ$3=TRUE),IF(OR(H5&gt;=49,ISNUMBER(H5)=FALSE),0,VLOOKUP(H5,PointTable,I$3,TRUE)),0)</f>
        <v>850</v>
      </c>
      <c r="J5" s="15" t="s">
        <v>4</v>
      </c>
      <c r="K5" s="16">
        <f>IF(OR('Men''s Epée'!$A$3=1,'Men''s Epée'!$AQ$3=TRUE),IF(OR(J5&gt;=49,ISNUMBER(J5)=FALSE),0,VLOOKUP(J5,PointTable,K$3,TRUE)),0)</f>
        <v>0</v>
      </c>
      <c r="L5" s="15" t="s">
        <v>4</v>
      </c>
      <c r="M5" s="16">
        <f>IF(OR('Men''s Epée'!$A$3=1,'Men''s Epée'!$AS$3=TRUE),IF(OR(L5&gt;=49,ISNUMBER(L5)=FALSE),0,VLOOKUP(L5,PointTable,M$3,TRUE)),0)</f>
        <v>0</v>
      </c>
      <c r="N5" s="17">
        <v>2400</v>
      </c>
      <c r="O5" s="17">
        <v>2208</v>
      </c>
      <c r="P5" s="17">
        <v>1668</v>
      </c>
      <c r="Q5" s="17">
        <v>1476</v>
      </c>
      <c r="R5" s="17">
        <v>1066.8</v>
      </c>
      <c r="S5" s="17">
        <v>528.36</v>
      </c>
      <c r="T5" s="17"/>
      <c r="U5" s="17"/>
      <c r="V5" s="17"/>
      <c r="W5" s="18"/>
      <c r="X5" s="17">
        <v>496.44</v>
      </c>
      <c r="Y5" s="17"/>
      <c r="Z5" s="17"/>
      <c r="AA5" s="17"/>
      <c r="AB5" s="17"/>
      <c r="AC5" s="18"/>
      <c r="AE5" s="19">
        <f aca="true" t="shared" si="6" ref="AE5:AE19">ABS(N5)</f>
        <v>2400</v>
      </c>
      <c r="AF5" s="19">
        <f aca="true" t="shared" si="7" ref="AF5:AF19">ABS(O5)</f>
        <v>2208</v>
      </c>
      <c r="AG5" s="19">
        <f aca="true" t="shared" si="8" ref="AG5:AG19">ABS(P5)</f>
        <v>1668</v>
      </c>
      <c r="AH5" s="19">
        <f aca="true" t="shared" si="9" ref="AH5:AH19">ABS(Q5)</f>
        <v>1476</v>
      </c>
      <c r="AI5" s="19">
        <f aca="true" t="shared" si="10" ref="AI5:AI19">ABS(R5)</f>
        <v>1066.8</v>
      </c>
      <c r="AJ5" s="19">
        <f aca="true" t="shared" si="11" ref="AJ5:AJ19">ABS(S5)</f>
        <v>528.36</v>
      </c>
      <c r="AK5" s="19">
        <f aca="true" t="shared" si="12" ref="AK5:AK19">ABS(T5)</f>
        <v>0</v>
      </c>
      <c r="AL5" s="19">
        <f aca="true" t="shared" si="13" ref="AL5:AL19">ABS(U5)</f>
        <v>0</v>
      </c>
      <c r="AM5" s="19">
        <f aca="true" t="shared" si="14" ref="AM5:AM19">ABS(V5)</f>
        <v>0</v>
      </c>
      <c r="AN5" s="19">
        <f aca="true" t="shared" si="15" ref="AN5:AN19">ABS(W5)</f>
        <v>0</v>
      </c>
      <c r="AO5" s="19">
        <f aca="true" t="shared" si="16" ref="AO5:AO31">LARGE($AE5:$AN5,1)+LARGE($AE5:$AN5,2)+LARGE($AE5:$AN5,3)+LARGE($AE5:$AN5,4)</f>
        <v>7752</v>
      </c>
      <c r="AP5" s="19">
        <f aca="true" t="shared" si="17" ref="AP5:AP19">G5</f>
        <v>920</v>
      </c>
      <c r="AQ5" s="19">
        <f aca="true" t="shared" si="18" ref="AQ5:AQ19">I5</f>
        <v>850</v>
      </c>
      <c r="AR5" s="19">
        <f aca="true" t="shared" si="19" ref="AR5:AR19">K5</f>
        <v>0</v>
      </c>
      <c r="AS5" s="19">
        <f aca="true" t="shared" si="20" ref="AS5:AS19">M5</f>
        <v>0</v>
      </c>
      <c r="AT5" s="19">
        <f aca="true" t="shared" si="21" ref="AT5:AT31">LARGE($AE5:$AN5,5)</f>
        <v>1066.8</v>
      </c>
      <c r="AU5" s="19">
        <f t="shared" si="1"/>
        <v>528.36</v>
      </c>
      <c r="AV5" s="19">
        <f aca="true" t="shared" si="22" ref="AV5:AV31">LARGE($AE5:$AN5,7)</f>
        <v>0</v>
      </c>
      <c r="AW5" s="19">
        <f aca="true" t="shared" si="23" ref="AW5:AW31">LARGE($AE5:$AN5,8)</f>
        <v>0</v>
      </c>
      <c r="AX5" s="19">
        <f aca="true" t="shared" si="24" ref="AX5:AX31">LARGE($AE5:$AN5,9)</f>
        <v>0</v>
      </c>
      <c r="AY5" s="19">
        <f aca="true" t="shared" si="25" ref="AY5:AY31">LARGE($AE5:$AN5,10)</f>
        <v>0</v>
      </c>
      <c r="AZ5" s="19">
        <f aca="true" t="shared" si="26" ref="AZ5:AZ19">ABS(X5)</f>
        <v>496.44</v>
      </c>
      <c r="BA5" s="19">
        <f aca="true" t="shared" si="27" ref="BA5:BA19">ABS(Y5)</f>
        <v>0</v>
      </c>
      <c r="BB5" s="19">
        <f aca="true" t="shared" si="28" ref="BB5:BB19">ABS(Z5)</f>
        <v>0</v>
      </c>
      <c r="BC5" s="19">
        <f aca="true" t="shared" si="29" ref="BC5:BC19">ABS(AA5)</f>
        <v>0</v>
      </c>
      <c r="BD5" s="19">
        <f aca="true" t="shared" si="30" ref="BD5:BD19">ABS(AB5)</f>
        <v>0</v>
      </c>
      <c r="BE5" s="19">
        <f aca="true" t="shared" si="31" ref="BE5:BE19">ABS(AC5)</f>
        <v>0</v>
      </c>
      <c r="BF5" s="19">
        <f aca="true" t="shared" si="32" ref="BF5:BF31">LARGE($AP5:$BE5,1)+LARGE($AP5:$BE5,2)+LARGE($AP5:$BE5,3)</f>
        <v>2836.8</v>
      </c>
      <c r="BG5" s="19">
        <f aca="true" t="shared" si="33" ref="BG5:BG19">LARGE(AT5:BE5,1)</f>
        <v>1066.8</v>
      </c>
      <c r="BH5" s="19">
        <f aca="true" t="shared" si="34" ref="BH5:BH19">LARGE(AT5:BE5,2)</f>
        <v>528.36</v>
      </c>
      <c r="BI5" s="19">
        <f aca="true" t="shared" si="35" ref="BI5:BI19">LARGE(AT5:BE5,3)</f>
        <v>496.44</v>
      </c>
      <c r="BK5" s="20">
        <f aca="true" t="shared" si="36" ref="BK5:BK19">MAX(N5,0)</f>
        <v>2400</v>
      </c>
      <c r="BL5" s="20">
        <f aca="true" t="shared" si="37" ref="BL5:BL19">MAX(O5,0)</f>
        <v>2208</v>
      </c>
      <c r="BM5" s="20">
        <f aca="true" t="shared" si="38" ref="BM5:BM19">MAX(P5,0)</f>
        <v>1668</v>
      </c>
      <c r="BN5" s="20">
        <f aca="true" t="shared" si="39" ref="BN5:BN19">MAX(Q5,0)</f>
        <v>1476</v>
      </c>
      <c r="BO5" s="20">
        <f aca="true" t="shared" si="40" ref="BO5:BO19">MAX(R5,0)</f>
        <v>1066.8</v>
      </c>
      <c r="BP5" s="20">
        <f aca="true" t="shared" si="41" ref="BP5:BP19">MAX(S5,0)</f>
        <v>528.36</v>
      </c>
      <c r="BQ5" s="20">
        <f aca="true" t="shared" si="42" ref="BQ5:BQ19">MAX(T5,0)</f>
        <v>0</v>
      </c>
      <c r="BR5" s="20">
        <f aca="true" t="shared" si="43" ref="BR5:BR19">MAX(U5,0)</f>
        <v>0</v>
      </c>
      <c r="BS5" s="20">
        <f aca="true" t="shared" si="44" ref="BS5:BS19">MAX(V5,0)</f>
        <v>0</v>
      </c>
      <c r="BT5" s="20">
        <f aca="true" t="shared" si="45" ref="BT5:BT19">MAX(W5,0)</f>
        <v>0</v>
      </c>
      <c r="BU5" s="20">
        <f aca="true" t="shared" si="46" ref="BU5:BU31">LARGE($BK5:$BT5,1)+LARGE($BK5:$BT5,2)+LARGE($BK5:$BT5,3)+LARGE($BK5:$BT5,4)</f>
        <v>7752</v>
      </c>
      <c r="BV5" s="8">
        <f>IF('Men''s Epée'!$AP$3=TRUE,G5,0)</f>
        <v>920</v>
      </c>
      <c r="BW5" s="8">
        <f>IF('Men''s Epée'!$AQ$3=TRUE,I5,0)</f>
        <v>850</v>
      </c>
      <c r="BX5" s="8">
        <f>IF('Men''s Epée'!$AR$3=TRUE,K5,0)</f>
        <v>0</v>
      </c>
      <c r="BY5" s="8">
        <f>IF('Men''s Epée'!$AS$3=TRUE,M5,0)</f>
        <v>0</v>
      </c>
      <c r="BZ5" s="8">
        <f aca="true" t="shared" si="47" ref="BZ5:BZ31">LARGE($BK5:$BT5,5)</f>
        <v>1066.8</v>
      </c>
      <c r="CA5" s="8">
        <f t="shared" si="4"/>
        <v>528.36</v>
      </c>
      <c r="CB5" s="8">
        <f aca="true" t="shared" si="48" ref="CB5:CB31">LARGE($BK5:$BT5,7)</f>
        <v>0</v>
      </c>
      <c r="CC5" s="8">
        <f aca="true" t="shared" si="49" ref="CC5:CC31">LARGE($BK5:$BT5,8)</f>
        <v>0</v>
      </c>
      <c r="CD5" s="8">
        <f aca="true" t="shared" si="50" ref="CD5:CD31">LARGE($BK5:$BT5,9)</f>
        <v>0</v>
      </c>
      <c r="CE5" s="8">
        <f aca="true" t="shared" si="51" ref="CE5:CE31">LARGE($BK5:$BT5,10)</f>
        <v>0</v>
      </c>
      <c r="CF5" s="20">
        <f aca="true" t="shared" si="52" ref="CF5:CF19">MAX(X5,0)</f>
        <v>496.44</v>
      </c>
      <c r="CG5" s="20">
        <f aca="true" t="shared" si="53" ref="CG5:CG19">MAX(Y5,0)</f>
        <v>0</v>
      </c>
      <c r="CH5" s="20">
        <f aca="true" t="shared" si="54" ref="CH5:CH19">MAX(Z5,0)</f>
        <v>0</v>
      </c>
      <c r="CI5" s="20">
        <f aca="true" t="shared" si="55" ref="CI5:CI19">MAX(AA5,0)</f>
        <v>0</v>
      </c>
      <c r="CJ5" s="20">
        <f aca="true" t="shared" si="56" ref="CJ5:CJ19">MAX(AB5,0)</f>
        <v>0</v>
      </c>
      <c r="CK5" s="20">
        <f aca="true" t="shared" si="57" ref="CK5:CK19">MAX(AC5,0)</f>
        <v>0</v>
      </c>
      <c r="CL5" s="8">
        <f aca="true" t="shared" si="58" ref="CL5:CL31">LARGE($BV5:$CK5,1)+LARGE($BV5:$CK5,2)+LARGE($BV5:$CK5,3)</f>
        <v>2836.8</v>
      </c>
      <c r="CM5" s="8">
        <f aca="true" t="shared" si="59" ref="CM5:CM19">LARGE(BZ5:CK5,1)</f>
        <v>1066.8</v>
      </c>
      <c r="CN5" s="8">
        <f aca="true" t="shared" si="60" ref="CN5:CN19">LARGE(BZ5:CK5,2)</f>
        <v>528.36</v>
      </c>
      <c r="CO5" s="8">
        <f aca="true" t="shared" si="61" ref="CO5:CO19">LARGE(BZ5:CK5,3)</f>
        <v>496.44</v>
      </c>
      <c r="CP5" s="8">
        <f aca="true" t="shared" si="62" ref="CP5:CP19">ROUND(BU5+CL5,0)</f>
        <v>10589</v>
      </c>
    </row>
    <row r="6" spans="1:94" ht="13.5">
      <c r="A6" s="11" t="str">
        <f>IF(E6&lt;MinimumSr,"",IF(E6=E5,A5,ROW()-3&amp;IF(E6=E7,"T","")))</f>
        <v>3</v>
      </c>
      <c r="B6" s="11" t="str">
        <f>IF(D6&gt;=JuniorCutoff,"#","")</f>
        <v>#</v>
      </c>
      <c r="C6" s="12" t="s">
        <v>120</v>
      </c>
      <c r="D6" s="13">
        <v>1990</v>
      </c>
      <c r="E6" s="39">
        <f>ROUND(IF('Men''s Epée'!$A$3=1,AO6+BF6,BU6+CL6),0)</f>
        <v>8123</v>
      </c>
      <c r="F6" s="14">
        <v>3</v>
      </c>
      <c r="G6" s="16">
        <f>IF(OR('Men''s Epée'!$A$3=1,'Men''s Epée'!$AP$3=TRUE),IF(OR(F6&gt;=49,ISNUMBER(F6)=FALSE),0,VLOOKUP(F6,PointTable,G$3,TRUE)),0)</f>
        <v>850</v>
      </c>
      <c r="H6" s="15">
        <v>7</v>
      </c>
      <c r="I6" s="16">
        <f>IF(OR('Men''s Epée'!$A$3=1,'Men''s Epée'!$AQ$3=TRUE),IF(OR(H6&gt;=49,ISNUMBER(H6)=FALSE),0,VLOOKUP(H6,PointTable,I$3,TRUE)),0)</f>
        <v>690</v>
      </c>
      <c r="J6" s="15">
        <v>2</v>
      </c>
      <c r="K6" s="16">
        <f>IF(OR('Men''s Epée'!$A$3=1,'Men''s Epée'!$AQ$3=TRUE),IF(OR(J6&gt;=49,ISNUMBER(J6)=FALSE),0,VLOOKUP(J6,PointTable,K$3,TRUE)),0)</f>
        <v>920</v>
      </c>
      <c r="L6" s="15">
        <v>1</v>
      </c>
      <c r="M6" s="16">
        <f>IF(OR('Men''s Epée'!$A$3=1,'Men''s Epée'!$AS$3=TRUE),IF(OR(L6&gt;=49,ISNUMBER(L6)=FALSE),0,VLOOKUP(L6,PointTable,M$3,TRUE)),0)</f>
        <v>1000</v>
      </c>
      <c r="N6" s="17">
        <v>2040</v>
      </c>
      <c r="O6" s="17">
        <v>1357.92</v>
      </c>
      <c r="P6" s="17">
        <v>1224</v>
      </c>
      <c r="Q6" s="17">
        <v>730.758</v>
      </c>
      <c r="R6" s="17">
        <v>392.496</v>
      </c>
      <c r="S6" s="17"/>
      <c r="T6" s="17"/>
      <c r="U6" s="17"/>
      <c r="V6" s="17"/>
      <c r="W6" s="18"/>
      <c r="X6" s="17"/>
      <c r="Y6" s="17"/>
      <c r="Z6" s="17"/>
      <c r="AA6" s="17"/>
      <c r="AB6" s="17"/>
      <c r="AC6" s="18"/>
      <c r="AE6" s="19">
        <f t="shared" si="6"/>
        <v>2040</v>
      </c>
      <c r="AF6" s="19">
        <f t="shared" si="7"/>
        <v>1357.92</v>
      </c>
      <c r="AG6" s="19">
        <f t="shared" si="8"/>
        <v>1224</v>
      </c>
      <c r="AH6" s="19">
        <f t="shared" si="9"/>
        <v>730.758</v>
      </c>
      <c r="AI6" s="19">
        <f t="shared" si="10"/>
        <v>392.496</v>
      </c>
      <c r="AJ6" s="19">
        <f t="shared" si="11"/>
        <v>0</v>
      </c>
      <c r="AK6" s="19">
        <f t="shared" si="12"/>
        <v>0</v>
      </c>
      <c r="AL6" s="19">
        <f t="shared" si="13"/>
        <v>0</v>
      </c>
      <c r="AM6" s="19">
        <f t="shared" si="14"/>
        <v>0</v>
      </c>
      <c r="AN6" s="19">
        <f t="shared" si="15"/>
        <v>0</v>
      </c>
      <c r="AO6" s="19">
        <f t="shared" si="16"/>
        <v>5352.678</v>
      </c>
      <c r="AP6" s="19">
        <f t="shared" si="17"/>
        <v>850</v>
      </c>
      <c r="AQ6" s="19">
        <f t="shared" si="18"/>
        <v>690</v>
      </c>
      <c r="AR6" s="19">
        <f t="shared" si="19"/>
        <v>920</v>
      </c>
      <c r="AS6" s="19">
        <f t="shared" si="20"/>
        <v>1000</v>
      </c>
      <c r="AT6" s="19">
        <f t="shared" si="21"/>
        <v>392.496</v>
      </c>
      <c r="AU6" s="19">
        <f t="shared" si="1"/>
        <v>0</v>
      </c>
      <c r="AV6" s="19">
        <f t="shared" si="22"/>
        <v>0</v>
      </c>
      <c r="AW6" s="19">
        <f t="shared" si="23"/>
        <v>0</v>
      </c>
      <c r="AX6" s="19">
        <f t="shared" si="24"/>
        <v>0</v>
      </c>
      <c r="AY6" s="19">
        <f t="shared" si="25"/>
        <v>0</v>
      </c>
      <c r="AZ6" s="19">
        <f t="shared" si="26"/>
        <v>0</v>
      </c>
      <c r="BA6" s="19">
        <f t="shared" si="27"/>
        <v>0</v>
      </c>
      <c r="BB6" s="19">
        <f t="shared" si="28"/>
        <v>0</v>
      </c>
      <c r="BC6" s="19">
        <f t="shared" si="29"/>
        <v>0</v>
      </c>
      <c r="BD6" s="19">
        <f t="shared" si="30"/>
        <v>0</v>
      </c>
      <c r="BE6" s="19">
        <f t="shared" si="31"/>
        <v>0</v>
      </c>
      <c r="BF6" s="19">
        <f t="shared" si="32"/>
        <v>2770</v>
      </c>
      <c r="BG6" s="19">
        <f t="shared" si="33"/>
        <v>392.496</v>
      </c>
      <c r="BH6" s="19">
        <f t="shared" si="34"/>
        <v>0</v>
      </c>
      <c r="BI6" s="19">
        <f t="shared" si="35"/>
        <v>0</v>
      </c>
      <c r="BK6" s="20">
        <f t="shared" si="36"/>
        <v>2040</v>
      </c>
      <c r="BL6" s="20">
        <f t="shared" si="37"/>
        <v>1357.92</v>
      </c>
      <c r="BM6" s="20">
        <f t="shared" si="38"/>
        <v>1224</v>
      </c>
      <c r="BN6" s="20">
        <f t="shared" si="39"/>
        <v>730.758</v>
      </c>
      <c r="BO6" s="20">
        <f t="shared" si="40"/>
        <v>392.496</v>
      </c>
      <c r="BP6" s="20">
        <f t="shared" si="41"/>
        <v>0</v>
      </c>
      <c r="BQ6" s="20">
        <f t="shared" si="42"/>
        <v>0</v>
      </c>
      <c r="BR6" s="20">
        <f t="shared" si="43"/>
        <v>0</v>
      </c>
      <c r="BS6" s="20">
        <f t="shared" si="44"/>
        <v>0</v>
      </c>
      <c r="BT6" s="20">
        <f t="shared" si="45"/>
        <v>0</v>
      </c>
      <c r="BU6" s="20">
        <f t="shared" si="46"/>
        <v>5352.678</v>
      </c>
      <c r="BV6" s="8">
        <f>IF('Men''s Epée'!$AP$3=TRUE,G6,0)</f>
        <v>850</v>
      </c>
      <c r="BW6" s="8">
        <f>IF('Men''s Epée'!$AQ$3=TRUE,I6,0)</f>
        <v>690</v>
      </c>
      <c r="BX6" s="8">
        <f>IF('Men''s Epée'!$AR$3=TRUE,K6,0)</f>
        <v>920</v>
      </c>
      <c r="BY6" s="8">
        <f>IF('Men''s Epée'!$AS$3=TRUE,M6,0)</f>
        <v>1000</v>
      </c>
      <c r="BZ6" s="8">
        <f t="shared" si="47"/>
        <v>392.496</v>
      </c>
      <c r="CA6" s="8">
        <f t="shared" si="4"/>
        <v>0</v>
      </c>
      <c r="CB6" s="8">
        <f t="shared" si="48"/>
        <v>0</v>
      </c>
      <c r="CC6" s="8">
        <f t="shared" si="49"/>
        <v>0</v>
      </c>
      <c r="CD6" s="8">
        <f t="shared" si="50"/>
        <v>0</v>
      </c>
      <c r="CE6" s="8">
        <f t="shared" si="51"/>
        <v>0</v>
      </c>
      <c r="CF6" s="20">
        <f t="shared" si="52"/>
        <v>0</v>
      </c>
      <c r="CG6" s="20">
        <f t="shared" si="53"/>
        <v>0</v>
      </c>
      <c r="CH6" s="20">
        <f t="shared" si="54"/>
        <v>0</v>
      </c>
      <c r="CI6" s="20">
        <f t="shared" si="55"/>
        <v>0</v>
      </c>
      <c r="CJ6" s="20">
        <f t="shared" si="56"/>
        <v>0</v>
      </c>
      <c r="CK6" s="20">
        <f t="shared" si="57"/>
        <v>0</v>
      </c>
      <c r="CL6" s="8">
        <f t="shared" si="58"/>
        <v>2770</v>
      </c>
      <c r="CM6" s="8">
        <f t="shared" si="59"/>
        <v>392.496</v>
      </c>
      <c r="CN6" s="8">
        <f t="shared" si="60"/>
        <v>0</v>
      </c>
      <c r="CO6" s="8">
        <f t="shared" si="61"/>
        <v>0</v>
      </c>
      <c r="CP6" s="8">
        <f t="shared" si="62"/>
        <v>8123</v>
      </c>
    </row>
    <row r="7" spans="1:94" ht="13.5">
      <c r="A7" s="11" t="str">
        <f>IF(E7&lt;MinimumSr,"",IF(E7=E6,A6,ROW()-3&amp;IF(E7=E8,"T","")))</f>
        <v>4</v>
      </c>
      <c r="B7" s="11" t="str">
        <f aca="true" t="shared" si="63" ref="B7:B18">IF(D7&gt;=JuniorCutoff,"#","")</f>
        <v>#</v>
      </c>
      <c r="C7" s="12" t="s">
        <v>85</v>
      </c>
      <c r="D7" s="13">
        <v>1987</v>
      </c>
      <c r="E7" s="39">
        <f>ROUND(IF('Men''s Epée'!$A$3=1,AO7+BF7,BU7+CL7),0)</f>
        <v>6176</v>
      </c>
      <c r="F7" s="14">
        <v>7</v>
      </c>
      <c r="G7" s="16">
        <f>IF(OR('Men''s Epée'!$A$3=1,'Men''s Epée'!$AP$3=TRUE),IF(OR(F7&gt;=49,ISNUMBER(F7)=FALSE),0,VLOOKUP(F7,PointTable,G$3,TRUE)),0)</f>
        <v>690</v>
      </c>
      <c r="H7" s="15">
        <v>8</v>
      </c>
      <c r="I7" s="16">
        <f>IF(OR('Men''s Epée'!$A$3=1,'Men''s Epée'!$AQ$3=TRUE),IF(OR(H7&gt;=49,ISNUMBER(H7)=FALSE),0,VLOOKUP(H7,PointTable,I$3,TRUE)),0)</f>
        <v>685</v>
      </c>
      <c r="J7" s="15">
        <v>3</v>
      </c>
      <c r="K7" s="16">
        <f>IF(OR('Men''s Epée'!$A$3=1,'Men''s Epée'!$AQ$3=TRUE),IF(OR(J7&gt;=49,ISNUMBER(J7)=FALSE),0,VLOOKUP(J7,PointTable,K$3,TRUE)),0)</f>
        <v>850</v>
      </c>
      <c r="L7" s="15">
        <v>3</v>
      </c>
      <c r="M7" s="16">
        <f>IF(OR('Men''s Epée'!$A$3=1,'Men''s Epée'!$AS$3=TRUE),IF(OR(L7&gt;=49,ISNUMBER(L7)=FALSE),0,VLOOKUP(L7,PointTable,M$3,TRUE)),0)</f>
        <v>850</v>
      </c>
      <c r="N7" s="17">
        <v>2208</v>
      </c>
      <c r="O7" s="17">
        <v>736.092</v>
      </c>
      <c r="P7" s="17">
        <v>641.58</v>
      </c>
      <c r="Q7" s="17">
        <v>200</v>
      </c>
      <c r="R7" s="17"/>
      <c r="S7" s="17"/>
      <c r="T7" s="17"/>
      <c r="U7" s="17"/>
      <c r="V7" s="17"/>
      <c r="W7" s="18"/>
      <c r="X7" s="17"/>
      <c r="Y7" s="17"/>
      <c r="Z7" s="17"/>
      <c r="AA7" s="17"/>
      <c r="AB7" s="17"/>
      <c r="AC7" s="18"/>
      <c r="AE7" s="19">
        <f t="shared" si="6"/>
        <v>2208</v>
      </c>
      <c r="AF7" s="19">
        <f t="shared" si="7"/>
        <v>736.092</v>
      </c>
      <c r="AG7" s="19">
        <f t="shared" si="8"/>
        <v>641.58</v>
      </c>
      <c r="AH7" s="19">
        <f t="shared" si="9"/>
        <v>200</v>
      </c>
      <c r="AI7" s="19">
        <f t="shared" si="10"/>
        <v>0</v>
      </c>
      <c r="AJ7" s="19">
        <f t="shared" si="11"/>
        <v>0</v>
      </c>
      <c r="AK7" s="19">
        <f t="shared" si="12"/>
        <v>0</v>
      </c>
      <c r="AL7" s="19">
        <f t="shared" si="13"/>
        <v>0</v>
      </c>
      <c r="AM7" s="19">
        <f t="shared" si="14"/>
        <v>0</v>
      </c>
      <c r="AN7" s="19">
        <f t="shared" si="15"/>
        <v>0</v>
      </c>
      <c r="AO7" s="19">
        <f t="shared" si="16"/>
        <v>3785.672</v>
      </c>
      <c r="AP7" s="19">
        <f t="shared" si="17"/>
        <v>690</v>
      </c>
      <c r="AQ7" s="19">
        <f t="shared" si="18"/>
        <v>685</v>
      </c>
      <c r="AR7" s="19">
        <f t="shared" si="19"/>
        <v>850</v>
      </c>
      <c r="AS7" s="19">
        <f t="shared" si="20"/>
        <v>850</v>
      </c>
      <c r="AT7" s="19">
        <f t="shared" si="21"/>
        <v>0</v>
      </c>
      <c r="AU7" s="19">
        <f t="shared" si="1"/>
        <v>0</v>
      </c>
      <c r="AV7" s="19">
        <f t="shared" si="22"/>
        <v>0</v>
      </c>
      <c r="AW7" s="19">
        <f t="shared" si="23"/>
        <v>0</v>
      </c>
      <c r="AX7" s="19">
        <f t="shared" si="24"/>
        <v>0</v>
      </c>
      <c r="AY7" s="19">
        <f t="shared" si="25"/>
        <v>0</v>
      </c>
      <c r="AZ7" s="19">
        <f t="shared" si="26"/>
        <v>0</v>
      </c>
      <c r="BA7" s="19">
        <f t="shared" si="27"/>
        <v>0</v>
      </c>
      <c r="BB7" s="19">
        <f t="shared" si="28"/>
        <v>0</v>
      </c>
      <c r="BC7" s="19">
        <f t="shared" si="29"/>
        <v>0</v>
      </c>
      <c r="BD7" s="19">
        <f t="shared" si="30"/>
        <v>0</v>
      </c>
      <c r="BE7" s="19">
        <f t="shared" si="31"/>
        <v>0</v>
      </c>
      <c r="BF7" s="19">
        <f t="shared" si="32"/>
        <v>2390</v>
      </c>
      <c r="BG7" s="19">
        <f t="shared" si="33"/>
        <v>0</v>
      </c>
      <c r="BH7" s="19">
        <f t="shared" si="34"/>
        <v>0</v>
      </c>
      <c r="BI7" s="19">
        <f t="shared" si="35"/>
        <v>0</v>
      </c>
      <c r="BK7" s="20">
        <f t="shared" si="36"/>
        <v>2208</v>
      </c>
      <c r="BL7" s="20">
        <f t="shared" si="37"/>
        <v>736.092</v>
      </c>
      <c r="BM7" s="20">
        <f t="shared" si="38"/>
        <v>641.58</v>
      </c>
      <c r="BN7" s="20">
        <f t="shared" si="39"/>
        <v>200</v>
      </c>
      <c r="BO7" s="20">
        <f t="shared" si="40"/>
        <v>0</v>
      </c>
      <c r="BP7" s="20">
        <f t="shared" si="41"/>
        <v>0</v>
      </c>
      <c r="BQ7" s="20">
        <f t="shared" si="42"/>
        <v>0</v>
      </c>
      <c r="BR7" s="20">
        <f t="shared" si="43"/>
        <v>0</v>
      </c>
      <c r="BS7" s="20">
        <f t="shared" si="44"/>
        <v>0</v>
      </c>
      <c r="BT7" s="20">
        <f t="shared" si="45"/>
        <v>0</v>
      </c>
      <c r="BU7" s="20">
        <f t="shared" si="46"/>
        <v>3785.672</v>
      </c>
      <c r="BV7" s="8">
        <f>IF('Men''s Epée'!$AP$3=TRUE,G7,0)</f>
        <v>690</v>
      </c>
      <c r="BW7" s="8">
        <f>IF('Men''s Epée'!$AQ$3=TRUE,I7,0)</f>
        <v>685</v>
      </c>
      <c r="BX7" s="8">
        <f>IF('Men''s Epée'!$AR$3=TRUE,K7,0)</f>
        <v>850</v>
      </c>
      <c r="BY7" s="8">
        <f>IF('Men''s Epée'!$AS$3=TRUE,M7,0)</f>
        <v>850</v>
      </c>
      <c r="BZ7" s="8">
        <f t="shared" si="47"/>
        <v>0</v>
      </c>
      <c r="CA7" s="8">
        <f t="shared" si="4"/>
        <v>0</v>
      </c>
      <c r="CB7" s="8">
        <f t="shared" si="48"/>
        <v>0</v>
      </c>
      <c r="CC7" s="8">
        <f t="shared" si="49"/>
        <v>0</v>
      </c>
      <c r="CD7" s="8">
        <f t="shared" si="50"/>
        <v>0</v>
      </c>
      <c r="CE7" s="8">
        <f t="shared" si="51"/>
        <v>0</v>
      </c>
      <c r="CF7" s="20">
        <f t="shared" si="52"/>
        <v>0</v>
      </c>
      <c r="CG7" s="20">
        <f t="shared" si="53"/>
        <v>0</v>
      </c>
      <c r="CH7" s="20">
        <f t="shared" si="54"/>
        <v>0</v>
      </c>
      <c r="CI7" s="20">
        <f t="shared" si="55"/>
        <v>0</v>
      </c>
      <c r="CJ7" s="20">
        <f t="shared" si="56"/>
        <v>0</v>
      </c>
      <c r="CK7" s="20">
        <f t="shared" si="57"/>
        <v>0</v>
      </c>
      <c r="CL7" s="8">
        <f t="shared" si="58"/>
        <v>2390</v>
      </c>
      <c r="CM7" s="8">
        <f t="shared" si="59"/>
        <v>0</v>
      </c>
      <c r="CN7" s="8">
        <f t="shared" si="60"/>
        <v>0</v>
      </c>
      <c r="CO7" s="8">
        <f t="shared" si="61"/>
        <v>0</v>
      </c>
      <c r="CP7" s="8">
        <f t="shared" si="62"/>
        <v>6176</v>
      </c>
    </row>
    <row r="8" spans="1:94" ht="13.5">
      <c r="A8" s="11" t="str">
        <f>IF(E8&lt;MinimumSr,"",IF(E8=E7,A7,ROW()-3&amp;IF(E8=E9,"T","")))</f>
        <v>5</v>
      </c>
      <c r="B8" s="11">
        <f t="shared" si="63"/>
      </c>
      <c r="C8" s="12" t="s">
        <v>52</v>
      </c>
      <c r="D8" s="13">
        <v>1985</v>
      </c>
      <c r="E8" s="39">
        <f>ROUND(IF('Men''s Epée'!$A$3=1,AO8+BF8,BU8+CL8),0)</f>
        <v>6001</v>
      </c>
      <c r="F8" s="14">
        <v>1</v>
      </c>
      <c r="G8" s="16">
        <f>IF(OR('Men''s Epée'!$A$3=1,'Men''s Epée'!$AP$3=TRUE),IF(OR(F8&gt;=49,ISNUMBER(F8)=FALSE),0,VLOOKUP(F8,PointTable,G$3,TRUE)),0)</f>
        <v>1000</v>
      </c>
      <c r="H8" s="15">
        <v>11</v>
      </c>
      <c r="I8" s="16">
        <f>IF(OR('Men''s Epée'!$A$3=1,'Men''s Epée'!$AQ$3=TRUE),IF(OR(H8&gt;=49,ISNUMBER(H8)=FALSE),0,VLOOKUP(H8,PointTable,I$3,TRUE)),0)</f>
        <v>531</v>
      </c>
      <c r="J8" s="15" t="s">
        <v>4</v>
      </c>
      <c r="K8" s="16">
        <f>IF(OR('Men''s Epée'!$A$3=1,'Men''s Epée'!$AQ$3=TRUE),IF(OR(J8&gt;=49,ISNUMBER(J8)=FALSE),0,VLOOKUP(J8,PointTable,K$3,TRUE)),0)</f>
        <v>0</v>
      </c>
      <c r="L8" s="15">
        <v>9</v>
      </c>
      <c r="M8" s="16">
        <f>IF(OR('Men''s Epée'!$A$3=1,'Men''s Epée'!$AS$3=TRUE),IF(OR(L8&gt;=49,ISNUMBER(L8)=FALSE),0,VLOOKUP(L8,PointTable,M$3,TRUE)),0)</f>
        <v>535</v>
      </c>
      <c r="N8" s="17">
        <v>1248</v>
      </c>
      <c r="O8" s="17">
        <v>1236</v>
      </c>
      <c r="P8" s="17">
        <v>774.9</v>
      </c>
      <c r="Q8" s="17">
        <v>641.58</v>
      </c>
      <c r="R8" s="17">
        <v>565.404</v>
      </c>
      <c r="S8" s="17">
        <v>200</v>
      </c>
      <c r="T8" s="17"/>
      <c r="U8" s="17"/>
      <c r="V8" s="17"/>
      <c r="W8" s="18"/>
      <c r="X8" s="17">
        <v>492.89399999999995</v>
      </c>
      <c r="Y8" s="17"/>
      <c r="Z8" s="17"/>
      <c r="AA8" s="17"/>
      <c r="AB8" s="17"/>
      <c r="AC8" s="18"/>
      <c r="AE8" s="19">
        <f t="shared" si="6"/>
        <v>1248</v>
      </c>
      <c r="AF8" s="19">
        <f t="shared" si="7"/>
        <v>1236</v>
      </c>
      <c r="AG8" s="19">
        <f t="shared" si="8"/>
        <v>774.9</v>
      </c>
      <c r="AH8" s="19">
        <f t="shared" si="9"/>
        <v>641.58</v>
      </c>
      <c r="AI8" s="19">
        <f t="shared" si="10"/>
        <v>565.404</v>
      </c>
      <c r="AJ8" s="19">
        <f t="shared" si="11"/>
        <v>200</v>
      </c>
      <c r="AK8" s="19">
        <f t="shared" si="12"/>
        <v>0</v>
      </c>
      <c r="AL8" s="19">
        <f t="shared" si="13"/>
        <v>0</v>
      </c>
      <c r="AM8" s="19">
        <f t="shared" si="14"/>
        <v>0</v>
      </c>
      <c r="AN8" s="19">
        <f t="shared" si="15"/>
        <v>0</v>
      </c>
      <c r="AO8" s="19">
        <f t="shared" si="16"/>
        <v>3900.48</v>
      </c>
      <c r="AP8" s="19">
        <f t="shared" si="17"/>
        <v>1000</v>
      </c>
      <c r="AQ8" s="19">
        <f t="shared" si="18"/>
        <v>531</v>
      </c>
      <c r="AR8" s="19">
        <f t="shared" si="19"/>
        <v>0</v>
      </c>
      <c r="AS8" s="19">
        <f t="shared" si="20"/>
        <v>535</v>
      </c>
      <c r="AT8" s="19">
        <f t="shared" si="21"/>
        <v>565.404</v>
      </c>
      <c r="AU8" s="19">
        <f t="shared" si="1"/>
        <v>200</v>
      </c>
      <c r="AV8" s="19">
        <f t="shared" si="22"/>
        <v>0</v>
      </c>
      <c r="AW8" s="19">
        <f t="shared" si="23"/>
        <v>0</v>
      </c>
      <c r="AX8" s="19">
        <f t="shared" si="24"/>
        <v>0</v>
      </c>
      <c r="AY8" s="19">
        <f t="shared" si="25"/>
        <v>0</v>
      </c>
      <c r="AZ8" s="19">
        <f t="shared" si="26"/>
        <v>492.89399999999995</v>
      </c>
      <c r="BA8" s="19">
        <f t="shared" si="27"/>
        <v>0</v>
      </c>
      <c r="BB8" s="19">
        <f t="shared" si="28"/>
        <v>0</v>
      </c>
      <c r="BC8" s="19">
        <f t="shared" si="29"/>
        <v>0</v>
      </c>
      <c r="BD8" s="19">
        <f t="shared" si="30"/>
        <v>0</v>
      </c>
      <c r="BE8" s="19">
        <f t="shared" si="31"/>
        <v>0</v>
      </c>
      <c r="BF8" s="19">
        <f t="shared" si="32"/>
        <v>2100.404</v>
      </c>
      <c r="BG8" s="19">
        <f t="shared" si="33"/>
        <v>565.404</v>
      </c>
      <c r="BH8" s="19">
        <f t="shared" si="34"/>
        <v>492.89399999999995</v>
      </c>
      <c r="BI8" s="19">
        <f t="shared" si="35"/>
        <v>200</v>
      </c>
      <c r="BK8" s="20">
        <f t="shared" si="36"/>
        <v>1248</v>
      </c>
      <c r="BL8" s="20">
        <f t="shared" si="37"/>
        <v>1236</v>
      </c>
      <c r="BM8" s="20">
        <f t="shared" si="38"/>
        <v>774.9</v>
      </c>
      <c r="BN8" s="20">
        <f t="shared" si="39"/>
        <v>641.58</v>
      </c>
      <c r="BO8" s="20">
        <f t="shared" si="40"/>
        <v>565.404</v>
      </c>
      <c r="BP8" s="20">
        <f t="shared" si="41"/>
        <v>200</v>
      </c>
      <c r="BQ8" s="20">
        <f t="shared" si="42"/>
        <v>0</v>
      </c>
      <c r="BR8" s="20">
        <f t="shared" si="43"/>
        <v>0</v>
      </c>
      <c r="BS8" s="20">
        <f t="shared" si="44"/>
        <v>0</v>
      </c>
      <c r="BT8" s="20">
        <f t="shared" si="45"/>
        <v>0</v>
      </c>
      <c r="BU8" s="20">
        <f t="shared" si="46"/>
        <v>3900.48</v>
      </c>
      <c r="BV8" s="8">
        <f>IF('Men''s Epée'!$AP$3=TRUE,G8,0)</f>
        <v>1000</v>
      </c>
      <c r="BW8" s="8">
        <f>IF('Men''s Epée'!$AQ$3=TRUE,I8,0)</f>
        <v>531</v>
      </c>
      <c r="BX8" s="8">
        <f>IF('Men''s Epée'!$AR$3=TRUE,K8,0)</f>
        <v>0</v>
      </c>
      <c r="BY8" s="8">
        <f>IF('Men''s Epée'!$AS$3=TRUE,M8,0)</f>
        <v>535</v>
      </c>
      <c r="BZ8" s="8">
        <f t="shared" si="47"/>
        <v>565.404</v>
      </c>
      <c r="CA8" s="8">
        <f t="shared" si="4"/>
        <v>200</v>
      </c>
      <c r="CB8" s="8">
        <f t="shared" si="48"/>
        <v>0</v>
      </c>
      <c r="CC8" s="8">
        <f t="shared" si="49"/>
        <v>0</v>
      </c>
      <c r="CD8" s="8">
        <f t="shared" si="50"/>
        <v>0</v>
      </c>
      <c r="CE8" s="8">
        <f t="shared" si="51"/>
        <v>0</v>
      </c>
      <c r="CF8" s="20">
        <f t="shared" si="52"/>
        <v>492.89399999999995</v>
      </c>
      <c r="CG8" s="20">
        <f t="shared" si="53"/>
        <v>0</v>
      </c>
      <c r="CH8" s="20">
        <f t="shared" si="54"/>
        <v>0</v>
      </c>
      <c r="CI8" s="20">
        <f t="shared" si="55"/>
        <v>0</v>
      </c>
      <c r="CJ8" s="20">
        <f t="shared" si="56"/>
        <v>0</v>
      </c>
      <c r="CK8" s="20">
        <f t="shared" si="57"/>
        <v>0</v>
      </c>
      <c r="CL8" s="8">
        <f t="shared" si="58"/>
        <v>2100.404</v>
      </c>
      <c r="CM8" s="8">
        <f t="shared" si="59"/>
        <v>565.404</v>
      </c>
      <c r="CN8" s="8">
        <f t="shared" si="60"/>
        <v>492.89399999999995</v>
      </c>
      <c r="CO8" s="8">
        <f t="shared" si="61"/>
        <v>200</v>
      </c>
      <c r="CP8" s="8">
        <f t="shared" si="62"/>
        <v>6001</v>
      </c>
    </row>
    <row r="9" spans="1:94" ht="13.5">
      <c r="A9" s="11" t="str">
        <f>IF(E9&lt;MinimumSr,"",IF(E9=E8,A8,ROW()-3&amp;IF(E9=E10,"T","")))</f>
        <v>6</v>
      </c>
      <c r="B9" s="11">
        <f t="shared" si="63"/>
      </c>
      <c r="C9" s="12" t="s">
        <v>87</v>
      </c>
      <c r="D9" s="13">
        <v>1984</v>
      </c>
      <c r="E9" s="39">
        <f>ROUND(IF('Men''s Epée'!$A$3=1,AO9+BF9,BU9+CL9),0)</f>
        <v>3310</v>
      </c>
      <c r="F9" s="14" t="s">
        <v>4</v>
      </c>
      <c r="G9" s="16">
        <f>IF(OR('Men''s Epée'!$A$3=1,'Men''s Epée'!$AP$3=TRUE),IF(OR(F9&gt;=49,ISNUMBER(F9)=FALSE),0,VLOOKUP(F9,PointTable,G$3,TRUE)),0)</f>
        <v>0</v>
      </c>
      <c r="H9" s="15">
        <v>13</v>
      </c>
      <c r="I9" s="16">
        <f>IF(OR('Men''s Epée'!$A$3=1,'Men''s Epée'!$AQ$3=TRUE),IF(OR(H9&gt;=49,ISNUMBER(H9)=FALSE),0,VLOOKUP(H9,PointTable,I$3,TRUE)),0)</f>
        <v>506</v>
      </c>
      <c r="J9" s="15">
        <v>6</v>
      </c>
      <c r="K9" s="16">
        <f>IF(OR('Men''s Epée'!$A$3=1,'Men''s Epée'!$AQ$3=TRUE),IF(OR(J9&gt;=49,ISNUMBER(J9)=FALSE),0,VLOOKUP(J9,PointTable,K$3,TRUE)),0)</f>
        <v>695</v>
      </c>
      <c r="L9" s="15">
        <v>11</v>
      </c>
      <c r="M9" s="16">
        <f>IF(OR('Men''s Epée'!$A$3=1,'Men''s Epée'!$AS$3=TRUE),IF(OR(L9&gt;=49,ISNUMBER(L9)=FALSE),0,VLOOKUP(L9,PointTable,M$3,TRUE)),0)</f>
        <v>525</v>
      </c>
      <c r="N9" s="17">
        <v>549.402</v>
      </c>
      <c r="O9" s="17">
        <v>403.818</v>
      </c>
      <c r="P9" s="17">
        <v>200</v>
      </c>
      <c r="Q9" s="17">
        <v>200</v>
      </c>
      <c r="R9" s="17"/>
      <c r="S9" s="17"/>
      <c r="T9" s="17"/>
      <c r="U9" s="17"/>
      <c r="V9" s="17"/>
      <c r="W9" s="18"/>
      <c r="X9" s="17">
        <v>737.268</v>
      </c>
      <c r="Y9" s="17">
        <v>379.42199999999997</v>
      </c>
      <c r="Z9" s="17"/>
      <c r="AA9" s="17"/>
      <c r="AB9" s="17"/>
      <c r="AC9" s="18"/>
      <c r="AE9" s="19">
        <f t="shared" si="6"/>
        <v>549.402</v>
      </c>
      <c r="AF9" s="19">
        <f t="shared" si="7"/>
        <v>403.818</v>
      </c>
      <c r="AG9" s="19">
        <f t="shared" si="8"/>
        <v>200</v>
      </c>
      <c r="AH9" s="19">
        <f t="shared" si="9"/>
        <v>200</v>
      </c>
      <c r="AI9" s="19">
        <f t="shared" si="10"/>
        <v>0</v>
      </c>
      <c r="AJ9" s="19">
        <f t="shared" si="11"/>
        <v>0</v>
      </c>
      <c r="AK9" s="19">
        <f t="shared" si="12"/>
        <v>0</v>
      </c>
      <c r="AL9" s="19">
        <f t="shared" si="13"/>
        <v>0</v>
      </c>
      <c r="AM9" s="19">
        <f t="shared" si="14"/>
        <v>0</v>
      </c>
      <c r="AN9" s="19">
        <f t="shared" si="15"/>
        <v>0</v>
      </c>
      <c r="AO9" s="19">
        <f t="shared" si="16"/>
        <v>1353.22</v>
      </c>
      <c r="AP9" s="19">
        <f t="shared" si="17"/>
        <v>0</v>
      </c>
      <c r="AQ9" s="19">
        <f t="shared" si="18"/>
        <v>506</v>
      </c>
      <c r="AR9" s="19">
        <f t="shared" si="19"/>
        <v>695</v>
      </c>
      <c r="AS9" s="19">
        <f t="shared" si="20"/>
        <v>525</v>
      </c>
      <c r="AT9" s="19">
        <f t="shared" si="21"/>
        <v>0</v>
      </c>
      <c r="AU9" s="19">
        <f t="shared" si="1"/>
        <v>0</v>
      </c>
      <c r="AV9" s="19">
        <f t="shared" si="22"/>
        <v>0</v>
      </c>
      <c r="AW9" s="19">
        <f t="shared" si="23"/>
        <v>0</v>
      </c>
      <c r="AX9" s="19">
        <f t="shared" si="24"/>
        <v>0</v>
      </c>
      <c r="AY9" s="19">
        <f t="shared" si="25"/>
        <v>0</v>
      </c>
      <c r="AZ9" s="19">
        <f t="shared" si="26"/>
        <v>737.268</v>
      </c>
      <c r="BA9" s="19">
        <f t="shared" si="27"/>
        <v>379.42199999999997</v>
      </c>
      <c r="BB9" s="19">
        <f t="shared" si="28"/>
        <v>0</v>
      </c>
      <c r="BC9" s="19">
        <f t="shared" si="29"/>
        <v>0</v>
      </c>
      <c r="BD9" s="19">
        <f t="shared" si="30"/>
        <v>0</v>
      </c>
      <c r="BE9" s="19">
        <f t="shared" si="31"/>
        <v>0</v>
      </c>
      <c r="BF9" s="19">
        <f t="shared" si="32"/>
        <v>1957.268</v>
      </c>
      <c r="BG9" s="19">
        <f t="shared" si="33"/>
        <v>737.268</v>
      </c>
      <c r="BH9" s="19">
        <f t="shared" si="34"/>
        <v>379.42199999999997</v>
      </c>
      <c r="BI9" s="19">
        <f t="shared" si="35"/>
        <v>0</v>
      </c>
      <c r="BK9" s="20">
        <f t="shared" si="36"/>
        <v>549.402</v>
      </c>
      <c r="BL9" s="20">
        <f t="shared" si="37"/>
        <v>403.818</v>
      </c>
      <c r="BM9" s="20">
        <f t="shared" si="38"/>
        <v>200</v>
      </c>
      <c r="BN9" s="20">
        <f t="shared" si="39"/>
        <v>200</v>
      </c>
      <c r="BO9" s="20">
        <f t="shared" si="40"/>
        <v>0</v>
      </c>
      <c r="BP9" s="20">
        <f t="shared" si="41"/>
        <v>0</v>
      </c>
      <c r="BQ9" s="20">
        <f t="shared" si="42"/>
        <v>0</v>
      </c>
      <c r="BR9" s="20">
        <f t="shared" si="43"/>
        <v>0</v>
      </c>
      <c r="BS9" s="20">
        <f t="shared" si="44"/>
        <v>0</v>
      </c>
      <c r="BT9" s="20">
        <f t="shared" si="45"/>
        <v>0</v>
      </c>
      <c r="BU9" s="20">
        <f t="shared" si="46"/>
        <v>1353.22</v>
      </c>
      <c r="BV9" s="8">
        <f>IF('Men''s Epée'!$AP$3=TRUE,G9,0)</f>
        <v>0</v>
      </c>
      <c r="BW9" s="8">
        <f>IF('Men''s Epée'!$AQ$3=TRUE,I9,0)</f>
        <v>506</v>
      </c>
      <c r="BX9" s="8">
        <f>IF('Men''s Epée'!$AR$3=TRUE,K9,0)</f>
        <v>695</v>
      </c>
      <c r="BY9" s="8">
        <f>IF('Men''s Epée'!$AS$3=TRUE,M9,0)</f>
        <v>525</v>
      </c>
      <c r="BZ9" s="8">
        <f t="shared" si="47"/>
        <v>0</v>
      </c>
      <c r="CA9" s="8">
        <f t="shared" si="4"/>
        <v>0</v>
      </c>
      <c r="CB9" s="8">
        <f t="shared" si="48"/>
        <v>0</v>
      </c>
      <c r="CC9" s="8">
        <f t="shared" si="49"/>
        <v>0</v>
      </c>
      <c r="CD9" s="8">
        <f t="shared" si="50"/>
        <v>0</v>
      </c>
      <c r="CE9" s="8">
        <f t="shared" si="51"/>
        <v>0</v>
      </c>
      <c r="CF9" s="20">
        <f t="shared" si="52"/>
        <v>737.268</v>
      </c>
      <c r="CG9" s="20">
        <f t="shared" si="53"/>
        <v>379.42199999999997</v>
      </c>
      <c r="CH9" s="20">
        <f t="shared" si="54"/>
        <v>0</v>
      </c>
      <c r="CI9" s="20">
        <f t="shared" si="55"/>
        <v>0</v>
      </c>
      <c r="CJ9" s="20">
        <f t="shared" si="56"/>
        <v>0</v>
      </c>
      <c r="CK9" s="20">
        <f t="shared" si="57"/>
        <v>0</v>
      </c>
      <c r="CL9" s="8">
        <f t="shared" si="58"/>
        <v>1957.268</v>
      </c>
      <c r="CM9" s="8">
        <f t="shared" si="59"/>
        <v>737.268</v>
      </c>
      <c r="CN9" s="8">
        <f t="shared" si="60"/>
        <v>379.42199999999997</v>
      </c>
      <c r="CO9" s="8">
        <f t="shared" si="61"/>
        <v>0</v>
      </c>
      <c r="CP9" s="8">
        <f t="shared" si="62"/>
        <v>3310</v>
      </c>
    </row>
    <row r="10" spans="1:94" ht="13.5">
      <c r="A10" s="11" t="str">
        <f>IF(E10&lt;MinimumSr,"",IF(E10=E9,A9,ROW()-3&amp;IF(E10=E11,"T","")))</f>
        <v>7</v>
      </c>
      <c r="B10" s="11" t="str">
        <f t="shared" si="63"/>
        <v>#</v>
      </c>
      <c r="C10" s="12" t="s">
        <v>136</v>
      </c>
      <c r="D10" s="30">
        <v>1986</v>
      </c>
      <c r="E10" s="39">
        <f>ROUND(IF('Men''s Epée'!$A$3=1,AO10+BF10,BU10+CL10),0)</f>
        <v>2989</v>
      </c>
      <c r="F10" s="14">
        <v>3</v>
      </c>
      <c r="G10" s="16">
        <f>IF(OR('Men''s Epée'!$A$3=1,'Men''s Epée'!$AP$3=TRUE),IF(OR(F10&gt;=49,ISNUMBER(F10)=FALSE),0,VLOOKUP(F10,PointTable,G$3,TRUE)),0)</f>
        <v>850</v>
      </c>
      <c r="H10" s="15">
        <v>15</v>
      </c>
      <c r="I10" s="16">
        <f>IF(OR('Men''s Epée'!$A$3=1,'Men''s Epée'!$AQ$3=TRUE),IF(OR(H10&gt;=49,ISNUMBER(H10)=FALSE),0,VLOOKUP(H10,PointTable,I$3,TRUE)),0)</f>
        <v>502</v>
      </c>
      <c r="J10" s="15">
        <v>7</v>
      </c>
      <c r="K10" s="16">
        <f>IF(OR('Men''s Epée'!$A$3=1,'Men''s Epée'!$AQ$3=TRUE),IF(OR(J10&gt;=49,ISNUMBER(J10)=FALSE),0,VLOOKUP(J10,PointTable,K$3,TRUE)),0)</f>
        <v>690</v>
      </c>
      <c r="L10" s="15">
        <v>14</v>
      </c>
      <c r="M10" s="16">
        <f>IF(OR('Men''s Epée'!$A$3=1,'Men''s Epée'!$AS$3=TRUE),IF(OR(L10&gt;=49,ISNUMBER(L10)=FALSE),0,VLOOKUP(L10,PointTable,M$3,TRUE)),0)</f>
        <v>510</v>
      </c>
      <c r="N10" s="17">
        <v>538.734</v>
      </c>
      <c r="O10" s="17">
        <v>200</v>
      </c>
      <c r="P10" s="17">
        <v>200</v>
      </c>
      <c r="Q10" s="17"/>
      <c r="R10" s="17"/>
      <c r="S10" s="17"/>
      <c r="T10" s="17"/>
      <c r="U10" s="17"/>
      <c r="V10" s="17"/>
      <c r="W10" s="18"/>
      <c r="X10" s="17"/>
      <c r="Y10" s="17"/>
      <c r="Z10" s="17"/>
      <c r="AA10" s="17"/>
      <c r="AB10" s="17"/>
      <c r="AC10" s="18"/>
      <c r="AE10" s="19">
        <f t="shared" si="6"/>
        <v>538.734</v>
      </c>
      <c r="AF10" s="19">
        <f t="shared" si="7"/>
        <v>200</v>
      </c>
      <c r="AG10" s="19">
        <f t="shared" si="8"/>
        <v>200</v>
      </c>
      <c r="AH10" s="19">
        <f t="shared" si="9"/>
        <v>0</v>
      </c>
      <c r="AI10" s="19">
        <f t="shared" si="10"/>
        <v>0</v>
      </c>
      <c r="AJ10" s="19">
        <f t="shared" si="11"/>
        <v>0</v>
      </c>
      <c r="AK10" s="19">
        <f t="shared" si="12"/>
        <v>0</v>
      </c>
      <c r="AL10" s="19">
        <f t="shared" si="13"/>
        <v>0</v>
      </c>
      <c r="AM10" s="19">
        <f t="shared" si="14"/>
        <v>0</v>
      </c>
      <c r="AN10" s="19">
        <f t="shared" si="15"/>
        <v>0</v>
      </c>
      <c r="AO10" s="19">
        <f t="shared" si="16"/>
        <v>938.734</v>
      </c>
      <c r="AP10" s="19">
        <f t="shared" si="17"/>
        <v>850</v>
      </c>
      <c r="AQ10" s="19">
        <f t="shared" si="18"/>
        <v>502</v>
      </c>
      <c r="AR10" s="19">
        <f t="shared" si="19"/>
        <v>690</v>
      </c>
      <c r="AS10" s="19">
        <f t="shared" si="20"/>
        <v>510</v>
      </c>
      <c r="AT10" s="19">
        <f t="shared" si="21"/>
        <v>0</v>
      </c>
      <c r="AU10" s="19">
        <f t="shared" si="1"/>
        <v>0</v>
      </c>
      <c r="AV10" s="19">
        <f t="shared" si="22"/>
        <v>0</v>
      </c>
      <c r="AW10" s="19">
        <f t="shared" si="23"/>
        <v>0</v>
      </c>
      <c r="AX10" s="19">
        <f t="shared" si="24"/>
        <v>0</v>
      </c>
      <c r="AY10" s="19">
        <f t="shared" si="25"/>
        <v>0</v>
      </c>
      <c r="AZ10" s="19">
        <f t="shared" si="26"/>
        <v>0</v>
      </c>
      <c r="BA10" s="19">
        <f t="shared" si="27"/>
        <v>0</v>
      </c>
      <c r="BB10" s="19">
        <f t="shared" si="28"/>
        <v>0</v>
      </c>
      <c r="BC10" s="19">
        <f t="shared" si="29"/>
        <v>0</v>
      </c>
      <c r="BD10" s="19">
        <f t="shared" si="30"/>
        <v>0</v>
      </c>
      <c r="BE10" s="19">
        <f t="shared" si="31"/>
        <v>0</v>
      </c>
      <c r="BF10" s="19">
        <f t="shared" si="32"/>
        <v>2050</v>
      </c>
      <c r="BG10" s="19">
        <f t="shared" si="33"/>
        <v>0</v>
      </c>
      <c r="BH10" s="19">
        <f t="shared" si="34"/>
        <v>0</v>
      </c>
      <c r="BI10" s="19">
        <f t="shared" si="35"/>
        <v>0</v>
      </c>
      <c r="BK10" s="20">
        <f t="shared" si="36"/>
        <v>538.734</v>
      </c>
      <c r="BL10" s="20">
        <f t="shared" si="37"/>
        <v>200</v>
      </c>
      <c r="BM10" s="20">
        <f t="shared" si="38"/>
        <v>200</v>
      </c>
      <c r="BN10" s="20">
        <f t="shared" si="39"/>
        <v>0</v>
      </c>
      <c r="BO10" s="20">
        <f t="shared" si="40"/>
        <v>0</v>
      </c>
      <c r="BP10" s="20">
        <f t="shared" si="41"/>
        <v>0</v>
      </c>
      <c r="BQ10" s="20">
        <f t="shared" si="42"/>
        <v>0</v>
      </c>
      <c r="BR10" s="20">
        <f t="shared" si="43"/>
        <v>0</v>
      </c>
      <c r="BS10" s="20">
        <f t="shared" si="44"/>
        <v>0</v>
      </c>
      <c r="BT10" s="20">
        <f t="shared" si="45"/>
        <v>0</v>
      </c>
      <c r="BU10" s="20">
        <f t="shared" si="46"/>
        <v>938.734</v>
      </c>
      <c r="BV10" s="8">
        <f>IF('Men''s Epée'!$AP$3=TRUE,G10,0)</f>
        <v>850</v>
      </c>
      <c r="BW10" s="8">
        <f>IF('Men''s Epée'!$AQ$3=TRUE,I10,0)</f>
        <v>502</v>
      </c>
      <c r="BX10" s="8">
        <f>IF('Men''s Epée'!$AR$3=TRUE,K10,0)</f>
        <v>690</v>
      </c>
      <c r="BY10" s="8">
        <f>IF('Men''s Epée'!$AS$3=TRUE,M10,0)</f>
        <v>510</v>
      </c>
      <c r="BZ10" s="8">
        <f t="shared" si="47"/>
        <v>0</v>
      </c>
      <c r="CA10" s="8">
        <f t="shared" si="4"/>
        <v>0</v>
      </c>
      <c r="CB10" s="8">
        <f t="shared" si="48"/>
        <v>0</v>
      </c>
      <c r="CC10" s="8">
        <f t="shared" si="49"/>
        <v>0</v>
      </c>
      <c r="CD10" s="8">
        <f t="shared" si="50"/>
        <v>0</v>
      </c>
      <c r="CE10" s="8">
        <f t="shared" si="51"/>
        <v>0</v>
      </c>
      <c r="CF10" s="20">
        <f t="shared" si="52"/>
        <v>0</v>
      </c>
      <c r="CG10" s="20">
        <f t="shared" si="53"/>
        <v>0</v>
      </c>
      <c r="CH10" s="20">
        <f t="shared" si="54"/>
        <v>0</v>
      </c>
      <c r="CI10" s="20">
        <f t="shared" si="55"/>
        <v>0</v>
      </c>
      <c r="CJ10" s="20">
        <f t="shared" si="56"/>
        <v>0</v>
      </c>
      <c r="CK10" s="20">
        <f t="shared" si="57"/>
        <v>0</v>
      </c>
      <c r="CL10" s="8">
        <f t="shared" si="58"/>
        <v>2050</v>
      </c>
      <c r="CM10" s="8">
        <f t="shared" si="59"/>
        <v>0</v>
      </c>
      <c r="CN10" s="8">
        <f t="shared" si="60"/>
        <v>0</v>
      </c>
      <c r="CO10" s="8">
        <f t="shared" si="61"/>
        <v>0</v>
      </c>
      <c r="CP10" s="8">
        <f t="shared" si="62"/>
        <v>2989</v>
      </c>
    </row>
    <row r="11" spans="1:94" ht="13.5">
      <c r="A11" s="11" t="str">
        <f>IF(E11&lt;MinimumSr,"",IF(E11=E10,A10,ROW()-3&amp;IF(E11=E12,"T","")))</f>
        <v>8</v>
      </c>
      <c r="B11" s="11">
        <f t="shared" si="63"/>
      </c>
      <c r="C11" s="12" t="s">
        <v>38</v>
      </c>
      <c r="D11" s="13">
        <v>1984</v>
      </c>
      <c r="E11" s="39">
        <f>ROUND(IF('Men''s Epée'!$A$3=1,AO11+BF11,BU11+CL11),0)</f>
        <v>2983</v>
      </c>
      <c r="F11" s="14" t="s">
        <v>4</v>
      </c>
      <c r="G11" s="16">
        <f>IF(OR('Men''s Epée'!$A$3=1,'Men''s Epée'!$AP$3=TRUE),IF(OR(F11&gt;=49,ISNUMBER(F11)=FALSE),0,VLOOKUP(F11,PointTable,G$3,TRUE)),0)</f>
        <v>0</v>
      </c>
      <c r="H11" s="15">
        <v>3</v>
      </c>
      <c r="I11" s="16">
        <f>IF(OR('Men''s Epée'!$A$3=1,'Men''s Epée'!$AQ$3=TRUE),IF(OR(H11&gt;=49,ISNUMBER(H11)=FALSE),0,VLOOKUP(H11,PointTable,I$3,TRUE)),0)</f>
        <v>850</v>
      </c>
      <c r="J11" s="15">
        <v>5</v>
      </c>
      <c r="K11" s="16">
        <f>IF(OR('Men''s Epée'!$A$3=1,'Men''s Epée'!$AQ$3=TRUE),IF(OR(J11&gt;=49,ISNUMBER(J11)=FALSE),0,VLOOKUP(J11,PointTable,K$3,TRUE)),0)</f>
        <v>700</v>
      </c>
      <c r="L11" s="15">
        <v>5</v>
      </c>
      <c r="M11" s="16">
        <f>IF(OR('Men''s Epée'!$A$3=1,'Men''s Epée'!$AS$3=TRUE),IF(OR(L11&gt;=49,ISNUMBER(L11)=FALSE),0,VLOOKUP(L11,PointTable,M$3,TRUE)),0)</f>
        <v>700</v>
      </c>
      <c r="N11" s="17">
        <v>533.4</v>
      </c>
      <c r="O11" s="17">
        <v>200</v>
      </c>
      <c r="P11" s="17"/>
      <c r="Q11" s="17"/>
      <c r="R11" s="17"/>
      <c r="S11" s="17"/>
      <c r="T11" s="17"/>
      <c r="U11" s="17"/>
      <c r="V11" s="17"/>
      <c r="W11" s="18"/>
      <c r="X11" s="17"/>
      <c r="Y11" s="17"/>
      <c r="Z11" s="17"/>
      <c r="AA11" s="17"/>
      <c r="AB11" s="17"/>
      <c r="AC11" s="18"/>
      <c r="AE11" s="19">
        <f t="shared" si="6"/>
        <v>533.4</v>
      </c>
      <c r="AF11" s="19">
        <f t="shared" si="7"/>
        <v>200</v>
      </c>
      <c r="AG11" s="19">
        <f t="shared" si="8"/>
        <v>0</v>
      </c>
      <c r="AH11" s="19">
        <f t="shared" si="9"/>
        <v>0</v>
      </c>
      <c r="AI11" s="19">
        <f t="shared" si="10"/>
        <v>0</v>
      </c>
      <c r="AJ11" s="19">
        <f t="shared" si="11"/>
        <v>0</v>
      </c>
      <c r="AK11" s="19">
        <f t="shared" si="12"/>
        <v>0</v>
      </c>
      <c r="AL11" s="19">
        <f t="shared" si="13"/>
        <v>0</v>
      </c>
      <c r="AM11" s="19">
        <f t="shared" si="14"/>
        <v>0</v>
      </c>
      <c r="AN11" s="19">
        <f t="shared" si="15"/>
        <v>0</v>
      </c>
      <c r="AO11" s="19">
        <f t="shared" si="16"/>
        <v>733.4</v>
      </c>
      <c r="AP11" s="19">
        <f t="shared" si="17"/>
        <v>0</v>
      </c>
      <c r="AQ11" s="19">
        <f t="shared" si="18"/>
        <v>850</v>
      </c>
      <c r="AR11" s="19">
        <f t="shared" si="19"/>
        <v>700</v>
      </c>
      <c r="AS11" s="19">
        <f t="shared" si="20"/>
        <v>700</v>
      </c>
      <c r="AT11" s="19">
        <f t="shared" si="21"/>
        <v>0</v>
      </c>
      <c r="AU11" s="19">
        <f t="shared" si="1"/>
        <v>0</v>
      </c>
      <c r="AV11" s="19">
        <f t="shared" si="22"/>
        <v>0</v>
      </c>
      <c r="AW11" s="19">
        <f t="shared" si="23"/>
        <v>0</v>
      </c>
      <c r="AX11" s="19">
        <f t="shared" si="24"/>
        <v>0</v>
      </c>
      <c r="AY11" s="19">
        <f t="shared" si="25"/>
        <v>0</v>
      </c>
      <c r="AZ11" s="19">
        <f t="shared" si="26"/>
        <v>0</v>
      </c>
      <c r="BA11" s="19">
        <f t="shared" si="27"/>
        <v>0</v>
      </c>
      <c r="BB11" s="19">
        <f t="shared" si="28"/>
        <v>0</v>
      </c>
      <c r="BC11" s="19">
        <f t="shared" si="29"/>
        <v>0</v>
      </c>
      <c r="BD11" s="19">
        <f t="shared" si="30"/>
        <v>0</v>
      </c>
      <c r="BE11" s="19">
        <f t="shared" si="31"/>
        <v>0</v>
      </c>
      <c r="BF11" s="19">
        <f t="shared" si="32"/>
        <v>2250</v>
      </c>
      <c r="BG11" s="19">
        <f t="shared" si="33"/>
        <v>0</v>
      </c>
      <c r="BH11" s="19">
        <f t="shared" si="34"/>
        <v>0</v>
      </c>
      <c r="BI11" s="19">
        <f t="shared" si="35"/>
        <v>0</v>
      </c>
      <c r="BK11" s="20">
        <f t="shared" si="36"/>
        <v>533.4</v>
      </c>
      <c r="BL11" s="20">
        <f t="shared" si="37"/>
        <v>200</v>
      </c>
      <c r="BM11" s="20">
        <f t="shared" si="38"/>
        <v>0</v>
      </c>
      <c r="BN11" s="20">
        <f t="shared" si="39"/>
        <v>0</v>
      </c>
      <c r="BO11" s="20">
        <f t="shared" si="40"/>
        <v>0</v>
      </c>
      <c r="BP11" s="20">
        <f t="shared" si="41"/>
        <v>0</v>
      </c>
      <c r="BQ11" s="20">
        <f t="shared" si="42"/>
        <v>0</v>
      </c>
      <c r="BR11" s="20">
        <f t="shared" si="43"/>
        <v>0</v>
      </c>
      <c r="BS11" s="20">
        <f t="shared" si="44"/>
        <v>0</v>
      </c>
      <c r="BT11" s="20">
        <f t="shared" si="45"/>
        <v>0</v>
      </c>
      <c r="BU11" s="20">
        <f t="shared" si="46"/>
        <v>733.4</v>
      </c>
      <c r="BV11" s="8">
        <f>IF('Men''s Epée'!$AP$3=TRUE,G11,0)</f>
        <v>0</v>
      </c>
      <c r="BW11" s="8">
        <f>IF('Men''s Epée'!$AQ$3=TRUE,I11,0)</f>
        <v>850</v>
      </c>
      <c r="BX11" s="8">
        <f>IF('Men''s Epée'!$AR$3=TRUE,K11,0)</f>
        <v>700</v>
      </c>
      <c r="BY11" s="8">
        <f>IF('Men''s Epée'!$AS$3=TRUE,M11,0)</f>
        <v>700</v>
      </c>
      <c r="BZ11" s="8">
        <f t="shared" si="47"/>
        <v>0</v>
      </c>
      <c r="CA11" s="8">
        <f t="shared" si="4"/>
        <v>0</v>
      </c>
      <c r="CB11" s="8">
        <f t="shared" si="48"/>
        <v>0</v>
      </c>
      <c r="CC11" s="8">
        <f t="shared" si="49"/>
        <v>0</v>
      </c>
      <c r="CD11" s="8">
        <f t="shared" si="50"/>
        <v>0</v>
      </c>
      <c r="CE11" s="8">
        <f t="shared" si="51"/>
        <v>0</v>
      </c>
      <c r="CF11" s="20">
        <f t="shared" si="52"/>
        <v>0</v>
      </c>
      <c r="CG11" s="20">
        <f t="shared" si="53"/>
        <v>0</v>
      </c>
      <c r="CH11" s="20">
        <f t="shared" si="54"/>
        <v>0</v>
      </c>
      <c r="CI11" s="20">
        <f t="shared" si="55"/>
        <v>0</v>
      </c>
      <c r="CJ11" s="20">
        <f t="shared" si="56"/>
        <v>0</v>
      </c>
      <c r="CK11" s="20">
        <f t="shared" si="57"/>
        <v>0</v>
      </c>
      <c r="CL11" s="8">
        <f t="shared" si="58"/>
        <v>2250</v>
      </c>
      <c r="CM11" s="8">
        <f t="shared" si="59"/>
        <v>0</v>
      </c>
      <c r="CN11" s="8">
        <f t="shared" si="60"/>
        <v>0</v>
      </c>
      <c r="CO11" s="8">
        <f t="shared" si="61"/>
        <v>0</v>
      </c>
      <c r="CP11" s="8">
        <f t="shared" si="62"/>
        <v>2983</v>
      </c>
    </row>
    <row r="12" spans="1:94" ht="13.5">
      <c r="A12" s="11" t="str">
        <f>IF(E12&lt;MinimumSr,"",IF(E12=E11,A11,ROW()-3&amp;IF(E12=E13,"T","")))</f>
        <v>9</v>
      </c>
      <c r="B12" s="11">
        <f t="shared" si="63"/>
      </c>
      <c r="C12" s="12" t="s">
        <v>51</v>
      </c>
      <c r="D12" s="13">
        <v>1985</v>
      </c>
      <c r="E12" s="39">
        <f>ROUND(IF('Men''s Epée'!$A$3=1,AO12+BF12,BU12+CL12),0)</f>
        <v>2851</v>
      </c>
      <c r="F12" s="14">
        <v>13</v>
      </c>
      <c r="G12" s="16">
        <f>IF(OR('Men''s Epée'!$A$3=1,'Men''s Epée'!$AP$3=TRUE),IF(OR(F12&gt;=49,ISNUMBER(F12)=FALSE),0,VLOOKUP(F12,PointTable,G$3,TRUE)),0)</f>
        <v>506</v>
      </c>
      <c r="H12" s="15" t="s">
        <v>4</v>
      </c>
      <c r="I12" s="16">
        <f>IF(OR('Men''s Epée'!$A$3=1,'Men''s Epée'!$AQ$3=TRUE),IF(OR(H12&gt;=49,ISNUMBER(H12)=FALSE),0,VLOOKUP(H12,PointTable,I$3,TRUE)),0)</f>
        <v>0</v>
      </c>
      <c r="J12" s="15">
        <v>9</v>
      </c>
      <c r="K12" s="16">
        <f>IF(OR('Men''s Epée'!$A$3=1,'Men''s Epée'!$AQ$3=TRUE),IF(OR(J12&gt;=49,ISNUMBER(J12)=FALSE),0,VLOOKUP(J12,PointTable,K$3,TRUE)),0)</f>
        <v>535</v>
      </c>
      <c r="L12" s="15">
        <v>3</v>
      </c>
      <c r="M12" s="16">
        <f>IF(OR('Men''s Epée'!$A$3=1,'Men''s Epée'!$AS$3=TRUE),IF(OR(L12&gt;=49,ISNUMBER(L12)=FALSE),0,VLOOKUP(L12,PointTable,M$3,TRUE)),0)</f>
        <v>850</v>
      </c>
      <c r="N12" s="17">
        <v>760.14</v>
      </c>
      <c r="O12" s="17">
        <v>200</v>
      </c>
      <c r="P12" s="17"/>
      <c r="Q12" s="17"/>
      <c r="R12" s="17"/>
      <c r="S12" s="17"/>
      <c r="T12" s="17"/>
      <c r="U12" s="17"/>
      <c r="V12" s="17"/>
      <c r="W12" s="18"/>
      <c r="X12" s="17"/>
      <c r="Y12" s="17"/>
      <c r="Z12" s="17"/>
      <c r="AA12" s="17"/>
      <c r="AB12" s="17"/>
      <c r="AC12" s="18"/>
      <c r="AE12" s="19">
        <f t="shared" si="6"/>
        <v>760.14</v>
      </c>
      <c r="AF12" s="19">
        <f t="shared" si="7"/>
        <v>200</v>
      </c>
      <c r="AG12" s="19">
        <f t="shared" si="8"/>
        <v>0</v>
      </c>
      <c r="AH12" s="19">
        <f t="shared" si="9"/>
        <v>0</v>
      </c>
      <c r="AI12" s="19">
        <f t="shared" si="10"/>
        <v>0</v>
      </c>
      <c r="AJ12" s="19">
        <f t="shared" si="11"/>
        <v>0</v>
      </c>
      <c r="AK12" s="19">
        <f t="shared" si="12"/>
        <v>0</v>
      </c>
      <c r="AL12" s="19">
        <f t="shared" si="13"/>
        <v>0</v>
      </c>
      <c r="AM12" s="19">
        <f t="shared" si="14"/>
        <v>0</v>
      </c>
      <c r="AN12" s="19">
        <f t="shared" si="15"/>
        <v>0</v>
      </c>
      <c r="AO12" s="19">
        <f t="shared" si="16"/>
        <v>960.14</v>
      </c>
      <c r="AP12" s="19">
        <f t="shared" si="17"/>
        <v>506</v>
      </c>
      <c r="AQ12" s="19">
        <f t="shared" si="18"/>
        <v>0</v>
      </c>
      <c r="AR12" s="19">
        <f t="shared" si="19"/>
        <v>535</v>
      </c>
      <c r="AS12" s="19">
        <f t="shared" si="20"/>
        <v>850</v>
      </c>
      <c r="AT12" s="19">
        <f t="shared" si="21"/>
        <v>0</v>
      </c>
      <c r="AU12" s="19">
        <f t="shared" si="1"/>
        <v>0</v>
      </c>
      <c r="AV12" s="19">
        <f t="shared" si="22"/>
        <v>0</v>
      </c>
      <c r="AW12" s="19">
        <f t="shared" si="23"/>
        <v>0</v>
      </c>
      <c r="AX12" s="19">
        <f t="shared" si="24"/>
        <v>0</v>
      </c>
      <c r="AY12" s="19">
        <f t="shared" si="25"/>
        <v>0</v>
      </c>
      <c r="AZ12" s="19">
        <f t="shared" si="26"/>
        <v>0</v>
      </c>
      <c r="BA12" s="19">
        <f t="shared" si="27"/>
        <v>0</v>
      </c>
      <c r="BB12" s="19">
        <f t="shared" si="28"/>
        <v>0</v>
      </c>
      <c r="BC12" s="19">
        <f t="shared" si="29"/>
        <v>0</v>
      </c>
      <c r="BD12" s="19">
        <f t="shared" si="30"/>
        <v>0</v>
      </c>
      <c r="BE12" s="19">
        <f t="shared" si="31"/>
        <v>0</v>
      </c>
      <c r="BF12" s="19">
        <f t="shared" si="32"/>
        <v>1891</v>
      </c>
      <c r="BG12" s="19">
        <f t="shared" si="33"/>
        <v>0</v>
      </c>
      <c r="BH12" s="19">
        <f t="shared" si="34"/>
        <v>0</v>
      </c>
      <c r="BI12" s="19">
        <f t="shared" si="35"/>
        <v>0</v>
      </c>
      <c r="BK12" s="20">
        <f t="shared" si="36"/>
        <v>760.14</v>
      </c>
      <c r="BL12" s="20">
        <f t="shared" si="37"/>
        <v>200</v>
      </c>
      <c r="BM12" s="20">
        <f t="shared" si="38"/>
        <v>0</v>
      </c>
      <c r="BN12" s="20">
        <f t="shared" si="39"/>
        <v>0</v>
      </c>
      <c r="BO12" s="20">
        <f t="shared" si="40"/>
        <v>0</v>
      </c>
      <c r="BP12" s="20">
        <f t="shared" si="41"/>
        <v>0</v>
      </c>
      <c r="BQ12" s="20">
        <f t="shared" si="42"/>
        <v>0</v>
      </c>
      <c r="BR12" s="20">
        <f t="shared" si="43"/>
        <v>0</v>
      </c>
      <c r="BS12" s="20">
        <f t="shared" si="44"/>
        <v>0</v>
      </c>
      <c r="BT12" s="20">
        <f t="shared" si="45"/>
        <v>0</v>
      </c>
      <c r="BU12" s="20">
        <f t="shared" si="46"/>
        <v>960.14</v>
      </c>
      <c r="BV12" s="8">
        <f>IF('Men''s Epée'!$AP$3=TRUE,G12,0)</f>
        <v>506</v>
      </c>
      <c r="BW12" s="8">
        <f>IF('Men''s Epée'!$AQ$3=TRUE,I12,0)</f>
        <v>0</v>
      </c>
      <c r="BX12" s="8">
        <f>IF('Men''s Epée'!$AR$3=TRUE,K12,0)</f>
        <v>535</v>
      </c>
      <c r="BY12" s="8">
        <f>IF('Men''s Epée'!$AS$3=TRUE,M12,0)</f>
        <v>850</v>
      </c>
      <c r="BZ12" s="8">
        <f t="shared" si="47"/>
        <v>0</v>
      </c>
      <c r="CA12" s="8">
        <f t="shared" si="4"/>
        <v>0</v>
      </c>
      <c r="CB12" s="8">
        <f t="shared" si="48"/>
        <v>0</v>
      </c>
      <c r="CC12" s="8">
        <f t="shared" si="49"/>
        <v>0</v>
      </c>
      <c r="CD12" s="8">
        <f t="shared" si="50"/>
        <v>0</v>
      </c>
      <c r="CE12" s="8">
        <f t="shared" si="51"/>
        <v>0</v>
      </c>
      <c r="CF12" s="20">
        <f t="shared" si="52"/>
        <v>0</v>
      </c>
      <c r="CG12" s="20">
        <f t="shared" si="53"/>
        <v>0</v>
      </c>
      <c r="CH12" s="20">
        <f t="shared" si="54"/>
        <v>0</v>
      </c>
      <c r="CI12" s="20">
        <f t="shared" si="55"/>
        <v>0</v>
      </c>
      <c r="CJ12" s="20">
        <f t="shared" si="56"/>
        <v>0</v>
      </c>
      <c r="CK12" s="20">
        <f t="shared" si="57"/>
        <v>0</v>
      </c>
      <c r="CL12" s="8">
        <f t="shared" si="58"/>
        <v>1891</v>
      </c>
      <c r="CM12" s="8">
        <f t="shared" si="59"/>
        <v>0</v>
      </c>
      <c r="CN12" s="8">
        <f t="shared" si="60"/>
        <v>0</v>
      </c>
      <c r="CO12" s="8">
        <f t="shared" si="61"/>
        <v>0</v>
      </c>
      <c r="CP12" s="8">
        <f t="shared" si="62"/>
        <v>2851</v>
      </c>
    </row>
    <row r="13" spans="1:94" ht="13.5">
      <c r="A13" s="11" t="str">
        <f>IF(E13&lt;MinimumSr,"",IF(E13=E12,A12,ROW()-3&amp;IF(E13=E14,"T","")))</f>
        <v>10</v>
      </c>
      <c r="B13" s="11" t="str">
        <f t="shared" si="63"/>
        <v>#</v>
      </c>
      <c r="C13" s="12" t="s">
        <v>86</v>
      </c>
      <c r="D13" s="13">
        <v>1987</v>
      </c>
      <c r="E13" s="39">
        <f>ROUND(IF('Men''s Epée'!$A$3=1,AO13+BF13,BU13+CL13),0)</f>
        <v>2621</v>
      </c>
      <c r="F13" s="14">
        <v>19</v>
      </c>
      <c r="G13" s="16">
        <f>IF(OR('Men''s Epée'!$A$3=1,'Men''s Epée'!$AP$3=TRUE),IF(OR(F13&gt;=49,ISNUMBER(F13)=FALSE),0,VLOOKUP(F13,PointTable,G$3,TRUE)),0)</f>
        <v>346</v>
      </c>
      <c r="H13" s="15">
        <v>2</v>
      </c>
      <c r="I13" s="16">
        <f>IF(OR('Men''s Epée'!$A$3=1,'Men''s Epée'!$AQ$3=TRUE),IF(OR(H13&gt;=49,ISNUMBER(H13)=FALSE),0,VLOOKUP(H13,PointTable,I$3,TRUE)),0)</f>
        <v>920</v>
      </c>
      <c r="J13" s="15">
        <v>12</v>
      </c>
      <c r="K13" s="16">
        <f>IF(OR('Men''s Epée'!$A$3=1,'Men''s Epée'!$AQ$3=TRUE),IF(OR(J13&gt;=49,ISNUMBER(J13)=FALSE),0,VLOOKUP(J13,PointTable,K$3,TRUE)),0)</f>
        <v>529</v>
      </c>
      <c r="L13" s="15">
        <v>12</v>
      </c>
      <c r="M13" s="16">
        <f>IF(OR('Men''s Epée'!$A$3=1,'Men''s Epée'!$AS$3=TRUE),IF(OR(L13&gt;=49,ISNUMBER(L13)=FALSE),0,VLOOKUP(L13,PointTable,M$3,TRUE)),0)</f>
        <v>520</v>
      </c>
      <c r="N13" s="17">
        <v>652</v>
      </c>
      <c r="O13" s="17"/>
      <c r="P13" s="17"/>
      <c r="Q13" s="17"/>
      <c r="R13" s="17"/>
      <c r="S13" s="17"/>
      <c r="T13" s="17"/>
      <c r="U13" s="17"/>
      <c r="V13" s="17"/>
      <c r="W13" s="18"/>
      <c r="X13" s="17"/>
      <c r="Y13" s="17"/>
      <c r="Z13" s="17"/>
      <c r="AA13" s="17"/>
      <c r="AB13" s="17"/>
      <c r="AC13" s="18"/>
      <c r="AE13" s="19">
        <f t="shared" si="6"/>
        <v>652</v>
      </c>
      <c r="AF13" s="19">
        <f t="shared" si="7"/>
        <v>0</v>
      </c>
      <c r="AG13" s="19">
        <f t="shared" si="8"/>
        <v>0</v>
      </c>
      <c r="AH13" s="19">
        <f t="shared" si="9"/>
        <v>0</v>
      </c>
      <c r="AI13" s="19">
        <f t="shared" si="10"/>
        <v>0</v>
      </c>
      <c r="AJ13" s="19">
        <f t="shared" si="11"/>
        <v>0</v>
      </c>
      <c r="AK13" s="19">
        <f t="shared" si="12"/>
        <v>0</v>
      </c>
      <c r="AL13" s="19">
        <f t="shared" si="13"/>
        <v>0</v>
      </c>
      <c r="AM13" s="19">
        <f t="shared" si="14"/>
        <v>0</v>
      </c>
      <c r="AN13" s="19">
        <f t="shared" si="15"/>
        <v>0</v>
      </c>
      <c r="AO13" s="19">
        <f t="shared" si="16"/>
        <v>652</v>
      </c>
      <c r="AP13" s="19">
        <f t="shared" si="17"/>
        <v>346</v>
      </c>
      <c r="AQ13" s="19">
        <f t="shared" si="18"/>
        <v>920</v>
      </c>
      <c r="AR13" s="19">
        <f t="shared" si="19"/>
        <v>529</v>
      </c>
      <c r="AS13" s="19">
        <f t="shared" si="20"/>
        <v>520</v>
      </c>
      <c r="AT13" s="19">
        <f t="shared" si="21"/>
        <v>0</v>
      </c>
      <c r="AU13" s="19">
        <f t="shared" si="1"/>
        <v>0</v>
      </c>
      <c r="AV13" s="19">
        <f t="shared" si="22"/>
        <v>0</v>
      </c>
      <c r="AW13" s="19">
        <f t="shared" si="23"/>
        <v>0</v>
      </c>
      <c r="AX13" s="19">
        <f t="shared" si="24"/>
        <v>0</v>
      </c>
      <c r="AY13" s="19">
        <f t="shared" si="25"/>
        <v>0</v>
      </c>
      <c r="AZ13" s="19">
        <f t="shared" si="26"/>
        <v>0</v>
      </c>
      <c r="BA13" s="19">
        <f t="shared" si="27"/>
        <v>0</v>
      </c>
      <c r="BB13" s="19">
        <f t="shared" si="28"/>
        <v>0</v>
      </c>
      <c r="BC13" s="19">
        <f t="shared" si="29"/>
        <v>0</v>
      </c>
      <c r="BD13" s="19">
        <f t="shared" si="30"/>
        <v>0</v>
      </c>
      <c r="BE13" s="19">
        <f t="shared" si="31"/>
        <v>0</v>
      </c>
      <c r="BF13" s="19">
        <f t="shared" si="32"/>
        <v>1969</v>
      </c>
      <c r="BG13" s="19">
        <f t="shared" si="33"/>
        <v>0</v>
      </c>
      <c r="BH13" s="19">
        <f t="shared" si="34"/>
        <v>0</v>
      </c>
      <c r="BI13" s="19">
        <f t="shared" si="35"/>
        <v>0</v>
      </c>
      <c r="BK13" s="20">
        <f t="shared" si="36"/>
        <v>652</v>
      </c>
      <c r="BL13" s="20">
        <f t="shared" si="37"/>
        <v>0</v>
      </c>
      <c r="BM13" s="20">
        <f t="shared" si="38"/>
        <v>0</v>
      </c>
      <c r="BN13" s="20">
        <f t="shared" si="39"/>
        <v>0</v>
      </c>
      <c r="BO13" s="20">
        <f t="shared" si="40"/>
        <v>0</v>
      </c>
      <c r="BP13" s="20">
        <f t="shared" si="41"/>
        <v>0</v>
      </c>
      <c r="BQ13" s="20">
        <f t="shared" si="42"/>
        <v>0</v>
      </c>
      <c r="BR13" s="20">
        <f t="shared" si="43"/>
        <v>0</v>
      </c>
      <c r="BS13" s="20">
        <f t="shared" si="44"/>
        <v>0</v>
      </c>
      <c r="BT13" s="20">
        <f t="shared" si="45"/>
        <v>0</v>
      </c>
      <c r="BU13" s="20">
        <f t="shared" si="46"/>
        <v>652</v>
      </c>
      <c r="BV13" s="8">
        <f>IF('Men''s Epée'!$AP$3=TRUE,G13,0)</f>
        <v>346</v>
      </c>
      <c r="BW13" s="8">
        <f>IF('Men''s Epée'!$AQ$3=TRUE,I13,0)</f>
        <v>920</v>
      </c>
      <c r="BX13" s="8">
        <f>IF('Men''s Epée'!$AR$3=TRUE,K13,0)</f>
        <v>529</v>
      </c>
      <c r="BY13" s="8">
        <f>IF('Men''s Epée'!$AS$3=TRUE,M13,0)</f>
        <v>520</v>
      </c>
      <c r="BZ13" s="8">
        <f t="shared" si="47"/>
        <v>0</v>
      </c>
      <c r="CA13" s="8">
        <f t="shared" si="4"/>
        <v>0</v>
      </c>
      <c r="CB13" s="8">
        <f t="shared" si="48"/>
        <v>0</v>
      </c>
      <c r="CC13" s="8">
        <f t="shared" si="49"/>
        <v>0</v>
      </c>
      <c r="CD13" s="8">
        <f t="shared" si="50"/>
        <v>0</v>
      </c>
      <c r="CE13" s="8">
        <f t="shared" si="51"/>
        <v>0</v>
      </c>
      <c r="CF13" s="20">
        <f t="shared" si="52"/>
        <v>0</v>
      </c>
      <c r="CG13" s="20">
        <f t="shared" si="53"/>
        <v>0</v>
      </c>
      <c r="CH13" s="20">
        <f t="shared" si="54"/>
        <v>0</v>
      </c>
      <c r="CI13" s="20">
        <f t="shared" si="55"/>
        <v>0</v>
      </c>
      <c r="CJ13" s="20">
        <f t="shared" si="56"/>
        <v>0</v>
      </c>
      <c r="CK13" s="20">
        <f t="shared" si="57"/>
        <v>0</v>
      </c>
      <c r="CL13" s="8">
        <f t="shared" si="58"/>
        <v>1969</v>
      </c>
      <c r="CM13" s="8">
        <f t="shared" si="59"/>
        <v>0</v>
      </c>
      <c r="CN13" s="8">
        <f t="shared" si="60"/>
        <v>0</v>
      </c>
      <c r="CO13" s="8">
        <f t="shared" si="61"/>
        <v>0</v>
      </c>
      <c r="CP13" s="8">
        <f t="shared" si="62"/>
        <v>2621</v>
      </c>
    </row>
    <row r="14" spans="1:94" ht="13.5">
      <c r="A14" s="11" t="str">
        <f>IF(E14&lt;MinimumSr,"",IF(E14=E13,A13,ROW()-3&amp;IF(E14=E15,"T","")))</f>
        <v>11</v>
      </c>
      <c r="B14" s="11" t="str">
        <f t="shared" si="63"/>
        <v>#</v>
      </c>
      <c r="C14" s="12" t="s">
        <v>135</v>
      </c>
      <c r="D14" s="30">
        <v>1988</v>
      </c>
      <c r="E14" s="39">
        <f>ROUND(IF('Men''s Epée'!$A$3=1,AO14+BF14,BU14+CL14),0)</f>
        <v>2303</v>
      </c>
      <c r="F14" s="14">
        <v>6</v>
      </c>
      <c r="G14" s="16">
        <f>IF(OR('Men''s Epée'!$A$3=1,'Men''s Epée'!$AP$3=TRUE),IF(OR(F14&gt;=49,ISNUMBER(F14)=FALSE),0,VLOOKUP(F14,PointTable,G$3,TRUE)),0)</f>
        <v>695</v>
      </c>
      <c r="H14" s="15" t="s">
        <v>4</v>
      </c>
      <c r="I14" s="16">
        <f>IF(OR('Men''s Epée'!$A$3=1,'Men''s Epée'!$AQ$3=TRUE),IF(OR(H14&gt;=49,ISNUMBER(H14)=FALSE),0,VLOOKUP(H14,PointTable,I$3,TRUE)),0)</f>
        <v>0</v>
      </c>
      <c r="J14" s="15">
        <v>14</v>
      </c>
      <c r="K14" s="16">
        <f>IF(OR('Men''s Epée'!$A$3=1,'Men''s Epée'!$AQ$3=TRUE),IF(OR(J14&gt;=49,ISNUMBER(J14)=FALSE),0,VLOOKUP(J14,PointTable,K$3,TRUE)),0)</f>
        <v>504</v>
      </c>
      <c r="L14" s="15">
        <v>13</v>
      </c>
      <c r="M14" s="16">
        <f>IF(OR('Men''s Epée'!$A$3=1,'Men''s Epée'!$AS$3=TRUE),IF(OR(L14&gt;=49,ISNUMBER(L14)=FALSE),0,VLOOKUP(L14,PointTable,M$3,TRUE)),0)</f>
        <v>515</v>
      </c>
      <c r="N14" s="17">
        <v>388.722</v>
      </c>
      <c r="O14" s="17">
        <v>200</v>
      </c>
      <c r="P14" s="17"/>
      <c r="Q14" s="17"/>
      <c r="R14" s="17"/>
      <c r="S14" s="17"/>
      <c r="T14" s="17"/>
      <c r="U14" s="17"/>
      <c r="V14" s="17"/>
      <c r="W14" s="18"/>
      <c r="X14" s="17"/>
      <c r="Y14" s="17"/>
      <c r="Z14" s="17"/>
      <c r="AA14" s="17"/>
      <c r="AB14" s="17"/>
      <c r="AC14" s="18"/>
      <c r="AE14" s="19">
        <f t="shared" si="6"/>
        <v>388.722</v>
      </c>
      <c r="AF14" s="19">
        <f t="shared" si="7"/>
        <v>200</v>
      </c>
      <c r="AG14" s="19">
        <f t="shared" si="8"/>
        <v>0</v>
      </c>
      <c r="AH14" s="19">
        <f t="shared" si="9"/>
        <v>0</v>
      </c>
      <c r="AI14" s="19">
        <f t="shared" si="10"/>
        <v>0</v>
      </c>
      <c r="AJ14" s="19">
        <f t="shared" si="11"/>
        <v>0</v>
      </c>
      <c r="AK14" s="19">
        <f t="shared" si="12"/>
        <v>0</v>
      </c>
      <c r="AL14" s="19">
        <f t="shared" si="13"/>
        <v>0</v>
      </c>
      <c r="AM14" s="19">
        <f t="shared" si="14"/>
        <v>0</v>
      </c>
      <c r="AN14" s="19">
        <f t="shared" si="15"/>
        <v>0</v>
      </c>
      <c r="AO14" s="19">
        <f t="shared" si="16"/>
        <v>588.722</v>
      </c>
      <c r="AP14" s="19">
        <f t="shared" si="17"/>
        <v>695</v>
      </c>
      <c r="AQ14" s="19">
        <f t="shared" si="18"/>
        <v>0</v>
      </c>
      <c r="AR14" s="19">
        <f t="shared" si="19"/>
        <v>504</v>
      </c>
      <c r="AS14" s="19">
        <f t="shared" si="20"/>
        <v>515</v>
      </c>
      <c r="AT14" s="19">
        <f t="shared" si="21"/>
        <v>0</v>
      </c>
      <c r="AU14" s="19">
        <f t="shared" si="1"/>
        <v>0</v>
      </c>
      <c r="AV14" s="19">
        <f t="shared" si="22"/>
        <v>0</v>
      </c>
      <c r="AW14" s="19">
        <f t="shared" si="23"/>
        <v>0</v>
      </c>
      <c r="AX14" s="19">
        <f t="shared" si="24"/>
        <v>0</v>
      </c>
      <c r="AY14" s="19">
        <f t="shared" si="25"/>
        <v>0</v>
      </c>
      <c r="AZ14" s="19">
        <f t="shared" si="26"/>
        <v>0</v>
      </c>
      <c r="BA14" s="19">
        <f t="shared" si="27"/>
        <v>0</v>
      </c>
      <c r="BB14" s="19">
        <f t="shared" si="28"/>
        <v>0</v>
      </c>
      <c r="BC14" s="19">
        <f t="shared" si="29"/>
        <v>0</v>
      </c>
      <c r="BD14" s="19">
        <f t="shared" si="30"/>
        <v>0</v>
      </c>
      <c r="BE14" s="19">
        <f t="shared" si="31"/>
        <v>0</v>
      </c>
      <c r="BF14" s="19">
        <f t="shared" si="32"/>
        <v>1714</v>
      </c>
      <c r="BG14" s="19">
        <f t="shared" si="33"/>
        <v>0</v>
      </c>
      <c r="BH14" s="19">
        <f t="shared" si="34"/>
        <v>0</v>
      </c>
      <c r="BI14" s="19">
        <f t="shared" si="35"/>
        <v>0</v>
      </c>
      <c r="BK14" s="20">
        <f t="shared" si="36"/>
        <v>388.722</v>
      </c>
      <c r="BL14" s="20">
        <f t="shared" si="37"/>
        <v>200</v>
      </c>
      <c r="BM14" s="20">
        <f t="shared" si="38"/>
        <v>0</v>
      </c>
      <c r="BN14" s="20">
        <f t="shared" si="39"/>
        <v>0</v>
      </c>
      <c r="BO14" s="20">
        <f t="shared" si="40"/>
        <v>0</v>
      </c>
      <c r="BP14" s="20">
        <f t="shared" si="41"/>
        <v>0</v>
      </c>
      <c r="BQ14" s="20">
        <f t="shared" si="42"/>
        <v>0</v>
      </c>
      <c r="BR14" s="20">
        <f t="shared" si="43"/>
        <v>0</v>
      </c>
      <c r="BS14" s="20">
        <f t="shared" si="44"/>
        <v>0</v>
      </c>
      <c r="BT14" s="20">
        <f t="shared" si="45"/>
        <v>0</v>
      </c>
      <c r="BU14" s="20">
        <f t="shared" si="46"/>
        <v>588.722</v>
      </c>
      <c r="BV14" s="8">
        <f>IF('Men''s Epée'!$AP$3=TRUE,G14,0)</f>
        <v>695</v>
      </c>
      <c r="BW14" s="8">
        <f>IF('Men''s Epée'!$AQ$3=TRUE,I14,0)</f>
        <v>0</v>
      </c>
      <c r="BX14" s="8">
        <f>IF('Men''s Epée'!$AR$3=TRUE,K14,0)</f>
        <v>504</v>
      </c>
      <c r="BY14" s="8">
        <f>IF('Men''s Epée'!$AS$3=TRUE,M14,0)</f>
        <v>515</v>
      </c>
      <c r="BZ14" s="8">
        <f t="shared" si="47"/>
        <v>0</v>
      </c>
      <c r="CA14" s="8">
        <f t="shared" si="4"/>
        <v>0</v>
      </c>
      <c r="CB14" s="8">
        <f t="shared" si="48"/>
        <v>0</v>
      </c>
      <c r="CC14" s="8">
        <f t="shared" si="49"/>
        <v>0</v>
      </c>
      <c r="CD14" s="8">
        <f t="shared" si="50"/>
        <v>0</v>
      </c>
      <c r="CE14" s="8">
        <f t="shared" si="51"/>
        <v>0</v>
      </c>
      <c r="CF14" s="20">
        <f t="shared" si="52"/>
        <v>0</v>
      </c>
      <c r="CG14" s="20">
        <f t="shared" si="53"/>
        <v>0</v>
      </c>
      <c r="CH14" s="20">
        <f t="shared" si="54"/>
        <v>0</v>
      </c>
      <c r="CI14" s="20">
        <f t="shared" si="55"/>
        <v>0</v>
      </c>
      <c r="CJ14" s="20">
        <f t="shared" si="56"/>
        <v>0</v>
      </c>
      <c r="CK14" s="20">
        <f t="shared" si="57"/>
        <v>0</v>
      </c>
      <c r="CL14" s="8">
        <f t="shared" si="58"/>
        <v>1714</v>
      </c>
      <c r="CM14" s="8">
        <f t="shared" si="59"/>
        <v>0</v>
      </c>
      <c r="CN14" s="8">
        <f t="shared" si="60"/>
        <v>0</v>
      </c>
      <c r="CO14" s="8">
        <f t="shared" si="61"/>
        <v>0</v>
      </c>
      <c r="CP14" s="8">
        <f t="shared" si="62"/>
        <v>2303</v>
      </c>
    </row>
    <row r="15" spans="1:94" ht="13.5">
      <c r="A15" s="11" t="str">
        <f>IF(E15&lt;MinimumSr,"",IF(E15=E14,A14,ROW()-3&amp;IF(E15=E16,"T","")))</f>
        <v>12</v>
      </c>
      <c r="B15" s="11" t="str">
        <f t="shared" si="63"/>
        <v>#</v>
      </c>
      <c r="C15" s="12" t="s">
        <v>88</v>
      </c>
      <c r="D15" s="13">
        <v>1987</v>
      </c>
      <c r="E15" s="39">
        <f>ROUND(IF('Men''s Epée'!$A$3=1,AO15+BF15,BU15+CL15),0)</f>
        <v>2224</v>
      </c>
      <c r="F15" s="14">
        <v>5</v>
      </c>
      <c r="G15" s="16">
        <f>IF(OR('Men''s Epée'!$A$3=1,'Men''s Epée'!$AP$3=TRUE),IF(OR(F15&gt;=49,ISNUMBER(F15)=FALSE),0,VLOOKUP(F15,PointTable,G$3,TRUE)),0)</f>
        <v>700</v>
      </c>
      <c r="H15" s="15">
        <v>19</v>
      </c>
      <c r="I15" s="16">
        <f>IF(OR('Men''s Epée'!$A$3=1,'Men''s Epée'!$AQ$3=TRUE),IF(OR(H15&gt;=49,ISNUMBER(H15)=FALSE),0,VLOOKUP(H15,PointTable,I$3,TRUE)),0)</f>
        <v>346</v>
      </c>
      <c r="J15" s="15">
        <v>15</v>
      </c>
      <c r="K15" s="16">
        <f>IF(OR('Men''s Epée'!$A$3=1,'Men''s Epée'!$AQ$3=TRUE),IF(OR(J15&gt;=49,ISNUMBER(J15)=FALSE),0,VLOOKUP(J15,PointTable,K$3,TRUE)),0)</f>
        <v>502</v>
      </c>
      <c r="L15" s="15" t="s">
        <v>4</v>
      </c>
      <c r="M15" s="16">
        <f>IF(OR('Men''s Epée'!$A$3=1,'Men''s Epée'!$AS$3=TRUE),IF(OR(L15&gt;=49,ISNUMBER(L15)=FALSE),0,VLOOKUP(L15,PointTable,M$3,TRUE)),0)</f>
        <v>0</v>
      </c>
      <c r="N15" s="17">
        <v>676</v>
      </c>
      <c r="O15" s="17"/>
      <c r="P15" s="17"/>
      <c r="Q15" s="17"/>
      <c r="R15" s="17"/>
      <c r="S15" s="17"/>
      <c r="T15" s="17"/>
      <c r="U15" s="17"/>
      <c r="V15" s="17"/>
      <c r="W15" s="18"/>
      <c r="X15" s="17"/>
      <c r="Y15" s="17"/>
      <c r="Z15" s="17"/>
      <c r="AA15" s="17"/>
      <c r="AB15" s="17"/>
      <c r="AC15" s="18"/>
      <c r="AE15" s="19">
        <f t="shared" si="6"/>
        <v>676</v>
      </c>
      <c r="AF15" s="19">
        <f t="shared" si="7"/>
        <v>0</v>
      </c>
      <c r="AG15" s="19">
        <f t="shared" si="8"/>
        <v>0</v>
      </c>
      <c r="AH15" s="19">
        <f t="shared" si="9"/>
        <v>0</v>
      </c>
      <c r="AI15" s="19">
        <f t="shared" si="10"/>
        <v>0</v>
      </c>
      <c r="AJ15" s="19">
        <f t="shared" si="11"/>
        <v>0</v>
      </c>
      <c r="AK15" s="19">
        <f t="shared" si="12"/>
        <v>0</v>
      </c>
      <c r="AL15" s="19">
        <f t="shared" si="13"/>
        <v>0</v>
      </c>
      <c r="AM15" s="19">
        <f t="shared" si="14"/>
        <v>0</v>
      </c>
      <c r="AN15" s="19">
        <f t="shared" si="15"/>
        <v>0</v>
      </c>
      <c r="AO15" s="19">
        <f t="shared" si="16"/>
        <v>676</v>
      </c>
      <c r="AP15" s="19">
        <f t="shared" si="17"/>
        <v>700</v>
      </c>
      <c r="AQ15" s="19">
        <f t="shared" si="18"/>
        <v>346</v>
      </c>
      <c r="AR15" s="19">
        <f t="shared" si="19"/>
        <v>502</v>
      </c>
      <c r="AS15" s="19">
        <f t="shared" si="20"/>
        <v>0</v>
      </c>
      <c r="AT15" s="19">
        <f t="shared" si="21"/>
        <v>0</v>
      </c>
      <c r="AU15" s="19">
        <f t="shared" si="1"/>
        <v>0</v>
      </c>
      <c r="AV15" s="19">
        <f t="shared" si="22"/>
        <v>0</v>
      </c>
      <c r="AW15" s="19">
        <f t="shared" si="23"/>
        <v>0</v>
      </c>
      <c r="AX15" s="19">
        <f t="shared" si="24"/>
        <v>0</v>
      </c>
      <c r="AY15" s="19">
        <f t="shared" si="25"/>
        <v>0</v>
      </c>
      <c r="AZ15" s="19">
        <f t="shared" si="26"/>
        <v>0</v>
      </c>
      <c r="BA15" s="19">
        <f t="shared" si="27"/>
        <v>0</v>
      </c>
      <c r="BB15" s="19">
        <f t="shared" si="28"/>
        <v>0</v>
      </c>
      <c r="BC15" s="19">
        <f t="shared" si="29"/>
        <v>0</v>
      </c>
      <c r="BD15" s="19">
        <f t="shared" si="30"/>
        <v>0</v>
      </c>
      <c r="BE15" s="19">
        <f t="shared" si="31"/>
        <v>0</v>
      </c>
      <c r="BF15" s="19">
        <f t="shared" si="32"/>
        <v>1548</v>
      </c>
      <c r="BG15" s="19">
        <f t="shared" si="33"/>
        <v>0</v>
      </c>
      <c r="BH15" s="19">
        <f t="shared" si="34"/>
        <v>0</v>
      </c>
      <c r="BI15" s="19">
        <f t="shared" si="35"/>
        <v>0</v>
      </c>
      <c r="BK15" s="20">
        <f t="shared" si="36"/>
        <v>676</v>
      </c>
      <c r="BL15" s="20">
        <f t="shared" si="37"/>
        <v>0</v>
      </c>
      <c r="BM15" s="20">
        <f t="shared" si="38"/>
        <v>0</v>
      </c>
      <c r="BN15" s="20">
        <f t="shared" si="39"/>
        <v>0</v>
      </c>
      <c r="BO15" s="20">
        <f t="shared" si="40"/>
        <v>0</v>
      </c>
      <c r="BP15" s="20">
        <f t="shared" si="41"/>
        <v>0</v>
      </c>
      <c r="BQ15" s="20">
        <f t="shared" si="42"/>
        <v>0</v>
      </c>
      <c r="BR15" s="20">
        <f t="shared" si="43"/>
        <v>0</v>
      </c>
      <c r="BS15" s="20">
        <f t="shared" si="44"/>
        <v>0</v>
      </c>
      <c r="BT15" s="20">
        <f t="shared" si="45"/>
        <v>0</v>
      </c>
      <c r="BU15" s="20">
        <f t="shared" si="46"/>
        <v>676</v>
      </c>
      <c r="BV15" s="8">
        <f>IF('Men''s Epée'!$AP$3=TRUE,G15,0)</f>
        <v>700</v>
      </c>
      <c r="BW15" s="8">
        <f>IF('Men''s Epée'!$AQ$3=TRUE,I15,0)</f>
        <v>346</v>
      </c>
      <c r="BX15" s="8">
        <f>IF('Men''s Epée'!$AR$3=TRUE,K15,0)</f>
        <v>502</v>
      </c>
      <c r="BY15" s="8">
        <f>IF('Men''s Epée'!$AS$3=TRUE,M15,0)</f>
        <v>0</v>
      </c>
      <c r="BZ15" s="8">
        <f t="shared" si="47"/>
        <v>0</v>
      </c>
      <c r="CA15" s="8">
        <f t="shared" si="4"/>
        <v>0</v>
      </c>
      <c r="CB15" s="8">
        <f t="shared" si="48"/>
        <v>0</v>
      </c>
      <c r="CC15" s="8">
        <f t="shared" si="49"/>
        <v>0</v>
      </c>
      <c r="CD15" s="8">
        <f t="shared" si="50"/>
        <v>0</v>
      </c>
      <c r="CE15" s="8">
        <f t="shared" si="51"/>
        <v>0</v>
      </c>
      <c r="CF15" s="20">
        <f t="shared" si="52"/>
        <v>0</v>
      </c>
      <c r="CG15" s="20">
        <f t="shared" si="53"/>
        <v>0</v>
      </c>
      <c r="CH15" s="20">
        <f t="shared" si="54"/>
        <v>0</v>
      </c>
      <c r="CI15" s="20">
        <f t="shared" si="55"/>
        <v>0</v>
      </c>
      <c r="CJ15" s="20">
        <f t="shared" si="56"/>
        <v>0</v>
      </c>
      <c r="CK15" s="20">
        <f t="shared" si="57"/>
        <v>0</v>
      </c>
      <c r="CL15" s="8">
        <f t="shared" si="58"/>
        <v>1548</v>
      </c>
      <c r="CM15" s="8">
        <f t="shared" si="59"/>
        <v>0</v>
      </c>
      <c r="CN15" s="8">
        <f t="shared" si="60"/>
        <v>0</v>
      </c>
      <c r="CO15" s="8">
        <f t="shared" si="61"/>
        <v>0</v>
      </c>
      <c r="CP15" s="8">
        <f t="shared" si="62"/>
        <v>2224</v>
      </c>
    </row>
    <row r="16" spans="1:94" ht="13.5">
      <c r="A16" s="11" t="str">
        <f>IF(E16&lt;MinimumSr,"",IF(E16=E15,A15,ROW()-3&amp;IF(E16=E17,"T","")))</f>
        <v>13</v>
      </c>
      <c r="B16" s="11" t="str">
        <f t="shared" si="63"/>
        <v>#</v>
      </c>
      <c r="C16" s="12" t="s">
        <v>113</v>
      </c>
      <c r="D16" s="13">
        <v>1988</v>
      </c>
      <c r="E16" s="39">
        <f>ROUND(IF('Men''s Epée'!$A$3=1,AO16+BF16,BU16+CL16),0)</f>
        <v>2157</v>
      </c>
      <c r="F16" s="14">
        <v>10</v>
      </c>
      <c r="G16" s="16">
        <f>IF(OR('Men''s Epée'!$A$3=1,'Men''s Epée'!$AP$3=TRUE),IF(OR(F16&gt;=49,ISNUMBER(F16)=FALSE),0,VLOOKUP(F16,PointTable,G$3,TRUE)),0)</f>
        <v>533</v>
      </c>
      <c r="H16" s="15">
        <v>14</v>
      </c>
      <c r="I16" s="16">
        <f>IF(OR('Men''s Epée'!$A$3=1,'Men''s Epée'!$AQ$3=TRUE),IF(OR(H16&gt;=49,ISNUMBER(H16)=FALSE),0,VLOOKUP(H16,PointTable,I$3,TRUE)),0)</f>
        <v>504</v>
      </c>
      <c r="J16" s="15" t="s">
        <v>4</v>
      </c>
      <c r="K16" s="16">
        <f>IF(OR('Men''s Epée'!$A$3=1,'Men''s Epée'!$AQ$3=TRUE),IF(OR(J16&gt;=49,ISNUMBER(J16)=FALSE),0,VLOOKUP(J16,PointTable,K$3,TRUE)),0)</f>
        <v>0</v>
      </c>
      <c r="L16" s="15">
        <v>2</v>
      </c>
      <c r="M16" s="16">
        <f>IF(OR('Men''s Epée'!$A$3=1,'Men''s Epée'!$AS$3=TRUE),IF(OR(L16&gt;=49,ISNUMBER(L16)=FALSE),0,VLOOKUP(L16,PointTable,M$3,TRUE)),0)</f>
        <v>920</v>
      </c>
      <c r="N16" s="17">
        <v>200</v>
      </c>
      <c r="O16" s="17"/>
      <c r="P16" s="17"/>
      <c r="Q16" s="17"/>
      <c r="R16" s="17"/>
      <c r="S16" s="17"/>
      <c r="T16" s="17"/>
      <c r="U16" s="17"/>
      <c r="V16" s="17"/>
      <c r="W16" s="18"/>
      <c r="X16" s="17"/>
      <c r="Y16" s="17"/>
      <c r="Z16" s="17"/>
      <c r="AA16" s="17"/>
      <c r="AB16" s="17"/>
      <c r="AC16" s="18"/>
      <c r="AE16" s="19">
        <f t="shared" si="6"/>
        <v>200</v>
      </c>
      <c r="AF16" s="19">
        <f t="shared" si="7"/>
        <v>0</v>
      </c>
      <c r="AG16" s="19">
        <f t="shared" si="8"/>
        <v>0</v>
      </c>
      <c r="AH16" s="19">
        <f t="shared" si="9"/>
        <v>0</v>
      </c>
      <c r="AI16" s="19">
        <f t="shared" si="10"/>
        <v>0</v>
      </c>
      <c r="AJ16" s="19">
        <f t="shared" si="11"/>
        <v>0</v>
      </c>
      <c r="AK16" s="19">
        <f t="shared" si="12"/>
        <v>0</v>
      </c>
      <c r="AL16" s="19">
        <f t="shared" si="13"/>
        <v>0</v>
      </c>
      <c r="AM16" s="19">
        <f t="shared" si="14"/>
        <v>0</v>
      </c>
      <c r="AN16" s="19">
        <f t="shared" si="15"/>
        <v>0</v>
      </c>
      <c r="AO16" s="19">
        <f t="shared" si="16"/>
        <v>200</v>
      </c>
      <c r="AP16" s="19">
        <f t="shared" si="17"/>
        <v>533</v>
      </c>
      <c r="AQ16" s="19">
        <f t="shared" si="18"/>
        <v>504</v>
      </c>
      <c r="AR16" s="19">
        <f t="shared" si="19"/>
        <v>0</v>
      </c>
      <c r="AS16" s="19">
        <f t="shared" si="20"/>
        <v>920</v>
      </c>
      <c r="AT16" s="19">
        <f t="shared" si="21"/>
        <v>0</v>
      </c>
      <c r="AU16" s="19">
        <f t="shared" si="1"/>
        <v>0</v>
      </c>
      <c r="AV16" s="19">
        <f t="shared" si="22"/>
        <v>0</v>
      </c>
      <c r="AW16" s="19">
        <f t="shared" si="23"/>
        <v>0</v>
      </c>
      <c r="AX16" s="19">
        <f t="shared" si="24"/>
        <v>0</v>
      </c>
      <c r="AY16" s="19">
        <f t="shared" si="25"/>
        <v>0</v>
      </c>
      <c r="AZ16" s="19">
        <f t="shared" si="26"/>
        <v>0</v>
      </c>
      <c r="BA16" s="19">
        <f t="shared" si="27"/>
        <v>0</v>
      </c>
      <c r="BB16" s="19">
        <f t="shared" si="28"/>
        <v>0</v>
      </c>
      <c r="BC16" s="19">
        <f t="shared" si="29"/>
        <v>0</v>
      </c>
      <c r="BD16" s="19">
        <f t="shared" si="30"/>
        <v>0</v>
      </c>
      <c r="BE16" s="19">
        <f t="shared" si="31"/>
        <v>0</v>
      </c>
      <c r="BF16" s="19">
        <f t="shared" si="32"/>
        <v>1957</v>
      </c>
      <c r="BG16" s="19">
        <f t="shared" si="33"/>
        <v>0</v>
      </c>
      <c r="BH16" s="19">
        <f t="shared" si="34"/>
        <v>0</v>
      </c>
      <c r="BI16" s="19">
        <f t="shared" si="35"/>
        <v>0</v>
      </c>
      <c r="BK16" s="20">
        <f t="shared" si="36"/>
        <v>200</v>
      </c>
      <c r="BL16" s="20">
        <f t="shared" si="37"/>
        <v>0</v>
      </c>
      <c r="BM16" s="20">
        <f t="shared" si="38"/>
        <v>0</v>
      </c>
      <c r="BN16" s="20">
        <f t="shared" si="39"/>
        <v>0</v>
      </c>
      <c r="BO16" s="20">
        <f t="shared" si="40"/>
        <v>0</v>
      </c>
      <c r="BP16" s="20">
        <f t="shared" si="41"/>
        <v>0</v>
      </c>
      <c r="BQ16" s="20">
        <f t="shared" si="42"/>
        <v>0</v>
      </c>
      <c r="BR16" s="20">
        <f t="shared" si="43"/>
        <v>0</v>
      </c>
      <c r="BS16" s="20">
        <f t="shared" si="44"/>
        <v>0</v>
      </c>
      <c r="BT16" s="20">
        <f t="shared" si="45"/>
        <v>0</v>
      </c>
      <c r="BU16" s="20">
        <f t="shared" si="46"/>
        <v>200</v>
      </c>
      <c r="BV16" s="8">
        <f>IF('Men''s Epée'!$AP$3=TRUE,G16,0)</f>
        <v>533</v>
      </c>
      <c r="BW16" s="8">
        <f>IF('Men''s Epée'!$AQ$3=TRUE,I16,0)</f>
        <v>504</v>
      </c>
      <c r="BX16" s="8">
        <f>IF('Men''s Epée'!$AR$3=TRUE,K16,0)</f>
        <v>0</v>
      </c>
      <c r="BY16" s="8">
        <f>IF('Men''s Epée'!$AS$3=TRUE,M16,0)</f>
        <v>920</v>
      </c>
      <c r="BZ16" s="8">
        <f t="shared" si="47"/>
        <v>0</v>
      </c>
      <c r="CA16" s="8">
        <f t="shared" si="4"/>
        <v>0</v>
      </c>
      <c r="CB16" s="8">
        <f t="shared" si="48"/>
        <v>0</v>
      </c>
      <c r="CC16" s="8">
        <f t="shared" si="49"/>
        <v>0</v>
      </c>
      <c r="CD16" s="8">
        <f t="shared" si="50"/>
        <v>0</v>
      </c>
      <c r="CE16" s="8">
        <f t="shared" si="51"/>
        <v>0</v>
      </c>
      <c r="CF16" s="20">
        <f t="shared" si="52"/>
        <v>0</v>
      </c>
      <c r="CG16" s="20">
        <f t="shared" si="53"/>
        <v>0</v>
      </c>
      <c r="CH16" s="20">
        <f t="shared" si="54"/>
        <v>0</v>
      </c>
      <c r="CI16" s="20">
        <f t="shared" si="55"/>
        <v>0</v>
      </c>
      <c r="CJ16" s="20">
        <f t="shared" si="56"/>
        <v>0</v>
      </c>
      <c r="CK16" s="20">
        <f t="shared" si="57"/>
        <v>0</v>
      </c>
      <c r="CL16" s="8">
        <f t="shared" si="58"/>
        <v>1957</v>
      </c>
      <c r="CM16" s="8">
        <f t="shared" si="59"/>
        <v>0</v>
      </c>
      <c r="CN16" s="8">
        <f t="shared" si="60"/>
        <v>0</v>
      </c>
      <c r="CO16" s="8">
        <f t="shared" si="61"/>
        <v>0</v>
      </c>
      <c r="CP16" s="8">
        <f t="shared" si="62"/>
        <v>2157</v>
      </c>
    </row>
    <row r="17" spans="1:94" ht="13.5">
      <c r="A17" s="11" t="str">
        <f>IF(E17&lt;MinimumSr,"",IF(E17=E16,A16,ROW()-3&amp;IF(E17=E18,"T","")))</f>
        <v>14</v>
      </c>
      <c r="B17" s="11">
        <f t="shared" si="63"/>
      </c>
      <c r="C17" s="12" t="s">
        <v>65</v>
      </c>
      <c r="D17" s="13">
        <v>1981</v>
      </c>
      <c r="E17" s="39">
        <f>ROUND(IF('Men''s Epée'!$A$3=1,AO17+BF17,BU17+CL17),0)</f>
        <v>2075</v>
      </c>
      <c r="F17" s="14" t="s">
        <v>4</v>
      </c>
      <c r="G17" s="16">
        <f>IF(OR('Men''s Epée'!$A$3=1,'Men''s Epée'!$AP$3=TRUE),IF(OR(F17&gt;=49,ISNUMBER(F17)=FALSE),0,VLOOKUP(F17,PointTable,G$3,TRUE)),0)</f>
        <v>0</v>
      </c>
      <c r="H17" s="15">
        <v>6</v>
      </c>
      <c r="I17" s="16">
        <f>IF(OR('Men''s Epée'!$A$3=1,'Men''s Epée'!$AQ$3=TRUE),IF(OR(H17&gt;=49,ISNUMBER(H17)=FALSE),0,VLOOKUP(H17,PointTable,I$3,TRUE)),0)</f>
        <v>695</v>
      </c>
      <c r="J17" s="15">
        <v>8</v>
      </c>
      <c r="K17" s="16">
        <f>IF(OR('Men''s Epée'!$A$3=1,'Men''s Epée'!$AQ$3=TRUE),IF(OR(J17&gt;=49,ISNUMBER(J17)=FALSE),0,VLOOKUP(J17,PointTable,K$3,TRUE)),0)</f>
        <v>685</v>
      </c>
      <c r="L17" s="15">
        <v>6</v>
      </c>
      <c r="M17" s="16">
        <f>IF(OR('Men''s Epée'!$A$3=1,'Men''s Epée'!$AS$3=TRUE),IF(OR(L17&gt;=49,ISNUMBER(L17)=FALSE),0,VLOOKUP(L17,PointTable,M$3,TRUE)),0)</f>
        <v>695</v>
      </c>
      <c r="N17" s="17"/>
      <c r="O17" s="17"/>
      <c r="P17" s="17"/>
      <c r="Q17" s="17"/>
      <c r="R17" s="17"/>
      <c r="S17" s="17"/>
      <c r="T17" s="17"/>
      <c r="U17" s="17"/>
      <c r="V17" s="17"/>
      <c r="W17" s="18"/>
      <c r="X17" s="17"/>
      <c r="Y17" s="17"/>
      <c r="Z17" s="17"/>
      <c r="AA17" s="17"/>
      <c r="AB17" s="17"/>
      <c r="AC17" s="18"/>
      <c r="AE17" s="19">
        <f t="shared" si="6"/>
        <v>0</v>
      </c>
      <c r="AF17" s="19">
        <f t="shared" si="7"/>
        <v>0</v>
      </c>
      <c r="AG17" s="19">
        <f t="shared" si="8"/>
        <v>0</v>
      </c>
      <c r="AH17" s="19">
        <f t="shared" si="9"/>
        <v>0</v>
      </c>
      <c r="AI17" s="19">
        <f t="shared" si="10"/>
        <v>0</v>
      </c>
      <c r="AJ17" s="19">
        <f t="shared" si="11"/>
        <v>0</v>
      </c>
      <c r="AK17" s="19">
        <f t="shared" si="12"/>
        <v>0</v>
      </c>
      <c r="AL17" s="19">
        <f t="shared" si="13"/>
        <v>0</v>
      </c>
      <c r="AM17" s="19">
        <f t="shared" si="14"/>
        <v>0</v>
      </c>
      <c r="AN17" s="19">
        <f t="shared" si="15"/>
        <v>0</v>
      </c>
      <c r="AO17" s="19">
        <f t="shared" si="16"/>
        <v>0</v>
      </c>
      <c r="AP17" s="19">
        <f t="shared" si="17"/>
        <v>0</v>
      </c>
      <c r="AQ17" s="19">
        <f t="shared" si="18"/>
        <v>695</v>
      </c>
      <c r="AR17" s="19">
        <f t="shared" si="19"/>
        <v>685</v>
      </c>
      <c r="AS17" s="19">
        <f t="shared" si="20"/>
        <v>695</v>
      </c>
      <c r="AT17" s="19">
        <f t="shared" si="21"/>
        <v>0</v>
      </c>
      <c r="AU17" s="19">
        <f t="shared" si="1"/>
        <v>0</v>
      </c>
      <c r="AV17" s="19">
        <f t="shared" si="22"/>
        <v>0</v>
      </c>
      <c r="AW17" s="19">
        <f t="shared" si="23"/>
        <v>0</v>
      </c>
      <c r="AX17" s="19">
        <f t="shared" si="24"/>
        <v>0</v>
      </c>
      <c r="AY17" s="19">
        <f t="shared" si="25"/>
        <v>0</v>
      </c>
      <c r="AZ17" s="19">
        <f t="shared" si="26"/>
        <v>0</v>
      </c>
      <c r="BA17" s="19">
        <f t="shared" si="27"/>
        <v>0</v>
      </c>
      <c r="BB17" s="19">
        <f t="shared" si="28"/>
        <v>0</v>
      </c>
      <c r="BC17" s="19">
        <f t="shared" si="29"/>
        <v>0</v>
      </c>
      <c r="BD17" s="19">
        <f t="shared" si="30"/>
        <v>0</v>
      </c>
      <c r="BE17" s="19">
        <f t="shared" si="31"/>
        <v>0</v>
      </c>
      <c r="BF17" s="19">
        <f t="shared" si="32"/>
        <v>2075</v>
      </c>
      <c r="BG17" s="19">
        <f t="shared" si="33"/>
        <v>0</v>
      </c>
      <c r="BH17" s="19">
        <f t="shared" si="34"/>
        <v>0</v>
      </c>
      <c r="BI17" s="19">
        <f t="shared" si="35"/>
        <v>0</v>
      </c>
      <c r="BK17" s="20">
        <f t="shared" si="36"/>
        <v>0</v>
      </c>
      <c r="BL17" s="20">
        <f t="shared" si="37"/>
        <v>0</v>
      </c>
      <c r="BM17" s="20">
        <f t="shared" si="38"/>
        <v>0</v>
      </c>
      <c r="BN17" s="20">
        <f t="shared" si="39"/>
        <v>0</v>
      </c>
      <c r="BO17" s="20">
        <f t="shared" si="40"/>
        <v>0</v>
      </c>
      <c r="BP17" s="20">
        <f t="shared" si="41"/>
        <v>0</v>
      </c>
      <c r="BQ17" s="20">
        <f t="shared" si="42"/>
        <v>0</v>
      </c>
      <c r="BR17" s="20">
        <f t="shared" si="43"/>
        <v>0</v>
      </c>
      <c r="BS17" s="20">
        <f t="shared" si="44"/>
        <v>0</v>
      </c>
      <c r="BT17" s="20">
        <f t="shared" si="45"/>
        <v>0</v>
      </c>
      <c r="BU17" s="20">
        <f t="shared" si="46"/>
        <v>0</v>
      </c>
      <c r="BV17" s="8">
        <f>IF('Men''s Epée'!$AP$3=TRUE,G17,0)</f>
        <v>0</v>
      </c>
      <c r="BW17" s="8">
        <f>IF('Men''s Epée'!$AQ$3=TRUE,I17,0)</f>
        <v>695</v>
      </c>
      <c r="BX17" s="8">
        <f>IF('Men''s Epée'!$AR$3=TRUE,K17,0)</f>
        <v>685</v>
      </c>
      <c r="BY17" s="8">
        <f>IF('Men''s Epée'!$AS$3=TRUE,M17,0)</f>
        <v>695</v>
      </c>
      <c r="BZ17" s="8">
        <f t="shared" si="47"/>
        <v>0</v>
      </c>
      <c r="CA17" s="8">
        <f t="shared" si="4"/>
        <v>0</v>
      </c>
      <c r="CB17" s="8">
        <f t="shared" si="48"/>
        <v>0</v>
      </c>
      <c r="CC17" s="8">
        <f t="shared" si="49"/>
        <v>0</v>
      </c>
      <c r="CD17" s="8">
        <f t="shared" si="50"/>
        <v>0</v>
      </c>
      <c r="CE17" s="8">
        <f t="shared" si="51"/>
        <v>0</v>
      </c>
      <c r="CF17" s="20">
        <f t="shared" si="52"/>
        <v>0</v>
      </c>
      <c r="CG17" s="20">
        <f t="shared" si="53"/>
        <v>0</v>
      </c>
      <c r="CH17" s="20">
        <f t="shared" si="54"/>
        <v>0</v>
      </c>
      <c r="CI17" s="20">
        <f t="shared" si="55"/>
        <v>0</v>
      </c>
      <c r="CJ17" s="20">
        <f t="shared" si="56"/>
        <v>0</v>
      </c>
      <c r="CK17" s="20">
        <f t="shared" si="57"/>
        <v>0</v>
      </c>
      <c r="CL17" s="8">
        <f t="shared" si="58"/>
        <v>2075</v>
      </c>
      <c r="CM17" s="8">
        <f t="shared" si="59"/>
        <v>0</v>
      </c>
      <c r="CN17" s="8">
        <f t="shared" si="60"/>
        <v>0</v>
      </c>
      <c r="CO17" s="8">
        <f t="shared" si="61"/>
        <v>0</v>
      </c>
      <c r="CP17" s="8">
        <f t="shared" si="62"/>
        <v>2075</v>
      </c>
    </row>
    <row r="18" spans="1:94" ht="13.5">
      <c r="A18" s="11" t="str">
        <f>IF(E18&lt;MinimumSr,"",IF(E18=E17,A17,ROW()-3&amp;IF(E18=E19,"T","")))</f>
        <v>15</v>
      </c>
      <c r="B18" s="11" t="str">
        <f t="shared" si="63"/>
        <v>#</v>
      </c>
      <c r="C18" s="12" t="s">
        <v>68</v>
      </c>
      <c r="D18" s="13">
        <v>1987</v>
      </c>
      <c r="E18" s="39">
        <f>ROUND(IF('Men''s Epée'!$A$3=1,AO18+BF18,BU18+CL18),0)</f>
        <v>1884</v>
      </c>
      <c r="F18" s="14">
        <v>12</v>
      </c>
      <c r="G18" s="16">
        <f>IF(OR('Men''s Epée'!$A$3=1,'Men''s Epée'!$AP$3=TRUE),IF(OR(F18&gt;=49,ISNUMBER(F18)=FALSE),0,VLOOKUP(F18,PointTable,G$3,TRUE)),0)</f>
        <v>529</v>
      </c>
      <c r="H18" s="15">
        <v>26</v>
      </c>
      <c r="I18" s="16">
        <f>IF(OR('Men''s Epée'!$A$3=1,'Men''s Epée'!$AQ$3=TRUE),IF(OR(H18&gt;=49,ISNUMBER(H18)=FALSE),0,VLOOKUP(H18,PointTable,I$3,TRUE)),0)</f>
        <v>287</v>
      </c>
      <c r="J18" s="15">
        <v>3</v>
      </c>
      <c r="K18" s="16">
        <f>IF(OR('Men''s Epée'!$A$3=1,'Men''s Epée'!$AQ$3=TRUE),IF(OR(J18&gt;=49,ISNUMBER(J18)=FALSE),0,VLOOKUP(J18,PointTable,K$3,TRUE)),0)</f>
        <v>850</v>
      </c>
      <c r="L18" s="15">
        <v>15</v>
      </c>
      <c r="M18" s="16">
        <f>IF(OR('Men''s Epée'!$A$3=1,'Men''s Epée'!$AS$3=TRUE),IF(OR(L18&gt;=49,ISNUMBER(L18)=FALSE),0,VLOOKUP(L18,PointTable,M$3,TRUE)),0)</f>
        <v>505</v>
      </c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7"/>
      <c r="Y18" s="17"/>
      <c r="Z18" s="17"/>
      <c r="AA18" s="17"/>
      <c r="AB18" s="17"/>
      <c r="AC18" s="18"/>
      <c r="AE18" s="19">
        <f t="shared" si="6"/>
        <v>0</v>
      </c>
      <c r="AF18" s="19">
        <f t="shared" si="7"/>
        <v>0</v>
      </c>
      <c r="AG18" s="19">
        <f t="shared" si="8"/>
        <v>0</v>
      </c>
      <c r="AH18" s="19">
        <f t="shared" si="9"/>
        <v>0</v>
      </c>
      <c r="AI18" s="19">
        <f t="shared" si="10"/>
        <v>0</v>
      </c>
      <c r="AJ18" s="19">
        <f t="shared" si="11"/>
        <v>0</v>
      </c>
      <c r="AK18" s="19">
        <f t="shared" si="12"/>
        <v>0</v>
      </c>
      <c r="AL18" s="19">
        <f t="shared" si="13"/>
        <v>0</v>
      </c>
      <c r="AM18" s="19">
        <f t="shared" si="14"/>
        <v>0</v>
      </c>
      <c r="AN18" s="19">
        <f t="shared" si="15"/>
        <v>0</v>
      </c>
      <c r="AO18" s="19">
        <f t="shared" si="16"/>
        <v>0</v>
      </c>
      <c r="AP18" s="19">
        <f t="shared" si="17"/>
        <v>529</v>
      </c>
      <c r="AQ18" s="19">
        <f t="shared" si="18"/>
        <v>287</v>
      </c>
      <c r="AR18" s="19">
        <f t="shared" si="19"/>
        <v>850</v>
      </c>
      <c r="AS18" s="19">
        <f t="shared" si="20"/>
        <v>505</v>
      </c>
      <c r="AT18" s="19">
        <f t="shared" si="21"/>
        <v>0</v>
      </c>
      <c r="AU18" s="19">
        <f t="shared" si="1"/>
        <v>0</v>
      </c>
      <c r="AV18" s="19">
        <f t="shared" si="22"/>
        <v>0</v>
      </c>
      <c r="AW18" s="19">
        <f t="shared" si="23"/>
        <v>0</v>
      </c>
      <c r="AX18" s="19">
        <f t="shared" si="24"/>
        <v>0</v>
      </c>
      <c r="AY18" s="19">
        <f t="shared" si="25"/>
        <v>0</v>
      </c>
      <c r="AZ18" s="19">
        <f t="shared" si="26"/>
        <v>0</v>
      </c>
      <c r="BA18" s="19">
        <f t="shared" si="27"/>
        <v>0</v>
      </c>
      <c r="BB18" s="19">
        <f t="shared" si="28"/>
        <v>0</v>
      </c>
      <c r="BC18" s="19">
        <f t="shared" si="29"/>
        <v>0</v>
      </c>
      <c r="BD18" s="19">
        <f t="shared" si="30"/>
        <v>0</v>
      </c>
      <c r="BE18" s="19">
        <f t="shared" si="31"/>
        <v>0</v>
      </c>
      <c r="BF18" s="19">
        <f t="shared" si="32"/>
        <v>1884</v>
      </c>
      <c r="BG18" s="19">
        <f t="shared" si="33"/>
        <v>0</v>
      </c>
      <c r="BH18" s="19">
        <f t="shared" si="34"/>
        <v>0</v>
      </c>
      <c r="BI18" s="19">
        <f t="shared" si="35"/>
        <v>0</v>
      </c>
      <c r="BK18" s="20">
        <f t="shared" si="36"/>
        <v>0</v>
      </c>
      <c r="BL18" s="20">
        <f t="shared" si="37"/>
        <v>0</v>
      </c>
      <c r="BM18" s="20">
        <f t="shared" si="38"/>
        <v>0</v>
      </c>
      <c r="BN18" s="20">
        <f t="shared" si="39"/>
        <v>0</v>
      </c>
      <c r="BO18" s="20">
        <f t="shared" si="40"/>
        <v>0</v>
      </c>
      <c r="BP18" s="20">
        <f t="shared" si="41"/>
        <v>0</v>
      </c>
      <c r="BQ18" s="20">
        <f t="shared" si="42"/>
        <v>0</v>
      </c>
      <c r="BR18" s="20">
        <f t="shared" si="43"/>
        <v>0</v>
      </c>
      <c r="BS18" s="20">
        <f t="shared" si="44"/>
        <v>0</v>
      </c>
      <c r="BT18" s="20">
        <f t="shared" si="45"/>
        <v>0</v>
      </c>
      <c r="BU18" s="20">
        <f t="shared" si="46"/>
        <v>0</v>
      </c>
      <c r="BV18" s="8">
        <f>IF('Men''s Epée'!$AP$3=TRUE,G18,0)</f>
        <v>529</v>
      </c>
      <c r="BW18" s="8">
        <f>IF('Men''s Epée'!$AQ$3=TRUE,I18,0)</f>
        <v>287</v>
      </c>
      <c r="BX18" s="8">
        <f>IF('Men''s Epée'!$AR$3=TRUE,K18,0)</f>
        <v>850</v>
      </c>
      <c r="BY18" s="8">
        <f>IF('Men''s Epée'!$AS$3=TRUE,M18,0)</f>
        <v>505</v>
      </c>
      <c r="BZ18" s="8">
        <f t="shared" si="47"/>
        <v>0</v>
      </c>
      <c r="CA18" s="8">
        <f t="shared" si="4"/>
        <v>0</v>
      </c>
      <c r="CB18" s="8">
        <f t="shared" si="48"/>
        <v>0</v>
      </c>
      <c r="CC18" s="8">
        <f t="shared" si="49"/>
        <v>0</v>
      </c>
      <c r="CD18" s="8">
        <f t="shared" si="50"/>
        <v>0</v>
      </c>
      <c r="CE18" s="8">
        <f t="shared" si="51"/>
        <v>0</v>
      </c>
      <c r="CF18" s="20">
        <f t="shared" si="52"/>
        <v>0</v>
      </c>
      <c r="CG18" s="20">
        <f t="shared" si="53"/>
        <v>0</v>
      </c>
      <c r="CH18" s="20">
        <f t="shared" si="54"/>
        <v>0</v>
      </c>
      <c r="CI18" s="20">
        <f t="shared" si="55"/>
        <v>0</v>
      </c>
      <c r="CJ18" s="20">
        <f t="shared" si="56"/>
        <v>0</v>
      </c>
      <c r="CK18" s="20">
        <f t="shared" si="57"/>
        <v>0</v>
      </c>
      <c r="CL18" s="8">
        <f t="shared" si="58"/>
        <v>1884</v>
      </c>
      <c r="CM18" s="8">
        <f t="shared" si="59"/>
        <v>0</v>
      </c>
      <c r="CN18" s="8">
        <f t="shared" si="60"/>
        <v>0</v>
      </c>
      <c r="CO18" s="8">
        <f t="shared" si="61"/>
        <v>0</v>
      </c>
      <c r="CP18" s="8">
        <f t="shared" si="62"/>
        <v>1884</v>
      </c>
    </row>
    <row r="19" spans="1:94" ht="13.5">
      <c r="A19" s="11" t="str">
        <f>IF(E19&lt;MinimumSr,"",IF(E19=E18,A18,ROW()-3&amp;IF(E19=E20,"T","")))</f>
        <v>16T</v>
      </c>
      <c r="B19" s="11" t="str">
        <f aca="true" t="shared" si="64" ref="B19:B31">IF(D19&gt;=JuniorCutoff,"#","")</f>
        <v>#</v>
      </c>
      <c r="C19" s="12" t="s">
        <v>117</v>
      </c>
      <c r="D19" s="13">
        <v>1987</v>
      </c>
      <c r="E19" s="39">
        <f>ROUND(IF('Men''s Epée'!$A$3=1,AO19+BF19,BU19+CL19),0)</f>
        <v>1544</v>
      </c>
      <c r="F19" s="14">
        <v>14</v>
      </c>
      <c r="G19" s="16">
        <f>IF(OR('Men''s Epée'!$A$3=1,'Men''s Epée'!$AP$3=TRUE),IF(OR(F19&gt;=49,ISNUMBER(F19)=FALSE),0,VLOOKUP(F19,PointTable,G$3,TRUE)),0)</f>
        <v>504</v>
      </c>
      <c r="H19" s="15">
        <v>17</v>
      </c>
      <c r="I19" s="16">
        <f>IF(OR('Men''s Epée'!$A$3=1,'Men''s Epée'!$AQ$3=TRUE),IF(OR(H19&gt;=49,ISNUMBER(H19)=FALSE),0,VLOOKUP(H19,PointTable,I$3,TRUE)),0)</f>
        <v>350</v>
      </c>
      <c r="J19" s="15" t="s">
        <v>4</v>
      </c>
      <c r="K19" s="16">
        <f>IF(OR('Men''s Epée'!$A$3=1,'Men''s Epée'!$AQ$3=TRUE),IF(OR(J19&gt;=49,ISNUMBER(J19)=FALSE),0,VLOOKUP(J19,PointTable,K$3,TRUE)),0)</f>
        <v>0</v>
      </c>
      <c r="L19" s="15">
        <v>7</v>
      </c>
      <c r="M19" s="16">
        <f>IF(OR('Men''s Epée'!$A$3=1,'Men''s Epée'!$AS$3=TRUE),IF(OR(L19&gt;=49,ISNUMBER(L19)=FALSE),0,VLOOKUP(L19,PointTable,M$3,TRUE)),0)</f>
        <v>690</v>
      </c>
      <c r="N19" s="17"/>
      <c r="O19" s="17"/>
      <c r="P19" s="17"/>
      <c r="Q19" s="17"/>
      <c r="R19" s="17"/>
      <c r="S19" s="17"/>
      <c r="T19" s="17"/>
      <c r="U19" s="17"/>
      <c r="V19" s="17"/>
      <c r="W19" s="18"/>
      <c r="X19" s="17"/>
      <c r="Y19" s="17"/>
      <c r="Z19" s="17"/>
      <c r="AA19" s="17"/>
      <c r="AB19" s="17"/>
      <c r="AC19" s="18"/>
      <c r="AE19" s="19">
        <f t="shared" si="6"/>
        <v>0</v>
      </c>
      <c r="AF19" s="19">
        <f t="shared" si="7"/>
        <v>0</v>
      </c>
      <c r="AG19" s="19">
        <f t="shared" si="8"/>
        <v>0</v>
      </c>
      <c r="AH19" s="19">
        <f t="shared" si="9"/>
        <v>0</v>
      </c>
      <c r="AI19" s="19">
        <f t="shared" si="10"/>
        <v>0</v>
      </c>
      <c r="AJ19" s="19">
        <f t="shared" si="11"/>
        <v>0</v>
      </c>
      <c r="AK19" s="19">
        <f t="shared" si="12"/>
        <v>0</v>
      </c>
      <c r="AL19" s="19">
        <f t="shared" si="13"/>
        <v>0</v>
      </c>
      <c r="AM19" s="19">
        <f t="shared" si="14"/>
        <v>0</v>
      </c>
      <c r="AN19" s="19">
        <f t="shared" si="15"/>
        <v>0</v>
      </c>
      <c r="AO19" s="19">
        <f t="shared" si="16"/>
        <v>0</v>
      </c>
      <c r="AP19" s="19">
        <f t="shared" si="17"/>
        <v>504</v>
      </c>
      <c r="AQ19" s="19">
        <f t="shared" si="18"/>
        <v>350</v>
      </c>
      <c r="AR19" s="19">
        <f t="shared" si="19"/>
        <v>0</v>
      </c>
      <c r="AS19" s="19">
        <f t="shared" si="20"/>
        <v>690</v>
      </c>
      <c r="AT19" s="19">
        <f t="shared" si="21"/>
        <v>0</v>
      </c>
      <c r="AU19" s="19">
        <f t="shared" si="1"/>
        <v>0</v>
      </c>
      <c r="AV19" s="19">
        <f t="shared" si="22"/>
        <v>0</v>
      </c>
      <c r="AW19" s="19">
        <f t="shared" si="23"/>
        <v>0</v>
      </c>
      <c r="AX19" s="19">
        <f t="shared" si="24"/>
        <v>0</v>
      </c>
      <c r="AY19" s="19">
        <f t="shared" si="25"/>
        <v>0</v>
      </c>
      <c r="AZ19" s="19">
        <f t="shared" si="26"/>
        <v>0</v>
      </c>
      <c r="BA19" s="19">
        <f t="shared" si="27"/>
        <v>0</v>
      </c>
      <c r="BB19" s="19">
        <f t="shared" si="28"/>
        <v>0</v>
      </c>
      <c r="BC19" s="19">
        <f t="shared" si="29"/>
        <v>0</v>
      </c>
      <c r="BD19" s="19">
        <f t="shared" si="30"/>
        <v>0</v>
      </c>
      <c r="BE19" s="19">
        <f t="shared" si="31"/>
        <v>0</v>
      </c>
      <c r="BF19" s="19">
        <f t="shared" si="32"/>
        <v>1544</v>
      </c>
      <c r="BG19" s="19">
        <f t="shared" si="33"/>
        <v>0</v>
      </c>
      <c r="BH19" s="19">
        <f t="shared" si="34"/>
        <v>0</v>
      </c>
      <c r="BI19" s="19">
        <f t="shared" si="35"/>
        <v>0</v>
      </c>
      <c r="BK19" s="20">
        <f t="shared" si="36"/>
        <v>0</v>
      </c>
      <c r="BL19" s="20">
        <f t="shared" si="37"/>
        <v>0</v>
      </c>
      <c r="BM19" s="20">
        <f t="shared" si="38"/>
        <v>0</v>
      </c>
      <c r="BN19" s="20">
        <f t="shared" si="39"/>
        <v>0</v>
      </c>
      <c r="BO19" s="20">
        <f t="shared" si="40"/>
        <v>0</v>
      </c>
      <c r="BP19" s="20">
        <f t="shared" si="41"/>
        <v>0</v>
      </c>
      <c r="BQ19" s="20">
        <f t="shared" si="42"/>
        <v>0</v>
      </c>
      <c r="BR19" s="20">
        <f t="shared" si="43"/>
        <v>0</v>
      </c>
      <c r="BS19" s="20">
        <f t="shared" si="44"/>
        <v>0</v>
      </c>
      <c r="BT19" s="20">
        <f t="shared" si="45"/>
        <v>0</v>
      </c>
      <c r="BU19" s="20">
        <f t="shared" si="46"/>
        <v>0</v>
      </c>
      <c r="BV19" s="8">
        <f>IF('Men''s Epée'!$AP$3=TRUE,G19,0)</f>
        <v>504</v>
      </c>
      <c r="BW19" s="8">
        <f>IF('Men''s Epée'!$AQ$3=TRUE,I19,0)</f>
        <v>350</v>
      </c>
      <c r="BX19" s="8">
        <f>IF('Men''s Epée'!$AR$3=TRUE,K19,0)</f>
        <v>0</v>
      </c>
      <c r="BY19" s="8">
        <f>IF('Men''s Epée'!$AS$3=TRUE,M19,0)</f>
        <v>690</v>
      </c>
      <c r="BZ19" s="8">
        <f t="shared" si="47"/>
        <v>0</v>
      </c>
      <c r="CA19" s="8">
        <f t="shared" si="4"/>
        <v>0</v>
      </c>
      <c r="CB19" s="8">
        <f t="shared" si="48"/>
        <v>0</v>
      </c>
      <c r="CC19" s="8">
        <f t="shared" si="49"/>
        <v>0</v>
      </c>
      <c r="CD19" s="8">
        <f t="shared" si="50"/>
        <v>0</v>
      </c>
      <c r="CE19" s="8">
        <f t="shared" si="51"/>
        <v>0</v>
      </c>
      <c r="CF19" s="20">
        <f t="shared" si="52"/>
        <v>0</v>
      </c>
      <c r="CG19" s="20">
        <f t="shared" si="53"/>
        <v>0</v>
      </c>
      <c r="CH19" s="20">
        <f t="shared" si="54"/>
        <v>0</v>
      </c>
      <c r="CI19" s="20">
        <f t="shared" si="55"/>
        <v>0</v>
      </c>
      <c r="CJ19" s="20">
        <f t="shared" si="56"/>
        <v>0</v>
      </c>
      <c r="CK19" s="20">
        <f t="shared" si="57"/>
        <v>0</v>
      </c>
      <c r="CL19" s="8">
        <f t="shared" si="58"/>
        <v>1544</v>
      </c>
      <c r="CM19" s="8">
        <f t="shared" si="59"/>
        <v>0</v>
      </c>
      <c r="CN19" s="8">
        <f t="shared" si="60"/>
        <v>0</v>
      </c>
      <c r="CO19" s="8">
        <f t="shared" si="61"/>
        <v>0</v>
      </c>
      <c r="CP19" s="8">
        <f t="shared" si="62"/>
        <v>1544</v>
      </c>
    </row>
    <row r="20" spans="1:94" ht="13.5">
      <c r="A20" s="11" t="str">
        <f>IF(E20&lt;MinimumSr,"",IF(E20=E19,A19,ROW()-3&amp;IF(E20=E21,"T","")))</f>
        <v>16T</v>
      </c>
      <c r="B20" s="11" t="str">
        <f t="shared" si="64"/>
        <v>#</v>
      </c>
      <c r="C20" s="12" t="s">
        <v>153</v>
      </c>
      <c r="D20" s="30">
        <v>1990</v>
      </c>
      <c r="E20" s="39">
        <f>ROUND(IF('Men''s Epée'!$A$3=1,AO20+BF20,BU20+CL20),0)</f>
        <v>1544</v>
      </c>
      <c r="F20" s="14">
        <v>15</v>
      </c>
      <c r="G20" s="16">
        <f>IF(OR('Men''s Epée'!$A$3=1,'Men''s Epée'!$AP$3=TRUE),IF(OR(F20&gt;=49,ISNUMBER(F20)=FALSE),0,VLOOKUP(F20,PointTable,G$3,TRUE)),0)</f>
        <v>502</v>
      </c>
      <c r="H20" s="15">
        <v>24</v>
      </c>
      <c r="I20" s="16">
        <f>IF(OR('Men''s Epée'!$A$3=1,'Men''s Epée'!$AQ$3=TRUE),IF(OR(H20&gt;=49,ISNUMBER(H20)=FALSE),0,VLOOKUP(H20,PointTable,I$3,TRUE)),0)</f>
        <v>336</v>
      </c>
      <c r="J20" s="15">
        <v>13</v>
      </c>
      <c r="K20" s="16">
        <f>IF(OR('Men''s Epée'!$A$3=1,'Men''s Epée'!$AQ$3=TRUE),IF(OR(J20&gt;=49,ISNUMBER(J20)=FALSE),0,VLOOKUP(J20,PointTable,K$3,TRUE)),0)</f>
        <v>506</v>
      </c>
      <c r="L20" s="15" t="s">
        <v>4</v>
      </c>
      <c r="M20" s="16">
        <f>IF(OR('Men''s Epée'!$A$3=1,'Men''s Epée'!$AS$3=TRUE),IF(OR(L20&gt;=49,ISNUMBER(L20)=FALSE),0,VLOOKUP(L20,PointTable,M$3,TRUE)),0)</f>
        <v>0</v>
      </c>
      <c r="N20" s="17">
        <v>200</v>
      </c>
      <c r="O20" s="17"/>
      <c r="P20" s="17"/>
      <c r="Q20" s="17"/>
      <c r="R20" s="17"/>
      <c r="S20" s="17"/>
      <c r="T20" s="17"/>
      <c r="U20" s="17"/>
      <c r="V20" s="17"/>
      <c r="W20" s="18"/>
      <c r="X20" s="17"/>
      <c r="Y20" s="17"/>
      <c r="Z20" s="17"/>
      <c r="AA20" s="17"/>
      <c r="AB20" s="17"/>
      <c r="AC20" s="18"/>
      <c r="AE20" s="19">
        <f aca="true" t="shared" si="65" ref="AE20:AE31">ABS(N20)</f>
        <v>200</v>
      </c>
      <c r="AF20" s="19">
        <f aca="true" t="shared" si="66" ref="AF20:AF30">ABS(O20)</f>
        <v>0</v>
      </c>
      <c r="AG20" s="19">
        <f aca="true" t="shared" si="67" ref="AG20:AG30">ABS(P20)</f>
        <v>0</v>
      </c>
      <c r="AH20" s="19">
        <f aca="true" t="shared" si="68" ref="AH20:AH30">ABS(Q20)</f>
        <v>0</v>
      </c>
      <c r="AI20" s="19">
        <f aca="true" t="shared" si="69" ref="AI20:AI30">ABS(R20)</f>
        <v>0</v>
      </c>
      <c r="AJ20" s="19">
        <f aca="true" t="shared" si="70" ref="AJ20:AJ30">ABS(S20)</f>
        <v>0</v>
      </c>
      <c r="AK20" s="19">
        <f aca="true" t="shared" si="71" ref="AK20:AK30">ABS(T20)</f>
        <v>0</v>
      </c>
      <c r="AL20" s="19">
        <f aca="true" t="shared" si="72" ref="AL20:AL30">ABS(U20)</f>
        <v>0</v>
      </c>
      <c r="AM20" s="19">
        <f aca="true" t="shared" si="73" ref="AM20:AM30">ABS(V20)</f>
        <v>0</v>
      </c>
      <c r="AN20" s="19">
        <f aca="true" t="shared" si="74" ref="AN20:AN30">ABS(W20)</f>
        <v>0</v>
      </c>
      <c r="AO20" s="19">
        <f t="shared" si="16"/>
        <v>200</v>
      </c>
      <c r="AP20" s="19">
        <f aca="true" t="shared" si="75" ref="AP20:AP31">G20</f>
        <v>502</v>
      </c>
      <c r="AQ20" s="19">
        <f aca="true" t="shared" si="76" ref="AQ20:AQ31">I20</f>
        <v>336</v>
      </c>
      <c r="AR20" s="19">
        <f aca="true" t="shared" si="77" ref="AR20:AR31">K20</f>
        <v>506</v>
      </c>
      <c r="AS20" s="19">
        <f aca="true" t="shared" si="78" ref="AS20:AS31">M20</f>
        <v>0</v>
      </c>
      <c r="AT20" s="19">
        <f t="shared" si="21"/>
        <v>0</v>
      </c>
      <c r="AU20" s="19">
        <f t="shared" si="1"/>
        <v>0</v>
      </c>
      <c r="AV20" s="19">
        <f t="shared" si="22"/>
        <v>0</v>
      </c>
      <c r="AW20" s="19">
        <f t="shared" si="23"/>
        <v>0</v>
      </c>
      <c r="AX20" s="19">
        <f t="shared" si="24"/>
        <v>0</v>
      </c>
      <c r="AY20" s="19">
        <f t="shared" si="25"/>
        <v>0</v>
      </c>
      <c r="AZ20" s="19">
        <f aca="true" t="shared" si="79" ref="AZ20:AZ30">ABS(X20)</f>
        <v>0</v>
      </c>
      <c r="BA20" s="19">
        <f aca="true" t="shared" si="80" ref="BA20:BA30">ABS(Y20)</f>
        <v>0</v>
      </c>
      <c r="BB20" s="19">
        <f aca="true" t="shared" si="81" ref="BB20:BB30">ABS(Z20)</f>
        <v>0</v>
      </c>
      <c r="BC20" s="19">
        <f aca="true" t="shared" si="82" ref="BC20:BC30">ABS(AA20)</f>
        <v>0</v>
      </c>
      <c r="BD20" s="19">
        <f aca="true" t="shared" si="83" ref="BD20:BD30">ABS(AB20)</f>
        <v>0</v>
      </c>
      <c r="BE20" s="19">
        <f aca="true" t="shared" si="84" ref="BE20:BE30">ABS(AC20)</f>
        <v>0</v>
      </c>
      <c r="BF20" s="19">
        <f t="shared" si="32"/>
        <v>1344</v>
      </c>
      <c r="BG20" s="19">
        <f aca="true" t="shared" si="85" ref="BG20:BG31">LARGE(AT20:BE20,1)</f>
        <v>0</v>
      </c>
      <c r="BH20" s="19">
        <f aca="true" t="shared" si="86" ref="BH20:BH31">LARGE(AT20:BE20,2)</f>
        <v>0</v>
      </c>
      <c r="BI20" s="19">
        <f aca="true" t="shared" si="87" ref="BI20:BI31">LARGE(AT20:BE20,3)</f>
        <v>0</v>
      </c>
      <c r="BK20" s="20">
        <f aca="true" t="shared" si="88" ref="BK20:BK31">MAX(N20,0)</f>
        <v>200</v>
      </c>
      <c r="BL20" s="20">
        <f aca="true" t="shared" si="89" ref="BL20:BL30">MAX(O20,0)</f>
        <v>0</v>
      </c>
      <c r="BM20" s="20">
        <f aca="true" t="shared" si="90" ref="BM20:BM30">MAX(P20,0)</f>
        <v>0</v>
      </c>
      <c r="BN20" s="20">
        <f aca="true" t="shared" si="91" ref="BN20:BN30">MAX(Q20,0)</f>
        <v>0</v>
      </c>
      <c r="BO20" s="20">
        <f aca="true" t="shared" si="92" ref="BO20:BO30">MAX(R20,0)</f>
        <v>0</v>
      </c>
      <c r="BP20" s="20">
        <f aca="true" t="shared" si="93" ref="BP20:BP30">MAX(S20,0)</f>
        <v>0</v>
      </c>
      <c r="BQ20" s="20">
        <f aca="true" t="shared" si="94" ref="BQ20:BQ30">MAX(T20,0)</f>
        <v>0</v>
      </c>
      <c r="BR20" s="20">
        <f aca="true" t="shared" si="95" ref="BR20:BR30">MAX(U20,0)</f>
        <v>0</v>
      </c>
      <c r="BS20" s="20">
        <f aca="true" t="shared" si="96" ref="BS20:BS30">MAX(V20,0)</f>
        <v>0</v>
      </c>
      <c r="BT20" s="20">
        <f aca="true" t="shared" si="97" ref="BT20:BT30">MAX(W20,0)</f>
        <v>0</v>
      </c>
      <c r="BU20" s="20">
        <f t="shared" si="46"/>
        <v>200</v>
      </c>
      <c r="BV20" s="8">
        <f>IF('Men''s Epée'!$AP$3=TRUE,G20,0)</f>
        <v>502</v>
      </c>
      <c r="BW20" s="8">
        <f>IF('Men''s Epée'!$AQ$3=TRUE,I20,0)</f>
        <v>336</v>
      </c>
      <c r="BX20" s="8">
        <f>IF('Men''s Epée'!$AR$3=TRUE,K20,0)</f>
        <v>506</v>
      </c>
      <c r="BY20" s="8">
        <f>IF('Men''s Epée'!$AS$3=TRUE,M20,0)</f>
        <v>0</v>
      </c>
      <c r="BZ20" s="8">
        <f t="shared" si="47"/>
        <v>0</v>
      </c>
      <c r="CA20" s="8">
        <f t="shared" si="4"/>
        <v>0</v>
      </c>
      <c r="CB20" s="8">
        <f t="shared" si="48"/>
        <v>0</v>
      </c>
      <c r="CC20" s="8">
        <f t="shared" si="49"/>
        <v>0</v>
      </c>
      <c r="CD20" s="8">
        <f t="shared" si="50"/>
        <v>0</v>
      </c>
      <c r="CE20" s="8">
        <f t="shared" si="51"/>
        <v>0</v>
      </c>
      <c r="CF20" s="20">
        <f aca="true" t="shared" si="98" ref="CF20:CF30">MAX(X20,0)</f>
        <v>0</v>
      </c>
      <c r="CG20" s="20">
        <f aca="true" t="shared" si="99" ref="CG20:CG30">MAX(Y20,0)</f>
        <v>0</v>
      </c>
      <c r="CH20" s="20">
        <f aca="true" t="shared" si="100" ref="CH20:CH30">MAX(Z20,0)</f>
        <v>0</v>
      </c>
      <c r="CI20" s="20">
        <f aca="true" t="shared" si="101" ref="CI20:CI30">MAX(AA20,0)</f>
        <v>0</v>
      </c>
      <c r="CJ20" s="20">
        <f aca="true" t="shared" si="102" ref="CJ20:CJ30">MAX(AB20,0)</f>
        <v>0</v>
      </c>
      <c r="CK20" s="20">
        <f aca="true" t="shared" si="103" ref="CK20:CK30">MAX(AC20,0)</f>
        <v>0</v>
      </c>
      <c r="CL20" s="8">
        <f t="shared" si="58"/>
        <v>1344</v>
      </c>
      <c r="CM20" s="8">
        <f aca="true" t="shared" si="104" ref="CM20:CM31">LARGE(BZ20:CK20,1)</f>
        <v>0</v>
      </c>
      <c r="CN20" s="8">
        <f aca="true" t="shared" si="105" ref="CN20:CN31">LARGE(BZ20:CK20,2)</f>
        <v>0</v>
      </c>
      <c r="CO20" s="8">
        <f aca="true" t="shared" si="106" ref="CO20:CO31">LARGE(BZ20:CK20,3)</f>
        <v>0</v>
      </c>
      <c r="CP20" s="8">
        <f aca="true" t="shared" si="107" ref="CP20:CP31">ROUND(BU20+CL20,0)</f>
        <v>1544</v>
      </c>
    </row>
    <row r="21" spans="1:94" ht="13.5">
      <c r="A21" s="11" t="str">
        <f>IF(E21&lt;MinimumSr,"",IF(E21=E20,A20,ROW()-3&amp;IF(E21=E22,"T","")))</f>
        <v>18</v>
      </c>
      <c r="B21" s="11">
        <f t="shared" si="64"/>
      </c>
      <c r="C21" s="12" t="s">
        <v>243</v>
      </c>
      <c r="D21" s="30">
        <v>1985</v>
      </c>
      <c r="E21" s="39">
        <f>ROUND(IF('Men''s Epée'!$A$3=1,AO21+BF21,BU21+CL21),0)</f>
        <v>1407</v>
      </c>
      <c r="F21" s="14">
        <v>20</v>
      </c>
      <c r="G21" s="16">
        <f>IF(OR('Men''s Epée'!$A$3=1,'Men''s Epée'!$AP$3=TRUE),IF(OR(F21&gt;=49,ISNUMBER(F21)=FALSE),0,VLOOKUP(F21,PointTable,G$3,TRUE)),0)</f>
        <v>344</v>
      </c>
      <c r="H21" s="15">
        <v>10</v>
      </c>
      <c r="I21" s="16">
        <f>IF(OR('Men''s Epée'!$A$3=1,'Men''s Epée'!$AQ$3=TRUE),IF(OR(H21&gt;=49,ISNUMBER(H21)=FALSE),0,VLOOKUP(H21,PointTable,I$3,TRUE)),0)</f>
        <v>533</v>
      </c>
      <c r="J21" s="15" t="s">
        <v>4</v>
      </c>
      <c r="K21" s="16">
        <f>IF(OR('Men''s Epée'!$A$3=1,'Men''s Epée'!$AQ$3=TRUE),IF(OR(J21&gt;=49,ISNUMBER(J21)=FALSE),0,VLOOKUP(J21,PointTable,K$3,TRUE)),0)</f>
        <v>0</v>
      </c>
      <c r="L21" s="15">
        <v>10</v>
      </c>
      <c r="M21" s="16">
        <f>IF(OR('Men''s Epée'!$A$3=1,'Men''s Epée'!$AS$3=TRUE),IF(OR(L21&gt;=49,ISNUMBER(L21)=FALSE),0,VLOOKUP(L21,PointTable,M$3,TRUE)),0)</f>
        <v>530</v>
      </c>
      <c r="N21" s="17"/>
      <c r="O21" s="17"/>
      <c r="P21" s="17"/>
      <c r="Q21" s="17"/>
      <c r="R21" s="17"/>
      <c r="S21" s="17"/>
      <c r="T21" s="17"/>
      <c r="U21" s="17"/>
      <c r="V21" s="17"/>
      <c r="W21" s="18"/>
      <c r="X21" s="17"/>
      <c r="Y21" s="17"/>
      <c r="Z21" s="17"/>
      <c r="AA21" s="17"/>
      <c r="AB21" s="17"/>
      <c r="AC21" s="18"/>
      <c r="AE21" s="19">
        <f t="shared" si="65"/>
        <v>0</v>
      </c>
      <c r="AF21" s="19">
        <f t="shared" si="66"/>
        <v>0</v>
      </c>
      <c r="AG21" s="19">
        <f t="shared" si="67"/>
        <v>0</v>
      </c>
      <c r="AH21" s="19">
        <f t="shared" si="68"/>
        <v>0</v>
      </c>
      <c r="AI21" s="19">
        <f t="shared" si="69"/>
        <v>0</v>
      </c>
      <c r="AJ21" s="19">
        <f t="shared" si="70"/>
        <v>0</v>
      </c>
      <c r="AK21" s="19">
        <f t="shared" si="71"/>
        <v>0</v>
      </c>
      <c r="AL21" s="19">
        <f t="shared" si="72"/>
        <v>0</v>
      </c>
      <c r="AM21" s="19">
        <f t="shared" si="73"/>
        <v>0</v>
      </c>
      <c r="AN21" s="19">
        <f t="shared" si="74"/>
        <v>0</v>
      </c>
      <c r="AO21" s="19">
        <f t="shared" si="16"/>
        <v>0</v>
      </c>
      <c r="AP21" s="19">
        <f t="shared" si="75"/>
        <v>344</v>
      </c>
      <c r="AQ21" s="19">
        <f t="shared" si="76"/>
        <v>533</v>
      </c>
      <c r="AR21" s="19">
        <f t="shared" si="77"/>
        <v>0</v>
      </c>
      <c r="AS21" s="19">
        <f t="shared" si="78"/>
        <v>530</v>
      </c>
      <c r="AT21" s="19">
        <f t="shared" si="21"/>
        <v>0</v>
      </c>
      <c r="AU21" s="19">
        <f t="shared" si="1"/>
        <v>0</v>
      </c>
      <c r="AV21" s="19">
        <f t="shared" si="22"/>
        <v>0</v>
      </c>
      <c r="AW21" s="19">
        <f t="shared" si="23"/>
        <v>0</v>
      </c>
      <c r="AX21" s="19">
        <f t="shared" si="24"/>
        <v>0</v>
      </c>
      <c r="AY21" s="19">
        <f t="shared" si="25"/>
        <v>0</v>
      </c>
      <c r="AZ21" s="19">
        <f t="shared" si="79"/>
        <v>0</v>
      </c>
      <c r="BA21" s="19">
        <f t="shared" si="80"/>
        <v>0</v>
      </c>
      <c r="BB21" s="19">
        <f t="shared" si="81"/>
        <v>0</v>
      </c>
      <c r="BC21" s="19">
        <f t="shared" si="82"/>
        <v>0</v>
      </c>
      <c r="BD21" s="19">
        <f t="shared" si="83"/>
        <v>0</v>
      </c>
      <c r="BE21" s="19">
        <f t="shared" si="84"/>
        <v>0</v>
      </c>
      <c r="BF21" s="19">
        <f t="shared" si="32"/>
        <v>1407</v>
      </c>
      <c r="BG21" s="19">
        <f t="shared" si="85"/>
        <v>0</v>
      </c>
      <c r="BH21" s="19">
        <f t="shared" si="86"/>
        <v>0</v>
      </c>
      <c r="BI21" s="19">
        <f t="shared" si="87"/>
        <v>0</v>
      </c>
      <c r="BK21" s="20">
        <f t="shared" si="88"/>
        <v>0</v>
      </c>
      <c r="BL21" s="20">
        <f t="shared" si="89"/>
        <v>0</v>
      </c>
      <c r="BM21" s="20">
        <f t="shared" si="90"/>
        <v>0</v>
      </c>
      <c r="BN21" s="20">
        <f t="shared" si="91"/>
        <v>0</v>
      </c>
      <c r="BO21" s="20">
        <f t="shared" si="92"/>
        <v>0</v>
      </c>
      <c r="BP21" s="20">
        <f t="shared" si="93"/>
        <v>0</v>
      </c>
      <c r="BQ21" s="20">
        <f t="shared" si="94"/>
        <v>0</v>
      </c>
      <c r="BR21" s="20">
        <f t="shared" si="95"/>
        <v>0</v>
      </c>
      <c r="BS21" s="20">
        <f t="shared" si="96"/>
        <v>0</v>
      </c>
      <c r="BT21" s="20">
        <f t="shared" si="97"/>
        <v>0</v>
      </c>
      <c r="BU21" s="20">
        <f t="shared" si="46"/>
        <v>0</v>
      </c>
      <c r="BV21" s="8">
        <f>IF('Men''s Epée'!$AP$3=TRUE,G21,0)</f>
        <v>344</v>
      </c>
      <c r="BW21" s="8">
        <f>IF('Men''s Epée'!$AQ$3=TRUE,I21,0)</f>
        <v>533</v>
      </c>
      <c r="BX21" s="8">
        <f>IF('Men''s Epée'!$AR$3=TRUE,K21,0)</f>
        <v>0</v>
      </c>
      <c r="BY21" s="8">
        <f>IF('Men''s Epée'!$AS$3=TRUE,M21,0)</f>
        <v>530</v>
      </c>
      <c r="BZ21" s="8">
        <f t="shared" si="47"/>
        <v>0</v>
      </c>
      <c r="CA21" s="8">
        <f t="shared" si="4"/>
        <v>0</v>
      </c>
      <c r="CB21" s="8">
        <f t="shared" si="48"/>
        <v>0</v>
      </c>
      <c r="CC21" s="8">
        <f t="shared" si="49"/>
        <v>0</v>
      </c>
      <c r="CD21" s="8">
        <f t="shared" si="50"/>
        <v>0</v>
      </c>
      <c r="CE21" s="8">
        <f t="shared" si="51"/>
        <v>0</v>
      </c>
      <c r="CF21" s="20">
        <f t="shared" si="98"/>
        <v>0</v>
      </c>
      <c r="CG21" s="20">
        <f t="shared" si="99"/>
        <v>0</v>
      </c>
      <c r="CH21" s="20">
        <f t="shared" si="100"/>
        <v>0</v>
      </c>
      <c r="CI21" s="20">
        <f t="shared" si="101"/>
        <v>0</v>
      </c>
      <c r="CJ21" s="20">
        <f t="shared" si="102"/>
        <v>0</v>
      </c>
      <c r="CK21" s="20">
        <f t="shared" si="103"/>
        <v>0</v>
      </c>
      <c r="CL21" s="8">
        <f t="shared" si="58"/>
        <v>1407</v>
      </c>
      <c r="CM21" s="8">
        <f t="shared" si="104"/>
        <v>0</v>
      </c>
      <c r="CN21" s="8">
        <f t="shared" si="105"/>
        <v>0</v>
      </c>
      <c r="CO21" s="8">
        <f t="shared" si="106"/>
        <v>0</v>
      </c>
      <c r="CP21" s="8">
        <f t="shared" si="107"/>
        <v>1407</v>
      </c>
    </row>
    <row r="22" spans="1:94" ht="13.5">
      <c r="A22" s="11" t="str">
        <f>IF(E22&lt;MinimumSr,"",IF(E22=E21,A21,ROW()-3&amp;IF(E22=E23,"T","")))</f>
        <v>19</v>
      </c>
      <c r="B22" s="11" t="str">
        <f t="shared" si="64"/>
        <v>#</v>
      </c>
      <c r="C22" s="12" t="s">
        <v>201</v>
      </c>
      <c r="D22" s="30">
        <v>1988</v>
      </c>
      <c r="E22" s="39">
        <f>ROUND(IF('Men''s Epée'!$A$3=1,AO22+BF22,BU22+CL22),0)</f>
        <v>1216</v>
      </c>
      <c r="F22" s="14">
        <v>11</v>
      </c>
      <c r="G22" s="16">
        <f>IF(OR('Men''s Epée'!$A$3=1,'Men''s Epée'!$AP$3=TRUE),IF(OR(F22&gt;=49,ISNUMBER(F22)=FALSE),0,VLOOKUP(F22,PointTable,G$3,TRUE)),0)</f>
        <v>531</v>
      </c>
      <c r="H22" s="15" t="s">
        <v>4</v>
      </c>
      <c r="I22" s="16">
        <f>IF(OR('Men''s Epée'!$A$3=1,'Men''s Epée'!$AQ$3=TRUE),IF(OR(H22&gt;=49,ISNUMBER(H22)=FALSE),0,VLOOKUP(H22,PointTable,I$3,TRUE)),0)</f>
        <v>0</v>
      </c>
      <c r="J22" s="15" t="s">
        <v>4</v>
      </c>
      <c r="K22" s="16">
        <f>IF(OR('Men''s Epée'!$A$3=1,'Men''s Epée'!$AQ$3=TRUE),IF(OR(J22&gt;=49,ISNUMBER(J22)=FALSE),0,VLOOKUP(J22,PointTable,K$3,TRUE)),0)</f>
        <v>0</v>
      </c>
      <c r="L22" s="15">
        <v>8</v>
      </c>
      <c r="M22" s="16">
        <f>IF(OR('Men''s Epée'!$A$3=1,'Men''s Epée'!$AS$3=TRUE),IF(OR(L22&gt;=49,ISNUMBER(L22)=FALSE),0,VLOOKUP(L22,PointTable,M$3,TRUE)),0)</f>
        <v>685</v>
      </c>
      <c r="N22" s="17"/>
      <c r="O22" s="17"/>
      <c r="P22" s="17"/>
      <c r="Q22" s="17"/>
      <c r="R22" s="17"/>
      <c r="S22" s="17"/>
      <c r="T22" s="17"/>
      <c r="U22" s="17"/>
      <c r="V22" s="17"/>
      <c r="W22" s="18"/>
      <c r="X22" s="17"/>
      <c r="Y22" s="17"/>
      <c r="Z22" s="17"/>
      <c r="AA22" s="17"/>
      <c r="AB22" s="17"/>
      <c r="AC22" s="18"/>
      <c r="AE22" s="19">
        <f t="shared" si="65"/>
        <v>0</v>
      </c>
      <c r="AF22" s="19">
        <f t="shared" si="66"/>
        <v>0</v>
      </c>
      <c r="AG22" s="19">
        <f t="shared" si="67"/>
        <v>0</v>
      </c>
      <c r="AH22" s="19">
        <f t="shared" si="68"/>
        <v>0</v>
      </c>
      <c r="AI22" s="19">
        <f t="shared" si="69"/>
        <v>0</v>
      </c>
      <c r="AJ22" s="19">
        <f t="shared" si="70"/>
        <v>0</v>
      </c>
      <c r="AK22" s="19">
        <f t="shared" si="71"/>
        <v>0</v>
      </c>
      <c r="AL22" s="19">
        <f t="shared" si="72"/>
        <v>0</v>
      </c>
      <c r="AM22" s="19">
        <f t="shared" si="73"/>
        <v>0</v>
      </c>
      <c r="AN22" s="19">
        <f t="shared" si="74"/>
        <v>0</v>
      </c>
      <c r="AO22" s="19">
        <f t="shared" si="16"/>
        <v>0</v>
      </c>
      <c r="AP22" s="19">
        <f t="shared" si="75"/>
        <v>531</v>
      </c>
      <c r="AQ22" s="19">
        <f t="shared" si="76"/>
        <v>0</v>
      </c>
      <c r="AR22" s="19">
        <f t="shared" si="77"/>
        <v>0</v>
      </c>
      <c r="AS22" s="19">
        <f t="shared" si="78"/>
        <v>685</v>
      </c>
      <c r="AT22" s="19">
        <f t="shared" si="21"/>
        <v>0</v>
      </c>
      <c r="AU22" s="19">
        <f t="shared" si="1"/>
        <v>0</v>
      </c>
      <c r="AV22" s="19">
        <f t="shared" si="22"/>
        <v>0</v>
      </c>
      <c r="AW22" s="19">
        <f t="shared" si="23"/>
        <v>0</v>
      </c>
      <c r="AX22" s="19">
        <f t="shared" si="24"/>
        <v>0</v>
      </c>
      <c r="AY22" s="19">
        <f t="shared" si="25"/>
        <v>0</v>
      </c>
      <c r="AZ22" s="19">
        <f t="shared" si="79"/>
        <v>0</v>
      </c>
      <c r="BA22" s="19">
        <f t="shared" si="80"/>
        <v>0</v>
      </c>
      <c r="BB22" s="19">
        <f t="shared" si="81"/>
        <v>0</v>
      </c>
      <c r="BC22" s="19">
        <f t="shared" si="82"/>
        <v>0</v>
      </c>
      <c r="BD22" s="19">
        <f t="shared" si="83"/>
        <v>0</v>
      </c>
      <c r="BE22" s="19">
        <f t="shared" si="84"/>
        <v>0</v>
      </c>
      <c r="BF22" s="19">
        <f t="shared" si="32"/>
        <v>1216</v>
      </c>
      <c r="BG22" s="19">
        <f t="shared" si="85"/>
        <v>0</v>
      </c>
      <c r="BH22" s="19">
        <f t="shared" si="86"/>
        <v>0</v>
      </c>
      <c r="BI22" s="19">
        <f t="shared" si="87"/>
        <v>0</v>
      </c>
      <c r="BK22" s="20">
        <f t="shared" si="88"/>
        <v>0</v>
      </c>
      <c r="BL22" s="20">
        <f t="shared" si="89"/>
        <v>0</v>
      </c>
      <c r="BM22" s="20">
        <f t="shared" si="90"/>
        <v>0</v>
      </c>
      <c r="BN22" s="20">
        <f t="shared" si="91"/>
        <v>0</v>
      </c>
      <c r="BO22" s="20">
        <f t="shared" si="92"/>
        <v>0</v>
      </c>
      <c r="BP22" s="20">
        <f t="shared" si="93"/>
        <v>0</v>
      </c>
      <c r="BQ22" s="20">
        <f t="shared" si="94"/>
        <v>0</v>
      </c>
      <c r="BR22" s="20">
        <f t="shared" si="95"/>
        <v>0</v>
      </c>
      <c r="BS22" s="20">
        <f t="shared" si="96"/>
        <v>0</v>
      </c>
      <c r="BT22" s="20">
        <f t="shared" si="97"/>
        <v>0</v>
      </c>
      <c r="BU22" s="20">
        <f t="shared" si="46"/>
        <v>0</v>
      </c>
      <c r="BV22" s="8">
        <f>IF('Men''s Epée'!$AP$3=TRUE,G22,0)</f>
        <v>531</v>
      </c>
      <c r="BW22" s="8">
        <f>IF('Men''s Epée'!$AQ$3=TRUE,I22,0)</f>
        <v>0</v>
      </c>
      <c r="BX22" s="8">
        <f>IF('Men''s Epée'!$AR$3=TRUE,K22,0)</f>
        <v>0</v>
      </c>
      <c r="BY22" s="8">
        <f>IF('Men''s Epée'!$AS$3=TRUE,M22,0)</f>
        <v>685</v>
      </c>
      <c r="BZ22" s="8">
        <f t="shared" si="47"/>
        <v>0</v>
      </c>
      <c r="CA22" s="8">
        <f t="shared" si="4"/>
        <v>0</v>
      </c>
      <c r="CB22" s="8">
        <f t="shared" si="48"/>
        <v>0</v>
      </c>
      <c r="CC22" s="8">
        <f t="shared" si="49"/>
        <v>0</v>
      </c>
      <c r="CD22" s="8">
        <f t="shared" si="50"/>
        <v>0</v>
      </c>
      <c r="CE22" s="8">
        <f t="shared" si="51"/>
        <v>0</v>
      </c>
      <c r="CF22" s="20">
        <f t="shared" si="98"/>
        <v>0</v>
      </c>
      <c r="CG22" s="20">
        <f t="shared" si="99"/>
        <v>0</v>
      </c>
      <c r="CH22" s="20">
        <f t="shared" si="100"/>
        <v>0</v>
      </c>
      <c r="CI22" s="20">
        <f t="shared" si="101"/>
        <v>0</v>
      </c>
      <c r="CJ22" s="20">
        <f t="shared" si="102"/>
        <v>0</v>
      </c>
      <c r="CK22" s="20">
        <f t="shared" si="103"/>
        <v>0</v>
      </c>
      <c r="CL22" s="8">
        <f t="shared" si="58"/>
        <v>1216</v>
      </c>
      <c r="CM22" s="8">
        <f t="shared" si="104"/>
        <v>0</v>
      </c>
      <c r="CN22" s="8">
        <f t="shared" si="105"/>
        <v>0</v>
      </c>
      <c r="CO22" s="8">
        <f t="shared" si="106"/>
        <v>0</v>
      </c>
      <c r="CP22" s="8">
        <f t="shared" si="107"/>
        <v>1216</v>
      </c>
    </row>
    <row r="23" spans="1:94" ht="13.5">
      <c r="A23" s="11" t="str">
        <f>IF(E23&lt;MinimumSr,"",IF(E23=E22,A22,ROW()-3&amp;IF(E23=E24,"T","")))</f>
        <v>20</v>
      </c>
      <c r="B23" s="11" t="str">
        <f t="shared" si="64"/>
        <v>#</v>
      </c>
      <c r="C23" s="12" t="s">
        <v>270</v>
      </c>
      <c r="D23" s="13">
        <v>1989</v>
      </c>
      <c r="E23" s="39">
        <f>ROUND(IF('Men''s Epée'!$A$3=1,AO23+BF23,BU23+CL23),0)</f>
        <v>1190</v>
      </c>
      <c r="F23" s="14" t="s">
        <v>4</v>
      </c>
      <c r="G23" s="16">
        <f>IF(OR('Men''s Epée'!$A$3=1,'Men''s Epée'!$AP$3=TRUE),IF(OR(F23&gt;=49,ISNUMBER(F23)=FALSE),0,VLOOKUP(F23,PointTable,G$3,TRUE)),0)</f>
        <v>0</v>
      </c>
      <c r="H23" s="15">
        <v>21</v>
      </c>
      <c r="I23" s="16">
        <f>IF(OR('Men''s Epée'!$A$3=1,'Men''s Epée'!$AQ$3=TRUE),IF(OR(H23&gt;=49,ISNUMBER(H23)=FALSE),0,VLOOKUP(H23,PointTable,I$3,TRUE)),0)</f>
        <v>342</v>
      </c>
      <c r="J23" s="15">
        <v>18</v>
      </c>
      <c r="K23" s="16">
        <f>IF(OR('Men''s Epée'!$A$3=1,'Men''s Epée'!$AQ$3=TRUE),IF(OR(J23&gt;=49,ISNUMBER(J23)=FALSE),0,VLOOKUP(J23,PointTable,K$3,TRUE)),0)</f>
        <v>348</v>
      </c>
      <c r="L23" s="15">
        <v>16</v>
      </c>
      <c r="M23" s="16">
        <f>IF(OR('Men''s Epée'!$A$3=1,'Men''s Epée'!$AS$3=TRUE),IF(OR(L23&gt;=49,ISNUMBER(L23)=FALSE),0,VLOOKUP(L23,PointTable,M$3,TRUE)),0)</f>
        <v>500</v>
      </c>
      <c r="N23" s="17"/>
      <c r="O23" s="17"/>
      <c r="P23" s="17"/>
      <c r="Q23" s="17"/>
      <c r="R23" s="17"/>
      <c r="S23" s="17"/>
      <c r="T23" s="17"/>
      <c r="U23" s="17"/>
      <c r="V23" s="17"/>
      <c r="W23" s="18"/>
      <c r="X23" s="17"/>
      <c r="Y23" s="17"/>
      <c r="Z23" s="17"/>
      <c r="AA23" s="17"/>
      <c r="AB23" s="17"/>
      <c r="AC23" s="18"/>
      <c r="AE23" s="19">
        <f t="shared" si="65"/>
        <v>0</v>
      </c>
      <c r="AF23" s="19">
        <f t="shared" si="66"/>
        <v>0</v>
      </c>
      <c r="AG23" s="19">
        <f t="shared" si="67"/>
        <v>0</v>
      </c>
      <c r="AH23" s="19">
        <f t="shared" si="68"/>
        <v>0</v>
      </c>
      <c r="AI23" s="19">
        <f t="shared" si="69"/>
        <v>0</v>
      </c>
      <c r="AJ23" s="19">
        <f t="shared" si="70"/>
        <v>0</v>
      </c>
      <c r="AK23" s="19">
        <f t="shared" si="71"/>
        <v>0</v>
      </c>
      <c r="AL23" s="19">
        <f t="shared" si="72"/>
        <v>0</v>
      </c>
      <c r="AM23" s="19">
        <f t="shared" si="73"/>
        <v>0</v>
      </c>
      <c r="AN23" s="19">
        <f t="shared" si="74"/>
        <v>0</v>
      </c>
      <c r="AO23" s="19">
        <f t="shared" si="16"/>
        <v>0</v>
      </c>
      <c r="AP23" s="19">
        <f t="shared" si="75"/>
        <v>0</v>
      </c>
      <c r="AQ23" s="19">
        <f t="shared" si="76"/>
        <v>342</v>
      </c>
      <c r="AR23" s="19">
        <f t="shared" si="77"/>
        <v>348</v>
      </c>
      <c r="AS23" s="19">
        <f t="shared" si="78"/>
        <v>500</v>
      </c>
      <c r="AT23" s="19">
        <f t="shared" si="21"/>
        <v>0</v>
      </c>
      <c r="AU23" s="19">
        <f t="shared" si="1"/>
        <v>0</v>
      </c>
      <c r="AV23" s="19">
        <f t="shared" si="22"/>
        <v>0</v>
      </c>
      <c r="AW23" s="19">
        <f t="shared" si="23"/>
        <v>0</v>
      </c>
      <c r="AX23" s="19">
        <f t="shared" si="24"/>
        <v>0</v>
      </c>
      <c r="AY23" s="19">
        <f t="shared" si="25"/>
        <v>0</v>
      </c>
      <c r="AZ23" s="19">
        <f t="shared" si="79"/>
        <v>0</v>
      </c>
      <c r="BA23" s="19">
        <f t="shared" si="80"/>
        <v>0</v>
      </c>
      <c r="BB23" s="19">
        <f t="shared" si="81"/>
        <v>0</v>
      </c>
      <c r="BC23" s="19">
        <f t="shared" si="82"/>
        <v>0</v>
      </c>
      <c r="BD23" s="19">
        <f t="shared" si="83"/>
        <v>0</v>
      </c>
      <c r="BE23" s="19">
        <f t="shared" si="84"/>
        <v>0</v>
      </c>
      <c r="BF23" s="19">
        <f t="shared" si="32"/>
        <v>1190</v>
      </c>
      <c r="BG23" s="19">
        <f t="shared" si="85"/>
        <v>0</v>
      </c>
      <c r="BH23" s="19">
        <f t="shared" si="86"/>
        <v>0</v>
      </c>
      <c r="BI23" s="19">
        <f t="shared" si="87"/>
        <v>0</v>
      </c>
      <c r="BK23" s="20">
        <f t="shared" si="88"/>
        <v>0</v>
      </c>
      <c r="BL23" s="20">
        <f t="shared" si="89"/>
        <v>0</v>
      </c>
      <c r="BM23" s="20">
        <f t="shared" si="90"/>
        <v>0</v>
      </c>
      <c r="BN23" s="20">
        <f t="shared" si="91"/>
        <v>0</v>
      </c>
      <c r="BO23" s="20">
        <f t="shared" si="92"/>
        <v>0</v>
      </c>
      <c r="BP23" s="20">
        <f t="shared" si="93"/>
        <v>0</v>
      </c>
      <c r="BQ23" s="20">
        <f t="shared" si="94"/>
        <v>0</v>
      </c>
      <c r="BR23" s="20">
        <f t="shared" si="95"/>
        <v>0</v>
      </c>
      <c r="BS23" s="20">
        <f t="shared" si="96"/>
        <v>0</v>
      </c>
      <c r="BT23" s="20">
        <f t="shared" si="97"/>
        <v>0</v>
      </c>
      <c r="BU23" s="20">
        <f t="shared" si="46"/>
        <v>0</v>
      </c>
      <c r="BV23" s="8">
        <f>IF('Men''s Epée'!$AP$3=TRUE,G23,0)</f>
        <v>0</v>
      </c>
      <c r="BW23" s="8">
        <f>IF('Men''s Epée'!$AQ$3=TRUE,I23,0)</f>
        <v>342</v>
      </c>
      <c r="BX23" s="8">
        <f>IF('Men''s Epée'!$AR$3=TRUE,K23,0)</f>
        <v>348</v>
      </c>
      <c r="BY23" s="8">
        <f>IF('Men''s Epée'!$AS$3=TRUE,M23,0)</f>
        <v>500</v>
      </c>
      <c r="BZ23" s="8">
        <f t="shared" si="47"/>
        <v>0</v>
      </c>
      <c r="CA23" s="8">
        <f t="shared" si="4"/>
        <v>0</v>
      </c>
      <c r="CB23" s="8">
        <f t="shared" si="48"/>
        <v>0</v>
      </c>
      <c r="CC23" s="8">
        <f t="shared" si="49"/>
        <v>0</v>
      </c>
      <c r="CD23" s="8">
        <f t="shared" si="50"/>
        <v>0</v>
      </c>
      <c r="CE23" s="8">
        <f t="shared" si="51"/>
        <v>0</v>
      </c>
      <c r="CF23" s="20">
        <f t="shared" si="98"/>
        <v>0</v>
      </c>
      <c r="CG23" s="20">
        <f t="shared" si="99"/>
        <v>0</v>
      </c>
      <c r="CH23" s="20">
        <f t="shared" si="100"/>
        <v>0</v>
      </c>
      <c r="CI23" s="20">
        <f t="shared" si="101"/>
        <v>0</v>
      </c>
      <c r="CJ23" s="20">
        <f t="shared" si="102"/>
        <v>0</v>
      </c>
      <c r="CK23" s="20">
        <f t="shared" si="103"/>
        <v>0</v>
      </c>
      <c r="CL23" s="8">
        <f t="shared" si="58"/>
        <v>1190</v>
      </c>
      <c r="CM23" s="8">
        <f t="shared" si="104"/>
        <v>0</v>
      </c>
      <c r="CN23" s="8">
        <f t="shared" si="105"/>
        <v>0</v>
      </c>
      <c r="CO23" s="8">
        <f t="shared" si="106"/>
        <v>0</v>
      </c>
      <c r="CP23" s="8">
        <f t="shared" si="107"/>
        <v>1190</v>
      </c>
    </row>
    <row r="24" spans="1:94" ht="13.5">
      <c r="A24" s="11" t="str">
        <f>IF(E24&lt;MinimumSr,"",IF(E24=E23,A23,ROW()-3&amp;IF(E24=E25,"T","")))</f>
        <v>21</v>
      </c>
      <c r="B24" s="11">
        <f t="shared" si="64"/>
      </c>
      <c r="C24" s="12" t="s">
        <v>40</v>
      </c>
      <c r="D24" s="13">
        <v>1982</v>
      </c>
      <c r="E24" s="39">
        <f>ROUND(IF('Men''s Epée'!$A$3=1,AO24+BF24,BU24+CL24),0)</f>
        <v>694</v>
      </c>
      <c r="F24" s="14">
        <v>17</v>
      </c>
      <c r="G24" s="16">
        <f>IF(OR('Men''s Epée'!$A$3=1,'Men''s Epée'!$AP$3=TRUE),IF(OR(F24&gt;=49,ISNUMBER(F24)=FALSE),0,VLOOKUP(F24,PointTable,G$3,TRUE)),0)</f>
        <v>350</v>
      </c>
      <c r="H24" s="15">
        <v>20</v>
      </c>
      <c r="I24" s="16">
        <f>IF(OR('Men''s Epée'!$A$3=1,'Men''s Epée'!$AQ$3=TRUE),IF(OR(H24&gt;=49,ISNUMBER(H24)=FALSE),0,VLOOKUP(H24,PointTable,I$3,TRUE)),0)</f>
        <v>344</v>
      </c>
      <c r="J24" s="15" t="s">
        <v>4</v>
      </c>
      <c r="K24" s="16">
        <f>IF(OR('Men''s Epée'!$A$3=1,'Men''s Epée'!$AQ$3=TRUE),IF(OR(J24&gt;=49,ISNUMBER(J24)=FALSE),0,VLOOKUP(J24,PointTable,K$3,TRUE)),0)</f>
        <v>0</v>
      </c>
      <c r="L24" s="15" t="s">
        <v>4</v>
      </c>
      <c r="M24" s="16">
        <f>IF(OR('Men''s Epée'!$A$3=1,'Men''s Epée'!$AS$3=TRUE),IF(OR(L24&gt;=49,ISNUMBER(L24)=FALSE),0,VLOOKUP(L24,PointTable,M$3,TRUE)),0)</f>
        <v>0</v>
      </c>
      <c r="N24" s="17"/>
      <c r="O24" s="17"/>
      <c r="P24" s="17"/>
      <c r="Q24" s="17"/>
      <c r="R24" s="17"/>
      <c r="S24" s="17"/>
      <c r="T24" s="17"/>
      <c r="U24" s="17"/>
      <c r="V24" s="17"/>
      <c r="W24" s="18"/>
      <c r="X24" s="17"/>
      <c r="Y24" s="17"/>
      <c r="Z24" s="17"/>
      <c r="AA24" s="17"/>
      <c r="AB24" s="17"/>
      <c r="AC24" s="18"/>
      <c r="AE24" s="19">
        <f t="shared" si="65"/>
        <v>0</v>
      </c>
      <c r="AF24" s="19">
        <f t="shared" si="66"/>
        <v>0</v>
      </c>
      <c r="AG24" s="19">
        <f t="shared" si="67"/>
        <v>0</v>
      </c>
      <c r="AH24" s="19">
        <f t="shared" si="68"/>
        <v>0</v>
      </c>
      <c r="AI24" s="19">
        <f t="shared" si="69"/>
        <v>0</v>
      </c>
      <c r="AJ24" s="19">
        <f t="shared" si="70"/>
        <v>0</v>
      </c>
      <c r="AK24" s="19">
        <f t="shared" si="71"/>
        <v>0</v>
      </c>
      <c r="AL24" s="19">
        <f t="shared" si="72"/>
        <v>0</v>
      </c>
      <c r="AM24" s="19">
        <f t="shared" si="73"/>
        <v>0</v>
      </c>
      <c r="AN24" s="19">
        <f t="shared" si="74"/>
        <v>0</v>
      </c>
      <c r="AO24" s="19">
        <f t="shared" si="16"/>
        <v>0</v>
      </c>
      <c r="AP24" s="19">
        <f t="shared" si="75"/>
        <v>350</v>
      </c>
      <c r="AQ24" s="19">
        <f t="shared" si="76"/>
        <v>344</v>
      </c>
      <c r="AR24" s="19">
        <f t="shared" si="77"/>
        <v>0</v>
      </c>
      <c r="AS24" s="19">
        <f t="shared" si="78"/>
        <v>0</v>
      </c>
      <c r="AT24" s="19">
        <f t="shared" si="21"/>
        <v>0</v>
      </c>
      <c r="AU24" s="19">
        <f t="shared" si="1"/>
        <v>0</v>
      </c>
      <c r="AV24" s="19">
        <f t="shared" si="22"/>
        <v>0</v>
      </c>
      <c r="AW24" s="19">
        <f t="shared" si="23"/>
        <v>0</v>
      </c>
      <c r="AX24" s="19">
        <f t="shared" si="24"/>
        <v>0</v>
      </c>
      <c r="AY24" s="19">
        <f t="shared" si="25"/>
        <v>0</v>
      </c>
      <c r="AZ24" s="19">
        <f t="shared" si="79"/>
        <v>0</v>
      </c>
      <c r="BA24" s="19">
        <f t="shared" si="80"/>
        <v>0</v>
      </c>
      <c r="BB24" s="19">
        <f t="shared" si="81"/>
        <v>0</v>
      </c>
      <c r="BC24" s="19">
        <f t="shared" si="82"/>
        <v>0</v>
      </c>
      <c r="BD24" s="19">
        <f t="shared" si="83"/>
        <v>0</v>
      </c>
      <c r="BE24" s="19">
        <f t="shared" si="84"/>
        <v>0</v>
      </c>
      <c r="BF24" s="19">
        <f t="shared" si="32"/>
        <v>694</v>
      </c>
      <c r="BG24" s="19">
        <f t="shared" si="85"/>
        <v>0</v>
      </c>
      <c r="BH24" s="19">
        <f t="shared" si="86"/>
        <v>0</v>
      </c>
      <c r="BI24" s="19">
        <f t="shared" si="87"/>
        <v>0</v>
      </c>
      <c r="BK24" s="20">
        <f t="shared" si="88"/>
        <v>0</v>
      </c>
      <c r="BL24" s="20">
        <f t="shared" si="89"/>
        <v>0</v>
      </c>
      <c r="BM24" s="20">
        <f t="shared" si="90"/>
        <v>0</v>
      </c>
      <c r="BN24" s="20">
        <f t="shared" si="91"/>
        <v>0</v>
      </c>
      <c r="BO24" s="20">
        <f t="shared" si="92"/>
        <v>0</v>
      </c>
      <c r="BP24" s="20">
        <f t="shared" si="93"/>
        <v>0</v>
      </c>
      <c r="BQ24" s="20">
        <f t="shared" si="94"/>
        <v>0</v>
      </c>
      <c r="BR24" s="20">
        <f t="shared" si="95"/>
        <v>0</v>
      </c>
      <c r="BS24" s="20">
        <f t="shared" si="96"/>
        <v>0</v>
      </c>
      <c r="BT24" s="20">
        <f t="shared" si="97"/>
        <v>0</v>
      </c>
      <c r="BU24" s="20">
        <f t="shared" si="46"/>
        <v>0</v>
      </c>
      <c r="BV24" s="8">
        <f>IF('Men''s Epée'!$AP$3=TRUE,G24,0)</f>
        <v>350</v>
      </c>
      <c r="BW24" s="8">
        <f>IF('Men''s Epée'!$AQ$3=TRUE,I24,0)</f>
        <v>344</v>
      </c>
      <c r="BX24" s="8">
        <f>IF('Men''s Epée'!$AR$3=TRUE,K24,0)</f>
        <v>0</v>
      </c>
      <c r="BY24" s="8">
        <f>IF('Men''s Epée'!$AS$3=TRUE,M24,0)</f>
        <v>0</v>
      </c>
      <c r="BZ24" s="8">
        <f t="shared" si="47"/>
        <v>0</v>
      </c>
      <c r="CA24" s="8">
        <f t="shared" si="4"/>
        <v>0</v>
      </c>
      <c r="CB24" s="8">
        <f t="shared" si="48"/>
        <v>0</v>
      </c>
      <c r="CC24" s="8">
        <f t="shared" si="49"/>
        <v>0</v>
      </c>
      <c r="CD24" s="8">
        <f t="shared" si="50"/>
        <v>0</v>
      </c>
      <c r="CE24" s="8">
        <f t="shared" si="51"/>
        <v>0</v>
      </c>
      <c r="CF24" s="20">
        <f t="shared" si="98"/>
        <v>0</v>
      </c>
      <c r="CG24" s="20">
        <f t="shared" si="99"/>
        <v>0</v>
      </c>
      <c r="CH24" s="20">
        <f t="shared" si="100"/>
        <v>0</v>
      </c>
      <c r="CI24" s="20">
        <f t="shared" si="101"/>
        <v>0</v>
      </c>
      <c r="CJ24" s="20">
        <f t="shared" si="102"/>
        <v>0</v>
      </c>
      <c r="CK24" s="20">
        <f t="shared" si="103"/>
        <v>0</v>
      </c>
      <c r="CL24" s="8">
        <f t="shared" si="58"/>
        <v>694</v>
      </c>
      <c r="CM24" s="8">
        <f t="shared" si="104"/>
        <v>0</v>
      </c>
      <c r="CN24" s="8">
        <f t="shared" si="105"/>
        <v>0</v>
      </c>
      <c r="CO24" s="8">
        <f t="shared" si="106"/>
        <v>0</v>
      </c>
      <c r="CP24" s="8">
        <f t="shared" si="107"/>
        <v>694</v>
      </c>
    </row>
    <row r="25" spans="1:94" ht="13.5">
      <c r="A25" s="11" t="str">
        <f>IF(E25&lt;MinimumSr,"",IF(E25=E24,A24,ROW()-3&amp;IF(E25=E26,"T","")))</f>
        <v>22</v>
      </c>
      <c r="B25" s="11">
        <f t="shared" si="64"/>
      </c>
      <c r="C25" s="12" t="s">
        <v>152</v>
      </c>
      <c r="D25" s="30">
        <v>1980</v>
      </c>
      <c r="E25" s="39">
        <f>ROUND(IF('Men''s Epée'!$A$3=1,AO25+BF25,BU25+CL25),0)</f>
        <v>690</v>
      </c>
      <c r="F25" s="14">
        <v>21</v>
      </c>
      <c r="G25" s="16">
        <f>IF(OR('Men''s Epée'!$A$3=1,'Men''s Epée'!$AP$3=TRUE),IF(OR(F25&gt;=49,ISNUMBER(F25)=FALSE),0,VLOOKUP(F25,PointTable,G$3,TRUE)),0)</f>
        <v>342</v>
      </c>
      <c r="H25" s="15">
        <v>18</v>
      </c>
      <c r="I25" s="16">
        <f>IF(OR('Men''s Epée'!$A$3=1,'Men''s Epée'!$AQ$3=TRUE),IF(OR(H25&gt;=49,ISNUMBER(H25)=FALSE),0,VLOOKUP(H25,PointTable,I$3,TRUE)),0)</f>
        <v>348</v>
      </c>
      <c r="J25" s="15" t="s">
        <v>4</v>
      </c>
      <c r="K25" s="16">
        <f>IF(OR('Men''s Epée'!$A$3=1,'Men''s Epée'!$AQ$3=TRUE),IF(OR(J25&gt;=49,ISNUMBER(J25)=FALSE),0,VLOOKUP(J25,PointTable,K$3,TRUE)),0)</f>
        <v>0</v>
      </c>
      <c r="L25" s="15" t="s">
        <v>4</v>
      </c>
      <c r="M25" s="16">
        <f>IF(OR('Men''s Epée'!$A$3=1,'Men''s Epée'!$AS$3=TRUE),IF(OR(L25&gt;=49,ISNUMBER(L25)=FALSE),0,VLOOKUP(L25,PointTable,M$3,TRUE)),0)</f>
        <v>0</v>
      </c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7"/>
      <c r="Y25" s="17"/>
      <c r="Z25" s="17"/>
      <c r="AA25" s="17"/>
      <c r="AB25" s="17"/>
      <c r="AC25" s="18"/>
      <c r="AE25" s="19">
        <f t="shared" si="65"/>
        <v>0</v>
      </c>
      <c r="AF25" s="19">
        <f t="shared" si="66"/>
        <v>0</v>
      </c>
      <c r="AG25" s="19">
        <f t="shared" si="67"/>
        <v>0</v>
      </c>
      <c r="AH25" s="19">
        <f t="shared" si="68"/>
        <v>0</v>
      </c>
      <c r="AI25" s="19">
        <f t="shared" si="69"/>
        <v>0</v>
      </c>
      <c r="AJ25" s="19">
        <f t="shared" si="70"/>
        <v>0</v>
      </c>
      <c r="AK25" s="19">
        <f t="shared" si="71"/>
        <v>0</v>
      </c>
      <c r="AL25" s="19">
        <f t="shared" si="72"/>
        <v>0</v>
      </c>
      <c r="AM25" s="19">
        <f t="shared" si="73"/>
        <v>0</v>
      </c>
      <c r="AN25" s="19">
        <f t="shared" si="74"/>
        <v>0</v>
      </c>
      <c r="AO25" s="19">
        <f t="shared" si="16"/>
        <v>0</v>
      </c>
      <c r="AP25" s="19">
        <f t="shared" si="75"/>
        <v>342</v>
      </c>
      <c r="AQ25" s="19">
        <f t="shared" si="76"/>
        <v>348</v>
      </c>
      <c r="AR25" s="19">
        <f t="shared" si="77"/>
        <v>0</v>
      </c>
      <c r="AS25" s="19">
        <f t="shared" si="78"/>
        <v>0</v>
      </c>
      <c r="AT25" s="19">
        <f t="shared" si="21"/>
        <v>0</v>
      </c>
      <c r="AU25" s="19">
        <f t="shared" si="1"/>
        <v>0</v>
      </c>
      <c r="AV25" s="19">
        <f t="shared" si="22"/>
        <v>0</v>
      </c>
      <c r="AW25" s="19">
        <f t="shared" si="23"/>
        <v>0</v>
      </c>
      <c r="AX25" s="19">
        <f t="shared" si="24"/>
        <v>0</v>
      </c>
      <c r="AY25" s="19">
        <f t="shared" si="25"/>
        <v>0</v>
      </c>
      <c r="AZ25" s="19">
        <f t="shared" si="79"/>
        <v>0</v>
      </c>
      <c r="BA25" s="19">
        <f t="shared" si="80"/>
        <v>0</v>
      </c>
      <c r="BB25" s="19">
        <f t="shared" si="81"/>
        <v>0</v>
      </c>
      <c r="BC25" s="19">
        <f t="shared" si="82"/>
        <v>0</v>
      </c>
      <c r="BD25" s="19">
        <f t="shared" si="83"/>
        <v>0</v>
      </c>
      <c r="BE25" s="19">
        <f t="shared" si="84"/>
        <v>0</v>
      </c>
      <c r="BF25" s="19">
        <f t="shared" si="32"/>
        <v>690</v>
      </c>
      <c r="BG25" s="19">
        <f t="shared" si="85"/>
        <v>0</v>
      </c>
      <c r="BH25" s="19">
        <f t="shared" si="86"/>
        <v>0</v>
      </c>
      <c r="BI25" s="19">
        <f t="shared" si="87"/>
        <v>0</v>
      </c>
      <c r="BK25" s="20">
        <f t="shared" si="88"/>
        <v>0</v>
      </c>
      <c r="BL25" s="20">
        <f t="shared" si="89"/>
        <v>0</v>
      </c>
      <c r="BM25" s="20">
        <f t="shared" si="90"/>
        <v>0</v>
      </c>
      <c r="BN25" s="20">
        <f t="shared" si="91"/>
        <v>0</v>
      </c>
      <c r="BO25" s="20">
        <f t="shared" si="92"/>
        <v>0</v>
      </c>
      <c r="BP25" s="20">
        <f t="shared" si="93"/>
        <v>0</v>
      </c>
      <c r="BQ25" s="20">
        <f t="shared" si="94"/>
        <v>0</v>
      </c>
      <c r="BR25" s="20">
        <f t="shared" si="95"/>
        <v>0</v>
      </c>
      <c r="BS25" s="20">
        <f t="shared" si="96"/>
        <v>0</v>
      </c>
      <c r="BT25" s="20">
        <f t="shared" si="97"/>
        <v>0</v>
      </c>
      <c r="BU25" s="20">
        <f t="shared" si="46"/>
        <v>0</v>
      </c>
      <c r="BV25" s="8">
        <f>IF('Men''s Epée'!$AP$3=TRUE,G25,0)</f>
        <v>342</v>
      </c>
      <c r="BW25" s="8">
        <f>IF('Men''s Epée'!$AQ$3=TRUE,I25,0)</f>
        <v>348</v>
      </c>
      <c r="BX25" s="8">
        <f>IF('Men''s Epée'!$AR$3=TRUE,K25,0)</f>
        <v>0</v>
      </c>
      <c r="BY25" s="8">
        <f>IF('Men''s Epée'!$AS$3=TRUE,M25,0)</f>
        <v>0</v>
      </c>
      <c r="BZ25" s="8">
        <f t="shared" si="47"/>
        <v>0</v>
      </c>
      <c r="CA25" s="8">
        <f t="shared" si="4"/>
        <v>0</v>
      </c>
      <c r="CB25" s="8">
        <f t="shared" si="48"/>
        <v>0</v>
      </c>
      <c r="CC25" s="8">
        <f t="shared" si="49"/>
        <v>0</v>
      </c>
      <c r="CD25" s="8">
        <f t="shared" si="50"/>
        <v>0</v>
      </c>
      <c r="CE25" s="8">
        <f t="shared" si="51"/>
        <v>0</v>
      </c>
      <c r="CF25" s="20">
        <f t="shared" si="98"/>
        <v>0</v>
      </c>
      <c r="CG25" s="20">
        <f t="shared" si="99"/>
        <v>0</v>
      </c>
      <c r="CH25" s="20">
        <f t="shared" si="100"/>
        <v>0</v>
      </c>
      <c r="CI25" s="20">
        <f t="shared" si="101"/>
        <v>0</v>
      </c>
      <c r="CJ25" s="20">
        <f t="shared" si="102"/>
        <v>0</v>
      </c>
      <c r="CK25" s="20">
        <f t="shared" si="103"/>
        <v>0</v>
      </c>
      <c r="CL25" s="8">
        <f t="shared" si="58"/>
        <v>690</v>
      </c>
      <c r="CM25" s="8">
        <f t="shared" si="104"/>
        <v>0</v>
      </c>
      <c r="CN25" s="8">
        <f t="shared" si="105"/>
        <v>0</v>
      </c>
      <c r="CO25" s="8">
        <f t="shared" si="106"/>
        <v>0</v>
      </c>
      <c r="CP25" s="8">
        <f t="shared" si="107"/>
        <v>690</v>
      </c>
    </row>
    <row r="26" spans="1:94" ht="13.5">
      <c r="A26" s="11" t="str">
        <f>IF(E26&lt;MinimumSr,"",IF(E26=E25,A25,ROW()-3&amp;IF(E26=E27,"T","")))</f>
        <v>23</v>
      </c>
      <c r="B26" s="11" t="str">
        <f t="shared" si="64"/>
        <v>#</v>
      </c>
      <c r="C26" s="12" t="s">
        <v>342</v>
      </c>
      <c r="D26" s="13">
        <v>1989</v>
      </c>
      <c r="E26" s="39">
        <f>ROUND(IF('Men''s Epée'!$A$3=1,AO26+BF26,BU26+CL26),0)</f>
        <v>533</v>
      </c>
      <c r="F26" s="14" t="s">
        <v>4</v>
      </c>
      <c r="G26" s="16">
        <f>IF(OR('Men''s Epée'!$A$3=1,'Men''s Epée'!$AP$3=TRUE),IF(OR(F26&gt;=49,ISNUMBER(F26)=FALSE),0,VLOOKUP(F26,PointTable,G$3,TRUE)),0)</f>
        <v>0</v>
      </c>
      <c r="H26" s="15" t="s">
        <v>4</v>
      </c>
      <c r="I26" s="16">
        <f>IF(OR('Men''s Epée'!$A$3=1,'Men''s Epée'!$AQ$3=TRUE),IF(OR(H26&gt;=49,ISNUMBER(H26)=FALSE),0,VLOOKUP(H26,PointTable,I$3,TRUE)),0)</f>
        <v>0</v>
      </c>
      <c r="J26" s="15">
        <v>10</v>
      </c>
      <c r="K26" s="16">
        <f>IF(OR('Men''s Epée'!$A$3=1,'Men''s Epée'!$AQ$3=TRUE),IF(OR(J26&gt;=49,ISNUMBER(J26)=FALSE),0,VLOOKUP(J26,PointTable,K$3,TRUE)),0)</f>
        <v>533</v>
      </c>
      <c r="L26" s="15" t="s">
        <v>4</v>
      </c>
      <c r="M26" s="16">
        <f>IF(OR('Men''s Epée'!$A$3=1,'Men''s Epée'!$AS$3=TRUE),IF(OR(L26&gt;=49,ISNUMBER(L26)=FALSE),0,VLOOKUP(L26,PointTable,M$3,TRUE)),0)</f>
        <v>0</v>
      </c>
      <c r="N26" s="17"/>
      <c r="O26" s="17"/>
      <c r="P26" s="17"/>
      <c r="Q26" s="17"/>
      <c r="R26" s="17"/>
      <c r="S26" s="17"/>
      <c r="T26" s="17"/>
      <c r="U26" s="17"/>
      <c r="V26" s="17"/>
      <c r="W26" s="18"/>
      <c r="X26" s="17"/>
      <c r="Y26" s="17"/>
      <c r="Z26" s="17"/>
      <c r="AA26" s="17"/>
      <c r="AB26" s="17"/>
      <c r="AC26" s="18"/>
      <c r="AE26" s="19">
        <f t="shared" si="65"/>
        <v>0</v>
      </c>
      <c r="AF26" s="19">
        <f t="shared" si="66"/>
        <v>0</v>
      </c>
      <c r="AG26" s="19">
        <f t="shared" si="67"/>
        <v>0</v>
      </c>
      <c r="AH26" s="19">
        <f t="shared" si="68"/>
        <v>0</v>
      </c>
      <c r="AI26" s="19">
        <f t="shared" si="69"/>
        <v>0</v>
      </c>
      <c r="AJ26" s="19">
        <f t="shared" si="70"/>
        <v>0</v>
      </c>
      <c r="AK26" s="19">
        <f t="shared" si="71"/>
        <v>0</v>
      </c>
      <c r="AL26" s="19">
        <f t="shared" si="72"/>
        <v>0</v>
      </c>
      <c r="AM26" s="19">
        <f t="shared" si="73"/>
        <v>0</v>
      </c>
      <c r="AN26" s="19">
        <f t="shared" si="74"/>
        <v>0</v>
      </c>
      <c r="AO26" s="19">
        <f t="shared" si="16"/>
        <v>0</v>
      </c>
      <c r="AP26" s="19">
        <f t="shared" si="75"/>
        <v>0</v>
      </c>
      <c r="AQ26" s="19">
        <f t="shared" si="76"/>
        <v>0</v>
      </c>
      <c r="AR26" s="19">
        <f t="shared" si="77"/>
        <v>533</v>
      </c>
      <c r="AS26" s="19">
        <f t="shared" si="78"/>
        <v>0</v>
      </c>
      <c r="AT26" s="19">
        <f t="shared" si="21"/>
        <v>0</v>
      </c>
      <c r="AU26" s="19">
        <f t="shared" si="1"/>
        <v>0</v>
      </c>
      <c r="AV26" s="19">
        <f t="shared" si="22"/>
        <v>0</v>
      </c>
      <c r="AW26" s="19">
        <f t="shared" si="23"/>
        <v>0</v>
      </c>
      <c r="AX26" s="19">
        <f t="shared" si="24"/>
        <v>0</v>
      </c>
      <c r="AY26" s="19">
        <f t="shared" si="25"/>
        <v>0</v>
      </c>
      <c r="AZ26" s="19">
        <f t="shared" si="79"/>
        <v>0</v>
      </c>
      <c r="BA26" s="19">
        <f t="shared" si="80"/>
        <v>0</v>
      </c>
      <c r="BB26" s="19">
        <f t="shared" si="81"/>
        <v>0</v>
      </c>
      <c r="BC26" s="19">
        <f t="shared" si="82"/>
        <v>0</v>
      </c>
      <c r="BD26" s="19">
        <f t="shared" si="83"/>
        <v>0</v>
      </c>
      <c r="BE26" s="19">
        <f t="shared" si="84"/>
        <v>0</v>
      </c>
      <c r="BF26" s="19">
        <f t="shared" si="32"/>
        <v>533</v>
      </c>
      <c r="BG26" s="19">
        <f t="shared" si="85"/>
        <v>0</v>
      </c>
      <c r="BH26" s="19">
        <f t="shared" si="86"/>
        <v>0</v>
      </c>
      <c r="BI26" s="19">
        <f t="shared" si="87"/>
        <v>0</v>
      </c>
      <c r="BK26" s="20">
        <f t="shared" si="88"/>
        <v>0</v>
      </c>
      <c r="BL26" s="20">
        <f t="shared" si="89"/>
        <v>0</v>
      </c>
      <c r="BM26" s="20">
        <f t="shared" si="90"/>
        <v>0</v>
      </c>
      <c r="BN26" s="20">
        <f t="shared" si="91"/>
        <v>0</v>
      </c>
      <c r="BO26" s="20">
        <f t="shared" si="92"/>
        <v>0</v>
      </c>
      <c r="BP26" s="20">
        <f t="shared" si="93"/>
        <v>0</v>
      </c>
      <c r="BQ26" s="20">
        <f t="shared" si="94"/>
        <v>0</v>
      </c>
      <c r="BR26" s="20">
        <f t="shared" si="95"/>
        <v>0</v>
      </c>
      <c r="BS26" s="20">
        <f t="shared" si="96"/>
        <v>0</v>
      </c>
      <c r="BT26" s="20">
        <f t="shared" si="97"/>
        <v>0</v>
      </c>
      <c r="BU26" s="20">
        <f t="shared" si="46"/>
        <v>0</v>
      </c>
      <c r="BV26" s="8">
        <f>IF('Men''s Epée'!$AP$3=TRUE,G26,0)</f>
        <v>0</v>
      </c>
      <c r="BW26" s="8">
        <f>IF('Men''s Epée'!$AQ$3=TRUE,I26,0)</f>
        <v>0</v>
      </c>
      <c r="BX26" s="8">
        <f>IF('Men''s Epée'!$AR$3=TRUE,K26,0)</f>
        <v>533</v>
      </c>
      <c r="BY26" s="8">
        <f>IF('Men''s Epée'!$AS$3=TRUE,M26,0)</f>
        <v>0</v>
      </c>
      <c r="BZ26" s="8">
        <f t="shared" si="47"/>
        <v>0</v>
      </c>
      <c r="CA26" s="8">
        <f t="shared" si="4"/>
        <v>0</v>
      </c>
      <c r="CB26" s="8">
        <f t="shared" si="48"/>
        <v>0</v>
      </c>
      <c r="CC26" s="8">
        <f t="shared" si="49"/>
        <v>0</v>
      </c>
      <c r="CD26" s="8">
        <f t="shared" si="50"/>
        <v>0</v>
      </c>
      <c r="CE26" s="8">
        <f t="shared" si="51"/>
        <v>0</v>
      </c>
      <c r="CF26" s="20">
        <f t="shared" si="98"/>
        <v>0</v>
      </c>
      <c r="CG26" s="20">
        <f t="shared" si="99"/>
        <v>0</v>
      </c>
      <c r="CH26" s="20">
        <f t="shared" si="100"/>
        <v>0</v>
      </c>
      <c r="CI26" s="20">
        <f t="shared" si="101"/>
        <v>0</v>
      </c>
      <c r="CJ26" s="20">
        <f t="shared" si="102"/>
        <v>0</v>
      </c>
      <c r="CK26" s="20">
        <f t="shared" si="103"/>
        <v>0</v>
      </c>
      <c r="CL26" s="8">
        <f t="shared" si="58"/>
        <v>533</v>
      </c>
      <c r="CM26" s="8">
        <f t="shared" si="104"/>
        <v>0</v>
      </c>
      <c r="CN26" s="8">
        <f t="shared" si="105"/>
        <v>0</v>
      </c>
      <c r="CO26" s="8">
        <f t="shared" si="106"/>
        <v>0</v>
      </c>
      <c r="CP26" s="8">
        <f t="shared" si="107"/>
        <v>533</v>
      </c>
    </row>
    <row r="27" spans="1:94" ht="13.5">
      <c r="A27" s="11" t="str">
        <f>IF(E27&lt;MinimumSr,"",IF(E27=E26,A26,ROW()-3&amp;IF(E27=E28,"T","")))</f>
        <v>24</v>
      </c>
      <c r="B27" s="11">
        <f t="shared" si="64"/>
      </c>
      <c r="C27" s="12" t="s">
        <v>343</v>
      </c>
      <c r="D27" s="13">
        <v>1985</v>
      </c>
      <c r="E27" s="39">
        <f>ROUND(IF('Men''s Epée'!$A$3=1,AO27+BF27,BU27+CL27),0)</f>
        <v>500</v>
      </c>
      <c r="F27" s="14" t="s">
        <v>4</v>
      </c>
      <c r="G27" s="16">
        <f>IF(OR('Men''s Epée'!$A$3=1,'Men''s Epée'!$AP$3=TRUE),IF(OR(F27&gt;=49,ISNUMBER(F27)=FALSE),0,VLOOKUP(F27,PointTable,G$3,TRUE)),0)</f>
        <v>0</v>
      </c>
      <c r="H27" s="15" t="s">
        <v>4</v>
      </c>
      <c r="I27" s="16">
        <f>IF(OR('Men''s Epée'!$A$3=1,'Men''s Epée'!$AQ$3=TRUE),IF(OR(H27&gt;=49,ISNUMBER(H27)=FALSE),0,VLOOKUP(H27,PointTable,I$3,TRUE)),0)</f>
        <v>0</v>
      </c>
      <c r="J27" s="15">
        <v>16</v>
      </c>
      <c r="K27" s="16">
        <f>IF(OR('Men''s Epée'!$A$3=1,'Men''s Epée'!$AQ$3=TRUE),IF(OR(J27&gt;=49,ISNUMBER(J27)=FALSE),0,VLOOKUP(J27,PointTable,K$3,TRUE)),0)</f>
        <v>500</v>
      </c>
      <c r="L27" s="15" t="s">
        <v>4</v>
      </c>
      <c r="M27" s="16">
        <f>IF(OR('Men''s Epée'!$A$3=1,'Men''s Epée'!$AS$3=TRUE),IF(OR(L27&gt;=49,ISNUMBER(L27)=FALSE),0,VLOOKUP(L27,PointTable,M$3,TRUE)),0)</f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8"/>
      <c r="X27" s="17"/>
      <c r="Y27" s="17"/>
      <c r="Z27" s="17"/>
      <c r="AA27" s="17"/>
      <c r="AB27" s="17"/>
      <c r="AC27" s="18"/>
      <c r="AE27" s="19">
        <f t="shared" si="65"/>
        <v>0</v>
      </c>
      <c r="AF27" s="19">
        <f t="shared" si="66"/>
        <v>0</v>
      </c>
      <c r="AG27" s="19">
        <f t="shared" si="67"/>
        <v>0</v>
      </c>
      <c r="AH27" s="19">
        <f t="shared" si="68"/>
        <v>0</v>
      </c>
      <c r="AI27" s="19">
        <f t="shared" si="69"/>
        <v>0</v>
      </c>
      <c r="AJ27" s="19">
        <f t="shared" si="70"/>
        <v>0</v>
      </c>
      <c r="AK27" s="19">
        <f t="shared" si="71"/>
        <v>0</v>
      </c>
      <c r="AL27" s="19">
        <f t="shared" si="72"/>
        <v>0</v>
      </c>
      <c r="AM27" s="19">
        <f t="shared" si="73"/>
        <v>0</v>
      </c>
      <c r="AN27" s="19">
        <f t="shared" si="74"/>
        <v>0</v>
      </c>
      <c r="AO27" s="19">
        <f t="shared" si="16"/>
        <v>0</v>
      </c>
      <c r="AP27" s="19">
        <f t="shared" si="75"/>
        <v>0</v>
      </c>
      <c r="AQ27" s="19">
        <f t="shared" si="76"/>
        <v>0</v>
      </c>
      <c r="AR27" s="19">
        <f t="shared" si="77"/>
        <v>500</v>
      </c>
      <c r="AS27" s="19">
        <f t="shared" si="78"/>
        <v>0</v>
      </c>
      <c r="AT27" s="19">
        <f t="shared" si="21"/>
        <v>0</v>
      </c>
      <c r="AU27" s="19">
        <f t="shared" si="1"/>
        <v>0</v>
      </c>
      <c r="AV27" s="19">
        <f t="shared" si="22"/>
        <v>0</v>
      </c>
      <c r="AW27" s="19">
        <f t="shared" si="23"/>
        <v>0</v>
      </c>
      <c r="AX27" s="19">
        <f t="shared" si="24"/>
        <v>0</v>
      </c>
      <c r="AY27" s="19">
        <f t="shared" si="25"/>
        <v>0</v>
      </c>
      <c r="AZ27" s="19">
        <f t="shared" si="79"/>
        <v>0</v>
      </c>
      <c r="BA27" s="19">
        <f t="shared" si="80"/>
        <v>0</v>
      </c>
      <c r="BB27" s="19">
        <f t="shared" si="81"/>
        <v>0</v>
      </c>
      <c r="BC27" s="19">
        <f t="shared" si="82"/>
        <v>0</v>
      </c>
      <c r="BD27" s="19">
        <f t="shared" si="83"/>
        <v>0</v>
      </c>
      <c r="BE27" s="19">
        <f t="shared" si="84"/>
        <v>0</v>
      </c>
      <c r="BF27" s="19">
        <f t="shared" si="32"/>
        <v>500</v>
      </c>
      <c r="BG27" s="19">
        <f t="shared" si="85"/>
        <v>0</v>
      </c>
      <c r="BH27" s="19">
        <f t="shared" si="86"/>
        <v>0</v>
      </c>
      <c r="BI27" s="19">
        <f t="shared" si="87"/>
        <v>0</v>
      </c>
      <c r="BK27" s="20">
        <f t="shared" si="88"/>
        <v>0</v>
      </c>
      <c r="BL27" s="20">
        <f t="shared" si="89"/>
        <v>0</v>
      </c>
      <c r="BM27" s="20">
        <f t="shared" si="90"/>
        <v>0</v>
      </c>
      <c r="BN27" s="20">
        <f t="shared" si="91"/>
        <v>0</v>
      </c>
      <c r="BO27" s="20">
        <f t="shared" si="92"/>
        <v>0</v>
      </c>
      <c r="BP27" s="20">
        <f t="shared" si="93"/>
        <v>0</v>
      </c>
      <c r="BQ27" s="20">
        <f t="shared" si="94"/>
        <v>0</v>
      </c>
      <c r="BR27" s="20">
        <f t="shared" si="95"/>
        <v>0</v>
      </c>
      <c r="BS27" s="20">
        <f t="shared" si="96"/>
        <v>0</v>
      </c>
      <c r="BT27" s="20">
        <f t="shared" si="97"/>
        <v>0</v>
      </c>
      <c r="BU27" s="20">
        <f t="shared" si="46"/>
        <v>0</v>
      </c>
      <c r="BV27" s="8">
        <f>IF('Men''s Epée'!$AP$3=TRUE,G27,0)</f>
        <v>0</v>
      </c>
      <c r="BW27" s="8">
        <f>IF('Men''s Epée'!$AQ$3=TRUE,I27,0)</f>
        <v>0</v>
      </c>
      <c r="BX27" s="8">
        <f>IF('Men''s Epée'!$AR$3=TRUE,K27,0)</f>
        <v>500</v>
      </c>
      <c r="BY27" s="8">
        <f>IF('Men''s Epée'!$AS$3=TRUE,M27,0)</f>
        <v>0</v>
      </c>
      <c r="BZ27" s="8">
        <f t="shared" si="47"/>
        <v>0</v>
      </c>
      <c r="CA27" s="8">
        <f t="shared" si="4"/>
        <v>0</v>
      </c>
      <c r="CB27" s="8">
        <f t="shared" si="48"/>
        <v>0</v>
      </c>
      <c r="CC27" s="8">
        <f t="shared" si="49"/>
        <v>0</v>
      </c>
      <c r="CD27" s="8">
        <f t="shared" si="50"/>
        <v>0</v>
      </c>
      <c r="CE27" s="8">
        <f t="shared" si="51"/>
        <v>0</v>
      </c>
      <c r="CF27" s="20">
        <f t="shared" si="98"/>
        <v>0</v>
      </c>
      <c r="CG27" s="20">
        <f t="shared" si="99"/>
        <v>0</v>
      </c>
      <c r="CH27" s="20">
        <f t="shared" si="100"/>
        <v>0</v>
      </c>
      <c r="CI27" s="20">
        <f t="shared" si="101"/>
        <v>0</v>
      </c>
      <c r="CJ27" s="20">
        <f t="shared" si="102"/>
        <v>0</v>
      </c>
      <c r="CK27" s="20">
        <f t="shared" si="103"/>
        <v>0</v>
      </c>
      <c r="CL27" s="8">
        <f t="shared" si="58"/>
        <v>500</v>
      </c>
      <c r="CM27" s="8">
        <f t="shared" si="104"/>
        <v>0</v>
      </c>
      <c r="CN27" s="8">
        <f t="shared" si="105"/>
        <v>0</v>
      </c>
      <c r="CO27" s="8">
        <f t="shared" si="106"/>
        <v>0</v>
      </c>
      <c r="CP27" s="8">
        <f t="shared" si="107"/>
        <v>500</v>
      </c>
    </row>
    <row r="28" spans="1:94" ht="13.5">
      <c r="A28" s="11" t="str">
        <f>IF(E28&lt;MinimumSr,"",IF(E28=E27,A27,ROW()-3&amp;IF(E28=E29,"T","")))</f>
        <v>25</v>
      </c>
      <c r="B28" s="11" t="str">
        <f t="shared" si="64"/>
        <v>#</v>
      </c>
      <c r="C28" s="12" t="s">
        <v>151</v>
      </c>
      <c r="D28" s="30">
        <v>1986</v>
      </c>
      <c r="E28" s="39">
        <f>ROUND(IF('Men''s Epée'!$A$3=1,AO28+BF28,BU28+CL28),0)</f>
        <v>350</v>
      </c>
      <c r="F28" s="14" t="s">
        <v>4</v>
      </c>
      <c r="G28" s="16">
        <f>IF(OR('Men''s Epée'!$A$3=1,'Men''s Epée'!$AP$3=TRUE),IF(OR(F28&gt;=49,ISNUMBER(F28)=FALSE),0,VLOOKUP(F28,PointTable,G$3,TRUE)),0)</f>
        <v>0</v>
      </c>
      <c r="H28" s="15" t="s">
        <v>4</v>
      </c>
      <c r="I28" s="16">
        <f>IF(OR('Men''s Epée'!$A$3=1,'Men''s Epée'!$AQ$3=TRUE),IF(OR(H28&gt;=49,ISNUMBER(H28)=FALSE),0,VLOOKUP(H28,PointTable,I$3,TRUE)),0)</f>
        <v>0</v>
      </c>
      <c r="J28" s="15">
        <v>17</v>
      </c>
      <c r="K28" s="16">
        <f>IF(OR('Men''s Epée'!$A$3=1,'Men''s Epée'!$AQ$3=TRUE),IF(OR(J28&gt;=49,ISNUMBER(J28)=FALSE),0,VLOOKUP(J28,PointTable,K$3,TRUE)),0)</f>
        <v>350</v>
      </c>
      <c r="L28" s="15" t="s">
        <v>4</v>
      </c>
      <c r="M28" s="16">
        <f>IF(OR('Men''s Epée'!$A$3=1,'Men''s Epée'!$AS$3=TRUE),IF(OR(L28&gt;=49,ISNUMBER(L28)=FALSE),0,VLOOKUP(L28,PointTable,M$3,TRUE)),0)</f>
        <v>0</v>
      </c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7"/>
      <c r="Y28" s="17"/>
      <c r="Z28" s="17"/>
      <c r="AA28" s="17"/>
      <c r="AB28" s="17"/>
      <c r="AC28" s="18"/>
      <c r="AE28" s="19">
        <f t="shared" si="65"/>
        <v>0</v>
      </c>
      <c r="AF28" s="19">
        <f t="shared" si="66"/>
        <v>0</v>
      </c>
      <c r="AG28" s="19">
        <f t="shared" si="67"/>
        <v>0</v>
      </c>
      <c r="AH28" s="19">
        <f t="shared" si="68"/>
        <v>0</v>
      </c>
      <c r="AI28" s="19">
        <f t="shared" si="69"/>
        <v>0</v>
      </c>
      <c r="AJ28" s="19">
        <f t="shared" si="70"/>
        <v>0</v>
      </c>
      <c r="AK28" s="19">
        <f t="shared" si="71"/>
        <v>0</v>
      </c>
      <c r="AL28" s="19">
        <f t="shared" si="72"/>
        <v>0</v>
      </c>
      <c r="AM28" s="19">
        <f t="shared" si="73"/>
        <v>0</v>
      </c>
      <c r="AN28" s="19">
        <f t="shared" si="74"/>
        <v>0</v>
      </c>
      <c r="AO28" s="19">
        <f t="shared" si="16"/>
        <v>0</v>
      </c>
      <c r="AP28" s="19">
        <f t="shared" si="75"/>
        <v>0</v>
      </c>
      <c r="AQ28" s="19">
        <f t="shared" si="76"/>
        <v>0</v>
      </c>
      <c r="AR28" s="19">
        <f t="shared" si="77"/>
        <v>350</v>
      </c>
      <c r="AS28" s="19">
        <f t="shared" si="78"/>
        <v>0</v>
      </c>
      <c r="AT28" s="19">
        <f t="shared" si="21"/>
        <v>0</v>
      </c>
      <c r="AU28" s="19">
        <f t="shared" si="1"/>
        <v>0</v>
      </c>
      <c r="AV28" s="19">
        <f t="shared" si="22"/>
        <v>0</v>
      </c>
      <c r="AW28" s="19">
        <f t="shared" si="23"/>
        <v>0</v>
      </c>
      <c r="AX28" s="19">
        <f t="shared" si="24"/>
        <v>0</v>
      </c>
      <c r="AY28" s="19">
        <f t="shared" si="25"/>
        <v>0</v>
      </c>
      <c r="AZ28" s="19">
        <f t="shared" si="79"/>
        <v>0</v>
      </c>
      <c r="BA28" s="19">
        <f t="shared" si="80"/>
        <v>0</v>
      </c>
      <c r="BB28" s="19">
        <f t="shared" si="81"/>
        <v>0</v>
      </c>
      <c r="BC28" s="19">
        <f t="shared" si="82"/>
        <v>0</v>
      </c>
      <c r="BD28" s="19">
        <f t="shared" si="83"/>
        <v>0</v>
      </c>
      <c r="BE28" s="19">
        <f t="shared" si="84"/>
        <v>0</v>
      </c>
      <c r="BF28" s="19">
        <f t="shared" si="32"/>
        <v>350</v>
      </c>
      <c r="BG28" s="19">
        <f t="shared" si="85"/>
        <v>0</v>
      </c>
      <c r="BH28" s="19">
        <f t="shared" si="86"/>
        <v>0</v>
      </c>
      <c r="BI28" s="19">
        <f t="shared" si="87"/>
        <v>0</v>
      </c>
      <c r="BK28" s="20">
        <f t="shared" si="88"/>
        <v>0</v>
      </c>
      <c r="BL28" s="20">
        <f t="shared" si="89"/>
        <v>0</v>
      </c>
      <c r="BM28" s="20">
        <f t="shared" si="90"/>
        <v>0</v>
      </c>
      <c r="BN28" s="20">
        <f t="shared" si="91"/>
        <v>0</v>
      </c>
      <c r="BO28" s="20">
        <f t="shared" si="92"/>
        <v>0</v>
      </c>
      <c r="BP28" s="20">
        <f t="shared" si="93"/>
        <v>0</v>
      </c>
      <c r="BQ28" s="20">
        <f t="shared" si="94"/>
        <v>0</v>
      </c>
      <c r="BR28" s="20">
        <f t="shared" si="95"/>
        <v>0</v>
      </c>
      <c r="BS28" s="20">
        <f t="shared" si="96"/>
        <v>0</v>
      </c>
      <c r="BT28" s="20">
        <f t="shared" si="97"/>
        <v>0</v>
      </c>
      <c r="BU28" s="20">
        <f t="shared" si="46"/>
        <v>0</v>
      </c>
      <c r="BV28" s="8">
        <f>IF('Men''s Epée'!$AP$3=TRUE,G28,0)</f>
        <v>0</v>
      </c>
      <c r="BW28" s="8">
        <f>IF('Men''s Epée'!$AQ$3=TRUE,I28,0)</f>
        <v>0</v>
      </c>
      <c r="BX28" s="8">
        <f>IF('Men''s Epée'!$AR$3=TRUE,K28,0)</f>
        <v>350</v>
      </c>
      <c r="BY28" s="8">
        <f>IF('Men''s Epée'!$AS$3=TRUE,M28,0)</f>
        <v>0</v>
      </c>
      <c r="BZ28" s="8">
        <f t="shared" si="47"/>
        <v>0</v>
      </c>
      <c r="CA28" s="8">
        <f t="shared" si="4"/>
        <v>0</v>
      </c>
      <c r="CB28" s="8">
        <f t="shared" si="48"/>
        <v>0</v>
      </c>
      <c r="CC28" s="8">
        <f t="shared" si="49"/>
        <v>0</v>
      </c>
      <c r="CD28" s="8">
        <f t="shared" si="50"/>
        <v>0</v>
      </c>
      <c r="CE28" s="8">
        <f t="shared" si="51"/>
        <v>0</v>
      </c>
      <c r="CF28" s="20">
        <f t="shared" si="98"/>
        <v>0</v>
      </c>
      <c r="CG28" s="20">
        <f t="shared" si="99"/>
        <v>0</v>
      </c>
      <c r="CH28" s="20">
        <f t="shared" si="100"/>
        <v>0</v>
      </c>
      <c r="CI28" s="20">
        <f t="shared" si="101"/>
        <v>0</v>
      </c>
      <c r="CJ28" s="20">
        <f t="shared" si="102"/>
        <v>0</v>
      </c>
      <c r="CK28" s="20">
        <f t="shared" si="103"/>
        <v>0</v>
      </c>
      <c r="CL28" s="8">
        <f t="shared" si="58"/>
        <v>350</v>
      </c>
      <c r="CM28" s="8">
        <f t="shared" si="104"/>
        <v>0</v>
      </c>
      <c r="CN28" s="8">
        <f t="shared" si="105"/>
        <v>0</v>
      </c>
      <c r="CO28" s="8">
        <f t="shared" si="106"/>
        <v>0</v>
      </c>
      <c r="CP28" s="8">
        <f t="shared" si="107"/>
        <v>350</v>
      </c>
    </row>
    <row r="29" spans="1:94" ht="13.5">
      <c r="A29" s="11" t="str">
        <f>IF(E29&lt;MinimumSr,"",IF(E29=E28,A28,ROW()-3&amp;IF(E29=E30,"T","")))</f>
        <v>26</v>
      </c>
      <c r="B29" s="11" t="str">
        <f t="shared" si="64"/>
        <v>#</v>
      </c>
      <c r="C29" s="12" t="s">
        <v>202</v>
      </c>
      <c r="D29" s="30">
        <v>1987</v>
      </c>
      <c r="E29" s="39">
        <f>ROUND(IF('Men''s Epée'!$A$3=1,AO29+BF29,BU29+CL29),0)</f>
        <v>348</v>
      </c>
      <c r="F29" s="14">
        <v>18</v>
      </c>
      <c r="G29" s="16">
        <f>IF(OR('Men''s Epée'!$A$3=1,'Men''s Epée'!$AP$3=TRUE),IF(OR(F29&gt;=49,ISNUMBER(F29)=FALSE),0,VLOOKUP(F29,PointTable,G$3,TRUE)),0)</f>
        <v>348</v>
      </c>
      <c r="H29" s="15" t="s">
        <v>4</v>
      </c>
      <c r="I29" s="16">
        <f>IF(OR('Men''s Epée'!$A$3=1,'Men''s Epée'!$AQ$3=TRUE),IF(OR(H29&gt;=49,ISNUMBER(H29)=FALSE),0,VLOOKUP(H29,PointTable,I$3,TRUE)),0)</f>
        <v>0</v>
      </c>
      <c r="J29" s="15" t="s">
        <v>4</v>
      </c>
      <c r="K29" s="16">
        <f>IF(OR('Men''s Epée'!$A$3=1,'Men''s Epée'!$AQ$3=TRUE),IF(OR(J29&gt;=49,ISNUMBER(J29)=FALSE),0,VLOOKUP(J29,PointTable,K$3,TRUE)),0)</f>
        <v>0</v>
      </c>
      <c r="L29" s="15" t="s">
        <v>4</v>
      </c>
      <c r="M29" s="16">
        <f>IF(OR('Men''s Epée'!$A$3=1,'Men''s Epée'!$AS$3=TRUE),IF(OR(L29&gt;=49,ISNUMBER(L29)=FALSE),0,VLOOKUP(L29,PointTable,M$3,TRUE)),0)</f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8"/>
      <c r="X29" s="17"/>
      <c r="Y29" s="17"/>
      <c r="Z29" s="17"/>
      <c r="AA29" s="17"/>
      <c r="AB29" s="17"/>
      <c r="AC29" s="18"/>
      <c r="AE29" s="19">
        <f t="shared" si="65"/>
        <v>0</v>
      </c>
      <c r="AF29" s="19">
        <f t="shared" si="66"/>
        <v>0</v>
      </c>
      <c r="AG29" s="19">
        <f t="shared" si="67"/>
        <v>0</v>
      </c>
      <c r="AH29" s="19">
        <f t="shared" si="68"/>
        <v>0</v>
      </c>
      <c r="AI29" s="19">
        <f t="shared" si="69"/>
        <v>0</v>
      </c>
      <c r="AJ29" s="19">
        <f t="shared" si="70"/>
        <v>0</v>
      </c>
      <c r="AK29" s="19">
        <f t="shared" si="71"/>
        <v>0</v>
      </c>
      <c r="AL29" s="19">
        <f t="shared" si="72"/>
        <v>0</v>
      </c>
      <c r="AM29" s="19">
        <f t="shared" si="73"/>
        <v>0</v>
      </c>
      <c r="AN29" s="19">
        <f t="shared" si="74"/>
        <v>0</v>
      </c>
      <c r="AO29" s="19">
        <f t="shared" si="16"/>
        <v>0</v>
      </c>
      <c r="AP29" s="19">
        <f t="shared" si="75"/>
        <v>348</v>
      </c>
      <c r="AQ29" s="19">
        <f t="shared" si="76"/>
        <v>0</v>
      </c>
      <c r="AR29" s="19">
        <f t="shared" si="77"/>
        <v>0</v>
      </c>
      <c r="AS29" s="19">
        <f t="shared" si="78"/>
        <v>0</v>
      </c>
      <c r="AT29" s="19">
        <f t="shared" si="21"/>
        <v>0</v>
      </c>
      <c r="AU29" s="19">
        <f t="shared" si="1"/>
        <v>0</v>
      </c>
      <c r="AV29" s="19">
        <f t="shared" si="22"/>
        <v>0</v>
      </c>
      <c r="AW29" s="19">
        <f t="shared" si="23"/>
        <v>0</v>
      </c>
      <c r="AX29" s="19">
        <f t="shared" si="24"/>
        <v>0</v>
      </c>
      <c r="AY29" s="19">
        <f t="shared" si="25"/>
        <v>0</v>
      </c>
      <c r="AZ29" s="19">
        <f t="shared" si="79"/>
        <v>0</v>
      </c>
      <c r="BA29" s="19">
        <f t="shared" si="80"/>
        <v>0</v>
      </c>
      <c r="BB29" s="19">
        <f t="shared" si="81"/>
        <v>0</v>
      </c>
      <c r="BC29" s="19">
        <f t="shared" si="82"/>
        <v>0</v>
      </c>
      <c r="BD29" s="19">
        <f t="shared" si="83"/>
        <v>0</v>
      </c>
      <c r="BE29" s="19">
        <f t="shared" si="84"/>
        <v>0</v>
      </c>
      <c r="BF29" s="19">
        <f t="shared" si="32"/>
        <v>348</v>
      </c>
      <c r="BG29" s="19">
        <f t="shared" si="85"/>
        <v>0</v>
      </c>
      <c r="BH29" s="19">
        <f t="shared" si="86"/>
        <v>0</v>
      </c>
      <c r="BI29" s="19">
        <f t="shared" si="87"/>
        <v>0</v>
      </c>
      <c r="BK29" s="20">
        <f t="shared" si="88"/>
        <v>0</v>
      </c>
      <c r="BL29" s="20">
        <f t="shared" si="89"/>
        <v>0</v>
      </c>
      <c r="BM29" s="20">
        <f t="shared" si="90"/>
        <v>0</v>
      </c>
      <c r="BN29" s="20">
        <f t="shared" si="91"/>
        <v>0</v>
      </c>
      <c r="BO29" s="20">
        <f t="shared" si="92"/>
        <v>0</v>
      </c>
      <c r="BP29" s="20">
        <f t="shared" si="93"/>
        <v>0</v>
      </c>
      <c r="BQ29" s="20">
        <f t="shared" si="94"/>
        <v>0</v>
      </c>
      <c r="BR29" s="20">
        <f t="shared" si="95"/>
        <v>0</v>
      </c>
      <c r="BS29" s="20">
        <f t="shared" si="96"/>
        <v>0</v>
      </c>
      <c r="BT29" s="20">
        <f t="shared" si="97"/>
        <v>0</v>
      </c>
      <c r="BU29" s="20">
        <f t="shared" si="46"/>
        <v>0</v>
      </c>
      <c r="BV29" s="8">
        <f>IF('Men''s Epée'!$AP$3=TRUE,G29,0)</f>
        <v>348</v>
      </c>
      <c r="BW29" s="8">
        <f>IF('Men''s Epée'!$AQ$3=TRUE,I29,0)</f>
        <v>0</v>
      </c>
      <c r="BX29" s="8">
        <f>IF('Men''s Epée'!$AR$3=TRUE,K29,0)</f>
        <v>0</v>
      </c>
      <c r="BY29" s="8">
        <f>IF('Men''s Epée'!$AS$3=TRUE,M29,0)</f>
        <v>0</v>
      </c>
      <c r="BZ29" s="8">
        <f t="shared" si="47"/>
        <v>0</v>
      </c>
      <c r="CA29" s="8">
        <f t="shared" si="4"/>
        <v>0</v>
      </c>
      <c r="CB29" s="8">
        <f t="shared" si="48"/>
        <v>0</v>
      </c>
      <c r="CC29" s="8">
        <f t="shared" si="49"/>
        <v>0</v>
      </c>
      <c r="CD29" s="8">
        <f t="shared" si="50"/>
        <v>0</v>
      </c>
      <c r="CE29" s="8">
        <f t="shared" si="51"/>
        <v>0</v>
      </c>
      <c r="CF29" s="20">
        <f t="shared" si="98"/>
        <v>0</v>
      </c>
      <c r="CG29" s="20">
        <f t="shared" si="99"/>
        <v>0</v>
      </c>
      <c r="CH29" s="20">
        <f t="shared" si="100"/>
        <v>0</v>
      </c>
      <c r="CI29" s="20">
        <f t="shared" si="101"/>
        <v>0</v>
      </c>
      <c r="CJ29" s="20">
        <f t="shared" si="102"/>
        <v>0</v>
      </c>
      <c r="CK29" s="20">
        <f t="shared" si="103"/>
        <v>0</v>
      </c>
      <c r="CL29" s="8">
        <f t="shared" si="58"/>
        <v>348</v>
      </c>
      <c r="CM29" s="8">
        <f t="shared" si="104"/>
        <v>0</v>
      </c>
      <c r="CN29" s="8">
        <f t="shared" si="105"/>
        <v>0</v>
      </c>
      <c r="CO29" s="8">
        <f t="shared" si="106"/>
        <v>0</v>
      </c>
      <c r="CP29" s="8">
        <f t="shared" si="107"/>
        <v>348</v>
      </c>
    </row>
    <row r="30" spans="1:94" ht="13.5">
      <c r="A30" s="11" t="str">
        <f>IF(E30&lt;MinimumSr,"",IF(E30=E29,A29,ROW()-3&amp;IF(E30=E31,"T","")))</f>
        <v>27</v>
      </c>
      <c r="B30" s="11">
        <f t="shared" si="64"/>
      </c>
      <c r="C30" s="12" t="s">
        <v>132</v>
      </c>
      <c r="D30" s="13">
        <v>1983</v>
      </c>
      <c r="E30" s="39">
        <f>ROUND(IF('Men''s Epée'!$A$3=1,AO30+BF30,BU30+CL30),0)</f>
        <v>338</v>
      </c>
      <c r="F30" s="14" t="s">
        <v>4</v>
      </c>
      <c r="G30" s="16">
        <f>IF(OR('Men''s Epée'!$A$3=1,'Men''s Epée'!$AP$3=TRUE),IF(OR(F30&gt;=49,ISNUMBER(F30)=FALSE),0,VLOOKUP(F30,PointTable,G$3,TRUE)),0)</f>
        <v>0</v>
      </c>
      <c r="H30" s="15">
        <v>23</v>
      </c>
      <c r="I30" s="16">
        <f>IF(OR('Men''s Epée'!$A$3=1,'Men''s Epée'!$AQ$3=TRUE),IF(OR(H30&gt;=49,ISNUMBER(H30)=FALSE),0,VLOOKUP(H30,PointTable,I$3,TRUE)),0)</f>
        <v>338</v>
      </c>
      <c r="J30" s="15" t="s">
        <v>4</v>
      </c>
      <c r="K30" s="16">
        <f>IF(OR('Men''s Epée'!$A$3=1,'Men''s Epée'!$AQ$3=TRUE),IF(OR(J30&gt;=49,ISNUMBER(J30)=FALSE),0,VLOOKUP(J30,PointTable,K$3,TRUE)),0)</f>
        <v>0</v>
      </c>
      <c r="L30" s="15" t="s">
        <v>4</v>
      </c>
      <c r="M30" s="16">
        <f>IF(OR('Men''s Epée'!$A$3=1,'Men''s Epée'!$AS$3=TRUE),IF(OR(L30&gt;=49,ISNUMBER(L30)=FALSE),0,VLOOKUP(L30,PointTable,M$3,TRUE)),0)</f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17"/>
      <c r="Y30" s="17"/>
      <c r="Z30" s="17"/>
      <c r="AA30" s="17"/>
      <c r="AB30" s="17"/>
      <c r="AC30" s="18"/>
      <c r="AE30" s="19">
        <f t="shared" si="65"/>
        <v>0</v>
      </c>
      <c r="AF30" s="19">
        <f t="shared" si="66"/>
        <v>0</v>
      </c>
      <c r="AG30" s="19">
        <f t="shared" si="67"/>
        <v>0</v>
      </c>
      <c r="AH30" s="19">
        <f t="shared" si="68"/>
        <v>0</v>
      </c>
      <c r="AI30" s="19">
        <f t="shared" si="69"/>
        <v>0</v>
      </c>
      <c r="AJ30" s="19">
        <f t="shared" si="70"/>
        <v>0</v>
      </c>
      <c r="AK30" s="19">
        <f t="shared" si="71"/>
        <v>0</v>
      </c>
      <c r="AL30" s="19">
        <f t="shared" si="72"/>
        <v>0</v>
      </c>
      <c r="AM30" s="19">
        <f t="shared" si="73"/>
        <v>0</v>
      </c>
      <c r="AN30" s="19">
        <f t="shared" si="74"/>
        <v>0</v>
      </c>
      <c r="AO30" s="19">
        <f t="shared" si="16"/>
        <v>0</v>
      </c>
      <c r="AP30" s="19">
        <f t="shared" si="75"/>
        <v>0</v>
      </c>
      <c r="AQ30" s="19">
        <f t="shared" si="76"/>
        <v>338</v>
      </c>
      <c r="AR30" s="19">
        <f t="shared" si="77"/>
        <v>0</v>
      </c>
      <c r="AS30" s="19">
        <f t="shared" si="78"/>
        <v>0</v>
      </c>
      <c r="AT30" s="19">
        <f t="shared" si="21"/>
        <v>0</v>
      </c>
      <c r="AU30" s="19">
        <f t="shared" si="1"/>
        <v>0</v>
      </c>
      <c r="AV30" s="19">
        <f t="shared" si="22"/>
        <v>0</v>
      </c>
      <c r="AW30" s="19">
        <f t="shared" si="23"/>
        <v>0</v>
      </c>
      <c r="AX30" s="19">
        <f t="shared" si="24"/>
        <v>0</v>
      </c>
      <c r="AY30" s="19">
        <f t="shared" si="25"/>
        <v>0</v>
      </c>
      <c r="AZ30" s="19">
        <f t="shared" si="79"/>
        <v>0</v>
      </c>
      <c r="BA30" s="19">
        <f t="shared" si="80"/>
        <v>0</v>
      </c>
      <c r="BB30" s="19">
        <f t="shared" si="81"/>
        <v>0</v>
      </c>
      <c r="BC30" s="19">
        <f t="shared" si="82"/>
        <v>0</v>
      </c>
      <c r="BD30" s="19">
        <f t="shared" si="83"/>
        <v>0</v>
      </c>
      <c r="BE30" s="19">
        <f t="shared" si="84"/>
        <v>0</v>
      </c>
      <c r="BF30" s="19">
        <f t="shared" si="32"/>
        <v>338</v>
      </c>
      <c r="BG30" s="19">
        <f t="shared" si="85"/>
        <v>0</v>
      </c>
      <c r="BH30" s="19">
        <f t="shared" si="86"/>
        <v>0</v>
      </c>
      <c r="BI30" s="19">
        <f t="shared" si="87"/>
        <v>0</v>
      </c>
      <c r="BK30" s="20">
        <f t="shared" si="88"/>
        <v>0</v>
      </c>
      <c r="BL30" s="20">
        <f t="shared" si="89"/>
        <v>0</v>
      </c>
      <c r="BM30" s="20">
        <f t="shared" si="90"/>
        <v>0</v>
      </c>
      <c r="BN30" s="20">
        <f t="shared" si="91"/>
        <v>0</v>
      </c>
      <c r="BO30" s="20">
        <f t="shared" si="92"/>
        <v>0</v>
      </c>
      <c r="BP30" s="20">
        <f t="shared" si="93"/>
        <v>0</v>
      </c>
      <c r="BQ30" s="20">
        <f t="shared" si="94"/>
        <v>0</v>
      </c>
      <c r="BR30" s="20">
        <f t="shared" si="95"/>
        <v>0</v>
      </c>
      <c r="BS30" s="20">
        <f t="shared" si="96"/>
        <v>0</v>
      </c>
      <c r="BT30" s="20">
        <f t="shared" si="97"/>
        <v>0</v>
      </c>
      <c r="BU30" s="20">
        <f t="shared" si="46"/>
        <v>0</v>
      </c>
      <c r="BV30" s="8">
        <f>IF('Men''s Epée'!$AP$3=TRUE,G30,0)</f>
        <v>0</v>
      </c>
      <c r="BW30" s="8">
        <f>IF('Men''s Epée'!$AQ$3=TRUE,I30,0)</f>
        <v>338</v>
      </c>
      <c r="BX30" s="8">
        <f>IF('Men''s Epée'!$AR$3=TRUE,K30,0)</f>
        <v>0</v>
      </c>
      <c r="BY30" s="8">
        <f>IF('Men''s Epée'!$AS$3=TRUE,M30,0)</f>
        <v>0</v>
      </c>
      <c r="BZ30" s="8">
        <f t="shared" si="47"/>
        <v>0</v>
      </c>
      <c r="CA30" s="8">
        <f t="shared" si="4"/>
        <v>0</v>
      </c>
      <c r="CB30" s="8">
        <f t="shared" si="48"/>
        <v>0</v>
      </c>
      <c r="CC30" s="8">
        <f t="shared" si="49"/>
        <v>0</v>
      </c>
      <c r="CD30" s="8">
        <f t="shared" si="50"/>
        <v>0</v>
      </c>
      <c r="CE30" s="8">
        <f t="shared" si="51"/>
        <v>0</v>
      </c>
      <c r="CF30" s="20">
        <f t="shared" si="98"/>
        <v>0</v>
      </c>
      <c r="CG30" s="20">
        <f t="shared" si="99"/>
        <v>0</v>
      </c>
      <c r="CH30" s="20">
        <f t="shared" si="100"/>
        <v>0</v>
      </c>
      <c r="CI30" s="20">
        <f t="shared" si="101"/>
        <v>0</v>
      </c>
      <c r="CJ30" s="20">
        <f t="shared" si="102"/>
        <v>0</v>
      </c>
      <c r="CK30" s="20">
        <f t="shared" si="103"/>
        <v>0</v>
      </c>
      <c r="CL30" s="8">
        <f t="shared" si="58"/>
        <v>338</v>
      </c>
      <c r="CM30" s="8">
        <f t="shared" si="104"/>
        <v>0</v>
      </c>
      <c r="CN30" s="8">
        <f t="shared" si="105"/>
        <v>0</v>
      </c>
      <c r="CO30" s="8">
        <f t="shared" si="106"/>
        <v>0</v>
      </c>
      <c r="CP30" s="8">
        <f t="shared" si="107"/>
        <v>338</v>
      </c>
    </row>
    <row r="31" spans="1:94" ht="13.5">
      <c r="A31" s="11" t="str">
        <f>IF(E31&lt;MinimumSr,"",IF(E31=E30,A30,ROW()-3&amp;IF(E31=E32,"T","")))</f>
        <v>28</v>
      </c>
      <c r="B31" s="11" t="str">
        <f t="shared" si="64"/>
        <v>#</v>
      </c>
      <c r="C31" s="12" t="s">
        <v>244</v>
      </c>
      <c r="D31" s="13">
        <v>1990</v>
      </c>
      <c r="E31" s="39">
        <f>ROUND(IF('Men''s Epée'!$A$3=1,AO31+BF31,BU31+CL31),0)</f>
        <v>289</v>
      </c>
      <c r="F31" s="14" t="s">
        <v>4</v>
      </c>
      <c r="G31" s="16">
        <f>IF(OR('Men''s Epée'!$A$3=1,'Men''s Epée'!$AP$3=TRUE),IF(OR(F31&gt;=49,ISNUMBER(F31)=FALSE),0,VLOOKUP(F31,PointTable,G$3,TRUE)),0)</f>
        <v>0</v>
      </c>
      <c r="H31" s="15">
        <v>25</v>
      </c>
      <c r="I31" s="16">
        <f>IF(OR('Men''s Epée'!$A$3=1,'Men''s Epée'!$AQ$3=TRUE),IF(OR(H31&gt;=49,ISNUMBER(H31)=FALSE),0,VLOOKUP(H31,PointTable,I$3,TRUE)),0)</f>
        <v>289</v>
      </c>
      <c r="J31" s="15" t="s">
        <v>4</v>
      </c>
      <c r="K31" s="16">
        <f>IF(OR('Men''s Epée'!$A$3=1,'Men''s Epée'!$AQ$3=TRUE),IF(OR(J31&gt;=49,ISNUMBER(J31)=FALSE),0,VLOOKUP(J31,PointTable,K$3,TRUE)),0)</f>
        <v>0</v>
      </c>
      <c r="L31" s="15" t="s">
        <v>4</v>
      </c>
      <c r="M31" s="16">
        <f>IF(OR('Men''s Epée'!$A$3=1,'Men''s Epée'!$AS$3=TRUE),IF(OR(L31&gt;=49,ISNUMBER(L31)=FALSE),0,VLOOKUP(L31,PointTable,M$3,TRUE)),0)</f>
        <v>0</v>
      </c>
      <c r="N31" s="17"/>
      <c r="O31" s="17"/>
      <c r="P31" s="17"/>
      <c r="Q31" s="17"/>
      <c r="R31" s="17"/>
      <c r="S31" s="17"/>
      <c r="T31" s="17"/>
      <c r="U31" s="17"/>
      <c r="V31" s="17"/>
      <c r="W31" s="18"/>
      <c r="X31" s="17"/>
      <c r="Y31" s="17"/>
      <c r="Z31" s="17"/>
      <c r="AA31" s="17"/>
      <c r="AB31" s="17"/>
      <c r="AC31" s="18"/>
      <c r="AE31" s="19">
        <f t="shared" si="65"/>
        <v>0</v>
      </c>
      <c r="AF31" s="19">
        <f aca="true" t="shared" si="108" ref="AF31:AN31">ABS(O31)</f>
        <v>0</v>
      </c>
      <c r="AG31" s="19">
        <f t="shared" si="108"/>
        <v>0</v>
      </c>
      <c r="AH31" s="19">
        <f t="shared" si="108"/>
        <v>0</v>
      </c>
      <c r="AI31" s="19">
        <f t="shared" si="108"/>
        <v>0</v>
      </c>
      <c r="AJ31" s="19">
        <f t="shared" si="108"/>
        <v>0</v>
      </c>
      <c r="AK31" s="19">
        <f t="shared" si="108"/>
        <v>0</v>
      </c>
      <c r="AL31" s="19">
        <f t="shared" si="108"/>
        <v>0</v>
      </c>
      <c r="AM31" s="19">
        <f t="shared" si="108"/>
        <v>0</v>
      </c>
      <c r="AN31" s="19">
        <f t="shared" si="108"/>
        <v>0</v>
      </c>
      <c r="AO31" s="19">
        <f t="shared" si="16"/>
        <v>0</v>
      </c>
      <c r="AP31" s="19">
        <f t="shared" si="75"/>
        <v>0</v>
      </c>
      <c r="AQ31" s="19">
        <f t="shared" si="76"/>
        <v>289</v>
      </c>
      <c r="AR31" s="19">
        <f t="shared" si="77"/>
        <v>0</v>
      </c>
      <c r="AS31" s="19">
        <f t="shared" si="78"/>
        <v>0</v>
      </c>
      <c r="AT31" s="19">
        <f t="shared" si="21"/>
        <v>0</v>
      </c>
      <c r="AU31" s="19">
        <f t="shared" si="1"/>
        <v>0</v>
      </c>
      <c r="AV31" s="19">
        <f t="shared" si="22"/>
        <v>0</v>
      </c>
      <c r="AW31" s="19">
        <f t="shared" si="23"/>
        <v>0</v>
      </c>
      <c r="AX31" s="19">
        <f t="shared" si="24"/>
        <v>0</v>
      </c>
      <c r="AY31" s="19">
        <f t="shared" si="25"/>
        <v>0</v>
      </c>
      <c r="AZ31" s="19">
        <f aca="true" t="shared" si="109" ref="AZ31:BE31">ABS(X31)</f>
        <v>0</v>
      </c>
      <c r="BA31" s="19">
        <f t="shared" si="109"/>
        <v>0</v>
      </c>
      <c r="BB31" s="19">
        <f t="shared" si="109"/>
        <v>0</v>
      </c>
      <c r="BC31" s="19">
        <f t="shared" si="109"/>
        <v>0</v>
      </c>
      <c r="BD31" s="19">
        <f t="shared" si="109"/>
        <v>0</v>
      </c>
      <c r="BE31" s="19">
        <f t="shared" si="109"/>
        <v>0</v>
      </c>
      <c r="BF31" s="19">
        <f t="shared" si="32"/>
        <v>289</v>
      </c>
      <c r="BG31" s="19">
        <f t="shared" si="85"/>
        <v>0</v>
      </c>
      <c r="BH31" s="19">
        <f t="shared" si="86"/>
        <v>0</v>
      </c>
      <c r="BI31" s="19">
        <f t="shared" si="87"/>
        <v>0</v>
      </c>
      <c r="BK31" s="20">
        <f t="shared" si="88"/>
        <v>0</v>
      </c>
      <c r="BL31" s="20">
        <f aca="true" t="shared" si="110" ref="BL31:BT31">MAX(O31,0)</f>
        <v>0</v>
      </c>
      <c r="BM31" s="20">
        <f t="shared" si="110"/>
        <v>0</v>
      </c>
      <c r="BN31" s="20">
        <f t="shared" si="110"/>
        <v>0</v>
      </c>
      <c r="BO31" s="20">
        <f t="shared" si="110"/>
        <v>0</v>
      </c>
      <c r="BP31" s="20">
        <f t="shared" si="110"/>
        <v>0</v>
      </c>
      <c r="BQ31" s="20">
        <f t="shared" si="110"/>
        <v>0</v>
      </c>
      <c r="BR31" s="20">
        <f t="shared" si="110"/>
        <v>0</v>
      </c>
      <c r="BS31" s="20">
        <f t="shared" si="110"/>
        <v>0</v>
      </c>
      <c r="BT31" s="20">
        <f t="shared" si="110"/>
        <v>0</v>
      </c>
      <c r="BU31" s="20">
        <f t="shared" si="46"/>
        <v>0</v>
      </c>
      <c r="BV31" s="8">
        <f>IF('Men''s Epée'!$AP$3=TRUE,G31,0)</f>
        <v>0</v>
      </c>
      <c r="BW31" s="8">
        <f>IF('Men''s Epée'!$AQ$3=TRUE,I31,0)</f>
        <v>289</v>
      </c>
      <c r="BX31" s="8">
        <f>IF('Men''s Epée'!$AR$3=TRUE,K31,0)</f>
        <v>0</v>
      </c>
      <c r="BY31" s="8">
        <f>IF('Men''s Epée'!$AS$3=TRUE,M31,0)</f>
        <v>0</v>
      </c>
      <c r="BZ31" s="8">
        <f t="shared" si="47"/>
        <v>0</v>
      </c>
      <c r="CA31" s="8">
        <f t="shared" si="4"/>
        <v>0</v>
      </c>
      <c r="CB31" s="8">
        <f t="shared" si="48"/>
        <v>0</v>
      </c>
      <c r="CC31" s="8">
        <f t="shared" si="49"/>
        <v>0</v>
      </c>
      <c r="CD31" s="8">
        <f t="shared" si="50"/>
        <v>0</v>
      </c>
      <c r="CE31" s="8">
        <f t="shared" si="51"/>
        <v>0</v>
      </c>
      <c r="CF31" s="20">
        <f aca="true" t="shared" si="111" ref="CF31:CK31">MAX(X31,0)</f>
        <v>0</v>
      </c>
      <c r="CG31" s="20">
        <f t="shared" si="111"/>
        <v>0</v>
      </c>
      <c r="CH31" s="20">
        <f t="shared" si="111"/>
        <v>0</v>
      </c>
      <c r="CI31" s="20">
        <f t="shared" si="111"/>
        <v>0</v>
      </c>
      <c r="CJ31" s="20">
        <f t="shared" si="111"/>
        <v>0</v>
      </c>
      <c r="CK31" s="20">
        <f t="shared" si="111"/>
        <v>0</v>
      </c>
      <c r="CL31" s="8">
        <f t="shared" si="58"/>
        <v>289</v>
      </c>
      <c r="CM31" s="8">
        <f t="shared" si="104"/>
        <v>0</v>
      </c>
      <c r="CN31" s="8">
        <f t="shared" si="105"/>
        <v>0</v>
      </c>
      <c r="CO31" s="8">
        <f t="shared" si="106"/>
        <v>0</v>
      </c>
      <c r="CP31" s="8">
        <f t="shared" si="107"/>
        <v>289</v>
      </c>
    </row>
    <row r="32" spans="40:49" ht="13.5"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3:49" ht="13.5">
      <c r="C33" s="24" t="s">
        <v>10</v>
      </c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3:49" ht="13.5">
      <c r="C34" s="34" t="s">
        <v>137</v>
      </c>
      <c r="D34" s="13" t="s">
        <v>292</v>
      </c>
      <c r="E34" s="36"/>
      <c r="F34" s="19"/>
      <c r="G34" s="19"/>
      <c r="N34" s="33">
        <v>20</v>
      </c>
      <c r="O34" s="27">
        <v>737.268</v>
      </c>
      <c r="P34" s="28"/>
      <c r="Q34"/>
      <c r="R34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3:49" ht="13.5">
      <c r="C35" s="34" t="s">
        <v>137</v>
      </c>
      <c r="D35" s="13" t="s">
        <v>291</v>
      </c>
      <c r="F35" s="19"/>
      <c r="G35" s="19"/>
      <c r="N35" s="26">
        <v>9</v>
      </c>
      <c r="O35" s="27">
        <v>379.42199999999997</v>
      </c>
      <c r="P35" s="2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3:49" ht="13.5">
      <c r="C36" s="34" t="s">
        <v>75</v>
      </c>
      <c r="D36" s="13" t="s">
        <v>291</v>
      </c>
      <c r="F36" s="19"/>
      <c r="G36" s="19"/>
      <c r="N36" s="26">
        <v>6</v>
      </c>
      <c r="O36" s="27">
        <v>492.89399999999995</v>
      </c>
      <c r="P36" s="2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3:49" ht="13.5">
      <c r="C37" s="34" t="s">
        <v>58</v>
      </c>
      <c r="D37" s="13" t="s">
        <v>291</v>
      </c>
      <c r="F37" s="19"/>
      <c r="G37" s="19"/>
      <c r="N37" s="26">
        <v>1</v>
      </c>
      <c r="O37" s="27">
        <v>709.2</v>
      </c>
      <c r="P37" s="2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3:49" ht="13.5">
      <c r="C38" s="34" t="s">
        <v>58</v>
      </c>
      <c r="D38" s="13" t="s">
        <v>295</v>
      </c>
      <c r="E38" s="36"/>
      <c r="F38" s="19"/>
      <c r="G38" s="19"/>
      <c r="N38" s="33">
        <v>1</v>
      </c>
      <c r="O38" s="13">
        <v>2400</v>
      </c>
      <c r="P38" s="2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3:49" ht="13.5">
      <c r="C39" s="34" t="s">
        <v>58</v>
      </c>
      <c r="D39" s="13" t="s">
        <v>297</v>
      </c>
      <c r="E39" s="36"/>
      <c r="F39" s="19"/>
      <c r="G39" s="19"/>
      <c r="N39" s="26">
        <v>5</v>
      </c>
      <c r="O39" s="27">
        <v>1259.16</v>
      </c>
      <c r="P39" s="2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3:49" ht="13.5">
      <c r="C40" s="34" t="s">
        <v>37</v>
      </c>
      <c r="D40" s="13" t="s">
        <v>291</v>
      </c>
      <c r="F40" s="19"/>
      <c r="G40" s="19"/>
      <c r="N40" s="26">
        <v>5</v>
      </c>
      <c r="O40" s="27">
        <v>496.44</v>
      </c>
      <c r="P40" s="2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40:49" ht="13.5"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3:49" ht="13.5">
      <c r="C42" s="24" t="s">
        <v>13</v>
      </c>
      <c r="F42" s="19"/>
      <c r="G42" s="19"/>
      <c r="N42" s="25" t="s">
        <v>11</v>
      </c>
      <c r="O42" s="25" t="s">
        <v>12</v>
      </c>
      <c r="P42" s="22"/>
      <c r="Q42"/>
      <c r="R42"/>
      <c r="S42"/>
      <c r="T42"/>
      <c r="U42"/>
      <c r="V42"/>
      <c r="W42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3:49" ht="13.5">
      <c r="C43" s="34" t="s">
        <v>137</v>
      </c>
      <c r="D43" s="13" t="s">
        <v>284</v>
      </c>
      <c r="E43" s="36"/>
      <c r="F43" s="19"/>
      <c r="G43" s="19"/>
      <c r="N43" s="26">
        <v>9</v>
      </c>
      <c r="O43" s="27">
        <v>403.818</v>
      </c>
      <c r="P43" s="28"/>
      <c r="Q43"/>
      <c r="R43"/>
      <c r="S43"/>
      <c r="T43"/>
      <c r="U43"/>
      <c r="V43"/>
      <c r="W43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3:49" ht="13.5">
      <c r="C44" s="34" t="s">
        <v>137</v>
      </c>
      <c r="D44" s="13" t="s">
        <v>353</v>
      </c>
      <c r="E44" s="36"/>
      <c r="F44" s="19"/>
      <c r="G44" s="19"/>
      <c r="H44" s="19"/>
      <c r="N44" s="33">
        <v>53</v>
      </c>
      <c r="O44" s="13">
        <v>200</v>
      </c>
      <c r="R44"/>
      <c r="S44"/>
      <c r="T44"/>
      <c r="U44"/>
      <c r="V44"/>
      <c r="W44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3:49" ht="13.5">
      <c r="C45" s="34" t="s">
        <v>137</v>
      </c>
      <c r="D45" s="26" t="s">
        <v>375</v>
      </c>
      <c r="E45" s="36"/>
      <c r="F45" s="19"/>
      <c r="G45" s="19"/>
      <c r="H45" s="19"/>
      <c r="N45" s="33">
        <v>46</v>
      </c>
      <c r="O45" s="13">
        <v>200</v>
      </c>
      <c r="R45"/>
      <c r="S45"/>
      <c r="T45"/>
      <c r="U45"/>
      <c r="V45"/>
      <c r="W45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3:49" ht="13.5">
      <c r="C46" s="34" t="s">
        <v>137</v>
      </c>
      <c r="D46" s="26" t="s">
        <v>413</v>
      </c>
      <c r="E46" s="36"/>
      <c r="F46" s="19"/>
      <c r="G46" s="19"/>
      <c r="N46" s="26">
        <v>13</v>
      </c>
      <c r="O46" s="27">
        <v>549.402</v>
      </c>
      <c r="P46" s="28"/>
      <c r="Q46"/>
      <c r="R46"/>
      <c r="S46"/>
      <c r="T46"/>
      <c r="U46"/>
      <c r="V46"/>
      <c r="W46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3:49" ht="13.5">
      <c r="C47" s="34" t="s">
        <v>371</v>
      </c>
      <c r="D47" s="26" t="s">
        <v>375</v>
      </c>
      <c r="E47" s="36"/>
      <c r="F47" s="19"/>
      <c r="G47" s="19"/>
      <c r="H47" s="19"/>
      <c r="N47" s="33">
        <v>31</v>
      </c>
      <c r="O47" s="13">
        <v>652</v>
      </c>
      <c r="R47"/>
      <c r="S47"/>
      <c r="T47"/>
      <c r="U47"/>
      <c r="V47"/>
      <c r="W47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3:49" ht="13.5">
      <c r="C48" s="34" t="s">
        <v>372</v>
      </c>
      <c r="D48" s="26" t="s">
        <v>375</v>
      </c>
      <c r="E48" s="36"/>
      <c r="F48" s="19"/>
      <c r="G48" s="19"/>
      <c r="H48" s="19"/>
      <c r="N48" s="33">
        <v>39</v>
      </c>
      <c r="O48" s="13">
        <v>200</v>
      </c>
      <c r="R48"/>
      <c r="S48"/>
      <c r="T48"/>
      <c r="U48"/>
      <c r="V48"/>
      <c r="W4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3:49" ht="13.5">
      <c r="C49" s="34" t="s">
        <v>372</v>
      </c>
      <c r="D49" s="26" t="s">
        <v>413</v>
      </c>
      <c r="E49" s="36"/>
      <c r="F49" s="19"/>
      <c r="G49" s="19"/>
      <c r="N49" s="26">
        <v>16</v>
      </c>
      <c r="O49" s="27">
        <v>533.4</v>
      </c>
      <c r="P49" s="28"/>
      <c r="Q49"/>
      <c r="R49"/>
      <c r="S49"/>
      <c r="T49"/>
      <c r="U49"/>
      <c r="V49"/>
      <c r="W49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3:49" ht="13.5">
      <c r="C50" s="34" t="s">
        <v>178</v>
      </c>
      <c r="D50" s="13" t="s">
        <v>353</v>
      </c>
      <c r="E50" s="36"/>
      <c r="F50" s="19"/>
      <c r="G50" s="19"/>
      <c r="H50" s="19"/>
      <c r="N50" s="33">
        <v>49</v>
      </c>
      <c r="O50" s="13">
        <v>200</v>
      </c>
      <c r="R50"/>
      <c r="S50"/>
      <c r="T50"/>
      <c r="U50"/>
      <c r="V50"/>
      <c r="W50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3:49" ht="13.5">
      <c r="C51" s="34" t="s">
        <v>178</v>
      </c>
      <c r="D51" s="26" t="s">
        <v>375</v>
      </c>
      <c r="E51" s="36"/>
      <c r="F51" s="19"/>
      <c r="G51" s="19"/>
      <c r="H51" s="19"/>
      <c r="N51" s="33">
        <v>41</v>
      </c>
      <c r="O51" s="13">
        <v>200</v>
      </c>
      <c r="R51"/>
      <c r="S51"/>
      <c r="T51"/>
      <c r="U51"/>
      <c r="V51"/>
      <c r="W51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3.5">
      <c r="A52" s="36"/>
      <c r="B52" s="26"/>
      <c r="C52" s="34" t="s">
        <v>178</v>
      </c>
      <c r="D52" s="47" t="s">
        <v>413</v>
      </c>
      <c r="E52" s="48"/>
      <c r="F52" s="49"/>
      <c r="G52" s="49"/>
      <c r="N52" s="47">
        <v>15</v>
      </c>
      <c r="O52" s="50">
        <v>538.734</v>
      </c>
      <c r="P52" s="28"/>
      <c r="Q52"/>
      <c r="R52"/>
      <c r="S52"/>
      <c r="T52"/>
      <c r="U52"/>
      <c r="V52"/>
      <c r="W52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3.5">
      <c r="A53" s="36"/>
      <c r="B53" s="26"/>
      <c r="C53" s="34" t="s">
        <v>75</v>
      </c>
      <c r="D53" s="13" t="s">
        <v>181</v>
      </c>
      <c r="E53" s="36"/>
      <c r="F53" s="19"/>
      <c r="G53" s="19"/>
      <c r="N53" s="33">
        <v>12</v>
      </c>
      <c r="O53" s="13">
        <v>1248</v>
      </c>
      <c r="P53" s="28"/>
      <c r="Q53"/>
      <c r="R53"/>
      <c r="S53"/>
      <c r="T53"/>
      <c r="U53"/>
      <c r="V53"/>
      <c r="W53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13.5">
      <c r="A54" s="36"/>
      <c r="B54" s="26"/>
      <c r="C54" s="34" t="s">
        <v>75</v>
      </c>
      <c r="D54" s="13" t="s">
        <v>284</v>
      </c>
      <c r="E54" s="36"/>
      <c r="F54" s="19"/>
      <c r="G54" s="19"/>
      <c r="N54" s="26">
        <v>3</v>
      </c>
      <c r="O54" s="27">
        <v>641.58</v>
      </c>
      <c r="P54" s="28"/>
      <c r="Q54"/>
      <c r="R54"/>
      <c r="S54"/>
      <c r="T54"/>
      <c r="U54"/>
      <c r="V54"/>
      <c r="W54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3.5">
      <c r="A55" s="36"/>
      <c r="B55" s="26"/>
      <c r="C55" s="34" t="s">
        <v>75</v>
      </c>
      <c r="D55" s="13" t="s">
        <v>353</v>
      </c>
      <c r="E55" s="36"/>
      <c r="F55" s="19"/>
      <c r="G55" s="19"/>
      <c r="H55" s="19"/>
      <c r="N55" s="33">
        <v>36</v>
      </c>
      <c r="O55" s="13">
        <v>200</v>
      </c>
      <c r="R55"/>
      <c r="S55"/>
      <c r="T55"/>
      <c r="U55"/>
      <c r="V55"/>
      <c r="W55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ht="13.5">
      <c r="A56" s="36"/>
      <c r="B56" s="26"/>
      <c r="C56" s="34" t="s">
        <v>75</v>
      </c>
      <c r="D56" s="13" t="s">
        <v>363</v>
      </c>
      <c r="E56" s="36"/>
      <c r="F56" s="19"/>
      <c r="G56" s="19"/>
      <c r="H56" s="19"/>
      <c r="N56" s="33">
        <v>11</v>
      </c>
      <c r="O56" s="27">
        <v>774.9</v>
      </c>
      <c r="P56" s="28"/>
      <c r="Q56"/>
      <c r="R56"/>
      <c r="S56"/>
      <c r="T56"/>
      <c r="U56"/>
      <c r="V56"/>
      <c r="W56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ht="13.5">
      <c r="A57" s="36"/>
      <c r="B57" s="26"/>
      <c r="C57" s="34" t="s">
        <v>75</v>
      </c>
      <c r="D57" s="26" t="s">
        <v>375</v>
      </c>
      <c r="E57" s="36"/>
      <c r="F57" s="19"/>
      <c r="G57" s="19"/>
      <c r="H57" s="19"/>
      <c r="N57" s="33">
        <v>13</v>
      </c>
      <c r="O57" s="13">
        <v>1236</v>
      </c>
      <c r="R57"/>
      <c r="S57"/>
      <c r="T57"/>
      <c r="U57"/>
      <c r="V57"/>
      <c r="W57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ht="13.5">
      <c r="A58" s="36"/>
      <c r="B58" s="26"/>
      <c r="C58" s="34" t="s">
        <v>75</v>
      </c>
      <c r="D58" s="47" t="s">
        <v>413</v>
      </c>
      <c r="E58" s="48"/>
      <c r="F58" s="49"/>
      <c r="G58" s="49"/>
      <c r="N58" s="47">
        <v>10</v>
      </c>
      <c r="O58" s="50">
        <v>565.404</v>
      </c>
      <c r="P58" s="28"/>
      <c r="Q58"/>
      <c r="R58"/>
      <c r="S58"/>
      <c r="T58"/>
      <c r="U58"/>
      <c r="V58"/>
      <c r="W5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ht="13.5">
      <c r="A59" s="36"/>
      <c r="B59" s="26"/>
      <c r="C59" s="34" t="s">
        <v>58</v>
      </c>
      <c r="D59" s="13" t="s">
        <v>181</v>
      </c>
      <c r="E59" s="36"/>
      <c r="F59" s="19"/>
      <c r="G59" s="19"/>
      <c r="N59" s="33">
        <v>3</v>
      </c>
      <c r="O59" s="13">
        <v>2040</v>
      </c>
      <c r="P59" s="28"/>
      <c r="Q59"/>
      <c r="R59"/>
      <c r="S59"/>
      <c r="T59"/>
      <c r="U59"/>
      <c r="V59"/>
      <c r="W59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ht="13.5">
      <c r="A60" s="36"/>
      <c r="B60" s="26"/>
      <c r="C60" s="34" t="s">
        <v>58</v>
      </c>
      <c r="D60" s="13" t="s">
        <v>284</v>
      </c>
      <c r="E60" s="36"/>
      <c r="F60" s="19"/>
      <c r="G60" s="19"/>
      <c r="N60" s="26">
        <v>1</v>
      </c>
      <c r="O60" s="27">
        <v>754.8</v>
      </c>
      <c r="P60" s="28"/>
      <c r="Q60"/>
      <c r="R60"/>
      <c r="S60"/>
      <c r="T60"/>
      <c r="U60"/>
      <c r="V60"/>
      <c r="W60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ht="13.5">
      <c r="A61" s="36"/>
      <c r="B61" s="26"/>
      <c r="C61" s="34" t="s">
        <v>58</v>
      </c>
      <c r="D61" s="13" t="s">
        <v>353</v>
      </c>
      <c r="E61" s="36"/>
      <c r="F61" s="19"/>
      <c r="G61" s="19"/>
      <c r="H61" s="19"/>
      <c r="N61" s="33">
        <v>9</v>
      </c>
      <c r="O61" s="13">
        <v>1284</v>
      </c>
      <c r="R61"/>
      <c r="S61"/>
      <c r="T61"/>
      <c r="U61"/>
      <c r="V61"/>
      <c r="W61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ht="13.5">
      <c r="A62" s="36"/>
      <c r="B62" s="26"/>
      <c r="C62" s="34" t="s">
        <v>58</v>
      </c>
      <c r="D62" s="13" t="s">
        <v>363</v>
      </c>
      <c r="E62" s="36"/>
      <c r="F62" s="19"/>
      <c r="G62" s="19"/>
      <c r="H62" s="19"/>
      <c r="N62" s="33">
        <v>9</v>
      </c>
      <c r="O62" s="27">
        <v>789.66</v>
      </c>
      <c r="P62" s="28"/>
      <c r="Q62"/>
      <c r="R62"/>
      <c r="S62"/>
      <c r="T62"/>
      <c r="U62"/>
      <c r="V62"/>
      <c r="W62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ht="13.5">
      <c r="A63" s="36"/>
      <c r="B63" s="26"/>
      <c r="C63" s="34" t="s">
        <v>58</v>
      </c>
      <c r="D63" s="26" t="s">
        <v>375</v>
      </c>
      <c r="E63" s="36"/>
      <c r="F63" s="19"/>
      <c r="G63" s="19"/>
      <c r="H63" s="19"/>
      <c r="N63" s="33">
        <v>5</v>
      </c>
      <c r="O63" s="13">
        <v>1680</v>
      </c>
      <c r="R63"/>
      <c r="S63"/>
      <c r="T63"/>
      <c r="U63"/>
      <c r="V63"/>
      <c r="W63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3.5">
      <c r="A64" s="36"/>
      <c r="B64" s="26"/>
      <c r="C64" s="34" t="s">
        <v>58</v>
      </c>
      <c r="D64" s="47" t="s">
        <v>413</v>
      </c>
      <c r="E64" s="48"/>
      <c r="F64" s="49"/>
      <c r="G64" s="49"/>
      <c r="N64" s="47">
        <v>2</v>
      </c>
      <c r="O64" s="50">
        <v>981.456</v>
      </c>
      <c r="P64" s="28"/>
      <c r="Q64"/>
      <c r="R64"/>
      <c r="S64"/>
      <c r="T64"/>
      <c r="U64"/>
      <c r="V64"/>
      <c r="W64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ht="13.5">
      <c r="A65" s="36"/>
      <c r="B65" s="26"/>
      <c r="C65" s="34" t="s">
        <v>285</v>
      </c>
      <c r="D65" s="13" t="s">
        <v>284</v>
      </c>
      <c r="E65" s="36"/>
      <c r="F65" s="19"/>
      <c r="G65" s="19"/>
      <c r="N65" s="26">
        <v>13</v>
      </c>
      <c r="O65" s="27">
        <v>388.722</v>
      </c>
      <c r="P65" s="28"/>
      <c r="Q65"/>
      <c r="R65"/>
      <c r="S65"/>
      <c r="T65"/>
      <c r="U65"/>
      <c r="V65"/>
      <c r="W65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ht="13.5">
      <c r="A66" s="36"/>
      <c r="B66" s="26"/>
      <c r="C66" s="34" t="s">
        <v>285</v>
      </c>
      <c r="D66" s="26" t="s">
        <v>375</v>
      </c>
      <c r="E66" s="36"/>
      <c r="F66" s="19"/>
      <c r="G66" s="19"/>
      <c r="H66" s="19"/>
      <c r="N66" s="33">
        <v>56</v>
      </c>
      <c r="O66" s="13">
        <v>200</v>
      </c>
      <c r="R66"/>
      <c r="S66"/>
      <c r="T66"/>
      <c r="U66"/>
      <c r="V66"/>
      <c r="W66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ht="13.5">
      <c r="A67" s="36"/>
      <c r="B67" s="26"/>
      <c r="C67" s="34" t="s">
        <v>364</v>
      </c>
      <c r="D67" s="13" t="s">
        <v>363</v>
      </c>
      <c r="E67" s="36"/>
      <c r="F67" s="19"/>
      <c r="G67" s="19"/>
      <c r="H67" s="19"/>
      <c r="N67" s="33">
        <v>13</v>
      </c>
      <c r="O67" s="27">
        <v>760.14</v>
      </c>
      <c r="P67" s="28"/>
      <c r="Q67"/>
      <c r="R67"/>
      <c r="S67"/>
      <c r="T67"/>
      <c r="U67"/>
      <c r="V67"/>
      <c r="W67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ht="13.5">
      <c r="A68" s="36"/>
      <c r="B68" s="26"/>
      <c r="C68" s="34" t="s">
        <v>364</v>
      </c>
      <c r="D68" s="26" t="s">
        <v>375</v>
      </c>
      <c r="E68" s="36"/>
      <c r="F68" s="19"/>
      <c r="G68" s="19"/>
      <c r="H68" s="19"/>
      <c r="N68" s="33">
        <v>37</v>
      </c>
      <c r="O68" s="13">
        <v>200</v>
      </c>
      <c r="R68"/>
      <c r="S68"/>
      <c r="T68"/>
      <c r="U68"/>
      <c r="V68"/>
      <c r="W6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3.5">
      <c r="A69" s="36"/>
      <c r="B69" s="26"/>
      <c r="C69" s="34" t="s">
        <v>373</v>
      </c>
      <c r="D69" s="26" t="s">
        <v>375</v>
      </c>
      <c r="E69" s="36"/>
      <c r="F69" s="19"/>
      <c r="G69" s="19"/>
      <c r="H69" s="19"/>
      <c r="N69" s="33">
        <v>28</v>
      </c>
      <c r="O69" s="13">
        <v>676</v>
      </c>
      <c r="R69"/>
      <c r="S69"/>
      <c r="T69"/>
      <c r="U69"/>
      <c r="V69"/>
      <c r="W69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13.5">
      <c r="A70" s="36"/>
      <c r="B70" s="26"/>
      <c r="C70" s="34" t="s">
        <v>122</v>
      </c>
      <c r="D70" s="13" t="s">
        <v>284</v>
      </c>
      <c r="E70" s="36"/>
      <c r="F70" s="19"/>
      <c r="G70" s="19"/>
      <c r="N70" s="26">
        <v>3</v>
      </c>
      <c r="O70" s="27">
        <v>641.58</v>
      </c>
      <c r="P70" s="28"/>
      <c r="Q70"/>
      <c r="R70"/>
      <c r="S70"/>
      <c r="T70"/>
      <c r="U70"/>
      <c r="V70"/>
      <c r="W70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3.5">
      <c r="A71" s="36"/>
      <c r="B71" s="26"/>
      <c r="C71" s="34" t="s">
        <v>122</v>
      </c>
      <c r="D71" s="13" t="s">
        <v>353</v>
      </c>
      <c r="E71" s="36"/>
      <c r="F71" s="19"/>
      <c r="G71" s="19"/>
      <c r="H71" s="19"/>
      <c r="N71" s="33">
        <v>2</v>
      </c>
      <c r="O71" s="13">
        <v>2208</v>
      </c>
      <c r="R71"/>
      <c r="S71"/>
      <c r="T71"/>
      <c r="U71"/>
      <c r="V71"/>
      <c r="W71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3.5">
      <c r="A72" s="36"/>
      <c r="B72" s="26"/>
      <c r="C72" s="34" t="s">
        <v>122</v>
      </c>
      <c r="D72" s="26" t="s">
        <v>375</v>
      </c>
      <c r="E72" s="36"/>
      <c r="F72" s="19"/>
      <c r="G72" s="19"/>
      <c r="H72" s="19"/>
      <c r="N72" s="33">
        <v>38</v>
      </c>
      <c r="O72" s="13">
        <v>200</v>
      </c>
      <c r="R72"/>
      <c r="S72"/>
      <c r="T72"/>
      <c r="U72"/>
      <c r="V72"/>
      <c r="W72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3.5">
      <c r="A73" s="36"/>
      <c r="B73" s="26"/>
      <c r="C73" s="34" t="s">
        <v>122</v>
      </c>
      <c r="D73" s="47" t="s">
        <v>413</v>
      </c>
      <c r="E73" s="48"/>
      <c r="F73" s="49"/>
      <c r="G73" s="49"/>
      <c r="N73" s="47">
        <v>7</v>
      </c>
      <c r="O73" s="50">
        <v>736.092</v>
      </c>
      <c r="P73" s="28"/>
      <c r="Q73"/>
      <c r="R73"/>
      <c r="S73"/>
      <c r="T73"/>
      <c r="U73"/>
      <c r="V73"/>
      <c r="W73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3.5">
      <c r="A74" s="36"/>
      <c r="B74" s="26"/>
      <c r="C74" s="34" t="s">
        <v>374</v>
      </c>
      <c r="D74" s="26" t="s">
        <v>375</v>
      </c>
      <c r="E74" s="36"/>
      <c r="F74" s="19"/>
      <c r="G74" s="19"/>
      <c r="H74" s="19"/>
      <c r="N74" s="33">
        <v>43.5</v>
      </c>
      <c r="O74" s="13">
        <v>200</v>
      </c>
      <c r="R74"/>
      <c r="S74"/>
      <c r="T74"/>
      <c r="U74"/>
      <c r="V74"/>
      <c r="W74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3.5">
      <c r="A75" s="36"/>
      <c r="B75" s="26"/>
      <c r="C75" s="34" t="s">
        <v>170</v>
      </c>
      <c r="D75" s="13" t="s">
        <v>284</v>
      </c>
      <c r="E75" s="36"/>
      <c r="F75" s="19"/>
      <c r="G75" s="19"/>
      <c r="N75" s="26">
        <v>12</v>
      </c>
      <c r="O75" s="27">
        <v>392.496</v>
      </c>
      <c r="P75" s="28"/>
      <c r="Q75"/>
      <c r="R75"/>
      <c r="S75"/>
      <c r="T75"/>
      <c r="U75"/>
      <c r="V75"/>
      <c r="W75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3.5">
      <c r="A76" s="36"/>
      <c r="B76" s="26"/>
      <c r="C76" s="34" t="s">
        <v>170</v>
      </c>
      <c r="D76" s="13" t="s">
        <v>353</v>
      </c>
      <c r="E76" s="36"/>
      <c r="F76" s="19"/>
      <c r="G76" s="19"/>
      <c r="H76" s="19"/>
      <c r="N76" s="33">
        <v>3</v>
      </c>
      <c r="O76" s="13">
        <v>2040</v>
      </c>
      <c r="R76"/>
      <c r="S76"/>
      <c r="T76"/>
      <c r="U76"/>
      <c r="V76"/>
      <c r="W76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3.5">
      <c r="A77" s="36"/>
      <c r="B77" s="26"/>
      <c r="C77" s="34" t="s">
        <v>170</v>
      </c>
      <c r="D77" s="13" t="s">
        <v>363</v>
      </c>
      <c r="E77" s="36"/>
      <c r="F77" s="19"/>
      <c r="G77" s="19"/>
      <c r="H77" s="19"/>
      <c r="N77" s="33">
        <v>2</v>
      </c>
      <c r="O77" s="27">
        <v>1357.92</v>
      </c>
      <c r="P77" s="28"/>
      <c r="Q77"/>
      <c r="R77"/>
      <c r="S77"/>
      <c r="T77"/>
      <c r="U77"/>
      <c r="V77"/>
      <c r="W77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3.5">
      <c r="A78" s="36"/>
      <c r="B78" s="26"/>
      <c r="C78" s="34" t="s">
        <v>170</v>
      </c>
      <c r="D78" s="26" t="s">
        <v>375</v>
      </c>
      <c r="E78" s="36"/>
      <c r="F78" s="19"/>
      <c r="G78" s="19"/>
      <c r="H78" s="19"/>
      <c r="N78" s="33">
        <v>14</v>
      </c>
      <c r="O78" s="13">
        <v>1224</v>
      </c>
      <c r="R78"/>
      <c r="S78"/>
      <c r="T78"/>
      <c r="U78"/>
      <c r="V78"/>
      <c r="W7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3.5">
      <c r="A79" s="36"/>
      <c r="B79" s="26"/>
      <c r="C79" s="34" t="s">
        <v>170</v>
      </c>
      <c r="D79" s="47" t="s">
        <v>413</v>
      </c>
      <c r="E79" s="48"/>
      <c r="F79" s="49"/>
      <c r="G79" s="49"/>
      <c r="N79" s="47">
        <v>8</v>
      </c>
      <c r="O79" s="50">
        <v>730.758</v>
      </c>
      <c r="P79" s="28"/>
      <c r="Q79"/>
      <c r="R79"/>
      <c r="S79"/>
      <c r="T79"/>
      <c r="U79"/>
      <c r="V79"/>
      <c r="W79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3.5">
      <c r="A80" s="36"/>
      <c r="B80" s="26"/>
      <c r="C80" s="34" t="s">
        <v>113</v>
      </c>
      <c r="D80" s="26" t="s">
        <v>375</v>
      </c>
      <c r="E80" s="36"/>
      <c r="F80" s="19"/>
      <c r="G80" s="19"/>
      <c r="H80" s="19"/>
      <c r="N80" s="33">
        <v>60</v>
      </c>
      <c r="O80" s="13">
        <v>200</v>
      </c>
      <c r="R80"/>
      <c r="S80"/>
      <c r="T80"/>
      <c r="U80"/>
      <c r="V80"/>
      <c r="W80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3.5">
      <c r="A81" s="36"/>
      <c r="B81" s="26"/>
      <c r="C81" s="34" t="s">
        <v>37</v>
      </c>
      <c r="D81" s="13" t="s">
        <v>181</v>
      </c>
      <c r="E81" s="36"/>
      <c r="F81" s="19"/>
      <c r="G81" s="19"/>
      <c r="N81" s="33">
        <v>1</v>
      </c>
      <c r="O81" s="13">
        <v>2400</v>
      </c>
      <c r="P81" s="28"/>
      <c r="Q81"/>
      <c r="R81"/>
      <c r="S81"/>
      <c r="T81"/>
      <c r="U81"/>
      <c r="V81"/>
      <c r="W81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3.5">
      <c r="A82" s="36"/>
      <c r="B82" s="26"/>
      <c r="C82" s="34" t="s">
        <v>37</v>
      </c>
      <c r="D82" s="13" t="s">
        <v>284</v>
      </c>
      <c r="E82" s="36"/>
      <c r="F82" s="19"/>
      <c r="G82" s="19"/>
      <c r="N82" s="26">
        <v>5</v>
      </c>
      <c r="O82" s="27">
        <v>528.36</v>
      </c>
      <c r="P82" s="28"/>
      <c r="Q82"/>
      <c r="R82"/>
      <c r="S82"/>
      <c r="T82"/>
      <c r="U82"/>
      <c r="V82"/>
      <c r="W82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13.5">
      <c r="A83" s="36"/>
      <c r="B83" s="26"/>
      <c r="C83" s="34" t="s">
        <v>37</v>
      </c>
      <c r="D83" s="13" t="s">
        <v>353</v>
      </c>
      <c r="E83" s="36"/>
      <c r="F83" s="19"/>
      <c r="G83" s="19"/>
      <c r="H83" s="19"/>
      <c r="N83" s="33">
        <v>6</v>
      </c>
      <c r="O83" s="13">
        <v>1668</v>
      </c>
      <c r="P83" s="28"/>
      <c r="Q83"/>
      <c r="R83"/>
      <c r="S83"/>
      <c r="T83"/>
      <c r="U83"/>
      <c r="V83"/>
      <c r="W83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ht="13.5">
      <c r="A84" s="36"/>
      <c r="B84" s="26"/>
      <c r="C84" s="34" t="s">
        <v>37</v>
      </c>
      <c r="D84" s="13" t="s">
        <v>363</v>
      </c>
      <c r="E84" s="36"/>
      <c r="F84" s="19"/>
      <c r="G84" s="19"/>
      <c r="H84" s="19"/>
      <c r="N84" s="33">
        <v>1</v>
      </c>
      <c r="O84" s="27">
        <v>1476</v>
      </c>
      <c r="P84" s="28"/>
      <c r="Q84"/>
      <c r="R84"/>
      <c r="S84"/>
      <c r="T84"/>
      <c r="U84"/>
      <c r="V84"/>
      <c r="W84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3.5">
      <c r="A85" s="36"/>
      <c r="B85" s="26"/>
      <c r="C85" s="34" t="s">
        <v>37</v>
      </c>
      <c r="D85" s="26" t="s">
        <v>375</v>
      </c>
      <c r="E85" s="36"/>
      <c r="F85" s="19"/>
      <c r="G85" s="19"/>
      <c r="H85" s="19"/>
      <c r="N85" s="33">
        <v>2</v>
      </c>
      <c r="O85" s="13">
        <v>2208</v>
      </c>
      <c r="R85"/>
      <c r="S85"/>
      <c r="T85"/>
      <c r="U85"/>
      <c r="V85"/>
      <c r="W85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3.5">
      <c r="A86" s="36"/>
      <c r="B86" s="26"/>
      <c r="C86" s="34" t="s">
        <v>37</v>
      </c>
      <c r="D86" s="26" t="s">
        <v>413</v>
      </c>
      <c r="E86" s="36"/>
      <c r="F86" s="19"/>
      <c r="G86" s="19"/>
      <c r="N86" s="26">
        <v>1</v>
      </c>
      <c r="O86" s="27">
        <v>1066.8</v>
      </c>
      <c r="P86" s="28"/>
      <c r="Q86"/>
      <c r="R86"/>
      <c r="S86"/>
      <c r="T86"/>
      <c r="U86"/>
      <c r="V86"/>
      <c r="W86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5:49" ht="13.5">
      <c r="O87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5:49" ht="13.5">
      <c r="O8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5:49" ht="13.5">
      <c r="O89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5:49" ht="13.5">
      <c r="O90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5:49" ht="13.5">
      <c r="O91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5:49" ht="13.5">
      <c r="O92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5:49" ht="13.5">
      <c r="O93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ht="12.75">
      <c r="O94"/>
    </row>
    <row r="95" ht="12.75">
      <c r="O95"/>
    </row>
  </sheetData>
  <mergeCells count="3">
    <mergeCell ref="X1:AC1"/>
    <mergeCell ref="N1:W1"/>
    <mergeCell ref="X2:AC2"/>
  </mergeCells>
  <printOptions horizontalCentered="1"/>
  <pageMargins left="0.25" right="0.25" top="0.95" bottom="0.95" header="0.25" footer="0.25"/>
  <pageSetup fitToHeight="10" fitToWidth="1" horizontalDpi="300" verticalDpi="300" orientation="landscape" scale="74" r:id="rId1"/>
  <headerFooter alignWithMargins="0">
    <oddHeader>&amp;C&amp;"Times New Roman,Bold"&amp;16 2004-2005 USFA Point Standings
Senior &amp;A - Rolling Standings</oddHeader>
    <oddFooter>&amp;L&amp;"Arial,Bold"* Permanent Resident
# Junior&amp;"Arial,Regular"
Total = Best 4 Group II plus Best 3 Group I&amp;CPage &amp;P&amp;R&amp;"Arial,Bold"np = Did not earn points (including not competing)&amp;"Arial,Regular"
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L. Sapery</dc:creator>
  <cp:keywords/>
  <dc:description/>
  <cp:lastModifiedBy>David Sapery</cp:lastModifiedBy>
  <cp:lastPrinted>2004-02-23T20:29:07Z</cp:lastPrinted>
  <dcterms:created xsi:type="dcterms:W3CDTF">1998-12-05T11:59:09Z</dcterms:created>
  <dcterms:modified xsi:type="dcterms:W3CDTF">2005-07-12T22:48:31Z</dcterms:modified>
  <cp:category/>
  <cp:version/>
  <cp:contentType/>
  <cp:contentStatus/>
</cp:coreProperties>
</file>