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770" activeTab="0"/>
  </bookViews>
  <sheets>
    <sheet name="Youth-14 Men's Epée" sheetId="1" r:id="rId1"/>
    <sheet name="Youth-14 Men's Foil" sheetId="2" r:id="rId2"/>
    <sheet name="Youth-14 Men's Saber" sheetId="3" r:id="rId3"/>
    <sheet name="Youth-14 Women's Epée" sheetId="4" r:id="rId4"/>
    <sheet name="Youth-14 Women's Foil" sheetId="5" r:id="rId5"/>
    <sheet name="Youth-14 Women's Saber" sheetId="6" r:id="rId6"/>
    <sheet name="Youth-12 Men's Epée" sheetId="7" r:id="rId7"/>
    <sheet name="Youth-12 Men's Foil" sheetId="8" r:id="rId8"/>
    <sheet name="Youth-12 Men's Saber" sheetId="9" r:id="rId9"/>
    <sheet name="Youth-12 Women's Epée" sheetId="10" r:id="rId10"/>
    <sheet name="Youth-12 Women's Foil" sheetId="11" r:id="rId11"/>
    <sheet name="Youth-12 Women's Saber" sheetId="12" r:id="rId12"/>
    <sheet name="Youth-10 Men's Epée" sheetId="13" r:id="rId13"/>
    <sheet name="Youth-10 Men's Foil" sheetId="14" r:id="rId14"/>
    <sheet name="Youth-10 Men's Saber" sheetId="15" r:id="rId15"/>
    <sheet name="Youth-10 Women's Epée" sheetId="16" r:id="rId16"/>
    <sheet name="Youth-10 Women's Foil" sheetId="17" r:id="rId17"/>
    <sheet name="Youth-10 Women's Saber" sheetId="18" r:id="rId18"/>
  </sheets>
  <externalReferences>
    <externalReference r:id="rId21"/>
    <externalReference r:id="rId22"/>
  </externalReferences>
  <definedNames>
    <definedName name="PointTable">'[1]Point Tables'!$A$4:$S$262</definedName>
    <definedName name="PointTableHeader">'[1]Point Tables'!$B$2:$S$3</definedName>
    <definedName name="_xlnm.Print_Area" localSheetId="12">'Youth-10 Men''s Epée'!$A$4:$T$22</definedName>
    <definedName name="_xlnm.Print_Area" localSheetId="13">'Youth-10 Men''s Foil'!$A$4:$T$47</definedName>
    <definedName name="_xlnm.Print_Area" localSheetId="14">'Youth-10 Men''s Saber'!$A$4:$T$21</definedName>
    <definedName name="_xlnm.Print_Area" localSheetId="15">'Youth-10 Women''s Epée'!$A$4:$T$14</definedName>
    <definedName name="_xlnm.Print_Area" localSheetId="16">'Youth-10 Women''s Foil'!$A$4:$T$39</definedName>
    <definedName name="_xlnm.Print_Area" localSheetId="17">'Youth-10 Women''s Saber'!$A$4:$T$14</definedName>
    <definedName name="_xlnm.Print_Area" localSheetId="6">'Youth-12 Men''s Epée'!$A$4:$T$58</definedName>
    <definedName name="_xlnm.Print_Area" localSheetId="7">'Youth-12 Men''s Foil'!$A$4:$T$54</definedName>
    <definedName name="_xlnm.Print_Area" localSheetId="8">'Youth-12 Men''s Saber'!$A$4:$T$44</definedName>
    <definedName name="_xlnm.Print_Area" localSheetId="9">'Youth-12 Women''s Epée'!$A$4:$T$26</definedName>
    <definedName name="_xlnm.Print_Area" localSheetId="10">'Youth-12 Women''s Foil'!$A$4:$T$52</definedName>
    <definedName name="_xlnm.Print_Area" localSheetId="11">'Youth-12 Women''s Saber'!$A$4:$T$30</definedName>
    <definedName name="_xlnm.Print_Area" localSheetId="0">'Youth-14 Men''s Epée'!$A$4:$W$69</definedName>
    <definedName name="_xlnm.Print_Area" localSheetId="1">'Youth-14 Men''s Foil'!$A$4:$W$60</definedName>
    <definedName name="_xlnm.Print_Area" localSheetId="2">'Youth-14 Men''s Saber'!$A$4:$W$57</definedName>
    <definedName name="_xlnm.Print_Area" localSheetId="3">'Youth-14 Women''s Epée'!$A$4:$W$45</definedName>
    <definedName name="_xlnm.Print_Area" localSheetId="4">'Youth-14 Women''s Foil'!$A$4:$W$54</definedName>
    <definedName name="_xlnm.Print_Area" localSheetId="5">'Youth-14 Women''s Saber'!$A$4:$W$33</definedName>
    <definedName name="_xlnm.Print_Titles" localSheetId="12">'Youth-10 Men''s Epée'!$1:$1</definedName>
    <definedName name="_xlnm.Print_Titles" localSheetId="13">'Youth-10 Men''s Foil'!$1:$1</definedName>
    <definedName name="_xlnm.Print_Titles" localSheetId="14">'Youth-10 Men''s Saber'!$1:$1</definedName>
    <definedName name="_xlnm.Print_Titles" localSheetId="15">'Youth-10 Women''s Epée'!$1:$1</definedName>
    <definedName name="_xlnm.Print_Titles" localSheetId="16">'Youth-10 Women''s Foil'!$1:$1</definedName>
    <definedName name="_xlnm.Print_Titles" localSheetId="17">'Youth-10 Women''s Saber'!$1:$1</definedName>
    <definedName name="_xlnm.Print_Titles" localSheetId="6">'Youth-12 Men''s Epée'!$1:$1</definedName>
    <definedName name="_xlnm.Print_Titles" localSheetId="7">'Youth-12 Men''s Foil'!$1:$1</definedName>
    <definedName name="_xlnm.Print_Titles" localSheetId="8">'Youth-12 Men''s Saber'!$1:$1</definedName>
    <definedName name="_xlnm.Print_Titles" localSheetId="9">'Youth-12 Women''s Epée'!$1:$1</definedName>
    <definedName name="_xlnm.Print_Titles" localSheetId="10">'Youth-12 Women''s Foil'!$1:$1</definedName>
    <definedName name="_xlnm.Print_Titles" localSheetId="11">'Youth-12 Women''s Saber'!$1:$1</definedName>
    <definedName name="_xlnm.Print_Titles" localSheetId="0">'Youth-14 Men''s Epée'!$1:$1</definedName>
    <definedName name="_xlnm.Print_Titles" localSheetId="1">'Youth-14 Men''s Foil'!$1:$1</definedName>
    <definedName name="_xlnm.Print_Titles" localSheetId="2">'Youth-14 Men''s Saber'!$1:$1</definedName>
    <definedName name="_xlnm.Print_Titles" localSheetId="3">'Youth-14 Women''s Epée'!$1:$1</definedName>
    <definedName name="_xlnm.Print_Titles" localSheetId="4">'Youth-14 Women''s Foil'!$1:$1</definedName>
    <definedName name="_xlnm.Print_Titles" localSheetId="5">'Youth-14 Women''s Saber'!$1:$1</definedName>
    <definedName name="U11Cutoff">'[1]Point Tables'!$W$7</definedName>
    <definedName name="U13Cutoff">'[1]Point Tables'!$W$6</definedName>
  </definedNames>
  <calcPr fullCalcOnLoad="1"/>
</workbook>
</file>

<file path=xl/sharedStrings.xml><?xml version="1.0" encoding="utf-8"?>
<sst xmlns="http://schemas.openxmlformats.org/spreadsheetml/2006/main" count="1852" uniqueCount="540">
  <si>
    <t>NAME</t>
  </si>
  <si>
    <t>BTH</t>
  </si>
  <si>
    <t>TOTAL</t>
  </si>
  <si>
    <t>AGE GRP</t>
  </si>
  <si>
    <t>B</t>
  </si>
  <si>
    <t>np</t>
  </si>
  <si>
    <t>A</t>
  </si>
  <si>
    <t>Chinman, Nicholas</t>
  </si>
  <si>
    <t>Kenney, Duncan S</t>
  </si>
  <si>
    <t>French, Peter</t>
  </si>
  <si>
    <t>Adjemian, Nicolas</t>
  </si>
  <si>
    <t>Berkowsky, Jonathan E</t>
  </si>
  <si>
    <t>Parkins, Benjamin B</t>
  </si>
  <si>
    <t>Hodges, Teddy H</t>
  </si>
  <si>
    <t>MacClaren, Robert J</t>
  </si>
  <si>
    <t>Schirtz, Zachary W</t>
  </si>
  <si>
    <t>Williams, Maximilian</t>
  </si>
  <si>
    <t>Kelly, Sean M</t>
  </si>
  <si>
    <t>Siebert, Lillian</t>
  </si>
  <si>
    <t>Meyers, Brendan J</t>
  </si>
  <si>
    <t>Zagunis, Merrick</t>
  </si>
  <si>
    <t>Finkel, Tess</t>
  </si>
  <si>
    <t>Parker, Melissa</t>
  </si>
  <si>
    <t>Hurley, Kelley A</t>
  </si>
  <si>
    <t>Wozniak, Dagmara</t>
  </si>
  <si>
    <t>Stallings, William M.</t>
  </si>
  <si>
    <t>Lee, Florence J</t>
  </si>
  <si>
    <t>Douville, Michael</t>
  </si>
  <si>
    <t>Jacobson, Jackie</t>
  </si>
  <si>
    <t>Wieronski, Anna</t>
  </si>
  <si>
    <t>Mansfield, Christopher</t>
  </si>
  <si>
    <t>Bentley III, Frederick</t>
  </si>
  <si>
    <t>Cook, Meagan B</t>
  </si>
  <si>
    <t>Hurley, Courtney L</t>
  </si>
  <si>
    <t>Willette, Doris E</t>
  </si>
  <si>
    <t>Hirschfeld, Rebecca C</t>
  </si>
  <si>
    <t>Berliner, Dan</t>
  </si>
  <si>
    <t>Sachs, Elizabeth</t>
  </si>
  <si>
    <t>Ochocki, Aleksander</t>
  </si>
  <si>
    <t>Kolasa, Thomas M</t>
  </si>
  <si>
    <t>Planchard, Sean S</t>
  </si>
  <si>
    <t>Willette, David G</t>
  </si>
  <si>
    <t>Holbrook, Jonathan L</t>
  </si>
  <si>
    <t>Kubik, Nickolas A</t>
  </si>
  <si>
    <t>Strahorn-Brown, Calvin S</t>
  </si>
  <si>
    <t>Thompson, Bobby B</t>
  </si>
  <si>
    <t>Ross, Nicole</t>
  </si>
  <si>
    <t>Sarkisova, Dayana</t>
  </si>
  <si>
    <t>Hartman, Grace</t>
  </si>
  <si>
    <t>Cabrera, Stephen M</t>
  </si>
  <si>
    <t>Rudnicki, Alexander</t>
  </si>
  <si>
    <t>Henderson, Danielle A</t>
  </si>
  <si>
    <t>Borrmann, Sarah V</t>
  </si>
  <si>
    <t>Goldfeder, Misha</t>
  </si>
  <si>
    <t>McDermott, Elizabeth</t>
  </si>
  <si>
    <t>Johnson, Morgan E</t>
  </si>
  <si>
    <t>Keltner, Mera H</t>
  </si>
  <si>
    <t>Mahaffey, Harrison H</t>
  </si>
  <si>
    <t>Shipp, Royce J</t>
  </si>
  <si>
    <t>Di Cioccio, Gianni L</t>
  </si>
  <si>
    <t>Howell, Ryan L</t>
  </si>
  <si>
    <t>Vloka, Caroline N</t>
  </si>
  <si>
    <t>Brandow, Claire A</t>
  </si>
  <si>
    <t>Lynch, Katherine</t>
  </si>
  <si>
    <t>Reid, Leonon J</t>
  </si>
  <si>
    <t>Vongries, Alyssa L</t>
  </si>
  <si>
    <t>Hickey, Kathryn A</t>
  </si>
  <si>
    <t>Murphy, Max D</t>
  </si>
  <si>
    <t>Pensler, Arielle R</t>
  </si>
  <si>
    <t>Snider, Katherine</t>
  </si>
  <si>
    <t>McDermott, Catherine</t>
  </si>
  <si>
    <t>Adjemian, Nicolas E</t>
  </si>
  <si>
    <t>Pensler, Alexander</t>
  </si>
  <si>
    <t>Simmons, Alex C</t>
  </si>
  <si>
    <t>Howell, Kristin M</t>
  </si>
  <si>
    <t>French, Kayley A</t>
  </si>
  <si>
    <t>French, Christa M</t>
  </si>
  <si>
    <t>Bartoszewicz, Ann</t>
  </si>
  <si>
    <t>Gable, Colin H</t>
  </si>
  <si>
    <t>Picou, Antonin R.</t>
  </si>
  <si>
    <t>Aurzada, Andrew D</t>
  </si>
  <si>
    <t>Buell, Garrett T</t>
  </si>
  <si>
    <t>Oliva, Andrea L</t>
  </si>
  <si>
    <t>Etholm, Alexandra</t>
  </si>
  <si>
    <t>Getz, Katherine</t>
  </si>
  <si>
    <t>Trapani, Daniel K</t>
  </si>
  <si>
    <t>Getz, Kurt A</t>
  </si>
  <si>
    <t>Jones, Tristan K</t>
  </si>
  <si>
    <t>Wicas, Graham E</t>
  </si>
  <si>
    <t>Baskies, Meredith S</t>
  </si>
  <si>
    <t>Dietrich, Sallie V</t>
  </si>
  <si>
    <t>Wieczorek, Martyna E*</t>
  </si>
  <si>
    <t>Askari, Arian</t>
  </si>
  <si>
    <t>Shirmohammadi, Bardya H</t>
  </si>
  <si>
    <t>Bassa, Francesca</t>
  </si>
  <si>
    <t>Bernstein, Kathryn E</t>
  </si>
  <si>
    <t>Condie, Sarah A</t>
  </si>
  <si>
    <t>Murphy, Amanda I</t>
  </si>
  <si>
    <t>Cichomski, Joanna</t>
  </si>
  <si>
    <t>Rudnicki, Marie H</t>
  </si>
  <si>
    <t>Wang, Luona*</t>
  </si>
  <si>
    <t>Henvick, Allison M</t>
  </si>
  <si>
    <t>Miller, Jeffrey E</t>
  </si>
  <si>
    <t>Rodriguez, Anastacia</t>
  </si>
  <si>
    <t>Hatcher, Christina</t>
  </si>
  <si>
    <t>Baum, Hunter D</t>
  </si>
  <si>
    <t>Yuh, Hyun-Kyung</t>
  </si>
  <si>
    <t>Walrond, Dylan M</t>
  </si>
  <si>
    <t>Bak, Adrian</t>
  </si>
  <si>
    <t>Sulat, Nathaniel</t>
  </si>
  <si>
    <t>Yergler, Jonathan A</t>
  </si>
  <si>
    <t>Tice-Lewis, Maxwell L</t>
  </si>
  <si>
    <t>Johnson, Alex T</t>
  </si>
  <si>
    <t>Stone, Robert L</t>
  </si>
  <si>
    <t>Spear, Will</t>
  </si>
  <si>
    <t>Hawrot, Kathryn G</t>
  </si>
  <si>
    <t>Abdikulova, Aida</t>
  </si>
  <si>
    <t>Bhinder, Amrit K</t>
  </si>
  <si>
    <t>Krajcer, Arianna K</t>
  </si>
  <si>
    <t>Howell, Kimberly Y</t>
  </si>
  <si>
    <t>Gomez, Marissa F</t>
  </si>
  <si>
    <t>Hohensee, Dianna E</t>
  </si>
  <si>
    <t>Pet, Anna</t>
  </si>
  <si>
    <t>Daukszewicz, Nicole</t>
  </si>
  <si>
    <t>Ford, Tasia</t>
  </si>
  <si>
    <t>Pernice, Erica J</t>
  </si>
  <si>
    <t>Hedges, Daniel R</t>
  </si>
  <si>
    <t>DeLeeuw, Peter M</t>
  </si>
  <si>
    <t>Parker, Jonathan M</t>
  </si>
  <si>
    <t>Glueckauf, Aaron M</t>
  </si>
  <si>
    <t>Kelley, Edward F</t>
  </si>
  <si>
    <t>Valdes, Oliver J</t>
  </si>
  <si>
    <t>Picou, Romain O</t>
  </si>
  <si>
    <t>Seroff, Andrew R</t>
  </si>
  <si>
    <t>Kaull, James T</t>
  </si>
  <si>
    <t>Mahmoud, Yasser G</t>
  </si>
  <si>
    <t>Hawrot, James E</t>
  </si>
  <si>
    <t>Chamley-Watson, Miles C</t>
  </si>
  <si>
    <t>Howard, Marcus A</t>
  </si>
  <si>
    <t>Hodges, Grant T</t>
  </si>
  <si>
    <t>Glick, Brandon</t>
  </si>
  <si>
    <t>Meinhardt, Gerek L</t>
  </si>
  <si>
    <t>Vella, Anthony L</t>
  </si>
  <si>
    <t>DeSmet, Ariel A</t>
  </si>
  <si>
    <t>Mills, Colin</t>
  </si>
  <si>
    <t>Jones, Stephen C</t>
  </si>
  <si>
    <t>Patrick, Quinn K</t>
  </si>
  <si>
    <t>Hamer, Hilary A</t>
  </si>
  <si>
    <t>MacLeod, Shelby M</t>
  </si>
  <si>
    <t>Hartman, Grace T</t>
  </si>
  <si>
    <t>Aksamit, Monica</t>
  </si>
  <si>
    <t>Miller, Alison A</t>
  </si>
  <si>
    <t>Kraujalis, Marina L</t>
  </si>
  <si>
    <t>Usowicz, Ada O</t>
  </si>
  <si>
    <t>Perkins, Samuel H</t>
  </si>
  <si>
    <t>Di Cioccio, Tauriac L</t>
  </si>
  <si>
    <t>Kim, Isaac J</t>
  </si>
  <si>
    <t>Bisignano, Jesse J</t>
  </si>
  <si>
    <t>Flanders, Clayton J</t>
  </si>
  <si>
    <t>Rusiewski, Calvin M</t>
  </si>
  <si>
    <t>Brett, J. Cameron</t>
  </si>
  <si>
    <t>Salerno, John F</t>
  </si>
  <si>
    <t>Spear, Jeff</t>
  </si>
  <si>
    <t>Bielen, Andrew H</t>
  </si>
  <si>
    <t>Vloka, Alexander</t>
  </si>
  <si>
    <t>Moss, Rebecca L</t>
  </si>
  <si>
    <t>Pintea, Michelle D</t>
  </si>
  <si>
    <t>Flynn, Joanna M</t>
  </si>
  <si>
    <t>Larcom, Peggy</t>
  </si>
  <si>
    <t>Wood, Caitlin M</t>
  </si>
  <si>
    <t>Liroff, Elena R</t>
  </si>
  <si>
    <t>Meyer, Bill L</t>
  </si>
  <si>
    <t>Caldwell, Turner B</t>
  </si>
  <si>
    <t>Pyle, Nicholas W</t>
  </si>
  <si>
    <t>Blitzer, Max C</t>
  </si>
  <si>
    <t>Castellani, Caetano R</t>
  </si>
  <si>
    <t>Donnenberg, Elizabeth</t>
  </si>
  <si>
    <t>Jones, Zachary E</t>
  </si>
  <si>
    <t>Rudnicki, Thomas A</t>
  </si>
  <si>
    <t>Stein, Ariel M</t>
  </si>
  <si>
    <t>Peppers, Margot</t>
  </si>
  <si>
    <t>Martin, Brianna K</t>
  </si>
  <si>
    <t>Harder, Sean C</t>
  </si>
  <si>
    <t>Nichols, Ben M</t>
  </si>
  <si>
    <t>Gable, Dempsey (Wes)</t>
  </si>
  <si>
    <t>Khoshnevissan, Christopher</t>
  </si>
  <si>
    <t>Stone, Anne-Elizabeth</t>
  </si>
  <si>
    <t>Van Son, Benjamin S</t>
  </si>
  <si>
    <t>Martin, Jeffrey P</t>
  </si>
  <si>
    <t>Kaneshige, Brian K</t>
  </si>
  <si>
    <t>Stampler, Michael B</t>
  </si>
  <si>
    <t>Stefanek, Adam</t>
  </si>
  <si>
    <t>Levin, Eve A</t>
  </si>
  <si>
    <t>Van Son, Elizabeth</t>
  </si>
  <si>
    <t>Baden, Lucy M</t>
  </si>
  <si>
    <t>McKee, Erica N</t>
  </si>
  <si>
    <t>Golden, Krystyna G</t>
  </si>
  <si>
    <t>Clarke, Joachim A</t>
  </si>
  <si>
    <t>Sumner, Eric T</t>
  </si>
  <si>
    <t>Culley, Matthew R</t>
  </si>
  <si>
    <t>Krudy, Zoltan A</t>
  </si>
  <si>
    <t>Osterman, Gordon K</t>
  </si>
  <si>
    <t>Beifus, Maggie E</t>
  </si>
  <si>
    <t>Grant, Scout</t>
  </si>
  <si>
    <t>Cabrera, Bianca</t>
  </si>
  <si>
    <t>Sarkisova, Radmila A*</t>
  </si>
  <si>
    <t>Clifford, James F</t>
  </si>
  <si>
    <t>Mullarkey, Jake</t>
  </si>
  <si>
    <t>Yuh, Oung-Jo</t>
  </si>
  <si>
    <t>Wright, Bagley</t>
  </si>
  <si>
    <t>Streb Jr, Joseph T</t>
  </si>
  <si>
    <t>Botwinick, Nathaniel</t>
  </si>
  <si>
    <t>Tasker, Nakul S</t>
  </si>
  <si>
    <t>Mundy, Sarah R</t>
  </si>
  <si>
    <t>Clay, Chandler E</t>
  </si>
  <si>
    <t>Alken, Amy G</t>
  </si>
  <si>
    <t>Ameli, Nik Nik</t>
  </si>
  <si>
    <t>Meaut, Kristine M</t>
  </si>
  <si>
    <t>Wright, Gabriel</t>
  </si>
  <si>
    <t>Stone, Gracie</t>
  </si>
  <si>
    <t>Swanson, Anna K</t>
  </si>
  <si>
    <t>Castellani, Enzo R</t>
  </si>
  <si>
    <t>Kristof, Roger</t>
  </si>
  <si>
    <t>Anderson, Ben</t>
  </si>
  <si>
    <t>Davidson, Raskyrie A</t>
  </si>
  <si>
    <t>Mattox, Lucia I</t>
  </si>
  <si>
    <t>Homer, Daryl D</t>
  </si>
  <si>
    <t>Stein, Evan J</t>
  </si>
  <si>
    <t>Baumgardner, Zoe K</t>
  </si>
  <si>
    <t>McPhee, Hanna</t>
  </si>
  <si>
    <t>Evans, Ryan A</t>
  </si>
  <si>
    <t>Cardillo, Julian C</t>
  </si>
  <si>
    <t>Nunziato, Robert M</t>
  </si>
  <si>
    <t>Puchalski, Pawel K</t>
  </si>
  <si>
    <t>Wiest, Michael E</t>
  </si>
  <si>
    <t>Mills, Michael L</t>
  </si>
  <si>
    <t>Loomis, Hannah J</t>
  </si>
  <si>
    <t>Stephenson, Anne D</t>
  </si>
  <si>
    <t>Murphy, Ashlee C</t>
  </si>
  <si>
    <t>Wheeler, Diamond</t>
  </si>
  <si>
    <t>Kiefer, Alexandra</t>
  </si>
  <si>
    <t>Evans, Joseph D</t>
  </si>
  <si>
    <t>Kershaw, Trevor J</t>
  </si>
  <si>
    <t>Brandfield-Harvey, Neely</t>
  </si>
  <si>
    <t>Napala, Evan T</t>
  </si>
  <si>
    <t>MacDougall, Forrest N</t>
  </si>
  <si>
    <t>Gurrieri, John M</t>
  </si>
  <si>
    <t>Bochkov, Ivan *</t>
  </si>
  <si>
    <t>Guo, Alexander</t>
  </si>
  <si>
    <t>Vanier, Sarah K</t>
  </si>
  <si>
    <t>Cheris, Zachariah</t>
  </si>
  <si>
    <t>Herbert, Stephanie</t>
  </si>
  <si>
    <t>Gay, Sam R</t>
  </si>
  <si>
    <t>Oct 2002 CDT</t>
  </si>
  <si>
    <t>Nov 2002 CDT</t>
  </si>
  <si>
    <t>Bratton, Meredith A</t>
  </si>
  <si>
    <t>Jan 2003 Y14</t>
  </si>
  <si>
    <t>Jan 2003&lt;BR&gt;Y14</t>
  </si>
  <si>
    <t>Jan 2003 Y12</t>
  </si>
  <si>
    <t>Jan 2003&lt;BR&gt;Y12</t>
  </si>
  <si>
    <t>Jan 2003 Y10</t>
  </si>
  <si>
    <t>Jan 2003&lt;BR&gt;Y10</t>
  </si>
  <si>
    <t>Jae, Kyler A</t>
  </si>
  <si>
    <t>Witte, Zion K</t>
  </si>
  <si>
    <t>Lynch, Jonathan M</t>
  </si>
  <si>
    <t>Ketley, Harry J A</t>
  </si>
  <si>
    <t>Azevedo, David</t>
  </si>
  <si>
    <t>Rose, Kevin A</t>
  </si>
  <si>
    <t>Charles, Bolivar X</t>
  </si>
  <si>
    <t>Thompson, James</t>
  </si>
  <si>
    <t>Goldstein, Jeremy M</t>
  </si>
  <si>
    <t>Williams II, Gilbert C</t>
  </si>
  <si>
    <t>Hollenbeck, Luke T</t>
  </si>
  <si>
    <t>Chan, Edbert Y</t>
  </si>
  <si>
    <t>Risen, Daniel A</t>
  </si>
  <si>
    <t>El Kassas, Adam R</t>
  </si>
  <si>
    <t>Moore, Robert J</t>
  </si>
  <si>
    <t>McDonald, Andrew C</t>
  </si>
  <si>
    <t>Cucinelli, Brian P</t>
  </si>
  <si>
    <t>Dershwitz, Philip C</t>
  </si>
  <si>
    <t>Prescod, Nzihgha E</t>
  </si>
  <si>
    <t>Whitney, April</t>
  </si>
  <si>
    <t>McElwee, L. C</t>
  </si>
  <si>
    <t>Ricks, Kaleigh</t>
  </si>
  <si>
    <t>Kolasa, Natalie E</t>
  </si>
  <si>
    <t>Ameli, Kian</t>
  </si>
  <si>
    <t>Nadeau, Kevin D</t>
  </si>
  <si>
    <t>Boutris, Samuel</t>
  </si>
  <si>
    <t>Judd, Donald M</t>
  </si>
  <si>
    <t>Fink, Joel M</t>
  </si>
  <si>
    <t>Merrill, James C</t>
  </si>
  <si>
    <t>McAndrews, Cullen N</t>
  </si>
  <si>
    <t>Reed, Michael H</t>
  </si>
  <si>
    <t>Shmurak, Yevgeniy</t>
  </si>
  <si>
    <t>Dollar, Chris</t>
  </si>
  <si>
    <t>Rebeor, Jared R</t>
  </si>
  <si>
    <t>Usher, Estlin J</t>
  </si>
  <si>
    <t>Ertel, Trevor J</t>
  </si>
  <si>
    <t>Leddy, Andrew M</t>
  </si>
  <si>
    <t>Biebel, Francis C</t>
  </si>
  <si>
    <t>Prochniak, Evan A</t>
  </si>
  <si>
    <t>Peterson, Amanda</t>
  </si>
  <si>
    <t>Atamian, Narine</t>
  </si>
  <si>
    <t>Cheng, Emily K</t>
  </si>
  <si>
    <t>Kiwior, Camille</t>
  </si>
  <si>
    <t>Stepien, Marta A</t>
  </si>
  <si>
    <t>Smith, Dillon S</t>
  </si>
  <si>
    <t>Hirokawa, Jonathan D</t>
  </si>
  <si>
    <t>Walsh, Samuel W</t>
  </si>
  <si>
    <t>Dettlinger, Maxwell D</t>
  </si>
  <si>
    <t>Chang, Derek M</t>
  </si>
  <si>
    <t>Darling, William C</t>
  </si>
  <si>
    <t>Seacrest, Connor R</t>
  </si>
  <si>
    <t>Stockdale, Nicholas A</t>
  </si>
  <si>
    <t>Dollar, Michael C</t>
  </si>
  <si>
    <t>Bernstein, Adam W</t>
  </si>
  <si>
    <t>Elfassy, Michael</t>
  </si>
  <si>
    <t>Rogers, Reese J</t>
  </si>
  <si>
    <t>Usher, Isaiah M</t>
  </si>
  <si>
    <t>Stetsiv, Andrew</t>
  </si>
  <si>
    <t>Bak, Daniel</t>
  </si>
  <si>
    <t>Horowitz, Blake</t>
  </si>
  <si>
    <t>Sherry, Gregory</t>
  </si>
  <si>
    <t>Abend, Thomas S</t>
  </si>
  <si>
    <t>Feher, Michael J</t>
  </si>
  <si>
    <t>Buell, Alex P</t>
  </si>
  <si>
    <t>Schatte, Lars D</t>
  </si>
  <si>
    <t>Bell, Ben S</t>
  </si>
  <si>
    <t>Kimball, Holly B</t>
  </si>
  <si>
    <t>Peterson, Kirsten M</t>
  </si>
  <si>
    <t>Witte, Bethlehem</t>
  </si>
  <si>
    <t>Wacker, Jessica B</t>
  </si>
  <si>
    <t>Dalrymple, Alexandra</t>
  </si>
  <si>
    <t>Kay, Sarah M</t>
  </si>
  <si>
    <t>Lin, Lucy H</t>
  </si>
  <si>
    <t>Caparros-Janto, Abigail</t>
  </si>
  <si>
    <t>Knauer, Lindsay A</t>
  </si>
  <si>
    <t>Bartholomew, Francesca</t>
  </si>
  <si>
    <t>Becker, Rachel A</t>
  </si>
  <si>
    <t>Maxfield, Bethany G</t>
  </si>
  <si>
    <t>Bisignano, Clare G</t>
  </si>
  <si>
    <t>Homer, D'Meca S</t>
  </si>
  <si>
    <t>Kadree, Shalewa Hafsa</t>
  </si>
  <si>
    <t>Bazarbayeva, Dina *</t>
  </si>
  <si>
    <t>Ramos III, Jose</t>
  </si>
  <si>
    <t>Boyle, Andrew E</t>
  </si>
  <si>
    <t>Micek, Gregory J</t>
  </si>
  <si>
    <t>Goossens, Lucas B</t>
  </si>
  <si>
    <t>Crawford, John W. R</t>
  </si>
  <si>
    <t>Fahmy, Jared R</t>
  </si>
  <si>
    <t>Peterson, Philip C</t>
  </si>
  <si>
    <t>Ouyang, Long</t>
  </si>
  <si>
    <t>Bravo, Nobuo U</t>
  </si>
  <si>
    <t>O'Barr, Kieran C</t>
  </si>
  <si>
    <t>Jamesson, Philip M</t>
  </si>
  <si>
    <t>Massialas, Alexander</t>
  </si>
  <si>
    <t>Budofsky, Matthew W</t>
  </si>
  <si>
    <t>Shanley, Nick</t>
  </si>
  <si>
    <t>Santamaria, Sheena E</t>
  </si>
  <si>
    <t>Paragano, Laura</t>
  </si>
  <si>
    <t>Van Oeveren, Edgar *</t>
  </si>
  <si>
    <t>2003 CDT JO's</t>
  </si>
  <si>
    <t>Wais, Josh S</t>
  </si>
  <si>
    <t>Niklinska, Barbara J</t>
  </si>
  <si>
    <t>Curry, Martha A</t>
  </si>
  <si>
    <t>McNeil, Molly C</t>
  </si>
  <si>
    <t>Ward, Rebecca C</t>
  </si>
  <si>
    <t>Apr 2003 Y10</t>
  </si>
  <si>
    <t>Apr 2003&lt;BR&gt;Y10</t>
  </si>
  <si>
    <t>Apr 2003 Y12</t>
  </si>
  <si>
    <t>Apr 2003&lt;BR&gt;Y12</t>
  </si>
  <si>
    <t>Apr 2003 Y14</t>
  </si>
  <si>
    <t>Apr 2003&lt;BR&gt;Y14</t>
  </si>
  <si>
    <t>Politi, Luke L</t>
  </si>
  <si>
    <t>Silverman, Gordon H F</t>
  </si>
  <si>
    <t>Gegan, Cooper M</t>
  </si>
  <si>
    <t>Pathi, Narayan C</t>
  </si>
  <si>
    <t>Wang, Nathan D</t>
  </si>
  <si>
    <t>Iowa, Tanner E</t>
  </si>
  <si>
    <t>Timacheff, Alexander</t>
  </si>
  <si>
    <t>Andrews, Ian</t>
  </si>
  <si>
    <t>Becker, Joseph R</t>
  </si>
  <si>
    <t>Cohen, Daniel S</t>
  </si>
  <si>
    <t>Becker, Jacob A</t>
  </si>
  <si>
    <t>Fong, Michael C</t>
  </si>
  <si>
    <t>Griffin, Max T</t>
  </si>
  <si>
    <t>Mazorol, Thomas F</t>
  </si>
  <si>
    <t>Alexander, Ethan K</t>
  </si>
  <si>
    <t>Anchor, Austin R</t>
  </si>
  <si>
    <t>Kurtz, John J</t>
  </si>
  <si>
    <t>Wiviott, Noah T</t>
  </si>
  <si>
    <t>Pet, Jacob</t>
  </si>
  <si>
    <t>Volk, Benedict L</t>
  </si>
  <si>
    <t>Woerner, Emerson P</t>
  </si>
  <si>
    <t>Clay, Christian</t>
  </si>
  <si>
    <t>Ianiro, Carl</t>
  </si>
  <si>
    <t>Strauss, Jason R</t>
  </si>
  <si>
    <t>Bartuzik, Louis</t>
  </si>
  <si>
    <t>Scanlan, Susannah S</t>
  </si>
  <si>
    <t>Bratton, Jillian T</t>
  </si>
  <si>
    <t>Ablanedo, Carina</t>
  </si>
  <si>
    <t>Baden, Rachel M</t>
  </si>
  <si>
    <t>Kilpatrick, Teagan S</t>
  </si>
  <si>
    <t>Niceley, Victoria M</t>
  </si>
  <si>
    <t>McGill, Kylei A</t>
  </si>
  <si>
    <t>Provencal-Dayle, Camille A</t>
  </si>
  <si>
    <t>Koltun, Kelly C</t>
  </si>
  <si>
    <t>Healey, Caylin W</t>
  </si>
  <si>
    <t>Neuberger, Jordan S</t>
  </si>
  <si>
    <t>Doyle, Alison</t>
  </si>
  <si>
    <t>Roseman, Shaye A</t>
  </si>
  <si>
    <t>Dorn, Benjamin T</t>
  </si>
  <si>
    <t>Linkin, Alexander</t>
  </si>
  <si>
    <t>Todd, Charlie N</t>
  </si>
  <si>
    <t>Tassart, Ryan L</t>
  </si>
  <si>
    <t>Todd, Daniel W</t>
  </si>
  <si>
    <t>Faulkner, Neal T</t>
  </si>
  <si>
    <t>Kim, Bryan R</t>
  </si>
  <si>
    <t>Hair, Allen B</t>
  </si>
  <si>
    <t>Douville, Robert W</t>
  </si>
  <si>
    <t>Hecocks, Jordan D</t>
  </si>
  <si>
    <t>Igoe, George S</t>
  </si>
  <si>
    <t>Campbell, David J</t>
  </si>
  <si>
    <t>Fowler, Alex</t>
  </si>
  <si>
    <t>Petsche, Karen A</t>
  </si>
  <si>
    <t>Ryjik, Alexander</t>
  </si>
  <si>
    <t>Shoulta, Anthony M</t>
  </si>
  <si>
    <t>Georges, Epiphany</t>
  </si>
  <si>
    <t>Benford, Shante</t>
  </si>
  <si>
    <t>Gladnick, Kane</t>
  </si>
  <si>
    <t>Stolz, Bob H</t>
  </si>
  <si>
    <t>Oppenheim, Harry J</t>
  </si>
  <si>
    <t>Miller, Stuart J</t>
  </si>
  <si>
    <t>Wright, Shawn T</t>
  </si>
  <si>
    <t>Dunsford, Alex Y</t>
  </si>
  <si>
    <t>Lindsay, John Milton</t>
  </si>
  <si>
    <t>Griffith, Christine</t>
  </si>
  <si>
    <t>Williams, Jocelyn H</t>
  </si>
  <si>
    <t>Kilpatrick, Dustin W *</t>
  </si>
  <si>
    <t>Tafoya, Daniel A *</t>
  </si>
  <si>
    <t>Shreves, Alyssa A *</t>
  </si>
  <si>
    <t>Jeffares-Whitehead, Leon</t>
  </si>
  <si>
    <t>Meng, Hao *</t>
  </si>
  <si>
    <t>Varadi, Mikayla (Adrienne)</t>
  </si>
  <si>
    <t>2003 Y10's</t>
  </si>
  <si>
    <t>Summer&lt;BR&gt;2003&lt;BR&gt;Y10</t>
  </si>
  <si>
    <t>2003 Y12's</t>
  </si>
  <si>
    <t>Summer&lt;BR&gt;2003&lt;BR&gt;Y12</t>
  </si>
  <si>
    <t>2003 Y14's</t>
  </si>
  <si>
    <t>Summer&lt;BR&gt;2003&lt;BR&gt;Y14</t>
  </si>
  <si>
    <t>2003 U16's</t>
  </si>
  <si>
    <t>Williams Jr., Marty</t>
  </si>
  <si>
    <t>Souders, Peter F</t>
  </si>
  <si>
    <t>Midura, Jacob P</t>
  </si>
  <si>
    <t>Duncan, Corwin</t>
  </si>
  <si>
    <t>Moore, Taylor C</t>
  </si>
  <si>
    <t>Choi, Joseph Jae</t>
  </si>
  <si>
    <t>Enger, Gus W</t>
  </si>
  <si>
    <t>Clayton, Casey W</t>
  </si>
  <si>
    <t>Hurme, Edward R</t>
  </si>
  <si>
    <t>Iowa, Remington</t>
  </si>
  <si>
    <t>Herrine, Arlo J</t>
  </si>
  <si>
    <t>Rodanas, Rex A</t>
  </si>
  <si>
    <t>Spivack, Jonathan</t>
  </si>
  <si>
    <t>Port, Austin S</t>
  </si>
  <si>
    <t>Pfarr, Christophe</t>
  </si>
  <si>
    <t>Brents, Emily K.H.</t>
  </si>
  <si>
    <t>Ouchida, Elissa K</t>
  </si>
  <si>
    <t>Mitchell, Mason G</t>
  </si>
  <si>
    <t>Bartuzik, Nick P</t>
  </si>
  <si>
    <t>Wagner, Alexander</t>
  </si>
  <si>
    <t>Neal, George L</t>
  </si>
  <si>
    <t>Mills, Alexander</t>
  </si>
  <si>
    <t>Burton, Patrick R</t>
  </si>
  <si>
    <t>Sorensen, Nathan G</t>
  </si>
  <si>
    <t>Dolezal, Joshua M</t>
  </si>
  <si>
    <t>Kiang, Danny</t>
  </si>
  <si>
    <t>Mo, Kevin</t>
  </si>
  <si>
    <t>Marnoy, Lou</t>
  </si>
  <si>
    <t>O'Flaherty, Brendan E</t>
  </si>
  <si>
    <t>Vawter, Paul D</t>
  </si>
  <si>
    <t>Reese, Hayley B</t>
  </si>
  <si>
    <t>Pitt, Katharine</t>
  </si>
  <si>
    <t>Jung, Lauren H.</t>
  </si>
  <si>
    <t>McCarthy, Gabriel O</t>
  </si>
  <si>
    <t>Szalwinski, Peter S</t>
  </si>
  <si>
    <t>Koester, Logan C</t>
  </si>
  <si>
    <t>Chavez, Joey A</t>
  </si>
  <si>
    <t>Skopik, Chase</t>
  </si>
  <si>
    <t>Kerr, David Wesley</t>
  </si>
  <si>
    <t>Cox, Elizabeth</t>
  </si>
  <si>
    <t>Kiefer, Lee O</t>
  </si>
  <si>
    <t>Conway, Meaghan N</t>
  </si>
  <si>
    <t>Spohn, Mary S</t>
  </si>
  <si>
    <t>Kaufer, Celia S</t>
  </si>
  <si>
    <t>Feldman, Simone H</t>
  </si>
  <si>
    <t>Murphy, Alexis M</t>
  </si>
  <si>
    <t>Bhinder, Mandeep K</t>
  </si>
  <si>
    <t>Hammond, Jared B</t>
  </si>
  <si>
    <t>Nydam, Barron W</t>
  </si>
  <si>
    <t>Nerenberg, Max E</t>
  </si>
  <si>
    <t>Tringas, John G</t>
  </si>
  <si>
    <t>Verhave, Brendon L</t>
  </si>
  <si>
    <t>Colley, Christophe</t>
  </si>
  <si>
    <t>Dudey, Michael L</t>
  </si>
  <si>
    <t>Gravis, Ethan J</t>
  </si>
  <si>
    <t>Klinger, Raymond S</t>
  </si>
  <si>
    <t>Louie, Brennan W</t>
  </si>
  <si>
    <t>Ching, Eric</t>
  </si>
  <si>
    <t>Dorn, Jacob J</t>
  </si>
  <si>
    <t>Wall, Nethaniel</t>
  </si>
  <si>
    <t>Beaulac, Srey P</t>
  </si>
  <si>
    <t>Speer, Audrey B</t>
  </si>
  <si>
    <t>Brooks, Rebecca L</t>
  </si>
  <si>
    <t>McCormick, Seth</t>
  </si>
  <si>
    <t>Moore, Andrew S</t>
  </si>
  <si>
    <t>Edwards, Harrison S</t>
  </si>
  <si>
    <t>Rea, Rebecca M</t>
  </si>
  <si>
    <t>Mead, Alexandria</t>
  </si>
  <si>
    <t>McKenna, Clare G</t>
  </si>
  <si>
    <t>Finke, Kathryn C</t>
  </si>
  <si>
    <t>Yu, Jonathan C</t>
  </si>
  <si>
    <t>Kubik, Steven J</t>
  </si>
  <si>
    <t>Tatum, Ian T</t>
  </si>
  <si>
    <t>Salsman, Alex R</t>
  </si>
  <si>
    <t>Sowuleski, Alex H</t>
  </si>
  <si>
    <t>Shin, Stephanie</t>
  </si>
  <si>
    <t>Rodanas, Vanessa A</t>
  </si>
  <si>
    <t>Lopez, Helene</t>
  </si>
  <si>
    <t>Huspeni, Elaine R</t>
  </si>
  <si>
    <t>Quintin, Laura B</t>
  </si>
  <si>
    <t>Reuben, Sydney E</t>
  </si>
  <si>
    <t>Wischnia, Jacob</t>
  </si>
  <si>
    <t>Pattison-Gordon, Zachary E</t>
  </si>
  <si>
    <t>Wilde, Dexter</t>
  </si>
  <si>
    <t>Stettinius, Suzanne</t>
  </si>
  <si>
    <t>Rhodes, Elizabeth</t>
  </si>
  <si>
    <t>Fomovska, Alina M *</t>
  </si>
  <si>
    <t>Franciszkowicz, Dominika *</t>
  </si>
  <si>
    <t>Barth, Maximilian 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</si>
</sst>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sz val="10"/>
      <name val="Courier New"/>
      <family val="3"/>
    </font>
    <font>
      <sz val="10"/>
      <color indexed="8"/>
      <name val="Courier New"/>
      <family val="3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centerContinuous" vertical="top"/>
    </xf>
    <xf numFmtId="0" fontId="4" fillId="0" borderId="2" xfId="0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Continuous" vertical="top"/>
    </xf>
    <xf numFmtId="0" fontId="6" fillId="0" borderId="1" xfId="0" applyFont="1" applyBorder="1" applyAlignment="1">
      <alignment horizontal="centerContinuous" vertical="top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 vertical="top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Continuous" vertical="top"/>
    </xf>
    <xf numFmtId="0" fontId="4" fillId="0" borderId="3" xfId="0" applyFont="1" applyBorder="1" applyAlignment="1">
      <alignment horizontal="right" vertical="top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d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</sheetNames>
    <sheetDataSet>
      <sheetData sheetId="0">
        <row r="2">
          <cell r="B2" t="str">
            <v>A</v>
          </cell>
          <cell r="C2" t="str">
            <v>B</v>
          </cell>
          <cell r="D2" t="str">
            <v>C</v>
          </cell>
          <cell r="E2" t="str">
            <v>D</v>
          </cell>
          <cell r="F2" t="str">
            <v>E</v>
          </cell>
          <cell r="G2" t="str">
            <v>F</v>
          </cell>
          <cell r="H2" t="str">
            <v>G</v>
          </cell>
          <cell r="I2" t="str">
            <v>H</v>
          </cell>
          <cell r="J2" t="str">
            <v>H1</v>
          </cell>
          <cell r="K2" t="str">
            <v>I</v>
          </cell>
          <cell r="L2" t="str">
            <v>J</v>
          </cell>
          <cell r="M2" t="str">
            <v>K1</v>
          </cell>
          <cell r="N2" t="str">
            <v>L</v>
          </cell>
          <cell r="O2" t="str">
            <v>M</v>
          </cell>
          <cell r="P2" t="str">
            <v>M1</v>
          </cell>
          <cell r="Q2" t="str">
            <v>N1</v>
          </cell>
          <cell r="R2" t="str">
            <v>V</v>
          </cell>
          <cell r="S2" t="str">
            <v>W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  <cell r="J4">
            <v>1000</v>
          </cell>
          <cell r="K4">
            <v>700</v>
          </cell>
          <cell r="L4">
            <v>800</v>
          </cell>
          <cell r="M4">
            <v>700</v>
          </cell>
          <cell r="N4">
            <v>1200</v>
          </cell>
          <cell r="O4">
            <v>1200</v>
          </cell>
          <cell r="P4">
            <v>600</v>
          </cell>
          <cell r="Q4">
            <v>1200</v>
          </cell>
          <cell r="R4">
            <v>600</v>
          </cell>
          <cell r="S4">
            <v>400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  <cell r="J5">
            <v>1000</v>
          </cell>
          <cell r="K5">
            <v>700</v>
          </cell>
          <cell r="L5">
            <v>800</v>
          </cell>
          <cell r="M5">
            <v>700</v>
          </cell>
          <cell r="N5">
            <v>1200</v>
          </cell>
          <cell r="O5">
            <v>1200</v>
          </cell>
          <cell r="P5">
            <v>600</v>
          </cell>
          <cell r="Q5">
            <v>1200</v>
          </cell>
          <cell r="R5">
            <v>600</v>
          </cell>
          <cell r="S5">
            <v>400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  <cell r="J6">
            <v>1000</v>
          </cell>
          <cell r="K6">
            <v>700</v>
          </cell>
          <cell r="L6">
            <v>800</v>
          </cell>
          <cell r="M6">
            <v>700</v>
          </cell>
          <cell r="N6">
            <v>1200</v>
          </cell>
          <cell r="O6">
            <v>1200</v>
          </cell>
          <cell r="P6">
            <v>600</v>
          </cell>
          <cell r="Q6">
            <v>1200</v>
          </cell>
          <cell r="R6">
            <v>600</v>
          </cell>
          <cell r="S6">
            <v>400</v>
          </cell>
          <cell r="W6">
            <v>1990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  <cell r="J7">
            <v>1000</v>
          </cell>
          <cell r="K7">
            <v>700</v>
          </cell>
          <cell r="L7">
            <v>800</v>
          </cell>
          <cell r="M7">
            <v>700</v>
          </cell>
          <cell r="N7">
            <v>1200</v>
          </cell>
          <cell r="O7">
            <v>1200</v>
          </cell>
          <cell r="P7">
            <v>600</v>
          </cell>
          <cell r="Q7">
            <v>1200</v>
          </cell>
          <cell r="R7">
            <v>600</v>
          </cell>
          <cell r="S7">
            <v>400</v>
          </cell>
          <cell r="W7">
            <v>1992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  <cell r="J8">
            <v>925</v>
          </cell>
          <cell r="K8">
            <v>644</v>
          </cell>
          <cell r="L8">
            <v>736</v>
          </cell>
          <cell r="M8">
            <v>644</v>
          </cell>
          <cell r="N8">
            <v>1104</v>
          </cell>
          <cell r="O8">
            <v>1104</v>
          </cell>
          <cell r="P8">
            <v>552</v>
          </cell>
          <cell r="Q8">
            <v>1104</v>
          </cell>
          <cell r="R8">
            <v>552</v>
          </cell>
          <cell r="S8">
            <v>368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  <cell r="J9">
            <v>840</v>
          </cell>
          <cell r="K9">
            <v>581</v>
          </cell>
          <cell r="L9">
            <v>664</v>
          </cell>
          <cell r="M9">
            <v>581</v>
          </cell>
          <cell r="N9">
            <v>996</v>
          </cell>
          <cell r="O9">
            <v>996</v>
          </cell>
          <cell r="P9">
            <v>498</v>
          </cell>
          <cell r="Q9">
            <v>996</v>
          </cell>
          <cell r="R9">
            <v>498</v>
          </cell>
          <cell r="S9">
            <v>332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  <cell r="J10">
            <v>868.33</v>
          </cell>
          <cell r="K10">
            <v>611.33</v>
          </cell>
          <cell r="L10">
            <v>698.67</v>
          </cell>
          <cell r="M10">
            <v>611.33</v>
          </cell>
          <cell r="N10">
            <v>1048</v>
          </cell>
          <cell r="O10">
            <v>1048</v>
          </cell>
          <cell r="P10">
            <v>524</v>
          </cell>
          <cell r="Q10">
            <v>1048</v>
          </cell>
          <cell r="R10">
            <v>524</v>
          </cell>
          <cell r="S10">
            <v>349.33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  <cell r="J11">
            <v>882.5</v>
          </cell>
          <cell r="K11">
            <v>619.5</v>
          </cell>
          <cell r="L11">
            <v>708</v>
          </cell>
          <cell r="M11">
            <v>619.5</v>
          </cell>
          <cell r="N11">
            <v>1062</v>
          </cell>
          <cell r="O11">
            <v>1062</v>
          </cell>
          <cell r="P11">
            <v>531</v>
          </cell>
          <cell r="Q11">
            <v>1062</v>
          </cell>
          <cell r="R11">
            <v>531</v>
          </cell>
          <cell r="S11">
            <v>354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  <cell r="J12">
            <v>840</v>
          </cell>
          <cell r="K12">
            <v>595</v>
          </cell>
          <cell r="L12">
            <v>680</v>
          </cell>
          <cell r="M12">
            <v>595</v>
          </cell>
          <cell r="N12">
            <v>1020</v>
          </cell>
          <cell r="O12">
            <v>1020</v>
          </cell>
          <cell r="P12">
            <v>510</v>
          </cell>
          <cell r="Q12">
            <v>1020</v>
          </cell>
          <cell r="R12">
            <v>510</v>
          </cell>
          <cell r="S12">
            <v>340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  <cell r="J13">
            <v>792.5</v>
          </cell>
          <cell r="K13">
            <v>541.75</v>
          </cell>
          <cell r="L13">
            <v>619</v>
          </cell>
          <cell r="M13">
            <v>541.63</v>
          </cell>
          <cell r="N13">
            <v>928.5</v>
          </cell>
          <cell r="O13">
            <v>928.5</v>
          </cell>
          <cell r="P13">
            <v>464.25</v>
          </cell>
          <cell r="Q13">
            <v>928.5</v>
          </cell>
          <cell r="R13">
            <v>464.25</v>
          </cell>
          <cell r="S13">
            <v>309.5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  <cell r="J14">
            <v>811.67</v>
          </cell>
          <cell r="K14">
            <v>560</v>
          </cell>
          <cell r="L14">
            <v>640</v>
          </cell>
          <cell r="M14">
            <v>560</v>
          </cell>
          <cell r="N14">
            <v>960</v>
          </cell>
          <cell r="O14">
            <v>960</v>
          </cell>
          <cell r="P14">
            <v>480</v>
          </cell>
          <cell r="Q14">
            <v>960</v>
          </cell>
          <cell r="R14">
            <v>480</v>
          </cell>
          <cell r="S14">
            <v>320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  <cell r="J15">
            <v>840</v>
          </cell>
          <cell r="K15">
            <v>595</v>
          </cell>
          <cell r="L15">
            <v>680</v>
          </cell>
          <cell r="M15">
            <v>595</v>
          </cell>
          <cell r="N15">
            <v>1020</v>
          </cell>
          <cell r="O15">
            <v>1020</v>
          </cell>
          <cell r="P15">
            <v>510</v>
          </cell>
          <cell r="Q15">
            <v>1020</v>
          </cell>
          <cell r="R15">
            <v>510</v>
          </cell>
          <cell r="S15">
            <v>340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  <cell r="J16">
            <v>840</v>
          </cell>
          <cell r="K16">
            <v>595</v>
          </cell>
          <cell r="L16">
            <v>680</v>
          </cell>
          <cell r="M16">
            <v>595</v>
          </cell>
          <cell r="N16">
            <v>1020</v>
          </cell>
          <cell r="O16">
            <v>1020</v>
          </cell>
          <cell r="P16">
            <v>510</v>
          </cell>
          <cell r="Q16">
            <v>1020</v>
          </cell>
          <cell r="R16">
            <v>510</v>
          </cell>
          <cell r="S16">
            <v>340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  <cell r="J17">
            <v>761.25</v>
          </cell>
          <cell r="K17">
            <v>513.75</v>
          </cell>
          <cell r="L17">
            <v>587</v>
          </cell>
          <cell r="M17">
            <v>513.63</v>
          </cell>
          <cell r="N17">
            <v>880.5</v>
          </cell>
          <cell r="O17">
            <v>880.5</v>
          </cell>
          <cell r="P17">
            <v>440.25</v>
          </cell>
          <cell r="Q17">
            <v>880.5</v>
          </cell>
          <cell r="R17">
            <v>440.25</v>
          </cell>
          <cell r="S17">
            <v>293.5</v>
          </cell>
        </row>
        <row r="18">
          <cell r="A18">
            <v>4.33</v>
          </cell>
          <cell r="B18">
            <v>73.17</v>
          </cell>
          <cell r="C18">
            <v>149.67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  <cell r="J18">
            <v>776.67</v>
          </cell>
          <cell r="K18">
            <v>524</v>
          </cell>
          <cell r="L18">
            <v>598.67</v>
          </cell>
          <cell r="M18">
            <v>523.83</v>
          </cell>
          <cell r="N18">
            <v>898</v>
          </cell>
          <cell r="O18">
            <v>898</v>
          </cell>
          <cell r="P18">
            <v>449</v>
          </cell>
          <cell r="Q18">
            <v>898</v>
          </cell>
          <cell r="R18">
            <v>449</v>
          </cell>
          <cell r="S18">
            <v>299.33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  <cell r="J19">
            <v>797.5</v>
          </cell>
          <cell r="K19">
            <v>542.5</v>
          </cell>
          <cell r="L19">
            <v>620</v>
          </cell>
          <cell r="M19">
            <v>542.5</v>
          </cell>
          <cell r="N19">
            <v>930</v>
          </cell>
          <cell r="O19">
            <v>930</v>
          </cell>
          <cell r="P19">
            <v>465</v>
          </cell>
          <cell r="Q19">
            <v>930</v>
          </cell>
          <cell r="R19">
            <v>465</v>
          </cell>
          <cell r="S19">
            <v>310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  <cell r="J20">
            <v>755</v>
          </cell>
          <cell r="K20">
            <v>490</v>
          </cell>
          <cell r="L20">
            <v>560</v>
          </cell>
          <cell r="M20">
            <v>490</v>
          </cell>
          <cell r="N20">
            <v>840</v>
          </cell>
          <cell r="O20">
            <v>840</v>
          </cell>
          <cell r="P20">
            <v>420</v>
          </cell>
          <cell r="Q20">
            <v>840</v>
          </cell>
          <cell r="R20">
            <v>420</v>
          </cell>
          <cell r="S20">
            <v>280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  <cell r="J21">
            <v>725</v>
          </cell>
          <cell r="K21">
            <v>485</v>
          </cell>
          <cell r="L21">
            <v>554</v>
          </cell>
          <cell r="M21">
            <v>484.75</v>
          </cell>
          <cell r="N21">
            <v>831</v>
          </cell>
          <cell r="O21">
            <v>831</v>
          </cell>
          <cell r="P21">
            <v>415.5</v>
          </cell>
          <cell r="Q21">
            <v>831</v>
          </cell>
          <cell r="R21">
            <v>415.5</v>
          </cell>
          <cell r="S21">
            <v>277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  <cell r="J22">
            <v>735</v>
          </cell>
          <cell r="K22">
            <v>486.67</v>
          </cell>
          <cell r="L22">
            <v>556</v>
          </cell>
          <cell r="M22">
            <v>486.5</v>
          </cell>
          <cell r="N22">
            <v>834</v>
          </cell>
          <cell r="O22">
            <v>834</v>
          </cell>
          <cell r="P22">
            <v>417</v>
          </cell>
          <cell r="Q22">
            <v>834</v>
          </cell>
          <cell r="R22">
            <v>417</v>
          </cell>
          <cell r="S22">
            <v>278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  <cell r="J23">
            <v>745</v>
          </cell>
          <cell r="K23">
            <v>488.5</v>
          </cell>
          <cell r="L23">
            <v>558</v>
          </cell>
          <cell r="M23">
            <v>488.25</v>
          </cell>
          <cell r="N23">
            <v>837</v>
          </cell>
          <cell r="O23">
            <v>837</v>
          </cell>
          <cell r="P23">
            <v>418.5</v>
          </cell>
          <cell r="Q23">
            <v>837</v>
          </cell>
          <cell r="R23">
            <v>418.5</v>
          </cell>
          <cell r="S23">
            <v>279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  <cell r="J24">
            <v>735</v>
          </cell>
          <cell r="K24">
            <v>487</v>
          </cell>
          <cell r="L24">
            <v>556</v>
          </cell>
          <cell r="M24">
            <v>486.5</v>
          </cell>
          <cell r="N24">
            <v>834</v>
          </cell>
          <cell r="O24">
            <v>834</v>
          </cell>
          <cell r="P24">
            <v>417</v>
          </cell>
          <cell r="Q24">
            <v>834</v>
          </cell>
          <cell r="R24">
            <v>417</v>
          </cell>
          <cell r="S24">
            <v>278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  <cell r="J25">
            <v>691.25</v>
          </cell>
          <cell r="K25">
            <v>456.25</v>
          </cell>
          <cell r="L25">
            <v>521</v>
          </cell>
          <cell r="M25">
            <v>455.88</v>
          </cell>
          <cell r="N25">
            <v>781.5</v>
          </cell>
          <cell r="O25">
            <v>781.5</v>
          </cell>
          <cell r="P25">
            <v>390.75</v>
          </cell>
          <cell r="Q25">
            <v>781.5</v>
          </cell>
          <cell r="R25">
            <v>390.75</v>
          </cell>
          <cell r="S25">
            <v>260.5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  <cell r="J26">
            <v>715</v>
          </cell>
          <cell r="K26">
            <v>483.33</v>
          </cell>
          <cell r="L26">
            <v>552</v>
          </cell>
          <cell r="M26">
            <v>483</v>
          </cell>
          <cell r="N26">
            <v>828</v>
          </cell>
          <cell r="O26">
            <v>828</v>
          </cell>
          <cell r="P26">
            <v>414</v>
          </cell>
          <cell r="Q26">
            <v>828</v>
          </cell>
          <cell r="R26">
            <v>414</v>
          </cell>
          <cell r="S26">
            <v>276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  <cell r="J27">
            <v>725</v>
          </cell>
          <cell r="K27">
            <v>485</v>
          </cell>
          <cell r="L27">
            <v>554</v>
          </cell>
          <cell r="M27">
            <v>484.75</v>
          </cell>
          <cell r="N27">
            <v>831</v>
          </cell>
          <cell r="O27">
            <v>831</v>
          </cell>
          <cell r="P27">
            <v>415.5</v>
          </cell>
          <cell r="Q27">
            <v>831</v>
          </cell>
          <cell r="R27">
            <v>415.5</v>
          </cell>
          <cell r="S27">
            <v>277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  <cell r="J28">
            <v>715</v>
          </cell>
          <cell r="K28">
            <v>483</v>
          </cell>
          <cell r="L28">
            <v>552</v>
          </cell>
          <cell r="M28">
            <v>483</v>
          </cell>
          <cell r="N28">
            <v>828</v>
          </cell>
          <cell r="O28">
            <v>828</v>
          </cell>
          <cell r="P28">
            <v>414</v>
          </cell>
          <cell r="Q28">
            <v>828</v>
          </cell>
          <cell r="R28">
            <v>414</v>
          </cell>
          <cell r="S28">
            <v>276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  <cell r="J29">
            <v>658.75</v>
          </cell>
          <cell r="K29">
            <v>427.25</v>
          </cell>
          <cell r="L29">
            <v>488</v>
          </cell>
          <cell r="M29">
            <v>427</v>
          </cell>
          <cell r="N29">
            <v>732</v>
          </cell>
          <cell r="O29">
            <v>732</v>
          </cell>
          <cell r="P29">
            <v>366</v>
          </cell>
          <cell r="Q29">
            <v>732</v>
          </cell>
          <cell r="R29">
            <v>366</v>
          </cell>
          <cell r="S29">
            <v>244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636.67</v>
          </cell>
          <cell r="I30">
            <v>636.67</v>
          </cell>
          <cell r="J30">
            <v>676.67</v>
          </cell>
          <cell r="K30">
            <v>446</v>
          </cell>
          <cell r="L30">
            <v>509.33</v>
          </cell>
          <cell r="M30">
            <v>445.67</v>
          </cell>
          <cell r="N30">
            <v>764</v>
          </cell>
          <cell r="O30">
            <v>764</v>
          </cell>
          <cell r="P30">
            <v>382</v>
          </cell>
          <cell r="Q30">
            <v>764</v>
          </cell>
          <cell r="R30">
            <v>382</v>
          </cell>
          <cell r="S30">
            <v>254.67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  <cell r="J31">
            <v>705</v>
          </cell>
          <cell r="K31">
            <v>481.5</v>
          </cell>
          <cell r="L31">
            <v>550</v>
          </cell>
          <cell r="M31">
            <v>481.25</v>
          </cell>
          <cell r="N31">
            <v>825</v>
          </cell>
          <cell r="O31">
            <v>825</v>
          </cell>
          <cell r="P31">
            <v>412.5</v>
          </cell>
          <cell r="Q31">
            <v>825</v>
          </cell>
          <cell r="R31">
            <v>412.5</v>
          </cell>
          <cell r="S31">
            <v>275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  <cell r="J32">
            <v>695</v>
          </cell>
          <cell r="K32">
            <v>480</v>
          </cell>
          <cell r="L32">
            <v>548</v>
          </cell>
          <cell r="M32">
            <v>479.5</v>
          </cell>
          <cell r="N32">
            <v>822</v>
          </cell>
          <cell r="O32">
            <v>822</v>
          </cell>
          <cell r="P32">
            <v>411</v>
          </cell>
          <cell r="Q32">
            <v>822</v>
          </cell>
          <cell r="R32">
            <v>411</v>
          </cell>
          <cell r="S32">
            <v>274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  <cell r="J33">
            <v>627.5</v>
          </cell>
          <cell r="K33">
            <v>398.5</v>
          </cell>
          <cell r="L33">
            <v>455</v>
          </cell>
          <cell r="M33">
            <v>398.13</v>
          </cell>
          <cell r="N33">
            <v>682.5</v>
          </cell>
          <cell r="O33">
            <v>682.5</v>
          </cell>
          <cell r="P33">
            <v>341.25</v>
          </cell>
          <cell r="Q33">
            <v>682.5</v>
          </cell>
          <cell r="R33">
            <v>341.25</v>
          </cell>
          <cell r="S33">
            <v>227.5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</v>
          </cell>
          <cell r="I34">
            <v>584.33</v>
          </cell>
          <cell r="J34">
            <v>640</v>
          </cell>
          <cell r="K34">
            <v>408.67</v>
          </cell>
          <cell r="L34">
            <v>466.67</v>
          </cell>
          <cell r="M34">
            <v>408.33</v>
          </cell>
          <cell r="N34">
            <v>700</v>
          </cell>
          <cell r="O34">
            <v>700</v>
          </cell>
          <cell r="P34">
            <v>350</v>
          </cell>
          <cell r="Q34">
            <v>700</v>
          </cell>
          <cell r="R34">
            <v>350</v>
          </cell>
          <cell r="S34">
            <v>233.33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  <cell r="J35">
            <v>657.5</v>
          </cell>
          <cell r="K35">
            <v>427.5</v>
          </cell>
          <cell r="L35">
            <v>488</v>
          </cell>
          <cell r="M35">
            <v>427</v>
          </cell>
          <cell r="N35">
            <v>732</v>
          </cell>
          <cell r="O35">
            <v>732</v>
          </cell>
          <cell r="P35">
            <v>366</v>
          </cell>
          <cell r="Q35">
            <v>732</v>
          </cell>
          <cell r="R35">
            <v>366</v>
          </cell>
          <cell r="S35">
            <v>244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  <cell r="J36">
            <v>620</v>
          </cell>
          <cell r="K36">
            <v>375</v>
          </cell>
          <cell r="L36">
            <v>428</v>
          </cell>
          <cell r="M36">
            <v>374.5</v>
          </cell>
          <cell r="N36">
            <v>642</v>
          </cell>
          <cell r="O36">
            <v>642</v>
          </cell>
          <cell r="P36">
            <v>321</v>
          </cell>
          <cell r="Q36">
            <v>642</v>
          </cell>
          <cell r="R36">
            <v>321</v>
          </cell>
          <cell r="S36">
            <v>214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  <cell r="J37">
            <v>597.5</v>
          </cell>
          <cell r="K37">
            <v>369.5</v>
          </cell>
          <cell r="L37">
            <v>422</v>
          </cell>
          <cell r="M37">
            <v>369.25</v>
          </cell>
          <cell r="N37">
            <v>633</v>
          </cell>
          <cell r="O37">
            <v>633</v>
          </cell>
          <cell r="P37">
            <v>316.5</v>
          </cell>
          <cell r="Q37">
            <v>633</v>
          </cell>
          <cell r="R37">
            <v>316.5</v>
          </cell>
          <cell r="S37">
            <v>211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  <cell r="J38">
            <v>605</v>
          </cell>
          <cell r="K38">
            <v>371.33</v>
          </cell>
          <cell r="L38">
            <v>424</v>
          </cell>
          <cell r="M38">
            <v>371</v>
          </cell>
          <cell r="N38">
            <v>636</v>
          </cell>
          <cell r="O38">
            <v>636</v>
          </cell>
          <cell r="P38">
            <v>318</v>
          </cell>
          <cell r="Q38">
            <v>636</v>
          </cell>
          <cell r="R38">
            <v>318</v>
          </cell>
          <cell r="S38">
            <v>212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  <cell r="J39">
            <v>612.5</v>
          </cell>
          <cell r="K39">
            <v>373</v>
          </cell>
          <cell r="L39">
            <v>426</v>
          </cell>
          <cell r="M39">
            <v>372.75</v>
          </cell>
          <cell r="N39">
            <v>639</v>
          </cell>
          <cell r="O39">
            <v>639</v>
          </cell>
          <cell r="P39">
            <v>319.5</v>
          </cell>
          <cell r="Q39">
            <v>639</v>
          </cell>
          <cell r="R39">
            <v>319.5</v>
          </cell>
          <cell r="S39">
            <v>213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  <cell r="J40">
            <v>605</v>
          </cell>
          <cell r="K40">
            <v>371</v>
          </cell>
          <cell r="L40">
            <v>424</v>
          </cell>
          <cell r="M40">
            <v>371</v>
          </cell>
          <cell r="N40">
            <v>636</v>
          </cell>
          <cell r="O40">
            <v>636</v>
          </cell>
          <cell r="P40">
            <v>318</v>
          </cell>
          <cell r="Q40">
            <v>636</v>
          </cell>
          <cell r="R40">
            <v>318</v>
          </cell>
          <cell r="S40">
            <v>212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  <cell r="J41">
            <v>573.75</v>
          </cell>
          <cell r="K41">
            <v>366</v>
          </cell>
          <cell r="L41">
            <v>418</v>
          </cell>
          <cell r="M41">
            <v>365.75</v>
          </cell>
          <cell r="N41">
            <v>627</v>
          </cell>
          <cell r="O41">
            <v>627</v>
          </cell>
          <cell r="P41">
            <v>313.5</v>
          </cell>
          <cell r="Q41">
            <v>627</v>
          </cell>
          <cell r="R41">
            <v>313.5</v>
          </cell>
          <cell r="S41">
            <v>209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  <cell r="J42">
            <v>590</v>
          </cell>
          <cell r="K42">
            <v>367.67</v>
          </cell>
          <cell r="L42">
            <v>420</v>
          </cell>
          <cell r="M42">
            <v>367.5</v>
          </cell>
          <cell r="N42">
            <v>630</v>
          </cell>
          <cell r="O42">
            <v>630</v>
          </cell>
          <cell r="P42">
            <v>315</v>
          </cell>
          <cell r="Q42">
            <v>630</v>
          </cell>
          <cell r="R42">
            <v>315</v>
          </cell>
          <cell r="S42">
            <v>210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  <cell r="J43">
            <v>597.5</v>
          </cell>
          <cell r="K43">
            <v>369.5</v>
          </cell>
          <cell r="L43">
            <v>422</v>
          </cell>
          <cell r="M43">
            <v>369.25</v>
          </cell>
          <cell r="N43">
            <v>633</v>
          </cell>
          <cell r="O43">
            <v>633</v>
          </cell>
          <cell r="P43">
            <v>316.5</v>
          </cell>
          <cell r="Q43">
            <v>633</v>
          </cell>
          <cell r="R43">
            <v>316.5</v>
          </cell>
          <cell r="S43">
            <v>211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  <cell r="J44">
            <v>590</v>
          </cell>
          <cell r="K44">
            <v>368</v>
          </cell>
          <cell r="L44">
            <v>420</v>
          </cell>
          <cell r="M44">
            <v>367.5</v>
          </cell>
          <cell r="N44">
            <v>630</v>
          </cell>
          <cell r="O44">
            <v>630</v>
          </cell>
          <cell r="P44">
            <v>315</v>
          </cell>
          <cell r="Q44">
            <v>630</v>
          </cell>
          <cell r="R44">
            <v>315</v>
          </cell>
          <cell r="S44">
            <v>210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  <cell r="J45">
            <v>550</v>
          </cell>
          <cell r="K45">
            <v>362.5</v>
          </cell>
          <cell r="L45">
            <v>414</v>
          </cell>
          <cell r="M45">
            <v>362.25</v>
          </cell>
          <cell r="N45">
            <v>621</v>
          </cell>
          <cell r="O45">
            <v>621</v>
          </cell>
          <cell r="P45">
            <v>310.5</v>
          </cell>
          <cell r="Q45">
            <v>621</v>
          </cell>
          <cell r="R45">
            <v>310.5</v>
          </cell>
          <cell r="S45">
            <v>207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  <cell r="J46">
            <v>563.33</v>
          </cell>
          <cell r="K46">
            <v>364.33</v>
          </cell>
          <cell r="L46">
            <v>416</v>
          </cell>
          <cell r="M46">
            <v>364</v>
          </cell>
          <cell r="N46">
            <v>624</v>
          </cell>
          <cell r="O46">
            <v>624</v>
          </cell>
          <cell r="P46">
            <v>312</v>
          </cell>
          <cell r="Q46">
            <v>624</v>
          </cell>
          <cell r="R46">
            <v>312</v>
          </cell>
          <cell r="S46">
            <v>208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  <cell r="J47">
            <v>582.5</v>
          </cell>
          <cell r="K47">
            <v>366</v>
          </cell>
          <cell r="L47">
            <v>418</v>
          </cell>
          <cell r="M47">
            <v>365.75</v>
          </cell>
          <cell r="N47">
            <v>627</v>
          </cell>
          <cell r="O47">
            <v>627</v>
          </cell>
          <cell r="P47">
            <v>313.5</v>
          </cell>
          <cell r="Q47">
            <v>627</v>
          </cell>
          <cell r="R47">
            <v>313.5</v>
          </cell>
          <cell r="S47">
            <v>209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  <cell r="J48">
            <v>575</v>
          </cell>
          <cell r="K48">
            <v>364</v>
          </cell>
          <cell r="L48">
            <v>416</v>
          </cell>
          <cell r="M48">
            <v>364</v>
          </cell>
          <cell r="N48">
            <v>624</v>
          </cell>
          <cell r="O48">
            <v>624</v>
          </cell>
          <cell r="P48">
            <v>312</v>
          </cell>
          <cell r="Q48">
            <v>624</v>
          </cell>
          <cell r="R48">
            <v>312</v>
          </cell>
          <cell r="S48">
            <v>208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  <cell r="J49">
            <v>526.25</v>
          </cell>
          <cell r="K49">
            <v>359</v>
          </cell>
          <cell r="L49">
            <v>410</v>
          </cell>
          <cell r="M49">
            <v>358.75</v>
          </cell>
          <cell r="N49">
            <v>615</v>
          </cell>
          <cell r="O49">
            <v>615</v>
          </cell>
          <cell r="P49">
            <v>307.5</v>
          </cell>
          <cell r="Q49">
            <v>615</v>
          </cell>
          <cell r="R49">
            <v>307.5</v>
          </cell>
          <cell r="S49">
            <v>205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  <cell r="J50">
            <v>536.67</v>
          </cell>
          <cell r="K50">
            <v>360.67</v>
          </cell>
          <cell r="L50">
            <v>412</v>
          </cell>
          <cell r="M50">
            <v>360.5</v>
          </cell>
          <cell r="N50">
            <v>618</v>
          </cell>
          <cell r="O50">
            <v>618</v>
          </cell>
          <cell r="P50">
            <v>309</v>
          </cell>
          <cell r="Q50">
            <v>618</v>
          </cell>
          <cell r="R50">
            <v>309</v>
          </cell>
          <cell r="S50">
            <v>206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  <cell r="J51">
            <v>550</v>
          </cell>
          <cell r="K51">
            <v>362.5</v>
          </cell>
          <cell r="L51">
            <v>414</v>
          </cell>
          <cell r="M51">
            <v>362.25</v>
          </cell>
          <cell r="N51">
            <v>621</v>
          </cell>
          <cell r="O51">
            <v>621</v>
          </cell>
          <cell r="P51">
            <v>310.5</v>
          </cell>
          <cell r="Q51">
            <v>621</v>
          </cell>
          <cell r="R51">
            <v>310.5</v>
          </cell>
          <cell r="S51">
            <v>207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  <cell r="J52">
            <v>525</v>
          </cell>
          <cell r="K52">
            <v>361</v>
          </cell>
          <cell r="L52">
            <v>412</v>
          </cell>
          <cell r="M52">
            <v>360.5</v>
          </cell>
          <cell r="N52">
            <v>618</v>
          </cell>
          <cell r="O52">
            <v>618</v>
          </cell>
          <cell r="P52">
            <v>309</v>
          </cell>
          <cell r="Q52">
            <v>618</v>
          </cell>
          <cell r="R52">
            <v>309</v>
          </cell>
          <cell r="S52">
            <v>206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  <cell r="J53">
            <v>502.5</v>
          </cell>
          <cell r="K53">
            <v>355.5</v>
          </cell>
          <cell r="L53">
            <v>406</v>
          </cell>
          <cell r="M53">
            <v>355.25</v>
          </cell>
          <cell r="N53">
            <v>609</v>
          </cell>
          <cell r="O53">
            <v>609</v>
          </cell>
          <cell r="P53">
            <v>304.5</v>
          </cell>
          <cell r="Q53">
            <v>609</v>
          </cell>
          <cell r="R53">
            <v>304.5</v>
          </cell>
          <cell r="S53">
            <v>203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  <cell r="J54">
            <v>510</v>
          </cell>
          <cell r="K54">
            <v>357.33</v>
          </cell>
          <cell r="L54">
            <v>408</v>
          </cell>
          <cell r="M54">
            <v>357</v>
          </cell>
          <cell r="N54">
            <v>612</v>
          </cell>
          <cell r="O54">
            <v>612</v>
          </cell>
          <cell r="P54">
            <v>306</v>
          </cell>
          <cell r="Q54">
            <v>612</v>
          </cell>
          <cell r="R54">
            <v>306</v>
          </cell>
          <cell r="S54">
            <v>204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  <cell r="J55">
            <v>517.5</v>
          </cell>
          <cell r="K55">
            <v>359</v>
          </cell>
          <cell r="L55">
            <v>410</v>
          </cell>
          <cell r="M55">
            <v>358.75</v>
          </cell>
          <cell r="N55">
            <v>615</v>
          </cell>
          <cell r="O55">
            <v>615</v>
          </cell>
          <cell r="P55">
            <v>307.5</v>
          </cell>
          <cell r="Q55">
            <v>615</v>
          </cell>
          <cell r="R55">
            <v>307.5</v>
          </cell>
          <cell r="S55">
            <v>205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  <cell r="J56">
            <v>510</v>
          </cell>
          <cell r="K56">
            <v>357</v>
          </cell>
          <cell r="L56">
            <v>408</v>
          </cell>
          <cell r="M56">
            <v>357</v>
          </cell>
          <cell r="N56">
            <v>612</v>
          </cell>
          <cell r="O56">
            <v>612</v>
          </cell>
          <cell r="P56">
            <v>306</v>
          </cell>
          <cell r="Q56">
            <v>612</v>
          </cell>
          <cell r="R56">
            <v>306</v>
          </cell>
          <cell r="S56">
            <v>204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  <cell r="J57">
            <v>475</v>
          </cell>
          <cell r="K57">
            <v>326.5</v>
          </cell>
          <cell r="L57">
            <v>373</v>
          </cell>
          <cell r="M57">
            <v>326.38</v>
          </cell>
          <cell r="N57">
            <v>559.5</v>
          </cell>
          <cell r="O57">
            <v>559.5</v>
          </cell>
          <cell r="P57">
            <v>279.75</v>
          </cell>
          <cell r="Q57">
            <v>559.5</v>
          </cell>
          <cell r="R57">
            <v>279.75</v>
          </cell>
          <cell r="S57">
            <v>186.5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  <cell r="J58">
            <v>495</v>
          </cell>
          <cell r="K58">
            <v>353.67</v>
          </cell>
          <cell r="L58">
            <v>404</v>
          </cell>
          <cell r="M58">
            <v>353.5</v>
          </cell>
          <cell r="N58">
            <v>606</v>
          </cell>
          <cell r="O58">
            <v>606</v>
          </cell>
          <cell r="P58">
            <v>303</v>
          </cell>
          <cell r="Q58">
            <v>606</v>
          </cell>
          <cell r="R58">
            <v>303</v>
          </cell>
          <cell r="S58">
            <v>202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  <cell r="J59">
            <v>502.5</v>
          </cell>
          <cell r="K59">
            <v>355.5</v>
          </cell>
          <cell r="L59">
            <v>406</v>
          </cell>
          <cell r="M59">
            <v>355.25</v>
          </cell>
          <cell r="N59">
            <v>609</v>
          </cell>
          <cell r="O59">
            <v>609</v>
          </cell>
          <cell r="P59">
            <v>304.5</v>
          </cell>
          <cell r="Q59">
            <v>609</v>
          </cell>
          <cell r="R59">
            <v>304.5</v>
          </cell>
          <cell r="S59">
            <v>203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  <cell r="J60">
            <v>495</v>
          </cell>
          <cell r="K60">
            <v>354</v>
          </cell>
          <cell r="L60">
            <v>404</v>
          </cell>
          <cell r="M60">
            <v>353.5</v>
          </cell>
          <cell r="N60">
            <v>606</v>
          </cell>
          <cell r="O60">
            <v>606</v>
          </cell>
          <cell r="P60">
            <v>303</v>
          </cell>
          <cell r="Q60">
            <v>606</v>
          </cell>
          <cell r="R60">
            <v>303</v>
          </cell>
          <cell r="S60">
            <v>202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  <cell r="J61">
            <v>450</v>
          </cell>
          <cell r="K61">
            <v>297.75</v>
          </cell>
          <cell r="L61">
            <v>340</v>
          </cell>
          <cell r="M61">
            <v>297.5</v>
          </cell>
          <cell r="N61">
            <v>510</v>
          </cell>
          <cell r="O61">
            <v>510</v>
          </cell>
          <cell r="P61">
            <v>255</v>
          </cell>
          <cell r="Q61">
            <v>510</v>
          </cell>
          <cell r="R61">
            <v>255</v>
          </cell>
          <cell r="S61">
            <v>170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  <cell r="J62">
            <v>463.33</v>
          </cell>
          <cell r="K62">
            <v>316.33</v>
          </cell>
          <cell r="L62">
            <v>361.33</v>
          </cell>
          <cell r="M62">
            <v>316.17</v>
          </cell>
          <cell r="N62">
            <v>542</v>
          </cell>
          <cell r="O62">
            <v>542</v>
          </cell>
          <cell r="P62">
            <v>271</v>
          </cell>
          <cell r="Q62">
            <v>542</v>
          </cell>
          <cell r="R62">
            <v>271</v>
          </cell>
          <cell r="S62">
            <v>180.67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  <cell r="J63">
            <v>487.5</v>
          </cell>
          <cell r="K63">
            <v>352</v>
          </cell>
          <cell r="L63">
            <v>402</v>
          </cell>
          <cell r="M63">
            <v>351.75</v>
          </cell>
          <cell r="N63">
            <v>603</v>
          </cell>
          <cell r="O63">
            <v>603</v>
          </cell>
          <cell r="P63">
            <v>301.5</v>
          </cell>
          <cell r="Q63">
            <v>603</v>
          </cell>
          <cell r="R63">
            <v>301.5</v>
          </cell>
          <cell r="S63">
            <v>201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  <cell r="J64">
            <v>480</v>
          </cell>
          <cell r="K64">
            <v>350</v>
          </cell>
          <cell r="L64">
            <v>400</v>
          </cell>
          <cell r="M64">
            <v>350</v>
          </cell>
          <cell r="N64">
            <v>600</v>
          </cell>
          <cell r="O64">
            <v>600</v>
          </cell>
          <cell r="P64">
            <v>300</v>
          </cell>
          <cell r="Q64">
            <v>600</v>
          </cell>
          <cell r="R64">
            <v>300</v>
          </cell>
          <cell r="S64">
            <v>200</v>
          </cell>
        </row>
        <row r="65">
          <cell r="A65">
            <v>16.25</v>
          </cell>
          <cell r="B65">
            <v>38.38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  <cell r="J65">
            <v>427.5</v>
          </cell>
          <cell r="K65">
            <v>268.75</v>
          </cell>
          <cell r="L65">
            <v>307</v>
          </cell>
          <cell r="M65">
            <v>268.63</v>
          </cell>
          <cell r="N65">
            <v>460.5</v>
          </cell>
          <cell r="O65">
            <v>460.5</v>
          </cell>
          <cell r="P65">
            <v>230.25</v>
          </cell>
          <cell r="Q65">
            <v>460.5</v>
          </cell>
          <cell r="R65">
            <v>230.25</v>
          </cell>
          <cell r="S65">
            <v>153.5</v>
          </cell>
        </row>
        <row r="66">
          <cell r="A66">
            <v>16.33</v>
          </cell>
          <cell r="B66">
            <v>39.83</v>
          </cell>
          <cell r="C66">
            <v>79.67</v>
          </cell>
          <cell r="D66">
            <v>159.67</v>
          </cell>
          <cell r="E66">
            <v>159.33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  <cell r="J66">
            <v>435</v>
          </cell>
          <cell r="K66">
            <v>279</v>
          </cell>
          <cell r="L66">
            <v>318.67</v>
          </cell>
          <cell r="M66">
            <v>278.83</v>
          </cell>
          <cell r="N66">
            <v>478</v>
          </cell>
          <cell r="O66">
            <v>478</v>
          </cell>
          <cell r="P66">
            <v>239</v>
          </cell>
          <cell r="Q66">
            <v>478</v>
          </cell>
          <cell r="R66">
            <v>239</v>
          </cell>
          <cell r="S66">
            <v>159.33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  <cell r="J67">
            <v>447.5</v>
          </cell>
          <cell r="K67">
            <v>297.5</v>
          </cell>
          <cell r="L67">
            <v>340</v>
          </cell>
          <cell r="M67">
            <v>297.5</v>
          </cell>
          <cell r="N67">
            <v>510</v>
          </cell>
          <cell r="O67">
            <v>510</v>
          </cell>
          <cell r="P67">
            <v>255</v>
          </cell>
          <cell r="Q67">
            <v>510</v>
          </cell>
          <cell r="R67">
            <v>255</v>
          </cell>
          <cell r="S67">
            <v>170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  <cell r="J68">
            <v>415</v>
          </cell>
          <cell r="K68">
            <v>245</v>
          </cell>
          <cell r="L68">
            <v>280</v>
          </cell>
          <cell r="M68">
            <v>245</v>
          </cell>
          <cell r="N68">
            <v>420</v>
          </cell>
          <cell r="O68">
            <v>420</v>
          </cell>
          <cell r="P68">
            <v>210</v>
          </cell>
          <cell r="Q68">
            <v>420</v>
          </cell>
          <cell r="R68">
            <v>210</v>
          </cell>
          <cell r="S68">
            <v>140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  <cell r="J69">
            <v>407.5</v>
          </cell>
          <cell r="K69">
            <v>240</v>
          </cell>
          <cell r="L69">
            <v>274</v>
          </cell>
          <cell r="M69">
            <v>239.75</v>
          </cell>
          <cell r="N69">
            <v>411</v>
          </cell>
          <cell r="O69">
            <v>411</v>
          </cell>
          <cell r="P69">
            <v>205.5</v>
          </cell>
          <cell r="Q69">
            <v>411</v>
          </cell>
          <cell r="R69">
            <v>205.5</v>
          </cell>
          <cell r="S69">
            <v>137</v>
          </cell>
        </row>
        <row r="70">
          <cell r="A70">
            <v>17.33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  <cell r="J70">
            <v>410</v>
          </cell>
          <cell r="K70">
            <v>241.67</v>
          </cell>
          <cell r="L70">
            <v>276</v>
          </cell>
          <cell r="M70">
            <v>241.5</v>
          </cell>
          <cell r="N70">
            <v>414</v>
          </cell>
          <cell r="O70">
            <v>414</v>
          </cell>
          <cell r="P70">
            <v>207</v>
          </cell>
          <cell r="Q70">
            <v>414</v>
          </cell>
          <cell r="R70">
            <v>207</v>
          </cell>
          <cell r="S70">
            <v>138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  <cell r="J71">
            <v>412.5</v>
          </cell>
          <cell r="K71">
            <v>243.5</v>
          </cell>
          <cell r="L71">
            <v>278</v>
          </cell>
          <cell r="M71">
            <v>243.25</v>
          </cell>
          <cell r="N71">
            <v>417</v>
          </cell>
          <cell r="O71">
            <v>417</v>
          </cell>
          <cell r="P71">
            <v>208.5</v>
          </cell>
          <cell r="Q71">
            <v>417</v>
          </cell>
          <cell r="R71">
            <v>208.5</v>
          </cell>
          <cell r="S71">
            <v>139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  <cell r="J72">
            <v>410</v>
          </cell>
          <cell r="K72">
            <v>242</v>
          </cell>
          <cell r="L72">
            <v>276</v>
          </cell>
          <cell r="M72">
            <v>241.5</v>
          </cell>
          <cell r="N72">
            <v>414</v>
          </cell>
          <cell r="O72">
            <v>414</v>
          </cell>
          <cell r="P72">
            <v>207</v>
          </cell>
          <cell r="Q72">
            <v>414</v>
          </cell>
          <cell r="R72">
            <v>207</v>
          </cell>
          <cell r="S72">
            <v>138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  <cell r="J73">
            <v>402.5</v>
          </cell>
          <cell r="K73">
            <v>236.5</v>
          </cell>
          <cell r="L73">
            <v>270</v>
          </cell>
          <cell r="M73">
            <v>236.25</v>
          </cell>
          <cell r="N73">
            <v>405</v>
          </cell>
          <cell r="O73">
            <v>405</v>
          </cell>
          <cell r="P73">
            <v>202.5</v>
          </cell>
          <cell r="Q73">
            <v>405</v>
          </cell>
          <cell r="R73">
            <v>202.5</v>
          </cell>
          <cell r="S73">
            <v>135</v>
          </cell>
        </row>
        <row r="74">
          <cell r="A74">
            <v>18.33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  <cell r="J74">
            <v>405</v>
          </cell>
          <cell r="K74">
            <v>238.33</v>
          </cell>
          <cell r="L74">
            <v>272</v>
          </cell>
          <cell r="M74">
            <v>238</v>
          </cell>
          <cell r="N74">
            <v>408</v>
          </cell>
          <cell r="O74">
            <v>408</v>
          </cell>
          <cell r="P74">
            <v>204</v>
          </cell>
          <cell r="Q74">
            <v>408</v>
          </cell>
          <cell r="R74">
            <v>204</v>
          </cell>
          <cell r="S74">
            <v>136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  <cell r="J75">
            <v>407.5</v>
          </cell>
          <cell r="K75">
            <v>240</v>
          </cell>
          <cell r="L75">
            <v>274</v>
          </cell>
          <cell r="M75">
            <v>239.75</v>
          </cell>
          <cell r="N75">
            <v>411</v>
          </cell>
          <cell r="O75">
            <v>411</v>
          </cell>
          <cell r="P75">
            <v>205.5</v>
          </cell>
          <cell r="Q75">
            <v>411</v>
          </cell>
          <cell r="R75">
            <v>205.5</v>
          </cell>
          <cell r="S75">
            <v>137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  <cell r="J76">
            <v>405</v>
          </cell>
          <cell r="K76">
            <v>238</v>
          </cell>
          <cell r="L76">
            <v>272</v>
          </cell>
          <cell r="M76">
            <v>238</v>
          </cell>
          <cell r="N76">
            <v>408</v>
          </cell>
          <cell r="O76">
            <v>408</v>
          </cell>
          <cell r="P76">
            <v>204</v>
          </cell>
          <cell r="Q76">
            <v>408</v>
          </cell>
          <cell r="R76">
            <v>204</v>
          </cell>
          <cell r="S76">
            <v>136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  <cell r="J77">
            <v>397.5</v>
          </cell>
          <cell r="K77">
            <v>233</v>
          </cell>
          <cell r="L77">
            <v>266</v>
          </cell>
          <cell r="M77">
            <v>232.75</v>
          </cell>
          <cell r="N77">
            <v>399</v>
          </cell>
          <cell r="O77">
            <v>399</v>
          </cell>
          <cell r="P77">
            <v>199.5</v>
          </cell>
          <cell r="Q77">
            <v>399</v>
          </cell>
          <cell r="R77">
            <v>199.5</v>
          </cell>
          <cell r="S77">
            <v>133</v>
          </cell>
        </row>
        <row r="78">
          <cell r="A78">
            <v>19.33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  <cell r="J78">
            <v>400</v>
          </cell>
          <cell r="K78">
            <v>234.67</v>
          </cell>
          <cell r="L78">
            <v>268</v>
          </cell>
          <cell r="M78">
            <v>234.5</v>
          </cell>
          <cell r="N78">
            <v>402</v>
          </cell>
          <cell r="O78">
            <v>402</v>
          </cell>
          <cell r="P78">
            <v>201</v>
          </cell>
          <cell r="Q78">
            <v>402</v>
          </cell>
          <cell r="R78">
            <v>201</v>
          </cell>
          <cell r="S78">
            <v>134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  <cell r="J79">
            <v>402.5</v>
          </cell>
          <cell r="K79">
            <v>236.5</v>
          </cell>
          <cell r="L79">
            <v>270</v>
          </cell>
          <cell r="M79">
            <v>236.25</v>
          </cell>
          <cell r="N79">
            <v>405</v>
          </cell>
          <cell r="O79">
            <v>405</v>
          </cell>
          <cell r="P79">
            <v>202.5</v>
          </cell>
          <cell r="Q79">
            <v>405</v>
          </cell>
          <cell r="R79">
            <v>202.5</v>
          </cell>
          <cell r="S79">
            <v>135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  <cell r="J80">
            <v>400</v>
          </cell>
          <cell r="K80">
            <v>235</v>
          </cell>
          <cell r="L80">
            <v>268</v>
          </cell>
          <cell r="M80">
            <v>234.5</v>
          </cell>
          <cell r="N80">
            <v>402</v>
          </cell>
          <cell r="O80">
            <v>402</v>
          </cell>
          <cell r="P80">
            <v>201</v>
          </cell>
          <cell r="Q80">
            <v>402</v>
          </cell>
          <cell r="R80">
            <v>201</v>
          </cell>
          <cell r="S80">
            <v>134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  <cell r="J81">
            <v>392.5</v>
          </cell>
          <cell r="K81">
            <v>229.5</v>
          </cell>
          <cell r="L81">
            <v>262</v>
          </cell>
          <cell r="M81">
            <v>229.25</v>
          </cell>
          <cell r="N81">
            <v>393</v>
          </cell>
          <cell r="O81">
            <v>393</v>
          </cell>
          <cell r="P81">
            <v>196.5</v>
          </cell>
          <cell r="Q81">
            <v>393</v>
          </cell>
          <cell r="R81">
            <v>196.5</v>
          </cell>
          <cell r="S81">
            <v>131</v>
          </cell>
        </row>
        <row r="82">
          <cell r="A82">
            <v>20.33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  <cell r="J82">
            <v>395</v>
          </cell>
          <cell r="K82">
            <v>231.33</v>
          </cell>
          <cell r="L82">
            <v>264</v>
          </cell>
          <cell r="M82">
            <v>231</v>
          </cell>
          <cell r="N82">
            <v>396</v>
          </cell>
          <cell r="O82">
            <v>396</v>
          </cell>
          <cell r="P82">
            <v>198</v>
          </cell>
          <cell r="Q82">
            <v>396</v>
          </cell>
          <cell r="R82">
            <v>198</v>
          </cell>
          <cell r="S82">
            <v>132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  <cell r="J83">
            <v>397.5</v>
          </cell>
          <cell r="K83">
            <v>233</v>
          </cell>
          <cell r="L83">
            <v>266</v>
          </cell>
          <cell r="M83">
            <v>232.75</v>
          </cell>
          <cell r="N83">
            <v>399</v>
          </cell>
          <cell r="O83">
            <v>399</v>
          </cell>
          <cell r="P83">
            <v>199.5</v>
          </cell>
          <cell r="Q83">
            <v>399</v>
          </cell>
          <cell r="R83">
            <v>199.5</v>
          </cell>
          <cell r="S83">
            <v>133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  <cell r="J84">
            <v>395</v>
          </cell>
          <cell r="K84">
            <v>231</v>
          </cell>
          <cell r="L84">
            <v>264</v>
          </cell>
          <cell r="M84">
            <v>231</v>
          </cell>
          <cell r="N84">
            <v>396</v>
          </cell>
          <cell r="O84">
            <v>396</v>
          </cell>
          <cell r="P84">
            <v>198</v>
          </cell>
          <cell r="Q84">
            <v>396</v>
          </cell>
          <cell r="R84">
            <v>198</v>
          </cell>
          <cell r="S84">
            <v>132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  <cell r="J85">
            <v>387.5</v>
          </cell>
          <cell r="K85">
            <v>226</v>
          </cell>
          <cell r="L85">
            <v>258</v>
          </cell>
          <cell r="M85">
            <v>225.75</v>
          </cell>
          <cell r="N85">
            <v>387</v>
          </cell>
          <cell r="O85">
            <v>387</v>
          </cell>
          <cell r="P85">
            <v>193.5</v>
          </cell>
          <cell r="Q85">
            <v>387</v>
          </cell>
          <cell r="R85">
            <v>193.5</v>
          </cell>
          <cell r="S85">
            <v>129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  <cell r="J86">
            <v>390</v>
          </cell>
          <cell r="K86">
            <v>227.67</v>
          </cell>
          <cell r="L86">
            <v>260</v>
          </cell>
          <cell r="M86">
            <v>227.5</v>
          </cell>
          <cell r="N86">
            <v>390</v>
          </cell>
          <cell r="O86">
            <v>390</v>
          </cell>
          <cell r="P86">
            <v>195</v>
          </cell>
          <cell r="Q86">
            <v>390</v>
          </cell>
          <cell r="R86">
            <v>195</v>
          </cell>
          <cell r="S86">
            <v>130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  <cell r="J87">
            <v>392.5</v>
          </cell>
          <cell r="K87">
            <v>229.5</v>
          </cell>
          <cell r="L87">
            <v>262</v>
          </cell>
          <cell r="M87">
            <v>229.25</v>
          </cell>
          <cell r="N87">
            <v>393</v>
          </cell>
          <cell r="O87">
            <v>393</v>
          </cell>
          <cell r="P87">
            <v>196.5</v>
          </cell>
          <cell r="Q87">
            <v>393</v>
          </cell>
          <cell r="R87">
            <v>196.5</v>
          </cell>
          <cell r="S87">
            <v>131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  <cell r="J88">
            <v>390</v>
          </cell>
          <cell r="K88">
            <v>228</v>
          </cell>
          <cell r="L88">
            <v>260</v>
          </cell>
          <cell r="M88">
            <v>227.5</v>
          </cell>
          <cell r="N88">
            <v>390</v>
          </cell>
          <cell r="O88">
            <v>390</v>
          </cell>
          <cell r="P88">
            <v>195</v>
          </cell>
          <cell r="Q88">
            <v>390</v>
          </cell>
          <cell r="R88">
            <v>195</v>
          </cell>
          <cell r="S88">
            <v>130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  <cell r="J89">
            <v>367.5</v>
          </cell>
          <cell r="K89">
            <v>222.5</v>
          </cell>
          <cell r="L89">
            <v>254</v>
          </cell>
          <cell r="M89">
            <v>222.25</v>
          </cell>
          <cell r="N89">
            <v>381</v>
          </cell>
          <cell r="O89">
            <v>375.5</v>
          </cell>
          <cell r="P89">
            <v>190.5</v>
          </cell>
          <cell r="Q89">
            <v>375.5</v>
          </cell>
          <cell r="R89">
            <v>190.5</v>
          </cell>
          <cell r="S89">
            <v>127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  <cell r="J90">
            <v>385</v>
          </cell>
          <cell r="K90">
            <v>224.33</v>
          </cell>
          <cell r="L90">
            <v>256</v>
          </cell>
          <cell r="M90">
            <v>224</v>
          </cell>
          <cell r="N90">
            <v>384</v>
          </cell>
          <cell r="O90">
            <v>384</v>
          </cell>
          <cell r="P90">
            <v>192</v>
          </cell>
          <cell r="Q90">
            <v>384</v>
          </cell>
          <cell r="R90">
            <v>192</v>
          </cell>
          <cell r="S90">
            <v>128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  <cell r="J91">
            <v>387.5</v>
          </cell>
          <cell r="K91">
            <v>226</v>
          </cell>
          <cell r="L91">
            <v>258</v>
          </cell>
          <cell r="M91">
            <v>225.75</v>
          </cell>
          <cell r="N91">
            <v>387</v>
          </cell>
          <cell r="O91">
            <v>387</v>
          </cell>
          <cell r="P91">
            <v>193.5</v>
          </cell>
          <cell r="Q91">
            <v>387</v>
          </cell>
          <cell r="R91">
            <v>193.5</v>
          </cell>
          <cell r="S91">
            <v>129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  <cell r="J92">
            <v>385</v>
          </cell>
          <cell r="K92">
            <v>224</v>
          </cell>
          <cell r="L92">
            <v>256</v>
          </cell>
          <cell r="M92">
            <v>224</v>
          </cell>
          <cell r="N92">
            <v>384</v>
          </cell>
          <cell r="O92">
            <v>384</v>
          </cell>
          <cell r="P92">
            <v>192</v>
          </cell>
          <cell r="Q92">
            <v>384</v>
          </cell>
          <cell r="R92">
            <v>192</v>
          </cell>
          <cell r="S92">
            <v>128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  <cell r="J93">
            <v>347.5</v>
          </cell>
          <cell r="K93">
            <v>219</v>
          </cell>
          <cell r="L93">
            <v>250</v>
          </cell>
          <cell r="M93">
            <v>218.75</v>
          </cell>
          <cell r="N93">
            <v>375</v>
          </cell>
          <cell r="O93">
            <v>364.5</v>
          </cell>
          <cell r="P93">
            <v>187.5</v>
          </cell>
          <cell r="Q93">
            <v>364.5</v>
          </cell>
          <cell r="R93">
            <v>187.5</v>
          </cell>
          <cell r="S93">
            <v>125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  <cell r="J94">
            <v>360</v>
          </cell>
          <cell r="K94">
            <v>220.67</v>
          </cell>
          <cell r="L94">
            <v>252</v>
          </cell>
          <cell r="M94">
            <v>220.5</v>
          </cell>
          <cell r="N94">
            <v>378</v>
          </cell>
          <cell r="O94">
            <v>370.67</v>
          </cell>
          <cell r="P94">
            <v>189</v>
          </cell>
          <cell r="Q94">
            <v>370.67</v>
          </cell>
          <cell r="R94">
            <v>189</v>
          </cell>
          <cell r="S94">
            <v>126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  <cell r="J95">
            <v>382.5</v>
          </cell>
          <cell r="K95">
            <v>222.5</v>
          </cell>
          <cell r="L95">
            <v>254</v>
          </cell>
          <cell r="M95">
            <v>222.25</v>
          </cell>
          <cell r="N95">
            <v>381</v>
          </cell>
          <cell r="O95">
            <v>381</v>
          </cell>
          <cell r="P95">
            <v>190.5</v>
          </cell>
          <cell r="Q95">
            <v>381</v>
          </cell>
          <cell r="R95">
            <v>190.5</v>
          </cell>
          <cell r="S95">
            <v>127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  <cell r="J96">
            <v>380</v>
          </cell>
          <cell r="K96">
            <v>221</v>
          </cell>
          <cell r="L96">
            <v>252</v>
          </cell>
          <cell r="M96">
            <v>220.5</v>
          </cell>
          <cell r="N96">
            <v>378</v>
          </cell>
          <cell r="O96">
            <v>378</v>
          </cell>
          <cell r="P96">
            <v>189</v>
          </cell>
          <cell r="Q96">
            <v>378</v>
          </cell>
          <cell r="R96">
            <v>189</v>
          </cell>
          <cell r="S96">
            <v>126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  <cell r="J97">
            <v>327.5</v>
          </cell>
          <cell r="K97">
            <v>215.5</v>
          </cell>
          <cell r="L97">
            <v>246</v>
          </cell>
          <cell r="M97">
            <v>215.25</v>
          </cell>
          <cell r="N97">
            <v>369</v>
          </cell>
          <cell r="O97">
            <v>354</v>
          </cell>
          <cell r="P97">
            <v>184.5</v>
          </cell>
          <cell r="Q97">
            <v>354</v>
          </cell>
          <cell r="R97">
            <v>184.5</v>
          </cell>
          <cell r="S97">
            <v>123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  <cell r="J98">
            <v>335</v>
          </cell>
          <cell r="K98">
            <v>217.33</v>
          </cell>
          <cell r="L98">
            <v>248</v>
          </cell>
          <cell r="M98">
            <v>217</v>
          </cell>
          <cell r="N98">
            <v>372</v>
          </cell>
          <cell r="O98">
            <v>358</v>
          </cell>
          <cell r="P98">
            <v>186</v>
          </cell>
          <cell r="Q98">
            <v>358</v>
          </cell>
          <cell r="R98">
            <v>186</v>
          </cell>
          <cell r="S98">
            <v>124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  <cell r="J99">
            <v>347.5</v>
          </cell>
          <cell r="K99">
            <v>219</v>
          </cell>
          <cell r="L99">
            <v>250</v>
          </cell>
          <cell r="M99">
            <v>218.75</v>
          </cell>
          <cell r="N99">
            <v>375</v>
          </cell>
          <cell r="O99">
            <v>364</v>
          </cell>
          <cell r="P99">
            <v>187.5</v>
          </cell>
          <cell r="Q99">
            <v>364</v>
          </cell>
          <cell r="R99">
            <v>187.5</v>
          </cell>
          <cell r="S99">
            <v>125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  <cell r="J100">
            <v>315</v>
          </cell>
          <cell r="K100">
            <v>217</v>
          </cell>
          <cell r="L100">
            <v>248</v>
          </cell>
          <cell r="M100">
            <v>217</v>
          </cell>
          <cell r="N100">
            <v>372</v>
          </cell>
          <cell r="O100">
            <v>350</v>
          </cell>
          <cell r="P100">
            <v>186</v>
          </cell>
          <cell r="Q100">
            <v>350</v>
          </cell>
          <cell r="R100">
            <v>186</v>
          </cell>
          <cell r="S100">
            <v>124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  <cell r="J101">
            <v>307.5</v>
          </cell>
          <cell r="K101">
            <v>212</v>
          </cell>
          <cell r="L101">
            <v>242</v>
          </cell>
          <cell r="M101">
            <v>211.75</v>
          </cell>
          <cell r="N101">
            <v>363</v>
          </cell>
          <cell r="O101">
            <v>344</v>
          </cell>
          <cell r="P101">
            <v>181.5</v>
          </cell>
          <cell r="Q101">
            <v>344</v>
          </cell>
          <cell r="R101">
            <v>181.5</v>
          </cell>
          <cell r="S101">
            <v>121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  <cell r="J102">
            <v>310</v>
          </cell>
          <cell r="K102">
            <v>213.67</v>
          </cell>
          <cell r="L102">
            <v>244</v>
          </cell>
          <cell r="M102">
            <v>213.5</v>
          </cell>
          <cell r="N102">
            <v>366</v>
          </cell>
          <cell r="O102">
            <v>346</v>
          </cell>
          <cell r="P102">
            <v>183</v>
          </cell>
          <cell r="Q102">
            <v>346</v>
          </cell>
          <cell r="R102">
            <v>183</v>
          </cell>
          <cell r="S102">
            <v>122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  <cell r="J103">
            <v>312.5</v>
          </cell>
          <cell r="K103">
            <v>215.5</v>
          </cell>
          <cell r="L103">
            <v>246</v>
          </cell>
          <cell r="M103">
            <v>215.25</v>
          </cell>
          <cell r="N103">
            <v>369</v>
          </cell>
          <cell r="O103">
            <v>348</v>
          </cell>
          <cell r="P103">
            <v>184.5</v>
          </cell>
          <cell r="Q103">
            <v>348</v>
          </cell>
          <cell r="R103">
            <v>184.5</v>
          </cell>
          <cell r="S103">
            <v>123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  <cell r="J104">
            <v>310</v>
          </cell>
          <cell r="K104">
            <v>214</v>
          </cell>
          <cell r="L104">
            <v>244</v>
          </cell>
          <cell r="M104">
            <v>213.5</v>
          </cell>
          <cell r="N104">
            <v>366</v>
          </cell>
          <cell r="O104">
            <v>346</v>
          </cell>
          <cell r="P104">
            <v>183</v>
          </cell>
          <cell r="Q104">
            <v>346</v>
          </cell>
          <cell r="R104">
            <v>183</v>
          </cell>
          <cell r="S104">
            <v>122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  <cell r="J105">
            <v>302.5</v>
          </cell>
          <cell r="K105">
            <v>208.5</v>
          </cell>
          <cell r="L105">
            <v>238</v>
          </cell>
          <cell r="M105">
            <v>208.25</v>
          </cell>
          <cell r="N105">
            <v>357</v>
          </cell>
          <cell r="O105">
            <v>340</v>
          </cell>
          <cell r="P105">
            <v>178.5</v>
          </cell>
          <cell r="Q105">
            <v>340</v>
          </cell>
          <cell r="R105">
            <v>178.5</v>
          </cell>
          <cell r="S105">
            <v>119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  <cell r="J106">
            <v>305</v>
          </cell>
          <cell r="K106">
            <v>210.33</v>
          </cell>
          <cell r="L106">
            <v>240</v>
          </cell>
          <cell r="M106">
            <v>210</v>
          </cell>
          <cell r="N106">
            <v>360</v>
          </cell>
          <cell r="O106">
            <v>342</v>
          </cell>
          <cell r="P106">
            <v>180</v>
          </cell>
          <cell r="Q106">
            <v>342</v>
          </cell>
          <cell r="R106">
            <v>180</v>
          </cell>
          <cell r="S106">
            <v>120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  <cell r="J107">
            <v>307.5</v>
          </cell>
          <cell r="K107">
            <v>212</v>
          </cell>
          <cell r="L107">
            <v>242</v>
          </cell>
          <cell r="M107">
            <v>211.75</v>
          </cell>
          <cell r="N107">
            <v>363</v>
          </cell>
          <cell r="O107">
            <v>344</v>
          </cell>
          <cell r="P107">
            <v>181.5</v>
          </cell>
          <cell r="Q107">
            <v>344</v>
          </cell>
          <cell r="R107">
            <v>181.5</v>
          </cell>
          <cell r="S107">
            <v>121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  <cell r="J108">
            <v>305</v>
          </cell>
          <cell r="K108">
            <v>210</v>
          </cell>
          <cell r="L108">
            <v>240</v>
          </cell>
          <cell r="M108">
            <v>210</v>
          </cell>
          <cell r="N108">
            <v>360</v>
          </cell>
          <cell r="O108">
            <v>342</v>
          </cell>
          <cell r="P108">
            <v>180</v>
          </cell>
          <cell r="Q108">
            <v>342</v>
          </cell>
          <cell r="R108">
            <v>180</v>
          </cell>
          <cell r="S108">
            <v>120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  <cell r="J109">
            <v>297.5</v>
          </cell>
          <cell r="K109">
            <v>205</v>
          </cell>
          <cell r="L109">
            <v>234</v>
          </cell>
          <cell r="M109">
            <v>204.75</v>
          </cell>
          <cell r="N109">
            <v>351</v>
          </cell>
          <cell r="O109">
            <v>336</v>
          </cell>
          <cell r="P109">
            <v>175.5</v>
          </cell>
          <cell r="Q109">
            <v>336</v>
          </cell>
          <cell r="R109">
            <v>175.5</v>
          </cell>
          <cell r="S109">
            <v>117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  <cell r="J110">
            <v>300</v>
          </cell>
          <cell r="K110">
            <v>206.67</v>
          </cell>
          <cell r="L110">
            <v>236</v>
          </cell>
          <cell r="M110">
            <v>206.5</v>
          </cell>
          <cell r="N110">
            <v>354</v>
          </cell>
          <cell r="O110">
            <v>338</v>
          </cell>
          <cell r="P110">
            <v>177</v>
          </cell>
          <cell r="Q110">
            <v>338</v>
          </cell>
          <cell r="R110">
            <v>177</v>
          </cell>
          <cell r="S110">
            <v>118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  <cell r="J111">
            <v>302.5</v>
          </cell>
          <cell r="K111">
            <v>208.5</v>
          </cell>
          <cell r="L111">
            <v>238</v>
          </cell>
          <cell r="M111">
            <v>208.25</v>
          </cell>
          <cell r="N111">
            <v>357</v>
          </cell>
          <cell r="O111">
            <v>340</v>
          </cell>
          <cell r="P111">
            <v>178.5</v>
          </cell>
          <cell r="Q111">
            <v>340</v>
          </cell>
          <cell r="R111">
            <v>178.5</v>
          </cell>
          <cell r="S111">
            <v>119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  <cell r="J112">
            <v>300</v>
          </cell>
          <cell r="K112">
            <v>207</v>
          </cell>
          <cell r="L112">
            <v>236</v>
          </cell>
          <cell r="M112">
            <v>206.5</v>
          </cell>
          <cell r="N112">
            <v>354</v>
          </cell>
          <cell r="O112">
            <v>338</v>
          </cell>
          <cell r="P112">
            <v>177</v>
          </cell>
          <cell r="Q112">
            <v>338</v>
          </cell>
          <cell r="R112">
            <v>177</v>
          </cell>
          <cell r="S112">
            <v>118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  <cell r="J113">
            <v>292.5</v>
          </cell>
          <cell r="K113">
            <v>201.5</v>
          </cell>
          <cell r="L113">
            <v>230</v>
          </cell>
          <cell r="M113">
            <v>201.25</v>
          </cell>
          <cell r="N113">
            <v>345</v>
          </cell>
          <cell r="O113">
            <v>332</v>
          </cell>
          <cell r="P113">
            <v>172.5</v>
          </cell>
          <cell r="Q113">
            <v>332</v>
          </cell>
          <cell r="R113">
            <v>172.5</v>
          </cell>
          <cell r="S113">
            <v>115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  <cell r="J114">
            <v>295</v>
          </cell>
          <cell r="K114">
            <v>203.33</v>
          </cell>
          <cell r="L114">
            <v>232</v>
          </cell>
          <cell r="M114">
            <v>203</v>
          </cell>
          <cell r="N114">
            <v>348</v>
          </cell>
          <cell r="O114">
            <v>334</v>
          </cell>
          <cell r="P114">
            <v>174</v>
          </cell>
          <cell r="Q114">
            <v>334</v>
          </cell>
          <cell r="R114">
            <v>174</v>
          </cell>
          <cell r="S114">
            <v>116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  <cell r="J115">
            <v>297.5</v>
          </cell>
          <cell r="K115">
            <v>205</v>
          </cell>
          <cell r="L115">
            <v>234</v>
          </cell>
          <cell r="M115">
            <v>204.75</v>
          </cell>
          <cell r="N115">
            <v>351</v>
          </cell>
          <cell r="O115">
            <v>336</v>
          </cell>
          <cell r="P115">
            <v>175.5</v>
          </cell>
          <cell r="Q115">
            <v>336</v>
          </cell>
          <cell r="R115">
            <v>175.5</v>
          </cell>
          <cell r="S115">
            <v>117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  <cell r="J116">
            <v>295</v>
          </cell>
          <cell r="K116">
            <v>203</v>
          </cell>
          <cell r="L116">
            <v>232</v>
          </cell>
          <cell r="M116">
            <v>203</v>
          </cell>
          <cell r="N116">
            <v>348</v>
          </cell>
          <cell r="O116">
            <v>334</v>
          </cell>
          <cell r="P116">
            <v>174</v>
          </cell>
          <cell r="Q116">
            <v>334</v>
          </cell>
          <cell r="R116">
            <v>174</v>
          </cell>
          <cell r="S116">
            <v>116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  <cell r="J117">
            <v>287.5</v>
          </cell>
          <cell r="K117">
            <v>198</v>
          </cell>
          <cell r="L117">
            <v>226</v>
          </cell>
          <cell r="M117">
            <v>197.75</v>
          </cell>
          <cell r="N117">
            <v>339</v>
          </cell>
          <cell r="O117">
            <v>328</v>
          </cell>
          <cell r="P117">
            <v>169.5</v>
          </cell>
          <cell r="Q117">
            <v>328</v>
          </cell>
          <cell r="R117">
            <v>169.5</v>
          </cell>
          <cell r="S117">
            <v>113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  <cell r="J118">
            <v>290</v>
          </cell>
          <cell r="K118">
            <v>199.67</v>
          </cell>
          <cell r="L118">
            <v>228</v>
          </cell>
          <cell r="M118">
            <v>199.5</v>
          </cell>
          <cell r="N118">
            <v>342</v>
          </cell>
          <cell r="O118">
            <v>330</v>
          </cell>
          <cell r="P118">
            <v>171</v>
          </cell>
          <cell r="Q118">
            <v>330</v>
          </cell>
          <cell r="R118">
            <v>171</v>
          </cell>
          <cell r="S118">
            <v>114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  <cell r="J119">
            <v>292.5</v>
          </cell>
          <cell r="K119">
            <v>201.5</v>
          </cell>
          <cell r="L119">
            <v>230</v>
          </cell>
          <cell r="M119">
            <v>201.25</v>
          </cell>
          <cell r="N119">
            <v>345</v>
          </cell>
          <cell r="O119">
            <v>332</v>
          </cell>
          <cell r="P119">
            <v>172.5</v>
          </cell>
          <cell r="Q119">
            <v>332</v>
          </cell>
          <cell r="R119">
            <v>172.5</v>
          </cell>
          <cell r="S119">
            <v>115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  <cell r="J120">
            <v>290</v>
          </cell>
          <cell r="K120">
            <v>200</v>
          </cell>
          <cell r="L120">
            <v>228</v>
          </cell>
          <cell r="M120">
            <v>199.5</v>
          </cell>
          <cell r="N120">
            <v>342</v>
          </cell>
          <cell r="O120">
            <v>330</v>
          </cell>
          <cell r="P120">
            <v>171</v>
          </cell>
          <cell r="Q120">
            <v>330</v>
          </cell>
          <cell r="R120">
            <v>171</v>
          </cell>
          <cell r="S120">
            <v>114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  <cell r="J121">
            <v>282.5</v>
          </cell>
          <cell r="K121">
            <v>195.5</v>
          </cell>
          <cell r="L121">
            <v>223</v>
          </cell>
          <cell r="M121">
            <v>195.13</v>
          </cell>
          <cell r="N121">
            <v>334.5</v>
          </cell>
          <cell r="O121">
            <v>325</v>
          </cell>
          <cell r="P121">
            <v>167.25</v>
          </cell>
          <cell r="Q121">
            <v>325</v>
          </cell>
          <cell r="R121">
            <v>167.25</v>
          </cell>
          <cell r="S121">
            <v>111.5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  <cell r="J122">
            <v>285</v>
          </cell>
          <cell r="K122">
            <v>196.33</v>
          </cell>
          <cell r="L122">
            <v>224</v>
          </cell>
          <cell r="M122">
            <v>196</v>
          </cell>
          <cell r="N122">
            <v>336</v>
          </cell>
          <cell r="O122">
            <v>326</v>
          </cell>
          <cell r="P122">
            <v>168</v>
          </cell>
          <cell r="Q122">
            <v>326</v>
          </cell>
          <cell r="R122">
            <v>168</v>
          </cell>
          <cell r="S122">
            <v>112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  <cell r="J123">
            <v>287.5</v>
          </cell>
          <cell r="K123">
            <v>198</v>
          </cell>
          <cell r="L123">
            <v>226</v>
          </cell>
          <cell r="M123">
            <v>197.75</v>
          </cell>
          <cell r="N123">
            <v>339</v>
          </cell>
          <cell r="O123">
            <v>328</v>
          </cell>
          <cell r="P123">
            <v>169.5</v>
          </cell>
          <cell r="Q123">
            <v>328</v>
          </cell>
          <cell r="R123">
            <v>169.5</v>
          </cell>
          <cell r="S123">
            <v>113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  <cell r="J124">
            <v>285</v>
          </cell>
          <cell r="K124">
            <v>196</v>
          </cell>
          <cell r="L124">
            <v>224</v>
          </cell>
          <cell r="M124">
            <v>196</v>
          </cell>
          <cell r="N124">
            <v>336</v>
          </cell>
          <cell r="O124">
            <v>326</v>
          </cell>
          <cell r="P124">
            <v>168</v>
          </cell>
          <cell r="Q124">
            <v>326</v>
          </cell>
          <cell r="R124">
            <v>168</v>
          </cell>
          <cell r="S124">
            <v>112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  <cell r="J125">
            <v>277.5</v>
          </cell>
          <cell r="K125">
            <v>193.75</v>
          </cell>
          <cell r="L125">
            <v>221</v>
          </cell>
          <cell r="M125">
            <v>193.38</v>
          </cell>
          <cell r="N125">
            <v>331.5</v>
          </cell>
          <cell r="O125">
            <v>323</v>
          </cell>
          <cell r="P125">
            <v>165.75</v>
          </cell>
          <cell r="Q125">
            <v>323</v>
          </cell>
          <cell r="R125">
            <v>165.75</v>
          </cell>
          <cell r="S125">
            <v>110.5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  <cell r="J126">
            <v>280</v>
          </cell>
          <cell r="K126">
            <v>194</v>
          </cell>
          <cell r="L126">
            <v>221.33</v>
          </cell>
          <cell r="M126">
            <v>193.67</v>
          </cell>
          <cell r="N126">
            <v>332</v>
          </cell>
          <cell r="O126">
            <v>323.33</v>
          </cell>
          <cell r="P126">
            <v>166</v>
          </cell>
          <cell r="Q126">
            <v>323.33</v>
          </cell>
          <cell r="R126">
            <v>166</v>
          </cell>
          <cell r="S126">
            <v>110.67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  <cell r="J127">
            <v>282.5</v>
          </cell>
          <cell r="K127">
            <v>194.5</v>
          </cell>
          <cell r="L127">
            <v>222</v>
          </cell>
          <cell r="M127">
            <v>194.25</v>
          </cell>
          <cell r="N127">
            <v>333</v>
          </cell>
          <cell r="O127">
            <v>324</v>
          </cell>
          <cell r="P127">
            <v>166.5</v>
          </cell>
          <cell r="Q127">
            <v>324</v>
          </cell>
          <cell r="R127">
            <v>166.5</v>
          </cell>
          <cell r="S127">
            <v>111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  <cell r="J128">
            <v>280</v>
          </cell>
          <cell r="K128">
            <v>193</v>
          </cell>
          <cell r="L128">
            <v>220</v>
          </cell>
          <cell r="M128">
            <v>192.5</v>
          </cell>
          <cell r="N128">
            <v>330</v>
          </cell>
          <cell r="O128">
            <v>322</v>
          </cell>
          <cell r="P128">
            <v>165</v>
          </cell>
          <cell r="Q128">
            <v>322</v>
          </cell>
          <cell r="R128">
            <v>165</v>
          </cell>
          <cell r="S128">
            <v>110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  <cell r="J129">
            <v>272.5</v>
          </cell>
          <cell r="K129">
            <v>193</v>
          </cell>
          <cell r="L129">
            <v>220</v>
          </cell>
          <cell r="M129">
            <v>192.5</v>
          </cell>
          <cell r="N129">
            <v>330</v>
          </cell>
          <cell r="O129">
            <v>322</v>
          </cell>
          <cell r="P129">
            <v>165</v>
          </cell>
          <cell r="Q129">
            <v>322</v>
          </cell>
          <cell r="R129">
            <v>165</v>
          </cell>
          <cell r="S129">
            <v>110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  <cell r="J130">
            <v>275</v>
          </cell>
          <cell r="K130">
            <v>193</v>
          </cell>
          <cell r="L130">
            <v>220</v>
          </cell>
          <cell r="M130">
            <v>192.5</v>
          </cell>
          <cell r="N130">
            <v>330</v>
          </cell>
          <cell r="O130">
            <v>322</v>
          </cell>
          <cell r="P130">
            <v>165</v>
          </cell>
          <cell r="Q130">
            <v>322</v>
          </cell>
          <cell r="R130">
            <v>165</v>
          </cell>
          <cell r="S130">
            <v>110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  <cell r="J131">
            <v>277.5</v>
          </cell>
          <cell r="K131">
            <v>193</v>
          </cell>
          <cell r="L131">
            <v>220</v>
          </cell>
          <cell r="M131">
            <v>192.5</v>
          </cell>
          <cell r="N131">
            <v>330</v>
          </cell>
          <cell r="O131">
            <v>322</v>
          </cell>
          <cell r="P131">
            <v>165</v>
          </cell>
          <cell r="Q131">
            <v>322</v>
          </cell>
          <cell r="R131">
            <v>165</v>
          </cell>
          <cell r="S131">
            <v>110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  <cell r="J132">
            <v>280</v>
          </cell>
          <cell r="K132">
            <v>193</v>
          </cell>
          <cell r="L132">
            <v>220</v>
          </cell>
          <cell r="M132">
            <v>192.5</v>
          </cell>
          <cell r="N132">
            <v>330</v>
          </cell>
          <cell r="O132">
            <v>322</v>
          </cell>
          <cell r="P132">
            <v>165</v>
          </cell>
          <cell r="Q132">
            <v>322</v>
          </cell>
          <cell r="R132">
            <v>165</v>
          </cell>
          <cell r="S132">
            <v>110</v>
          </cell>
        </row>
        <row r="133">
          <cell r="A133">
            <v>33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275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100</v>
          </cell>
          <cell r="P133">
            <v>0</v>
          </cell>
          <cell r="Q133">
            <v>160</v>
          </cell>
          <cell r="R133">
            <v>100</v>
          </cell>
          <cell r="S133">
            <v>70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267.5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100</v>
          </cell>
          <cell r="P134">
            <v>0</v>
          </cell>
          <cell r="Q134">
            <v>154</v>
          </cell>
          <cell r="R134">
            <v>98.5</v>
          </cell>
          <cell r="S134">
            <v>68.5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270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100</v>
          </cell>
          <cell r="P135">
            <v>0</v>
          </cell>
          <cell r="Q135">
            <v>156</v>
          </cell>
          <cell r="R135">
            <v>99</v>
          </cell>
          <cell r="S135">
            <v>69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272.5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100</v>
          </cell>
          <cell r="P136">
            <v>0</v>
          </cell>
          <cell r="Q136">
            <v>158</v>
          </cell>
          <cell r="R136">
            <v>99.5</v>
          </cell>
          <cell r="S136">
            <v>69.5</v>
          </cell>
        </row>
        <row r="137">
          <cell r="A137">
            <v>34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270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100</v>
          </cell>
          <cell r="P137">
            <v>0</v>
          </cell>
          <cell r="Q137">
            <v>156</v>
          </cell>
          <cell r="R137">
            <v>99</v>
          </cell>
          <cell r="S137">
            <v>69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262.5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100</v>
          </cell>
          <cell r="P138">
            <v>0</v>
          </cell>
          <cell r="Q138">
            <v>150</v>
          </cell>
          <cell r="R138">
            <v>97.5</v>
          </cell>
          <cell r="S138">
            <v>67.5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265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100</v>
          </cell>
          <cell r="P139">
            <v>0</v>
          </cell>
          <cell r="Q139">
            <v>152</v>
          </cell>
          <cell r="R139">
            <v>98</v>
          </cell>
          <cell r="S139">
            <v>68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267.5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100</v>
          </cell>
          <cell r="P140">
            <v>0</v>
          </cell>
          <cell r="Q140">
            <v>154</v>
          </cell>
          <cell r="R140">
            <v>98.5</v>
          </cell>
          <cell r="S140">
            <v>68.5</v>
          </cell>
        </row>
        <row r="141">
          <cell r="A141">
            <v>35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265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100</v>
          </cell>
          <cell r="P141">
            <v>0</v>
          </cell>
          <cell r="Q141">
            <v>152</v>
          </cell>
          <cell r="R141">
            <v>98</v>
          </cell>
          <cell r="S141">
            <v>68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257.5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100</v>
          </cell>
          <cell r="P142">
            <v>0</v>
          </cell>
          <cell r="Q142">
            <v>146</v>
          </cell>
          <cell r="R142">
            <v>96.5</v>
          </cell>
          <cell r="S142">
            <v>66.5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260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100</v>
          </cell>
          <cell r="P143">
            <v>0</v>
          </cell>
          <cell r="Q143">
            <v>148</v>
          </cell>
          <cell r="R143">
            <v>97</v>
          </cell>
          <cell r="S143">
            <v>67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262.5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100</v>
          </cell>
          <cell r="P144">
            <v>0</v>
          </cell>
          <cell r="Q144">
            <v>150</v>
          </cell>
          <cell r="R144">
            <v>97.5</v>
          </cell>
          <cell r="S144">
            <v>67.5</v>
          </cell>
        </row>
        <row r="145">
          <cell r="A145">
            <v>36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260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100</v>
          </cell>
          <cell r="P145">
            <v>0</v>
          </cell>
          <cell r="Q145">
            <v>148</v>
          </cell>
          <cell r="R145">
            <v>97</v>
          </cell>
          <cell r="S145">
            <v>67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252.5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100</v>
          </cell>
          <cell r="P146">
            <v>0</v>
          </cell>
          <cell r="Q146">
            <v>142</v>
          </cell>
          <cell r="R146">
            <v>95.5</v>
          </cell>
          <cell r="S146">
            <v>65.5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255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100</v>
          </cell>
          <cell r="P147">
            <v>0</v>
          </cell>
          <cell r="Q147">
            <v>144</v>
          </cell>
          <cell r="R147">
            <v>96</v>
          </cell>
          <cell r="S147">
            <v>66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257.5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100</v>
          </cell>
          <cell r="P148">
            <v>0</v>
          </cell>
          <cell r="Q148">
            <v>146</v>
          </cell>
          <cell r="R148">
            <v>96.5</v>
          </cell>
          <cell r="S148">
            <v>66.5</v>
          </cell>
        </row>
        <row r="149">
          <cell r="A149">
            <v>37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255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100</v>
          </cell>
          <cell r="P149">
            <v>0</v>
          </cell>
          <cell r="Q149">
            <v>144</v>
          </cell>
          <cell r="R149">
            <v>96</v>
          </cell>
          <cell r="S149">
            <v>66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247.5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100</v>
          </cell>
          <cell r="P150">
            <v>0</v>
          </cell>
          <cell r="Q150">
            <v>138</v>
          </cell>
          <cell r="R150">
            <v>94.5</v>
          </cell>
          <cell r="S150">
            <v>64.5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250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100</v>
          </cell>
          <cell r="P151">
            <v>0</v>
          </cell>
          <cell r="Q151">
            <v>140</v>
          </cell>
          <cell r="R151">
            <v>95</v>
          </cell>
          <cell r="S151">
            <v>65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252.5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100</v>
          </cell>
          <cell r="P152">
            <v>0</v>
          </cell>
          <cell r="Q152">
            <v>142</v>
          </cell>
          <cell r="R152">
            <v>95.5</v>
          </cell>
          <cell r="S152">
            <v>65.5</v>
          </cell>
        </row>
        <row r="153">
          <cell r="A153">
            <v>38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250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100</v>
          </cell>
          <cell r="P153">
            <v>0</v>
          </cell>
          <cell r="Q153">
            <v>140</v>
          </cell>
          <cell r="R153">
            <v>95</v>
          </cell>
          <cell r="S153">
            <v>65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242.5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100</v>
          </cell>
          <cell r="P154">
            <v>0</v>
          </cell>
          <cell r="Q154">
            <v>134</v>
          </cell>
          <cell r="R154">
            <v>93.5</v>
          </cell>
          <cell r="S154">
            <v>63.5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245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100</v>
          </cell>
          <cell r="P155">
            <v>0</v>
          </cell>
          <cell r="Q155">
            <v>136</v>
          </cell>
          <cell r="R155">
            <v>94</v>
          </cell>
          <cell r="S155">
            <v>64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247.5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100</v>
          </cell>
          <cell r="P156">
            <v>0</v>
          </cell>
          <cell r="Q156">
            <v>138</v>
          </cell>
          <cell r="R156">
            <v>94.5</v>
          </cell>
          <cell r="S156">
            <v>64.5</v>
          </cell>
        </row>
        <row r="157">
          <cell r="A157">
            <v>39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245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100</v>
          </cell>
          <cell r="P157">
            <v>0</v>
          </cell>
          <cell r="Q157">
            <v>136</v>
          </cell>
          <cell r="R157">
            <v>94</v>
          </cell>
          <cell r="S157">
            <v>64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237.5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100</v>
          </cell>
          <cell r="P158">
            <v>0</v>
          </cell>
          <cell r="Q158">
            <v>130</v>
          </cell>
          <cell r="R158">
            <v>92.5</v>
          </cell>
          <cell r="S158">
            <v>62.5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240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100</v>
          </cell>
          <cell r="P159">
            <v>0</v>
          </cell>
          <cell r="Q159">
            <v>132</v>
          </cell>
          <cell r="R159">
            <v>93</v>
          </cell>
          <cell r="S159">
            <v>63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242.5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100</v>
          </cell>
          <cell r="P160">
            <v>0</v>
          </cell>
          <cell r="Q160">
            <v>134</v>
          </cell>
          <cell r="R160">
            <v>93.5</v>
          </cell>
          <cell r="S160">
            <v>63.5</v>
          </cell>
        </row>
        <row r="161">
          <cell r="A161">
            <v>40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240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100</v>
          </cell>
          <cell r="P161">
            <v>0</v>
          </cell>
          <cell r="Q161">
            <v>132</v>
          </cell>
          <cell r="R161">
            <v>93</v>
          </cell>
          <cell r="S161">
            <v>63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232.5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100</v>
          </cell>
          <cell r="P162">
            <v>0</v>
          </cell>
          <cell r="Q162">
            <v>126</v>
          </cell>
          <cell r="R162">
            <v>91.5</v>
          </cell>
          <cell r="S162">
            <v>61.5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235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100</v>
          </cell>
          <cell r="P163">
            <v>0</v>
          </cell>
          <cell r="Q163">
            <v>128</v>
          </cell>
          <cell r="R163">
            <v>92</v>
          </cell>
          <cell r="S163">
            <v>62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237.5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100</v>
          </cell>
          <cell r="P164">
            <v>0</v>
          </cell>
          <cell r="Q164">
            <v>130</v>
          </cell>
          <cell r="R164">
            <v>92.5</v>
          </cell>
          <cell r="S164">
            <v>62.5</v>
          </cell>
        </row>
        <row r="165">
          <cell r="A165">
            <v>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235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100</v>
          </cell>
          <cell r="P165">
            <v>0</v>
          </cell>
          <cell r="Q165">
            <v>128</v>
          </cell>
          <cell r="R165">
            <v>92</v>
          </cell>
          <cell r="S165">
            <v>62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227.5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100</v>
          </cell>
          <cell r="P166">
            <v>0</v>
          </cell>
          <cell r="Q166">
            <v>122</v>
          </cell>
          <cell r="R166">
            <v>90.5</v>
          </cell>
          <cell r="S166">
            <v>60.5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230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100</v>
          </cell>
          <cell r="P167">
            <v>0</v>
          </cell>
          <cell r="Q167">
            <v>124</v>
          </cell>
          <cell r="R167">
            <v>91</v>
          </cell>
          <cell r="S167">
            <v>61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232.5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100</v>
          </cell>
          <cell r="P168">
            <v>0</v>
          </cell>
          <cell r="Q168">
            <v>126</v>
          </cell>
          <cell r="R168">
            <v>91.5</v>
          </cell>
          <cell r="S168">
            <v>61.5</v>
          </cell>
        </row>
        <row r="169">
          <cell r="A169">
            <v>42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230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100</v>
          </cell>
          <cell r="P169">
            <v>0</v>
          </cell>
          <cell r="Q169">
            <v>124</v>
          </cell>
          <cell r="R169">
            <v>91</v>
          </cell>
          <cell r="S169">
            <v>61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222.5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100</v>
          </cell>
          <cell r="P170">
            <v>0</v>
          </cell>
          <cell r="Q170">
            <v>118</v>
          </cell>
          <cell r="R170">
            <v>89.5</v>
          </cell>
          <cell r="S170">
            <v>59.5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225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100</v>
          </cell>
          <cell r="P171">
            <v>0</v>
          </cell>
          <cell r="Q171">
            <v>120</v>
          </cell>
          <cell r="R171">
            <v>90</v>
          </cell>
          <cell r="S171">
            <v>60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227.5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100</v>
          </cell>
          <cell r="P172">
            <v>0</v>
          </cell>
          <cell r="Q172">
            <v>122</v>
          </cell>
          <cell r="R172">
            <v>90.5</v>
          </cell>
          <cell r="S172">
            <v>60.5</v>
          </cell>
        </row>
        <row r="173">
          <cell r="A173">
            <v>43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225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100</v>
          </cell>
          <cell r="P173">
            <v>0</v>
          </cell>
          <cell r="Q173">
            <v>120</v>
          </cell>
          <cell r="R173">
            <v>90</v>
          </cell>
          <cell r="S173">
            <v>60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217.5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100</v>
          </cell>
          <cell r="P174">
            <v>0</v>
          </cell>
          <cell r="Q174">
            <v>114</v>
          </cell>
          <cell r="R174">
            <v>88.5</v>
          </cell>
          <cell r="S174">
            <v>58.5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220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100</v>
          </cell>
          <cell r="P175">
            <v>0</v>
          </cell>
          <cell r="Q175">
            <v>116</v>
          </cell>
          <cell r="R175">
            <v>89</v>
          </cell>
          <cell r="S175">
            <v>59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222.5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100</v>
          </cell>
          <cell r="P176">
            <v>0</v>
          </cell>
          <cell r="Q176">
            <v>118</v>
          </cell>
          <cell r="R176">
            <v>89.5</v>
          </cell>
          <cell r="S176">
            <v>59.5</v>
          </cell>
        </row>
        <row r="177">
          <cell r="A177">
            <v>44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220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100</v>
          </cell>
          <cell r="P177">
            <v>0</v>
          </cell>
          <cell r="Q177">
            <v>116</v>
          </cell>
          <cell r="R177">
            <v>89</v>
          </cell>
          <cell r="S177">
            <v>59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212.5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100</v>
          </cell>
          <cell r="P178">
            <v>0</v>
          </cell>
          <cell r="Q178">
            <v>110</v>
          </cell>
          <cell r="R178">
            <v>87.5</v>
          </cell>
          <cell r="S178">
            <v>57.5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215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100</v>
          </cell>
          <cell r="P179">
            <v>0</v>
          </cell>
          <cell r="Q179">
            <v>112</v>
          </cell>
          <cell r="R179">
            <v>88</v>
          </cell>
          <cell r="S179">
            <v>58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217.5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100</v>
          </cell>
          <cell r="P180">
            <v>0</v>
          </cell>
          <cell r="Q180">
            <v>114</v>
          </cell>
          <cell r="R180">
            <v>88.5</v>
          </cell>
          <cell r="S180">
            <v>58.5</v>
          </cell>
        </row>
        <row r="181">
          <cell r="A181">
            <v>45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215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100</v>
          </cell>
          <cell r="P181">
            <v>0</v>
          </cell>
          <cell r="Q181">
            <v>112</v>
          </cell>
          <cell r="R181">
            <v>88</v>
          </cell>
          <cell r="S181">
            <v>58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207.5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100</v>
          </cell>
          <cell r="P182">
            <v>0</v>
          </cell>
          <cell r="Q182">
            <v>106</v>
          </cell>
          <cell r="R182">
            <v>86.5</v>
          </cell>
          <cell r="S182">
            <v>56.5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210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100</v>
          </cell>
          <cell r="P183">
            <v>0</v>
          </cell>
          <cell r="Q183">
            <v>108</v>
          </cell>
          <cell r="R183">
            <v>87</v>
          </cell>
          <cell r="S183">
            <v>57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212.5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100</v>
          </cell>
          <cell r="P184">
            <v>0</v>
          </cell>
          <cell r="Q184">
            <v>110</v>
          </cell>
          <cell r="R184">
            <v>87.5</v>
          </cell>
          <cell r="S184">
            <v>57.5</v>
          </cell>
        </row>
        <row r="185">
          <cell r="A185">
            <v>46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210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100</v>
          </cell>
          <cell r="P185">
            <v>0</v>
          </cell>
          <cell r="Q185">
            <v>108</v>
          </cell>
          <cell r="R185">
            <v>87</v>
          </cell>
          <cell r="S185">
            <v>57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203.75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100</v>
          </cell>
          <cell r="P186">
            <v>0</v>
          </cell>
          <cell r="Q186">
            <v>102</v>
          </cell>
          <cell r="R186">
            <v>85.5</v>
          </cell>
          <cell r="S186">
            <v>55.5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205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100</v>
          </cell>
          <cell r="P187">
            <v>0</v>
          </cell>
          <cell r="Q187">
            <v>104</v>
          </cell>
          <cell r="R187">
            <v>86</v>
          </cell>
          <cell r="S187">
            <v>56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207.5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100</v>
          </cell>
          <cell r="P188">
            <v>0</v>
          </cell>
          <cell r="Q188">
            <v>106</v>
          </cell>
          <cell r="R188">
            <v>86.5</v>
          </cell>
          <cell r="S188">
            <v>56.5</v>
          </cell>
        </row>
        <row r="189">
          <cell r="A189">
            <v>47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205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100</v>
          </cell>
          <cell r="P189">
            <v>0</v>
          </cell>
          <cell r="Q189">
            <v>104</v>
          </cell>
          <cell r="R189">
            <v>86</v>
          </cell>
          <cell r="S189">
            <v>56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201.25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100</v>
          </cell>
          <cell r="P190">
            <v>0</v>
          </cell>
          <cell r="Q190">
            <v>98</v>
          </cell>
          <cell r="R190">
            <v>84.5</v>
          </cell>
          <cell r="S190">
            <v>54.5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201.67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100</v>
          </cell>
          <cell r="P191">
            <v>0</v>
          </cell>
          <cell r="Q191">
            <v>100</v>
          </cell>
          <cell r="R191">
            <v>85</v>
          </cell>
          <cell r="S191">
            <v>55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202.5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100</v>
          </cell>
          <cell r="P192">
            <v>0</v>
          </cell>
          <cell r="Q192">
            <v>102</v>
          </cell>
          <cell r="R192">
            <v>85.5</v>
          </cell>
          <cell r="S192">
            <v>55.5</v>
          </cell>
        </row>
        <row r="193">
          <cell r="A193">
            <v>48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200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100</v>
          </cell>
          <cell r="P193">
            <v>0</v>
          </cell>
          <cell r="Q193">
            <v>100</v>
          </cell>
          <cell r="R193">
            <v>85</v>
          </cell>
          <cell r="S193">
            <v>55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200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100</v>
          </cell>
          <cell r="P194">
            <v>0</v>
          </cell>
          <cell r="Q194">
            <v>94</v>
          </cell>
          <cell r="R194">
            <v>83.5</v>
          </cell>
          <cell r="S194">
            <v>53.5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200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100</v>
          </cell>
          <cell r="P195">
            <v>0</v>
          </cell>
          <cell r="Q195">
            <v>96</v>
          </cell>
          <cell r="R195">
            <v>84</v>
          </cell>
          <cell r="S195">
            <v>54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200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100</v>
          </cell>
          <cell r="P196">
            <v>0</v>
          </cell>
          <cell r="Q196">
            <v>98</v>
          </cell>
          <cell r="R196">
            <v>84.5</v>
          </cell>
          <cell r="S196">
            <v>54.5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200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100</v>
          </cell>
          <cell r="P197">
            <v>0</v>
          </cell>
          <cell r="Q197">
            <v>98</v>
          </cell>
          <cell r="R197">
            <v>84.5</v>
          </cell>
          <cell r="S197">
            <v>54.5</v>
          </cell>
        </row>
        <row r="198">
          <cell r="A198">
            <v>49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100</v>
          </cell>
          <cell r="P198">
            <v>0</v>
          </cell>
          <cell r="Q198">
            <v>96</v>
          </cell>
          <cell r="R198">
            <v>84</v>
          </cell>
          <cell r="S198">
            <v>54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100</v>
          </cell>
          <cell r="P199">
            <v>0</v>
          </cell>
          <cell r="Q199">
            <v>90</v>
          </cell>
          <cell r="R199">
            <v>82.5</v>
          </cell>
          <cell r="S199">
            <v>52.5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100</v>
          </cell>
          <cell r="P200">
            <v>0</v>
          </cell>
          <cell r="Q200">
            <v>92</v>
          </cell>
          <cell r="R200">
            <v>83</v>
          </cell>
          <cell r="S200">
            <v>53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100</v>
          </cell>
          <cell r="P201">
            <v>0</v>
          </cell>
          <cell r="Q201">
            <v>94</v>
          </cell>
          <cell r="R201">
            <v>83.5</v>
          </cell>
          <cell r="S201">
            <v>53.5</v>
          </cell>
        </row>
        <row r="202">
          <cell r="A202">
            <v>50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100</v>
          </cell>
          <cell r="P202">
            <v>0</v>
          </cell>
          <cell r="Q202">
            <v>92</v>
          </cell>
          <cell r="R202">
            <v>83</v>
          </cell>
          <cell r="S202">
            <v>53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100</v>
          </cell>
          <cell r="P203">
            <v>0</v>
          </cell>
          <cell r="Q203">
            <v>86</v>
          </cell>
          <cell r="R203">
            <v>81.5</v>
          </cell>
          <cell r="S203">
            <v>51.5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100</v>
          </cell>
          <cell r="P204">
            <v>0</v>
          </cell>
          <cell r="Q204">
            <v>88</v>
          </cell>
          <cell r="R204">
            <v>82</v>
          </cell>
          <cell r="S204">
            <v>52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100</v>
          </cell>
          <cell r="P205">
            <v>0</v>
          </cell>
          <cell r="Q205">
            <v>90</v>
          </cell>
          <cell r="R205">
            <v>82.5</v>
          </cell>
          <cell r="S205">
            <v>52.5</v>
          </cell>
        </row>
        <row r="206">
          <cell r="A206">
            <v>51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100</v>
          </cell>
          <cell r="P206">
            <v>0</v>
          </cell>
          <cell r="Q206">
            <v>88</v>
          </cell>
          <cell r="R206">
            <v>82</v>
          </cell>
          <cell r="S206">
            <v>52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100</v>
          </cell>
          <cell r="P207">
            <v>0</v>
          </cell>
          <cell r="Q207">
            <v>82</v>
          </cell>
          <cell r="R207">
            <v>80.5</v>
          </cell>
          <cell r="S207">
            <v>50.5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100</v>
          </cell>
          <cell r="P208">
            <v>0</v>
          </cell>
          <cell r="Q208">
            <v>84</v>
          </cell>
          <cell r="R208">
            <v>81</v>
          </cell>
          <cell r="S208">
            <v>51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100</v>
          </cell>
          <cell r="P209">
            <v>0</v>
          </cell>
          <cell r="Q209">
            <v>86</v>
          </cell>
          <cell r="R209">
            <v>81.5</v>
          </cell>
          <cell r="S209">
            <v>51.5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100</v>
          </cell>
          <cell r="P210">
            <v>0</v>
          </cell>
          <cell r="Q210">
            <v>84</v>
          </cell>
          <cell r="R210">
            <v>81</v>
          </cell>
          <cell r="S210">
            <v>51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100</v>
          </cell>
          <cell r="P211">
            <v>0</v>
          </cell>
          <cell r="Q211">
            <v>78</v>
          </cell>
          <cell r="R211">
            <v>79.5</v>
          </cell>
          <cell r="S211">
            <v>49.5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100</v>
          </cell>
          <cell r="P212">
            <v>0</v>
          </cell>
          <cell r="Q212">
            <v>80</v>
          </cell>
          <cell r="R212">
            <v>80</v>
          </cell>
          <cell r="S212">
            <v>50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100</v>
          </cell>
          <cell r="P213">
            <v>0</v>
          </cell>
          <cell r="Q213">
            <v>82</v>
          </cell>
          <cell r="R213">
            <v>80.5</v>
          </cell>
          <cell r="S213">
            <v>50.5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100</v>
          </cell>
          <cell r="P214">
            <v>0</v>
          </cell>
          <cell r="Q214">
            <v>80</v>
          </cell>
          <cell r="R214">
            <v>80</v>
          </cell>
          <cell r="S214">
            <v>50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100</v>
          </cell>
          <cell r="P215">
            <v>0</v>
          </cell>
          <cell r="Q215">
            <v>74</v>
          </cell>
          <cell r="R215">
            <v>78.5</v>
          </cell>
          <cell r="S215">
            <v>48.5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100</v>
          </cell>
          <cell r="P216">
            <v>0</v>
          </cell>
          <cell r="Q216">
            <v>76</v>
          </cell>
          <cell r="R216">
            <v>79</v>
          </cell>
          <cell r="S216">
            <v>49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100</v>
          </cell>
          <cell r="P217">
            <v>0</v>
          </cell>
          <cell r="Q217">
            <v>78</v>
          </cell>
          <cell r="R217">
            <v>79.5</v>
          </cell>
          <cell r="S217">
            <v>49.5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100</v>
          </cell>
          <cell r="P218">
            <v>0</v>
          </cell>
          <cell r="Q218">
            <v>76</v>
          </cell>
          <cell r="R218">
            <v>79</v>
          </cell>
          <cell r="S218">
            <v>49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100</v>
          </cell>
          <cell r="P219">
            <v>0</v>
          </cell>
          <cell r="Q219">
            <v>70</v>
          </cell>
          <cell r="R219">
            <v>77.5</v>
          </cell>
          <cell r="S219">
            <v>47.5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100</v>
          </cell>
          <cell r="P220">
            <v>0</v>
          </cell>
          <cell r="Q220">
            <v>72</v>
          </cell>
          <cell r="R220">
            <v>78</v>
          </cell>
          <cell r="S220">
            <v>48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100</v>
          </cell>
          <cell r="P221">
            <v>0</v>
          </cell>
          <cell r="Q221">
            <v>74</v>
          </cell>
          <cell r="R221">
            <v>78.5</v>
          </cell>
          <cell r="S221">
            <v>48.5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100</v>
          </cell>
          <cell r="P222">
            <v>0</v>
          </cell>
          <cell r="Q222">
            <v>72</v>
          </cell>
          <cell r="R222">
            <v>78</v>
          </cell>
          <cell r="S222">
            <v>48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100</v>
          </cell>
          <cell r="P223">
            <v>0</v>
          </cell>
          <cell r="Q223">
            <v>66</v>
          </cell>
          <cell r="R223">
            <v>76.5</v>
          </cell>
          <cell r="S223">
            <v>46.5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100</v>
          </cell>
          <cell r="P224">
            <v>0</v>
          </cell>
          <cell r="Q224">
            <v>68</v>
          </cell>
          <cell r="R224">
            <v>77</v>
          </cell>
          <cell r="S224">
            <v>47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100</v>
          </cell>
          <cell r="P225">
            <v>0</v>
          </cell>
          <cell r="Q225">
            <v>70</v>
          </cell>
          <cell r="R225">
            <v>77.5</v>
          </cell>
          <cell r="S225">
            <v>47.5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100</v>
          </cell>
          <cell r="P226">
            <v>0</v>
          </cell>
          <cell r="Q226">
            <v>68</v>
          </cell>
          <cell r="R226">
            <v>77</v>
          </cell>
          <cell r="S226">
            <v>47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100</v>
          </cell>
          <cell r="P227">
            <v>0</v>
          </cell>
          <cell r="Q227">
            <v>62</v>
          </cell>
          <cell r="R227">
            <v>75.5</v>
          </cell>
          <cell r="S227">
            <v>45.5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100</v>
          </cell>
          <cell r="P228">
            <v>0</v>
          </cell>
          <cell r="Q228">
            <v>64</v>
          </cell>
          <cell r="R228">
            <v>76</v>
          </cell>
          <cell r="S228">
            <v>46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100</v>
          </cell>
          <cell r="P229">
            <v>0</v>
          </cell>
          <cell r="Q229">
            <v>66</v>
          </cell>
          <cell r="R229">
            <v>76.5</v>
          </cell>
          <cell r="S229">
            <v>46.5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100</v>
          </cell>
          <cell r="P230">
            <v>0</v>
          </cell>
          <cell r="Q230">
            <v>64</v>
          </cell>
          <cell r="R230">
            <v>76</v>
          </cell>
          <cell r="S230">
            <v>46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100</v>
          </cell>
          <cell r="P231">
            <v>0</v>
          </cell>
          <cell r="Q231">
            <v>58</v>
          </cell>
          <cell r="R231">
            <v>74.5</v>
          </cell>
          <cell r="S231">
            <v>44.5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100</v>
          </cell>
          <cell r="P232">
            <v>0</v>
          </cell>
          <cell r="Q232">
            <v>60</v>
          </cell>
          <cell r="R232">
            <v>75</v>
          </cell>
          <cell r="S232">
            <v>45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100</v>
          </cell>
          <cell r="P233">
            <v>0</v>
          </cell>
          <cell r="Q233">
            <v>62</v>
          </cell>
          <cell r="R233">
            <v>75.5</v>
          </cell>
          <cell r="S233">
            <v>45.5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100</v>
          </cell>
          <cell r="P234">
            <v>0</v>
          </cell>
          <cell r="Q234">
            <v>60</v>
          </cell>
          <cell r="R234">
            <v>75</v>
          </cell>
          <cell r="S234">
            <v>45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100</v>
          </cell>
          <cell r="P235">
            <v>0</v>
          </cell>
          <cell r="Q235">
            <v>54</v>
          </cell>
          <cell r="R235">
            <v>73.5</v>
          </cell>
          <cell r="S235">
            <v>43.5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100</v>
          </cell>
          <cell r="P236">
            <v>0</v>
          </cell>
          <cell r="Q236">
            <v>56</v>
          </cell>
          <cell r="R236">
            <v>74</v>
          </cell>
          <cell r="S236">
            <v>44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100</v>
          </cell>
          <cell r="P237">
            <v>0</v>
          </cell>
          <cell r="Q237">
            <v>58</v>
          </cell>
          <cell r="R237">
            <v>74.5</v>
          </cell>
          <cell r="S237">
            <v>44.5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100</v>
          </cell>
          <cell r="P238">
            <v>0</v>
          </cell>
          <cell r="Q238">
            <v>56</v>
          </cell>
          <cell r="R238">
            <v>74</v>
          </cell>
          <cell r="S238">
            <v>44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100</v>
          </cell>
          <cell r="P239">
            <v>0</v>
          </cell>
          <cell r="Q239">
            <v>50</v>
          </cell>
          <cell r="R239">
            <v>72.5</v>
          </cell>
          <cell r="S239">
            <v>42.5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100</v>
          </cell>
          <cell r="P240">
            <v>0</v>
          </cell>
          <cell r="Q240">
            <v>52</v>
          </cell>
          <cell r="R240">
            <v>73</v>
          </cell>
          <cell r="S240">
            <v>43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100</v>
          </cell>
          <cell r="P241">
            <v>0</v>
          </cell>
          <cell r="Q241">
            <v>54</v>
          </cell>
          <cell r="R241">
            <v>73.5</v>
          </cell>
          <cell r="S241">
            <v>43.5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100</v>
          </cell>
          <cell r="P242">
            <v>0</v>
          </cell>
          <cell r="Q242">
            <v>52</v>
          </cell>
          <cell r="R242">
            <v>73</v>
          </cell>
          <cell r="S242">
            <v>43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100</v>
          </cell>
          <cell r="P243">
            <v>0</v>
          </cell>
          <cell r="Q243">
            <v>46</v>
          </cell>
          <cell r="R243">
            <v>71.5</v>
          </cell>
          <cell r="S243">
            <v>41.5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100</v>
          </cell>
          <cell r="P244">
            <v>0</v>
          </cell>
          <cell r="Q244">
            <v>48</v>
          </cell>
          <cell r="R244">
            <v>72</v>
          </cell>
          <cell r="S244">
            <v>42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100</v>
          </cell>
          <cell r="P245">
            <v>0</v>
          </cell>
          <cell r="Q245">
            <v>50</v>
          </cell>
          <cell r="R245">
            <v>72.5</v>
          </cell>
          <cell r="S245">
            <v>42.5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100</v>
          </cell>
          <cell r="P246">
            <v>0</v>
          </cell>
          <cell r="Q246">
            <v>48</v>
          </cell>
          <cell r="R246">
            <v>72</v>
          </cell>
          <cell r="S246">
            <v>42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100</v>
          </cell>
          <cell r="P247">
            <v>0</v>
          </cell>
          <cell r="Q247">
            <v>42</v>
          </cell>
          <cell r="R247">
            <v>70.5</v>
          </cell>
          <cell r="S247">
            <v>40.5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100</v>
          </cell>
          <cell r="P248">
            <v>0</v>
          </cell>
          <cell r="Q248">
            <v>44</v>
          </cell>
          <cell r="R248">
            <v>71</v>
          </cell>
          <cell r="S248">
            <v>41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100</v>
          </cell>
          <cell r="P249">
            <v>0</v>
          </cell>
          <cell r="Q249">
            <v>46</v>
          </cell>
          <cell r="R249">
            <v>71.5</v>
          </cell>
          <cell r="S249">
            <v>41.5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100</v>
          </cell>
          <cell r="P250">
            <v>0</v>
          </cell>
          <cell r="Q250">
            <v>44</v>
          </cell>
          <cell r="R250">
            <v>71</v>
          </cell>
          <cell r="S250">
            <v>41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100</v>
          </cell>
          <cell r="P251">
            <v>0</v>
          </cell>
          <cell r="Q251">
            <v>39</v>
          </cell>
          <cell r="R251">
            <v>69.75</v>
          </cell>
          <cell r="S251">
            <v>39.75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100</v>
          </cell>
          <cell r="P252">
            <v>0</v>
          </cell>
          <cell r="Q252">
            <v>40</v>
          </cell>
          <cell r="R252">
            <v>70</v>
          </cell>
          <cell r="S252">
            <v>40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100</v>
          </cell>
          <cell r="P253">
            <v>0</v>
          </cell>
          <cell r="Q253">
            <v>42</v>
          </cell>
          <cell r="R253">
            <v>70.5</v>
          </cell>
          <cell r="S253">
            <v>40.5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100</v>
          </cell>
          <cell r="P254">
            <v>0</v>
          </cell>
          <cell r="Q254">
            <v>40</v>
          </cell>
          <cell r="R254">
            <v>70</v>
          </cell>
          <cell r="S254">
            <v>40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100</v>
          </cell>
          <cell r="P255">
            <v>0</v>
          </cell>
          <cell r="Q255">
            <v>37</v>
          </cell>
          <cell r="R255">
            <v>69.25</v>
          </cell>
          <cell r="S255">
            <v>39.25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100</v>
          </cell>
          <cell r="P256">
            <v>0</v>
          </cell>
          <cell r="Q256">
            <v>37.33</v>
          </cell>
          <cell r="R256">
            <v>69.33</v>
          </cell>
          <cell r="S256">
            <v>39.33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100</v>
          </cell>
          <cell r="P257">
            <v>0</v>
          </cell>
          <cell r="Q257">
            <v>38</v>
          </cell>
          <cell r="R257">
            <v>69.5</v>
          </cell>
          <cell r="S257">
            <v>39.5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100</v>
          </cell>
          <cell r="P258">
            <v>0</v>
          </cell>
          <cell r="Q258">
            <v>36</v>
          </cell>
          <cell r="R258">
            <v>69</v>
          </cell>
          <cell r="S258">
            <v>39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100</v>
          </cell>
          <cell r="P259">
            <v>0</v>
          </cell>
          <cell r="Q259">
            <v>36</v>
          </cell>
          <cell r="R259">
            <v>69</v>
          </cell>
          <cell r="S259">
            <v>39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100</v>
          </cell>
          <cell r="P260">
            <v>0</v>
          </cell>
          <cell r="Q260">
            <v>36</v>
          </cell>
          <cell r="R260">
            <v>69</v>
          </cell>
          <cell r="S260">
            <v>39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100</v>
          </cell>
          <cell r="P261">
            <v>0</v>
          </cell>
          <cell r="Q261">
            <v>36</v>
          </cell>
          <cell r="R261">
            <v>69</v>
          </cell>
          <cell r="S261">
            <v>39</v>
          </cell>
        </row>
        <row r="262">
          <cell r="A262">
            <v>64.99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100</v>
          </cell>
          <cell r="P262">
            <v>0</v>
          </cell>
          <cell r="Q262">
            <v>36</v>
          </cell>
          <cell r="R262">
            <v>69</v>
          </cell>
          <cell r="S262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's Epée"/>
      <sheetName val="Men's Foil"/>
      <sheetName val="Men's Saber"/>
      <sheetName val="Women's Epée"/>
      <sheetName val="Women's Foil"/>
      <sheetName val="Women's Saber"/>
    </sheetNames>
    <sheetDataSet>
      <sheetData sheetId="0">
        <row r="1">
          <cell r="F1" t="str">
            <v>2003 U16's</v>
          </cell>
          <cell r="H1" t="str">
            <v>Oct 2002 CDT</v>
          </cell>
          <cell r="J1" t="str">
            <v>Nov 2002 CDT</v>
          </cell>
          <cell r="L1" t="str">
            <v>2003 CDT JO's</v>
          </cell>
        </row>
        <row r="2">
          <cell r="F2" t="str">
            <v>D</v>
          </cell>
          <cell r="G2" t="str">
            <v>Summer&lt;BR&gt;2003&lt;BR&gt;U16</v>
          </cell>
          <cell r="H2" t="str">
            <v>C</v>
          </cell>
          <cell r="I2" t="str">
            <v>Oct 2002&lt;BR&gt;CADET</v>
          </cell>
          <cell r="J2" t="str">
            <v>C</v>
          </cell>
          <cell r="K2" t="str">
            <v>Nov 2002&lt;BR&gt;CADET</v>
          </cell>
          <cell r="L2" t="str">
            <v>D</v>
          </cell>
          <cell r="M2" t="str">
            <v>2003 JO^s&lt;BR&gt;CADET</v>
          </cell>
        </row>
        <row r="3">
          <cell r="F3">
            <v>6</v>
          </cell>
          <cell r="G3">
            <v>5</v>
          </cell>
          <cell r="H3">
            <v>8</v>
          </cell>
          <cell r="I3">
            <v>4</v>
          </cell>
          <cell r="J3">
            <v>10</v>
          </cell>
          <cell r="K3">
            <v>4</v>
          </cell>
          <cell r="L3">
            <v>12</v>
          </cell>
          <cell r="M3">
            <v>5</v>
          </cell>
        </row>
        <row r="4">
          <cell r="C4" t="str">
            <v>Smith, Dwight A</v>
          </cell>
          <cell r="D4">
            <v>1987</v>
          </cell>
          <cell r="E4">
            <v>1982</v>
          </cell>
          <cell r="F4">
            <v>2</v>
          </cell>
          <cell r="G4">
            <v>368</v>
          </cell>
          <cell r="H4">
            <v>2</v>
          </cell>
          <cell r="I4">
            <v>368</v>
          </cell>
          <cell r="J4">
            <v>15</v>
          </cell>
          <cell r="K4">
            <v>201</v>
          </cell>
          <cell r="L4">
            <v>5</v>
          </cell>
          <cell r="M4">
            <v>280</v>
          </cell>
          <cell r="N4" t="str">
            <v>np</v>
          </cell>
          <cell r="O4">
            <v>0</v>
          </cell>
          <cell r="P4" t="str">
            <v>np</v>
          </cell>
          <cell r="Q4" t="str">
            <v>np</v>
          </cell>
          <cell r="R4">
            <v>0</v>
          </cell>
          <cell r="S4" t="str">
            <v>np</v>
          </cell>
          <cell r="T4">
            <v>23</v>
          </cell>
          <cell r="U4">
            <v>204</v>
          </cell>
          <cell r="V4">
            <v>23</v>
          </cell>
          <cell r="W4">
            <v>16</v>
          </cell>
          <cell r="X4">
            <v>300</v>
          </cell>
          <cell r="Y4">
            <v>16</v>
          </cell>
          <cell r="Z4">
            <v>8</v>
          </cell>
          <cell r="AA4">
            <v>411</v>
          </cell>
          <cell r="AB4">
            <v>8</v>
          </cell>
          <cell r="AC4" t="str">
            <v>np</v>
          </cell>
          <cell r="AD4">
            <v>0</v>
          </cell>
          <cell r="AE4" t="str">
            <v>np</v>
          </cell>
          <cell r="AF4" t="str">
            <v>np</v>
          </cell>
          <cell r="AG4">
            <v>0</v>
          </cell>
          <cell r="AH4" t="str">
            <v>np</v>
          </cell>
          <cell r="AI4">
            <v>9</v>
          </cell>
          <cell r="AJ4">
            <v>535</v>
          </cell>
          <cell r="AK4">
            <v>9</v>
          </cell>
          <cell r="AL4" t="str">
            <v>np</v>
          </cell>
          <cell r="AM4">
            <v>0</v>
          </cell>
          <cell r="AN4" t="str">
            <v>np</v>
          </cell>
        </row>
        <row r="5">
          <cell r="C5" t="str">
            <v>Chinman, Nicholas</v>
          </cell>
          <cell r="D5">
            <v>1988</v>
          </cell>
          <cell r="E5">
            <v>1599</v>
          </cell>
          <cell r="F5">
            <v>1</v>
          </cell>
          <cell r="G5">
            <v>400</v>
          </cell>
          <cell r="H5">
            <v>3</v>
          </cell>
          <cell r="I5">
            <v>340</v>
          </cell>
          <cell r="J5">
            <v>3</v>
          </cell>
          <cell r="K5">
            <v>340</v>
          </cell>
          <cell r="L5">
            <v>2</v>
          </cell>
          <cell r="M5">
            <v>368</v>
          </cell>
          <cell r="N5">
            <v>20</v>
          </cell>
          <cell r="O5">
            <v>201</v>
          </cell>
          <cell r="P5">
            <v>20</v>
          </cell>
          <cell r="Q5">
            <v>6</v>
          </cell>
          <cell r="R5">
            <v>417</v>
          </cell>
          <cell r="S5">
            <v>6</v>
          </cell>
          <cell r="T5">
            <v>14.5</v>
          </cell>
          <cell r="U5">
            <v>301.5</v>
          </cell>
          <cell r="V5">
            <v>14.5</v>
          </cell>
          <cell r="W5">
            <v>7</v>
          </cell>
          <cell r="X5">
            <v>414</v>
          </cell>
          <cell r="Y5">
            <v>7</v>
          </cell>
          <cell r="Z5">
            <v>12</v>
          </cell>
          <cell r="AA5">
            <v>312</v>
          </cell>
          <cell r="AB5">
            <v>12</v>
          </cell>
          <cell r="AC5" t="str">
            <v>np</v>
          </cell>
          <cell r="AD5">
            <v>0</v>
          </cell>
          <cell r="AE5" t="str">
            <v>np</v>
          </cell>
          <cell r="AF5" t="str">
            <v>np</v>
          </cell>
          <cell r="AG5">
            <v>0</v>
          </cell>
          <cell r="AH5" t="str">
            <v>np</v>
          </cell>
          <cell r="AI5" t="str">
            <v>np</v>
          </cell>
          <cell r="AJ5">
            <v>0</v>
          </cell>
          <cell r="AK5" t="str">
            <v>np</v>
          </cell>
          <cell r="AL5" t="str">
            <v>np</v>
          </cell>
          <cell r="AM5">
            <v>0</v>
          </cell>
          <cell r="AN5" t="str">
            <v>np</v>
          </cell>
        </row>
        <row r="6">
          <cell r="C6" t="str">
            <v>Kenney, Clayton</v>
          </cell>
          <cell r="D6">
            <v>1987</v>
          </cell>
          <cell r="E6">
            <v>1317</v>
          </cell>
          <cell r="F6">
            <v>26</v>
          </cell>
          <cell r="G6">
            <v>122</v>
          </cell>
          <cell r="H6">
            <v>3</v>
          </cell>
          <cell r="I6">
            <v>340</v>
          </cell>
          <cell r="J6">
            <v>3</v>
          </cell>
          <cell r="K6">
            <v>340</v>
          </cell>
          <cell r="L6">
            <v>7</v>
          </cell>
          <cell r="M6">
            <v>276</v>
          </cell>
          <cell r="N6">
            <v>24</v>
          </cell>
          <cell r="O6">
            <v>189</v>
          </cell>
          <cell r="P6">
            <v>24</v>
          </cell>
          <cell r="Q6">
            <v>23</v>
          </cell>
          <cell r="R6">
            <v>192</v>
          </cell>
          <cell r="S6">
            <v>23</v>
          </cell>
          <cell r="T6">
            <v>11</v>
          </cell>
          <cell r="U6">
            <v>319</v>
          </cell>
          <cell r="V6">
            <v>11</v>
          </cell>
          <cell r="W6" t="str">
            <v>np</v>
          </cell>
          <cell r="X6">
            <v>0</v>
          </cell>
          <cell r="Y6" t="str">
            <v>np</v>
          </cell>
          <cell r="Z6">
            <v>10</v>
          </cell>
          <cell r="AA6">
            <v>318</v>
          </cell>
          <cell r="AB6">
            <v>10</v>
          </cell>
          <cell r="AC6" t="str">
            <v>np</v>
          </cell>
          <cell r="AD6">
            <v>0</v>
          </cell>
          <cell r="AE6" t="str">
            <v>np</v>
          </cell>
          <cell r="AF6" t="str">
            <v>np</v>
          </cell>
          <cell r="AG6">
            <v>0</v>
          </cell>
          <cell r="AH6" t="str">
            <v>np</v>
          </cell>
          <cell r="AI6" t="str">
            <v>np</v>
          </cell>
          <cell r="AJ6">
            <v>0</v>
          </cell>
          <cell r="AK6" t="str">
            <v>np</v>
          </cell>
          <cell r="AL6" t="str">
            <v>np</v>
          </cell>
          <cell r="AM6">
            <v>0</v>
          </cell>
          <cell r="AN6" t="str">
            <v>np</v>
          </cell>
        </row>
        <row r="7">
          <cell r="C7" t="str">
            <v>Pearce, Michael A</v>
          </cell>
          <cell r="D7">
            <v>1987</v>
          </cell>
          <cell r="E7">
            <v>1273</v>
          </cell>
          <cell r="F7">
            <v>9</v>
          </cell>
          <cell r="G7">
            <v>214</v>
          </cell>
          <cell r="H7">
            <v>6</v>
          </cell>
          <cell r="I7">
            <v>278</v>
          </cell>
          <cell r="J7">
            <v>5</v>
          </cell>
          <cell r="K7">
            <v>280</v>
          </cell>
          <cell r="L7">
            <v>13</v>
          </cell>
          <cell r="M7">
            <v>206</v>
          </cell>
          <cell r="N7" t="str">
            <v>np</v>
          </cell>
          <cell r="O7">
            <v>0</v>
          </cell>
          <cell r="P7" t="str">
            <v>np</v>
          </cell>
          <cell r="Q7" t="str">
            <v>np</v>
          </cell>
          <cell r="R7">
            <v>0</v>
          </cell>
          <cell r="S7" t="str">
            <v>np</v>
          </cell>
          <cell r="T7">
            <v>22</v>
          </cell>
          <cell r="U7">
            <v>205</v>
          </cell>
          <cell r="V7">
            <v>22</v>
          </cell>
          <cell r="W7">
            <v>23</v>
          </cell>
          <cell r="X7">
            <v>204</v>
          </cell>
          <cell r="Y7">
            <v>23</v>
          </cell>
          <cell r="Z7">
            <v>26</v>
          </cell>
          <cell r="AA7">
            <v>183</v>
          </cell>
          <cell r="AB7">
            <v>26</v>
          </cell>
          <cell r="AC7" t="str">
            <v>np</v>
          </cell>
          <cell r="AD7">
            <v>0</v>
          </cell>
          <cell r="AE7" t="str">
            <v>np</v>
          </cell>
          <cell r="AF7" t="str">
            <v>np</v>
          </cell>
          <cell r="AG7">
            <v>0</v>
          </cell>
          <cell r="AH7" t="str">
            <v>np</v>
          </cell>
          <cell r="AI7" t="str">
            <v>np</v>
          </cell>
          <cell r="AJ7">
            <v>0</v>
          </cell>
          <cell r="AK7" t="str">
            <v>np</v>
          </cell>
          <cell r="AL7">
            <v>28</v>
          </cell>
          <cell r="AM7">
            <v>295</v>
          </cell>
          <cell r="AN7">
            <v>28</v>
          </cell>
        </row>
        <row r="8">
          <cell r="C8" t="str">
            <v>Sulat, Nathaniel</v>
          </cell>
          <cell r="D8">
            <v>1988</v>
          </cell>
          <cell r="E8">
            <v>1070</v>
          </cell>
          <cell r="F8">
            <v>7</v>
          </cell>
          <cell r="G8">
            <v>276</v>
          </cell>
          <cell r="H8">
            <v>5</v>
          </cell>
          <cell r="I8">
            <v>280</v>
          </cell>
          <cell r="J8">
            <v>14</v>
          </cell>
          <cell r="K8">
            <v>202</v>
          </cell>
          <cell r="L8">
            <v>22</v>
          </cell>
          <cell r="M8">
            <v>130</v>
          </cell>
          <cell r="N8">
            <v>12</v>
          </cell>
          <cell r="O8">
            <v>312</v>
          </cell>
          <cell r="P8">
            <v>12</v>
          </cell>
          <cell r="Q8" t="str">
            <v>np</v>
          </cell>
          <cell r="R8">
            <v>0</v>
          </cell>
          <cell r="S8" t="str">
            <v>np</v>
          </cell>
          <cell r="T8" t="str">
            <v>np</v>
          </cell>
          <cell r="U8">
            <v>0</v>
          </cell>
          <cell r="V8" t="str">
            <v>np</v>
          </cell>
          <cell r="W8" t="str">
            <v>np</v>
          </cell>
          <cell r="X8">
            <v>0</v>
          </cell>
          <cell r="Y8" t="str">
            <v>np</v>
          </cell>
          <cell r="Z8" t="str">
            <v>np</v>
          </cell>
          <cell r="AA8">
            <v>0</v>
          </cell>
          <cell r="AB8" t="str">
            <v>np</v>
          </cell>
          <cell r="AC8" t="str">
            <v>np</v>
          </cell>
          <cell r="AD8">
            <v>0</v>
          </cell>
          <cell r="AE8" t="str">
            <v>np</v>
          </cell>
          <cell r="AF8" t="str">
            <v>np</v>
          </cell>
          <cell r="AG8">
            <v>0</v>
          </cell>
          <cell r="AH8" t="str">
            <v>np</v>
          </cell>
          <cell r="AI8" t="str">
            <v>np</v>
          </cell>
          <cell r="AJ8">
            <v>0</v>
          </cell>
          <cell r="AK8" t="str">
            <v>np</v>
          </cell>
          <cell r="AL8" t="str">
            <v>np</v>
          </cell>
          <cell r="AM8">
            <v>0</v>
          </cell>
          <cell r="AN8" t="str">
            <v>np</v>
          </cell>
        </row>
        <row r="9">
          <cell r="C9" t="str">
            <v>Wicas, Graham E</v>
          </cell>
          <cell r="D9">
            <v>1989</v>
          </cell>
          <cell r="E9">
            <v>905</v>
          </cell>
          <cell r="F9">
            <v>15</v>
          </cell>
          <cell r="G9">
            <v>202</v>
          </cell>
          <cell r="H9">
            <v>14</v>
          </cell>
          <cell r="I9">
            <v>202</v>
          </cell>
          <cell r="J9" t="str">
            <v>np</v>
          </cell>
          <cell r="K9">
            <v>0</v>
          </cell>
          <cell r="L9">
            <v>20</v>
          </cell>
          <cell r="M9">
            <v>134</v>
          </cell>
          <cell r="N9">
            <v>11</v>
          </cell>
          <cell r="O9">
            <v>315</v>
          </cell>
          <cell r="P9">
            <v>11</v>
          </cell>
          <cell r="Q9" t="str">
            <v>np</v>
          </cell>
          <cell r="R9">
            <v>0</v>
          </cell>
          <cell r="S9" t="str">
            <v>np</v>
          </cell>
          <cell r="T9" t="str">
            <v>np</v>
          </cell>
          <cell r="U9">
            <v>0</v>
          </cell>
          <cell r="V9" t="str">
            <v>np</v>
          </cell>
          <cell r="W9" t="str">
            <v>np</v>
          </cell>
          <cell r="X9">
            <v>0</v>
          </cell>
          <cell r="Y9" t="str">
            <v>np</v>
          </cell>
          <cell r="Z9">
            <v>25</v>
          </cell>
          <cell r="AA9">
            <v>186</v>
          </cell>
          <cell r="AB9">
            <v>25</v>
          </cell>
          <cell r="AC9" t="str">
            <v>np</v>
          </cell>
          <cell r="AD9">
            <v>0</v>
          </cell>
          <cell r="AE9" t="str">
            <v>np</v>
          </cell>
          <cell r="AF9" t="str">
            <v>np</v>
          </cell>
          <cell r="AG9">
            <v>0</v>
          </cell>
          <cell r="AH9" t="str">
            <v>np</v>
          </cell>
          <cell r="AI9" t="str">
            <v>np</v>
          </cell>
          <cell r="AJ9">
            <v>0</v>
          </cell>
          <cell r="AK9" t="str">
            <v>np</v>
          </cell>
          <cell r="AL9" t="str">
            <v>np</v>
          </cell>
          <cell r="AM9">
            <v>0</v>
          </cell>
          <cell r="AN9" t="str">
            <v>np</v>
          </cell>
        </row>
        <row r="10">
          <cell r="C10" t="str">
            <v>Stallings, William M.</v>
          </cell>
          <cell r="D10">
            <v>1988</v>
          </cell>
          <cell r="E10">
            <v>875</v>
          </cell>
          <cell r="F10">
            <v>5</v>
          </cell>
          <cell r="G10">
            <v>280</v>
          </cell>
          <cell r="H10">
            <v>17</v>
          </cell>
          <cell r="I10">
            <v>140</v>
          </cell>
          <cell r="J10" t="str">
            <v>np</v>
          </cell>
          <cell r="K10">
            <v>0</v>
          </cell>
          <cell r="L10">
            <v>6</v>
          </cell>
          <cell r="M10">
            <v>278</v>
          </cell>
          <cell r="N10" t="str">
            <v>np</v>
          </cell>
          <cell r="O10">
            <v>0</v>
          </cell>
          <cell r="P10" t="str">
            <v>np</v>
          </cell>
          <cell r="Q10" t="str">
            <v>np</v>
          </cell>
          <cell r="R10">
            <v>0</v>
          </cell>
          <cell r="S10" t="str">
            <v>np</v>
          </cell>
          <cell r="T10" t="str">
            <v>np</v>
          </cell>
          <cell r="U10">
            <v>0</v>
          </cell>
          <cell r="V10" t="str">
            <v>np</v>
          </cell>
          <cell r="W10" t="str">
            <v>np</v>
          </cell>
          <cell r="X10">
            <v>0</v>
          </cell>
          <cell r="Y10" t="str">
            <v>np</v>
          </cell>
          <cell r="Z10">
            <v>28</v>
          </cell>
          <cell r="AA10">
            <v>177</v>
          </cell>
          <cell r="AB10">
            <v>28</v>
          </cell>
          <cell r="AC10" t="str">
            <v>np</v>
          </cell>
          <cell r="AD10">
            <v>0</v>
          </cell>
          <cell r="AE10" t="str">
            <v>np</v>
          </cell>
          <cell r="AF10" t="str">
            <v>np</v>
          </cell>
          <cell r="AG10">
            <v>0</v>
          </cell>
          <cell r="AH10" t="str">
            <v>np</v>
          </cell>
          <cell r="AI10" t="str">
            <v>np</v>
          </cell>
          <cell r="AJ10">
            <v>0</v>
          </cell>
          <cell r="AK10" t="str">
            <v>np</v>
          </cell>
          <cell r="AL10" t="str">
            <v>np</v>
          </cell>
          <cell r="AM10">
            <v>0</v>
          </cell>
          <cell r="AN10" t="str">
            <v>np</v>
          </cell>
        </row>
        <row r="11">
          <cell r="C11" t="str">
            <v>Vaksman, Stanley</v>
          </cell>
          <cell r="D11">
            <v>1987</v>
          </cell>
          <cell r="E11">
            <v>748</v>
          </cell>
          <cell r="F11">
            <v>6</v>
          </cell>
          <cell r="G11">
            <v>278</v>
          </cell>
          <cell r="H11">
            <v>20</v>
          </cell>
          <cell r="I11">
            <v>137</v>
          </cell>
          <cell r="J11">
            <v>12</v>
          </cell>
          <cell r="K11">
            <v>211</v>
          </cell>
          <cell r="L11">
            <v>26</v>
          </cell>
          <cell r="M11">
            <v>122</v>
          </cell>
          <cell r="N11" t="str">
            <v>np</v>
          </cell>
          <cell r="O11">
            <v>0</v>
          </cell>
          <cell r="P11" t="e">
            <v>#N/A</v>
          </cell>
          <cell r="Q11" t="str">
            <v>np</v>
          </cell>
          <cell r="R11">
            <v>0</v>
          </cell>
          <cell r="S11" t="e">
            <v>#N/A</v>
          </cell>
          <cell r="T11" t="str">
            <v>np</v>
          </cell>
          <cell r="U11">
            <v>0</v>
          </cell>
          <cell r="V11" t="e">
            <v>#N/A</v>
          </cell>
          <cell r="W11" t="str">
            <v>np</v>
          </cell>
          <cell r="X11">
            <v>0</v>
          </cell>
          <cell r="Y11" t="e">
            <v>#N/A</v>
          </cell>
          <cell r="Z11" t="str">
            <v>np</v>
          </cell>
          <cell r="AA11">
            <v>0</v>
          </cell>
          <cell r="AB11" t="e">
            <v>#N/A</v>
          </cell>
          <cell r="AC11" t="str">
            <v>np</v>
          </cell>
          <cell r="AD11">
            <v>0</v>
          </cell>
          <cell r="AE11" t="e">
            <v>#N/A</v>
          </cell>
          <cell r="AF11" t="str">
            <v>np</v>
          </cell>
          <cell r="AG11">
            <v>0</v>
          </cell>
          <cell r="AH11" t="e">
            <v>#N/A</v>
          </cell>
          <cell r="AI11" t="str">
            <v>np</v>
          </cell>
          <cell r="AJ11">
            <v>0</v>
          </cell>
          <cell r="AK11" t="e">
            <v>#N/A</v>
          </cell>
          <cell r="AL11" t="str">
            <v>np</v>
          </cell>
          <cell r="AM11">
            <v>0</v>
          </cell>
          <cell r="AN11" t="e">
            <v>#N/A</v>
          </cell>
        </row>
        <row r="12">
          <cell r="C12" t="str">
            <v>Barry, Tyler S</v>
          </cell>
          <cell r="D12">
            <v>1987</v>
          </cell>
          <cell r="E12">
            <v>647</v>
          </cell>
          <cell r="F12">
            <v>22</v>
          </cell>
          <cell r="G12">
            <v>130</v>
          </cell>
          <cell r="H12">
            <v>13</v>
          </cell>
          <cell r="I12">
            <v>203</v>
          </cell>
          <cell r="J12">
            <v>17</v>
          </cell>
          <cell r="K12">
            <v>140</v>
          </cell>
          <cell r="L12">
            <v>19</v>
          </cell>
          <cell r="M12">
            <v>136</v>
          </cell>
          <cell r="N12">
            <v>31</v>
          </cell>
          <cell r="O12">
            <v>168</v>
          </cell>
          <cell r="P12">
            <v>31</v>
          </cell>
          <cell r="Q12" t="str">
            <v>np</v>
          </cell>
          <cell r="R12">
            <v>0</v>
          </cell>
          <cell r="S12" t="str">
            <v>np</v>
          </cell>
          <cell r="T12" t="str">
            <v>np</v>
          </cell>
          <cell r="U12">
            <v>0</v>
          </cell>
          <cell r="V12" t="str">
            <v>np</v>
          </cell>
          <cell r="W12" t="str">
            <v>np</v>
          </cell>
          <cell r="X12">
            <v>0</v>
          </cell>
          <cell r="Y12" t="str">
            <v>np</v>
          </cell>
          <cell r="Z12" t="str">
            <v>np</v>
          </cell>
          <cell r="AA12">
            <v>0</v>
          </cell>
          <cell r="AB12" t="str">
            <v>np</v>
          </cell>
          <cell r="AC12" t="str">
            <v>np</v>
          </cell>
          <cell r="AD12">
            <v>0</v>
          </cell>
          <cell r="AE12" t="str">
            <v>np</v>
          </cell>
          <cell r="AF12" t="str">
            <v>np</v>
          </cell>
          <cell r="AG12">
            <v>0</v>
          </cell>
          <cell r="AH12" t="str">
            <v>np</v>
          </cell>
          <cell r="AI12" t="str">
            <v>np</v>
          </cell>
          <cell r="AJ12">
            <v>0</v>
          </cell>
          <cell r="AK12" t="str">
            <v>np</v>
          </cell>
          <cell r="AL12" t="str">
            <v>np</v>
          </cell>
          <cell r="AM12">
            <v>0</v>
          </cell>
          <cell r="AN12" t="str">
            <v>np</v>
          </cell>
        </row>
        <row r="13">
          <cell r="C13" t="str">
            <v>Bibb, Jonathan J</v>
          </cell>
          <cell r="D13">
            <v>1987</v>
          </cell>
          <cell r="E13">
            <v>602</v>
          </cell>
          <cell r="F13">
            <v>31</v>
          </cell>
          <cell r="G13">
            <v>112</v>
          </cell>
          <cell r="H13" t="str">
            <v>np</v>
          </cell>
          <cell r="I13">
            <v>0</v>
          </cell>
          <cell r="J13">
            <v>25</v>
          </cell>
          <cell r="K13">
            <v>117</v>
          </cell>
          <cell r="L13">
            <v>12</v>
          </cell>
          <cell r="M13">
            <v>208</v>
          </cell>
          <cell r="N13">
            <v>32</v>
          </cell>
          <cell r="O13">
            <v>165</v>
          </cell>
          <cell r="P13">
            <v>32</v>
          </cell>
          <cell r="Q13" t="str">
            <v>np</v>
          </cell>
          <cell r="R13">
            <v>0</v>
          </cell>
          <cell r="S13" t="str">
            <v>np</v>
          </cell>
          <cell r="T13" t="str">
            <v>np</v>
          </cell>
          <cell r="U13">
            <v>0</v>
          </cell>
          <cell r="V13" t="str">
            <v>np</v>
          </cell>
          <cell r="W13" t="str">
            <v>np</v>
          </cell>
          <cell r="X13">
            <v>0</v>
          </cell>
          <cell r="Y13" t="str">
            <v>np</v>
          </cell>
          <cell r="Z13" t="str">
            <v>np</v>
          </cell>
          <cell r="AA13">
            <v>0</v>
          </cell>
          <cell r="AB13" t="str">
            <v>np</v>
          </cell>
          <cell r="AC13" t="str">
            <v>np</v>
          </cell>
          <cell r="AD13">
            <v>0</v>
          </cell>
          <cell r="AE13" t="str">
            <v>np</v>
          </cell>
          <cell r="AF13" t="str">
            <v>np</v>
          </cell>
          <cell r="AG13">
            <v>0</v>
          </cell>
          <cell r="AH13" t="str">
            <v>np</v>
          </cell>
          <cell r="AI13" t="str">
            <v>np</v>
          </cell>
          <cell r="AJ13">
            <v>0</v>
          </cell>
          <cell r="AK13" t="str">
            <v>np</v>
          </cell>
          <cell r="AL13" t="str">
            <v>np</v>
          </cell>
          <cell r="AM13">
            <v>0</v>
          </cell>
          <cell r="AN13" t="str">
            <v>np</v>
          </cell>
        </row>
        <row r="14">
          <cell r="C14" t="str">
            <v>Wieder, Benjamin J</v>
          </cell>
          <cell r="D14">
            <v>1987</v>
          </cell>
          <cell r="E14">
            <v>526</v>
          </cell>
          <cell r="F14">
            <v>19</v>
          </cell>
          <cell r="G14">
            <v>136</v>
          </cell>
          <cell r="H14">
            <v>10</v>
          </cell>
          <cell r="I14">
            <v>213</v>
          </cell>
          <cell r="J14" t="str">
            <v>np</v>
          </cell>
          <cell r="K14">
            <v>0</v>
          </cell>
          <cell r="L14" t="str">
            <v>np</v>
          </cell>
          <cell r="M14">
            <v>0</v>
          </cell>
          <cell r="N14">
            <v>28</v>
          </cell>
          <cell r="O14">
            <v>177</v>
          </cell>
          <cell r="P14">
            <v>28</v>
          </cell>
          <cell r="Q14" t="str">
            <v>np</v>
          </cell>
          <cell r="R14">
            <v>0</v>
          </cell>
          <cell r="S14" t="str">
            <v>np</v>
          </cell>
          <cell r="T14" t="str">
            <v>np</v>
          </cell>
          <cell r="U14">
            <v>0</v>
          </cell>
          <cell r="V14" t="str">
            <v>np</v>
          </cell>
          <cell r="W14" t="str">
            <v>np</v>
          </cell>
          <cell r="X14">
            <v>0</v>
          </cell>
          <cell r="Y14" t="str">
            <v>np</v>
          </cell>
          <cell r="Z14" t="str">
            <v>np</v>
          </cell>
          <cell r="AA14">
            <v>0</v>
          </cell>
          <cell r="AB14" t="str">
            <v>np</v>
          </cell>
          <cell r="AC14" t="str">
            <v>np</v>
          </cell>
          <cell r="AD14">
            <v>0</v>
          </cell>
          <cell r="AE14" t="str">
            <v>np</v>
          </cell>
          <cell r="AF14" t="str">
            <v>np</v>
          </cell>
          <cell r="AG14">
            <v>0</v>
          </cell>
          <cell r="AH14" t="str">
            <v>np</v>
          </cell>
          <cell r="AI14" t="str">
            <v>np</v>
          </cell>
          <cell r="AJ14">
            <v>0</v>
          </cell>
          <cell r="AK14" t="str">
            <v>np</v>
          </cell>
          <cell r="AL14" t="str">
            <v>np</v>
          </cell>
          <cell r="AM14">
            <v>0</v>
          </cell>
          <cell r="AN14" t="str">
            <v>np</v>
          </cell>
        </row>
        <row r="15">
          <cell r="C15" t="str">
            <v>Gay, Sam R</v>
          </cell>
          <cell r="D15">
            <v>1988</v>
          </cell>
          <cell r="E15">
            <v>480</v>
          </cell>
          <cell r="F15">
            <v>20</v>
          </cell>
          <cell r="G15">
            <v>134</v>
          </cell>
          <cell r="H15">
            <v>12</v>
          </cell>
          <cell r="I15">
            <v>211</v>
          </cell>
          <cell r="J15">
            <v>22</v>
          </cell>
          <cell r="K15">
            <v>135</v>
          </cell>
          <cell r="L15" t="str">
            <v>np</v>
          </cell>
          <cell r="M15">
            <v>0</v>
          </cell>
          <cell r="N15" t="str">
            <v>np</v>
          </cell>
          <cell r="O15">
            <v>0</v>
          </cell>
          <cell r="P15" t="e">
            <v>#N/A</v>
          </cell>
          <cell r="Q15" t="str">
            <v>np</v>
          </cell>
          <cell r="R15">
            <v>0</v>
          </cell>
          <cell r="S15" t="e">
            <v>#N/A</v>
          </cell>
          <cell r="T15" t="str">
            <v>np</v>
          </cell>
          <cell r="U15">
            <v>0</v>
          </cell>
          <cell r="V15" t="e">
            <v>#N/A</v>
          </cell>
          <cell r="W15" t="str">
            <v>np</v>
          </cell>
          <cell r="X15">
            <v>0</v>
          </cell>
          <cell r="Y15" t="e">
            <v>#N/A</v>
          </cell>
          <cell r="Z15" t="str">
            <v>np</v>
          </cell>
          <cell r="AA15">
            <v>0</v>
          </cell>
          <cell r="AB15" t="e">
            <v>#N/A</v>
          </cell>
          <cell r="AC15" t="str">
            <v>np</v>
          </cell>
          <cell r="AD15">
            <v>0</v>
          </cell>
          <cell r="AE15" t="e">
            <v>#N/A</v>
          </cell>
          <cell r="AF15" t="str">
            <v>np</v>
          </cell>
          <cell r="AG15">
            <v>0</v>
          </cell>
          <cell r="AH15" t="e">
            <v>#N/A</v>
          </cell>
          <cell r="AI15" t="str">
            <v>np</v>
          </cell>
          <cell r="AJ15">
            <v>0</v>
          </cell>
          <cell r="AK15" t="e">
            <v>#N/A</v>
          </cell>
          <cell r="AL15" t="str">
            <v>np</v>
          </cell>
          <cell r="AM15">
            <v>0</v>
          </cell>
          <cell r="AN15" t="e">
            <v>#N/A</v>
          </cell>
        </row>
        <row r="16">
          <cell r="C16" t="str">
            <v>Czapanskiy, Max</v>
          </cell>
          <cell r="D16">
            <v>1987</v>
          </cell>
          <cell r="E16">
            <v>439</v>
          </cell>
          <cell r="F16">
            <v>8</v>
          </cell>
          <cell r="G16">
            <v>274</v>
          </cell>
          <cell r="H16" t="str">
            <v>np</v>
          </cell>
          <cell r="I16">
            <v>0</v>
          </cell>
          <cell r="J16" t="str">
            <v>np</v>
          </cell>
          <cell r="K16">
            <v>0</v>
          </cell>
          <cell r="L16" t="str">
            <v>np</v>
          </cell>
          <cell r="M16">
            <v>0</v>
          </cell>
          <cell r="N16" t="str">
            <v>np</v>
          </cell>
          <cell r="O16">
            <v>0</v>
          </cell>
          <cell r="P16" t="str">
            <v>np</v>
          </cell>
          <cell r="Q16" t="str">
            <v>np</v>
          </cell>
          <cell r="R16">
            <v>0</v>
          </cell>
          <cell r="S16" t="str">
            <v>np</v>
          </cell>
          <cell r="T16" t="str">
            <v>np</v>
          </cell>
          <cell r="U16">
            <v>0</v>
          </cell>
          <cell r="V16" t="str">
            <v>np</v>
          </cell>
          <cell r="W16">
            <v>32</v>
          </cell>
          <cell r="X16">
            <v>165</v>
          </cell>
          <cell r="Y16">
            <v>32</v>
          </cell>
          <cell r="Z16" t="str">
            <v>np</v>
          </cell>
          <cell r="AA16">
            <v>0</v>
          </cell>
          <cell r="AB16" t="str">
            <v>np</v>
          </cell>
          <cell r="AC16" t="str">
            <v>np</v>
          </cell>
          <cell r="AD16">
            <v>0</v>
          </cell>
          <cell r="AE16" t="str">
            <v>np</v>
          </cell>
          <cell r="AF16" t="str">
            <v>np</v>
          </cell>
          <cell r="AG16">
            <v>0</v>
          </cell>
          <cell r="AH16" t="str">
            <v>np</v>
          </cell>
          <cell r="AI16" t="str">
            <v>np</v>
          </cell>
          <cell r="AJ16">
            <v>0</v>
          </cell>
          <cell r="AK16" t="str">
            <v>np</v>
          </cell>
          <cell r="AL16" t="str">
            <v>np</v>
          </cell>
          <cell r="AM16">
            <v>0</v>
          </cell>
          <cell r="AN16" t="str">
            <v>np</v>
          </cell>
        </row>
        <row r="17">
          <cell r="C17" t="str">
            <v>French, Peter</v>
          </cell>
          <cell r="D17">
            <v>1988</v>
          </cell>
          <cell r="E17">
            <v>428</v>
          </cell>
          <cell r="F17">
            <v>16</v>
          </cell>
          <cell r="G17">
            <v>200</v>
          </cell>
          <cell r="H17" t="str">
            <v>np</v>
          </cell>
          <cell r="I17">
            <v>0</v>
          </cell>
          <cell r="J17">
            <v>28</v>
          </cell>
          <cell r="K17">
            <v>114</v>
          </cell>
          <cell r="L17">
            <v>30</v>
          </cell>
          <cell r="M17">
            <v>114</v>
          </cell>
          <cell r="N17" t="str">
            <v>np</v>
          </cell>
          <cell r="O17">
            <v>0</v>
          </cell>
          <cell r="P17" t="e">
            <v>#N/A</v>
          </cell>
          <cell r="Q17" t="str">
            <v>np</v>
          </cell>
          <cell r="R17">
            <v>0</v>
          </cell>
          <cell r="S17" t="e">
            <v>#N/A</v>
          </cell>
          <cell r="T17" t="str">
            <v>np</v>
          </cell>
          <cell r="U17">
            <v>0</v>
          </cell>
          <cell r="V17" t="e">
            <v>#N/A</v>
          </cell>
          <cell r="W17" t="str">
            <v>np</v>
          </cell>
          <cell r="X17">
            <v>0</v>
          </cell>
          <cell r="Y17" t="e">
            <v>#N/A</v>
          </cell>
          <cell r="Z17" t="str">
            <v>np</v>
          </cell>
          <cell r="AA17">
            <v>0</v>
          </cell>
          <cell r="AB17" t="e">
            <v>#N/A</v>
          </cell>
          <cell r="AC17" t="str">
            <v>np</v>
          </cell>
          <cell r="AD17">
            <v>0</v>
          </cell>
          <cell r="AE17" t="e">
            <v>#N/A</v>
          </cell>
          <cell r="AF17" t="str">
            <v>np</v>
          </cell>
          <cell r="AG17">
            <v>0</v>
          </cell>
          <cell r="AH17" t="e">
            <v>#N/A</v>
          </cell>
          <cell r="AI17" t="str">
            <v>np</v>
          </cell>
          <cell r="AJ17">
            <v>0</v>
          </cell>
          <cell r="AK17" t="e">
            <v>#N/A</v>
          </cell>
          <cell r="AL17" t="str">
            <v>np</v>
          </cell>
          <cell r="AM17">
            <v>0</v>
          </cell>
          <cell r="AN17" t="e">
            <v>#N/A</v>
          </cell>
        </row>
        <row r="18">
          <cell r="C18" t="str">
            <v>Iowa, Lawton O</v>
          </cell>
          <cell r="D18">
            <v>1987</v>
          </cell>
          <cell r="E18">
            <v>406</v>
          </cell>
          <cell r="F18">
            <v>13</v>
          </cell>
          <cell r="G18">
            <v>206</v>
          </cell>
          <cell r="H18" t="str">
            <v>np</v>
          </cell>
          <cell r="I18">
            <v>0</v>
          </cell>
          <cell r="J18" t="str">
            <v>np</v>
          </cell>
          <cell r="K18">
            <v>0</v>
          </cell>
          <cell r="L18">
            <v>16</v>
          </cell>
          <cell r="M18">
            <v>200</v>
          </cell>
          <cell r="N18" t="str">
            <v>np</v>
          </cell>
          <cell r="O18">
            <v>0</v>
          </cell>
          <cell r="P18" t="e">
            <v>#N/A</v>
          </cell>
          <cell r="Q18" t="str">
            <v>np</v>
          </cell>
          <cell r="R18">
            <v>0</v>
          </cell>
          <cell r="S18" t="e">
            <v>#N/A</v>
          </cell>
          <cell r="T18" t="str">
            <v>np</v>
          </cell>
          <cell r="U18">
            <v>0</v>
          </cell>
          <cell r="V18" t="e">
            <v>#N/A</v>
          </cell>
          <cell r="W18" t="str">
            <v>np</v>
          </cell>
          <cell r="X18">
            <v>0</v>
          </cell>
          <cell r="Y18" t="e">
            <v>#N/A</v>
          </cell>
          <cell r="Z18" t="str">
            <v>np</v>
          </cell>
          <cell r="AA18">
            <v>0</v>
          </cell>
          <cell r="AB18" t="e">
            <v>#N/A</v>
          </cell>
          <cell r="AC18" t="str">
            <v>np</v>
          </cell>
          <cell r="AD18">
            <v>0</v>
          </cell>
          <cell r="AE18" t="e">
            <v>#N/A</v>
          </cell>
          <cell r="AF18" t="str">
            <v>np</v>
          </cell>
          <cell r="AG18">
            <v>0</v>
          </cell>
          <cell r="AH18" t="e">
            <v>#N/A</v>
          </cell>
          <cell r="AI18" t="str">
            <v>np</v>
          </cell>
          <cell r="AJ18">
            <v>0</v>
          </cell>
          <cell r="AK18" t="e">
            <v>#N/A</v>
          </cell>
          <cell r="AL18" t="str">
            <v>np</v>
          </cell>
          <cell r="AM18">
            <v>0</v>
          </cell>
          <cell r="AN18" t="e">
            <v>#N/A</v>
          </cell>
        </row>
        <row r="19">
          <cell r="C19" t="str">
            <v>Hurme, Edward R</v>
          </cell>
          <cell r="D19">
            <v>1988</v>
          </cell>
          <cell r="E19">
            <v>340</v>
          </cell>
          <cell r="F19">
            <v>3</v>
          </cell>
          <cell r="G19">
            <v>340</v>
          </cell>
          <cell r="H19" t="str">
            <v>np</v>
          </cell>
          <cell r="I19">
            <v>0</v>
          </cell>
          <cell r="J19" t="str">
            <v>np</v>
          </cell>
          <cell r="K19">
            <v>0</v>
          </cell>
          <cell r="L19" t="str">
            <v>np</v>
          </cell>
          <cell r="M19">
            <v>0</v>
          </cell>
          <cell r="N19" t="str">
            <v>np</v>
          </cell>
          <cell r="O19">
            <v>0</v>
          </cell>
          <cell r="P19" t="e">
            <v>#N/A</v>
          </cell>
          <cell r="Q19" t="str">
            <v>np</v>
          </cell>
          <cell r="R19">
            <v>0</v>
          </cell>
          <cell r="S19" t="e">
            <v>#N/A</v>
          </cell>
          <cell r="T19" t="str">
            <v>np</v>
          </cell>
          <cell r="U19">
            <v>0</v>
          </cell>
          <cell r="V19" t="e">
            <v>#N/A</v>
          </cell>
          <cell r="W19" t="str">
            <v>np</v>
          </cell>
          <cell r="X19">
            <v>0</v>
          </cell>
          <cell r="Y19" t="e">
            <v>#N/A</v>
          </cell>
          <cell r="Z19" t="str">
            <v>np</v>
          </cell>
          <cell r="AA19">
            <v>0</v>
          </cell>
          <cell r="AB19" t="e">
            <v>#N/A</v>
          </cell>
          <cell r="AC19" t="str">
            <v>np</v>
          </cell>
          <cell r="AD19">
            <v>0</v>
          </cell>
          <cell r="AE19" t="e">
            <v>#N/A</v>
          </cell>
          <cell r="AF19" t="str">
            <v>np</v>
          </cell>
          <cell r="AG19">
            <v>0</v>
          </cell>
          <cell r="AH19" t="e">
            <v>#N/A</v>
          </cell>
          <cell r="AI19" t="str">
            <v>np</v>
          </cell>
          <cell r="AJ19">
            <v>0</v>
          </cell>
          <cell r="AK19" t="e">
            <v>#N/A</v>
          </cell>
          <cell r="AL19" t="str">
            <v>np</v>
          </cell>
          <cell r="AM19">
            <v>0</v>
          </cell>
          <cell r="AN19" t="e">
            <v>#N/A</v>
          </cell>
        </row>
        <row r="20">
          <cell r="C20" t="str">
            <v>Pryor, Jason A</v>
          </cell>
          <cell r="D20">
            <v>1987</v>
          </cell>
          <cell r="E20">
            <v>340</v>
          </cell>
          <cell r="F20">
            <v>3</v>
          </cell>
          <cell r="G20">
            <v>340</v>
          </cell>
          <cell r="H20" t="str">
            <v>np</v>
          </cell>
          <cell r="I20">
            <v>0</v>
          </cell>
          <cell r="J20" t="str">
            <v>np</v>
          </cell>
          <cell r="K20">
            <v>0</v>
          </cell>
          <cell r="L20" t="str">
            <v>np</v>
          </cell>
          <cell r="M20">
            <v>0</v>
          </cell>
          <cell r="N20" t="str">
            <v>np</v>
          </cell>
          <cell r="O20">
            <v>0</v>
          </cell>
          <cell r="P20" t="e">
            <v>#N/A</v>
          </cell>
          <cell r="Q20" t="str">
            <v>np</v>
          </cell>
          <cell r="R20">
            <v>0</v>
          </cell>
          <cell r="S20" t="e">
            <v>#N/A</v>
          </cell>
          <cell r="T20" t="str">
            <v>np</v>
          </cell>
          <cell r="U20">
            <v>0</v>
          </cell>
          <cell r="V20" t="e">
            <v>#N/A</v>
          </cell>
          <cell r="W20" t="str">
            <v>np</v>
          </cell>
          <cell r="X20">
            <v>0</v>
          </cell>
          <cell r="Y20" t="e">
            <v>#N/A</v>
          </cell>
          <cell r="Z20" t="str">
            <v>np</v>
          </cell>
          <cell r="AA20">
            <v>0</v>
          </cell>
          <cell r="AB20" t="e">
            <v>#N/A</v>
          </cell>
          <cell r="AC20" t="str">
            <v>np</v>
          </cell>
          <cell r="AD20">
            <v>0</v>
          </cell>
          <cell r="AE20" t="e">
            <v>#N/A</v>
          </cell>
          <cell r="AF20" t="str">
            <v>np</v>
          </cell>
          <cell r="AG20">
            <v>0</v>
          </cell>
          <cell r="AH20" t="e">
            <v>#N/A</v>
          </cell>
          <cell r="AI20" t="str">
            <v>np</v>
          </cell>
          <cell r="AJ20">
            <v>0</v>
          </cell>
          <cell r="AK20" t="e">
            <v>#N/A</v>
          </cell>
          <cell r="AL20" t="str">
            <v>np</v>
          </cell>
          <cell r="AM20">
            <v>0</v>
          </cell>
          <cell r="AN20" t="e">
            <v>#N/A</v>
          </cell>
        </row>
        <row r="21">
          <cell r="C21" t="str">
            <v>Miller, Daniel S</v>
          </cell>
          <cell r="D21">
            <v>1987</v>
          </cell>
          <cell r="E21">
            <v>335</v>
          </cell>
          <cell r="F21">
            <v>17</v>
          </cell>
          <cell r="G21">
            <v>140</v>
          </cell>
          <cell r="H21" t="str">
            <v>np</v>
          </cell>
          <cell r="I21">
            <v>0</v>
          </cell>
          <cell r="J21" t="str">
            <v>np</v>
          </cell>
          <cell r="K21">
            <v>0</v>
          </cell>
          <cell r="L21" t="str">
            <v>np</v>
          </cell>
          <cell r="M21">
            <v>0</v>
          </cell>
          <cell r="N21" t="str">
            <v>np</v>
          </cell>
          <cell r="O21">
            <v>0</v>
          </cell>
          <cell r="P21" t="str">
            <v>np</v>
          </cell>
          <cell r="Q21">
            <v>22</v>
          </cell>
          <cell r="R21">
            <v>195</v>
          </cell>
          <cell r="S21">
            <v>22</v>
          </cell>
          <cell r="T21" t="str">
            <v>np</v>
          </cell>
          <cell r="U21">
            <v>0</v>
          </cell>
          <cell r="V21" t="str">
            <v>np</v>
          </cell>
          <cell r="W21" t="str">
            <v>np</v>
          </cell>
          <cell r="X21">
            <v>0</v>
          </cell>
          <cell r="Y21" t="str">
            <v>np</v>
          </cell>
          <cell r="Z21" t="str">
            <v>np</v>
          </cell>
          <cell r="AA21">
            <v>0</v>
          </cell>
          <cell r="AB21" t="str">
            <v>np</v>
          </cell>
          <cell r="AC21" t="str">
            <v>np</v>
          </cell>
          <cell r="AD21">
            <v>0</v>
          </cell>
          <cell r="AE21" t="str">
            <v>np</v>
          </cell>
          <cell r="AF21" t="str">
            <v>np</v>
          </cell>
          <cell r="AG21">
            <v>0</v>
          </cell>
          <cell r="AH21" t="str">
            <v>np</v>
          </cell>
          <cell r="AI21" t="str">
            <v>np</v>
          </cell>
          <cell r="AJ21">
            <v>0</v>
          </cell>
          <cell r="AK21" t="str">
            <v>np</v>
          </cell>
          <cell r="AL21" t="str">
            <v>np</v>
          </cell>
          <cell r="AM21">
            <v>0</v>
          </cell>
          <cell r="AN21" t="str">
            <v>np</v>
          </cell>
        </row>
        <row r="22">
          <cell r="C22" t="str">
            <v>Kelly, Conor M</v>
          </cell>
          <cell r="D22">
            <v>1987</v>
          </cell>
          <cell r="E22">
            <v>242</v>
          </cell>
          <cell r="F22">
            <v>24</v>
          </cell>
          <cell r="G22">
            <v>126</v>
          </cell>
          <cell r="H22" t="str">
            <v>np</v>
          </cell>
          <cell r="I22">
            <v>0</v>
          </cell>
          <cell r="J22">
            <v>26</v>
          </cell>
          <cell r="K22">
            <v>116</v>
          </cell>
          <cell r="L22" t="str">
            <v>np</v>
          </cell>
          <cell r="M22">
            <v>0</v>
          </cell>
          <cell r="N22" t="str">
            <v>np</v>
          </cell>
          <cell r="O22">
            <v>0</v>
          </cell>
          <cell r="P22" t="e">
            <v>#N/A</v>
          </cell>
          <cell r="Q22" t="str">
            <v>np</v>
          </cell>
          <cell r="R22">
            <v>0</v>
          </cell>
          <cell r="S22" t="e">
            <v>#N/A</v>
          </cell>
          <cell r="T22" t="str">
            <v>np</v>
          </cell>
          <cell r="U22">
            <v>0</v>
          </cell>
          <cell r="V22" t="e">
            <v>#N/A</v>
          </cell>
          <cell r="W22" t="str">
            <v>np</v>
          </cell>
          <cell r="X22">
            <v>0</v>
          </cell>
          <cell r="Y22" t="e">
            <v>#N/A</v>
          </cell>
          <cell r="Z22" t="str">
            <v>np</v>
          </cell>
          <cell r="AA22">
            <v>0</v>
          </cell>
          <cell r="AB22" t="e">
            <v>#N/A</v>
          </cell>
          <cell r="AC22" t="str">
            <v>np</v>
          </cell>
          <cell r="AD22">
            <v>0</v>
          </cell>
          <cell r="AE22" t="e">
            <v>#N/A</v>
          </cell>
          <cell r="AF22" t="str">
            <v>np</v>
          </cell>
          <cell r="AG22">
            <v>0</v>
          </cell>
          <cell r="AH22" t="e">
            <v>#N/A</v>
          </cell>
          <cell r="AI22" t="str">
            <v>np</v>
          </cell>
          <cell r="AJ22">
            <v>0</v>
          </cell>
          <cell r="AK22" t="e">
            <v>#N/A</v>
          </cell>
          <cell r="AL22" t="str">
            <v>np</v>
          </cell>
          <cell r="AM22">
            <v>0</v>
          </cell>
          <cell r="AN22" t="e">
            <v>#N/A</v>
          </cell>
        </row>
        <row r="23">
          <cell r="C23" t="str">
            <v>Peck, Max A</v>
          </cell>
          <cell r="D23">
            <v>1987</v>
          </cell>
          <cell r="E23">
            <v>212</v>
          </cell>
          <cell r="F23">
            <v>10</v>
          </cell>
          <cell r="G23">
            <v>212</v>
          </cell>
          <cell r="H23" t="str">
            <v>np</v>
          </cell>
          <cell r="I23">
            <v>0</v>
          </cell>
          <cell r="J23" t="str">
            <v>np</v>
          </cell>
          <cell r="K23">
            <v>0</v>
          </cell>
          <cell r="L23" t="str">
            <v>np</v>
          </cell>
          <cell r="M23">
            <v>0</v>
          </cell>
          <cell r="N23" t="str">
            <v>np</v>
          </cell>
          <cell r="O23">
            <v>0</v>
          </cell>
          <cell r="P23" t="e">
            <v>#N/A</v>
          </cell>
          <cell r="Q23" t="str">
            <v>np</v>
          </cell>
          <cell r="R23">
            <v>0</v>
          </cell>
          <cell r="S23" t="e">
            <v>#N/A</v>
          </cell>
          <cell r="T23" t="str">
            <v>np</v>
          </cell>
          <cell r="U23">
            <v>0</v>
          </cell>
          <cell r="V23" t="e">
            <v>#N/A</v>
          </cell>
          <cell r="W23" t="str">
            <v>np</v>
          </cell>
          <cell r="X23">
            <v>0</v>
          </cell>
          <cell r="Y23" t="e">
            <v>#N/A</v>
          </cell>
          <cell r="Z23" t="str">
            <v>np</v>
          </cell>
          <cell r="AA23">
            <v>0</v>
          </cell>
          <cell r="AB23" t="e">
            <v>#N/A</v>
          </cell>
          <cell r="AC23" t="str">
            <v>np</v>
          </cell>
          <cell r="AD23">
            <v>0</v>
          </cell>
          <cell r="AE23" t="e">
            <v>#N/A</v>
          </cell>
          <cell r="AF23" t="str">
            <v>np</v>
          </cell>
          <cell r="AG23">
            <v>0</v>
          </cell>
          <cell r="AH23" t="e">
            <v>#N/A</v>
          </cell>
          <cell r="AI23" t="str">
            <v>np</v>
          </cell>
          <cell r="AJ23">
            <v>0</v>
          </cell>
          <cell r="AK23" t="e">
            <v>#N/A</v>
          </cell>
          <cell r="AL23" t="str">
            <v>np</v>
          </cell>
          <cell r="AM23">
            <v>0</v>
          </cell>
          <cell r="AN23" t="e">
            <v>#N/A</v>
          </cell>
        </row>
        <row r="24">
          <cell r="C24" t="str">
            <v>Mitchell, Benjamin C</v>
          </cell>
          <cell r="D24">
            <v>1987</v>
          </cell>
          <cell r="E24">
            <v>210</v>
          </cell>
          <cell r="F24">
            <v>11</v>
          </cell>
          <cell r="G24">
            <v>210</v>
          </cell>
          <cell r="H24" t="str">
            <v>np</v>
          </cell>
          <cell r="I24">
            <v>0</v>
          </cell>
          <cell r="J24" t="str">
            <v>np</v>
          </cell>
          <cell r="K24">
            <v>0</v>
          </cell>
          <cell r="L24" t="str">
            <v>np</v>
          </cell>
          <cell r="M24">
            <v>0</v>
          </cell>
          <cell r="N24" t="str">
            <v>np</v>
          </cell>
          <cell r="O24">
            <v>0</v>
          </cell>
          <cell r="P24" t="e">
            <v>#N/A</v>
          </cell>
          <cell r="Q24" t="str">
            <v>np</v>
          </cell>
          <cell r="R24">
            <v>0</v>
          </cell>
          <cell r="S24" t="e">
            <v>#N/A</v>
          </cell>
          <cell r="T24" t="str">
            <v>np</v>
          </cell>
          <cell r="U24">
            <v>0</v>
          </cell>
          <cell r="V24" t="e">
            <v>#N/A</v>
          </cell>
          <cell r="W24" t="str">
            <v>np</v>
          </cell>
          <cell r="X24">
            <v>0</v>
          </cell>
          <cell r="Y24" t="e">
            <v>#N/A</v>
          </cell>
          <cell r="Z24" t="str">
            <v>np</v>
          </cell>
          <cell r="AA24">
            <v>0</v>
          </cell>
          <cell r="AB24" t="e">
            <v>#N/A</v>
          </cell>
          <cell r="AC24" t="str">
            <v>np</v>
          </cell>
          <cell r="AD24">
            <v>0</v>
          </cell>
          <cell r="AE24" t="e">
            <v>#N/A</v>
          </cell>
          <cell r="AF24" t="str">
            <v>np</v>
          </cell>
          <cell r="AG24">
            <v>0</v>
          </cell>
          <cell r="AH24" t="e">
            <v>#N/A</v>
          </cell>
          <cell r="AI24" t="str">
            <v>np</v>
          </cell>
          <cell r="AJ24">
            <v>0</v>
          </cell>
          <cell r="AK24" t="e">
            <v>#N/A</v>
          </cell>
          <cell r="AL24" t="str">
            <v>np</v>
          </cell>
          <cell r="AM24">
            <v>0</v>
          </cell>
          <cell r="AN24" t="e">
            <v>#N/A</v>
          </cell>
        </row>
        <row r="25">
          <cell r="C25" t="str">
            <v>Chang, Derek M</v>
          </cell>
          <cell r="D25">
            <v>1988</v>
          </cell>
          <cell r="E25">
            <v>208</v>
          </cell>
          <cell r="F25">
            <v>12</v>
          </cell>
          <cell r="G25">
            <v>208</v>
          </cell>
          <cell r="H25" t="str">
            <v>np</v>
          </cell>
          <cell r="I25">
            <v>0</v>
          </cell>
          <cell r="J25" t="str">
            <v>np</v>
          </cell>
          <cell r="K25">
            <v>0</v>
          </cell>
          <cell r="L25" t="str">
            <v>np</v>
          </cell>
          <cell r="M25">
            <v>0</v>
          </cell>
          <cell r="N25" t="str">
            <v>np</v>
          </cell>
          <cell r="O25">
            <v>0</v>
          </cell>
          <cell r="P25" t="e">
            <v>#N/A</v>
          </cell>
          <cell r="Q25" t="str">
            <v>np</v>
          </cell>
          <cell r="R25">
            <v>0</v>
          </cell>
          <cell r="S25" t="e">
            <v>#N/A</v>
          </cell>
          <cell r="T25" t="str">
            <v>np</v>
          </cell>
          <cell r="U25">
            <v>0</v>
          </cell>
          <cell r="V25" t="e">
            <v>#N/A</v>
          </cell>
          <cell r="W25" t="str">
            <v>np</v>
          </cell>
          <cell r="X25">
            <v>0</v>
          </cell>
          <cell r="Y25" t="e">
            <v>#N/A</v>
          </cell>
          <cell r="Z25" t="str">
            <v>np</v>
          </cell>
          <cell r="AA25">
            <v>0</v>
          </cell>
          <cell r="AB25" t="e">
            <v>#N/A</v>
          </cell>
          <cell r="AC25" t="str">
            <v>np</v>
          </cell>
          <cell r="AD25">
            <v>0</v>
          </cell>
          <cell r="AE25" t="e">
            <v>#N/A</v>
          </cell>
          <cell r="AF25" t="str">
            <v>np</v>
          </cell>
          <cell r="AG25">
            <v>0</v>
          </cell>
          <cell r="AH25" t="e">
            <v>#N/A</v>
          </cell>
          <cell r="AI25" t="str">
            <v>np</v>
          </cell>
          <cell r="AJ25">
            <v>0</v>
          </cell>
          <cell r="AK25" t="e">
            <v>#N/A</v>
          </cell>
          <cell r="AL25" t="str">
            <v>np</v>
          </cell>
          <cell r="AM25">
            <v>0</v>
          </cell>
          <cell r="AN25" t="e">
            <v>#N/A</v>
          </cell>
        </row>
        <row r="26">
          <cell r="C26" t="str">
            <v>Wischnia, Jacob</v>
          </cell>
          <cell r="D26">
            <v>1989</v>
          </cell>
          <cell r="E26">
            <v>204</v>
          </cell>
          <cell r="F26">
            <v>14</v>
          </cell>
          <cell r="G26">
            <v>204</v>
          </cell>
          <cell r="H26" t="str">
            <v>np</v>
          </cell>
          <cell r="I26">
            <v>0</v>
          </cell>
          <cell r="J26" t="str">
            <v>np</v>
          </cell>
          <cell r="K26">
            <v>0</v>
          </cell>
          <cell r="L26" t="str">
            <v>np</v>
          </cell>
          <cell r="M26">
            <v>0</v>
          </cell>
          <cell r="N26" t="str">
            <v>np</v>
          </cell>
          <cell r="O26">
            <v>0</v>
          </cell>
          <cell r="P26" t="e">
            <v>#N/A</v>
          </cell>
          <cell r="Q26" t="str">
            <v>np</v>
          </cell>
          <cell r="R26">
            <v>0</v>
          </cell>
          <cell r="S26" t="e">
            <v>#N/A</v>
          </cell>
          <cell r="T26" t="str">
            <v>np</v>
          </cell>
          <cell r="U26">
            <v>0</v>
          </cell>
          <cell r="V26" t="e">
            <v>#N/A</v>
          </cell>
          <cell r="W26" t="str">
            <v>np</v>
          </cell>
          <cell r="X26">
            <v>0</v>
          </cell>
          <cell r="Y26" t="e">
            <v>#N/A</v>
          </cell>
          <cell r="Z26" t="str">
            <v>np</v>
          </cell>
          <cell r="AA26">
            <v>0</v>
          </cell>
          <cell r="AB26" t="e">
            <v>#N/A</v>
          </cell>
          <cell r="AC26" t="str">
            <v>np</v>
          </cell>
          <cell r="AD26">
            <v>0</v>
          </cell>
          <cell r="AE26" t="e">
            <v>#N/A</v>
          </cell>
          <cell r="AF26" t="str">
            <v>np</v>
          </cell>
          <cell r="AG26">
            <v>0</v>
          </cell>
          <cell r="AH26" t="e">
            <v>#N/A</v>
          </cell>
          <cell r="AI26" t="str">
            <v>np</v>
          </cell>
          <cell r="AJ26">
            <v>0</v>
          </cell>
          <cell r="AK26" t="e">
            <v>#N/A</v>
          </cell>
          <cell r="AL26" t="str">
            <v>np</v>
          </cell>
          <cell r="AM26">
            <v>0</v>
          </cell>
          <cell r="AN26" t="e">
            <v>#N/A</v>
          </cell>
        </row>
        <row r="27">
          <cell r="C27" t="str">
            <v>Duncan, Corwin</v>
          </cell>
          <cell r="D27">
            <v>1989</v>
          </cell>
          <cell r="E27">
            <v>138</v>
          </cell>
          <cell r="F27">
            <v>18</v>
          </cell>
          <cell r="G27">
            <v>138</v>
          </cell>
          <cell r="H27" t="str">
            <v>np</v>
          </cell>
          <cell r="I27">
            <v>0</v>
          </cell>
          <cell r="J27" t="str">
            <v>np</v>
          </cell>
          <cell r="K27">
            <v>0</v>
          </cell>
          <cell r="L27" t="str">
            <v>np</v>
          </cell>
          <cell r="M27">
            <v>0</v>
          </cell>
          <cell r="N27" t="str">
            <v>np</v>
          </cell>
          <cell r="O27">
            <v>0</v>
          </cell>
          <cell r="P27" t="e">
            <v>#N/A</v>
          </cell>
          <cell r="Q27" t="str">
            <v>np</v>
          </cell>
          <cell r="R27">
            <v>0</v>
          </cell>
          <cell r="S27" t="e">
            <v>#N/A</v>
          </cell>
          <cell r="T27" t="str">
            <v>np</v>
          </cell>
          <cell r="U27">
            <v>0</v>
          </cell>
          <cell r="V27" t="e">
            <v>#N/A</v>
          </cell>
          <cell r="W27" t="str">
            <v>np</v>
          </cell>
          <cell r="X27">
            <v>0</v>
          </cell>
          <cell r="Y27" t="e">
            <v>#N/A</v>
          </cell>
          <cell r="Z27" t="str">
            <v>np</v>
          </cell>
          <cell r="AA27">
            <v>0</v>
          </cell>
          <cell r="AB27" t="e">
            <v>#N/A</v>
          </cell>
          <cell r="AC27" t="str">
            <v>np</v>
          </cell>
          <cell r="AD27">
            <v>0</v>
          </cell>
          <cell r="AE27" t="e">
            <v>#N/A</v>
          </cell>
          <cell r="AF27" t="str">
            <v>np</v>
          </cell>
          <cell r="AG27">
            <v>0</v>
          </cell>
          <cell r="AH27" t="e">
            <v>#N/A</v>
          </cell>
          <cell r="AI27" t="str">
            <v>np</v>
          </cell>
          <cell r="AJ27">
            <v>0</v>
          </cell>
          <cell r="AK27" t="e">
            <v>#N/A</v>
          </cell>
          <cell r="AL27" t="str">
            <v>np</v>
          </cell>
          <cell r="AM27">
            <v>0</v>
          </cell>
          <cell r="AN27" t="e">
            <v>#N/A</v>
          </cell>
        </row>
        <row r="28">
          <cell r="C28" t="str">
            <v>Mack, Justin R</v>
          </cell>
          <cell r="D28">
            <v>1987</v>
          </cell>
          <cell r="E28">
            <v>134</v>
          </cell>
          <cell r="F28" t="str">
            <v>np</v>
          </cell>
          <cell r="G28">
            <v>0</v>
          </cell>
          <cell r="H28">
            <v>23</v>
          </cell>
          <cell r="I28">
            <v>134</v>
          </cell>
          <cell r="J28" t="str">
            <v>np</v>
          </cell>
          <cell r="K28">
            <v>0</v>
          </cell>
          <cell r="L28" t="str">
            <v>np</v>
          </cell>
          <cell r="M28">
            <v>0</v>
          </cell>
          <cell r="N28" t="str">
            <v>np</v>
          </cell>
          <cell r="O28">
            <v>0</v>
          </cell>
          <cell r="P28" t="e">
            <v>#N/A</v>
          </cell>
          <cell r="Q28" t="str">
            <v>np</v>
          </cell>
          <cell r="R28">
            <v>0</v>
          </cell>
          <cell r="S28" t="e">
            <v>#N/A</v>
          </cell>
          <cell r="T28" t="str">
            <v>np</v>
          </cell>
          <cell r="U28">
            <v>0</v>
          </cell>
          <cell r="V28" t="e">
            <v>#N/A</v>
          </cell>
          <cell r="W28" t="str">
            <v>np</v>
          </cell>
          <cell r="X28">
            <v>0</v>
          </cell>
          <cell r="Y28" t="e">
            <v>#N/A</v>
          </cell>
          <cell r="Z28" t="str">
            <v>np</v>
          </cell>
          <cell r="AA28">
            <v>0</v>
          </cell>
          <cell r="AB28" t="e">
            <v>#N/A</v>
          </cell>
          <cell r="AC28" t="str">
            <v>np</v>
          </cell>
          <cell r="AD28">
            <v>0</v>
          </cell>
          <cell r="AE28" t="e">
            <v>#N/A</v>
          </cell>
          <cell r="AF28" t="str">
            <v>np</v>
          </cell>
          <cell r="AG28">
            <v>0</v>
          </cell>
          <cell r="AH28" t="e">
            <v>#N/A</v>
          </cell>
          <cell r="AI28" t="str">
            <v>np</v>
          </cell>
          <cell r="AJ28">
            <v>0</v>
          </cell>
          <cell r="AK28" t="e">
            <v>#N/A</v>
          </cell>
          <cell r="AL28" t="str">
            <v>np</v>
          </cell>
          <cell r="AM28">
            <v>0</v>
          </cell>
          <cell r="AN28" t="e">
            <v>#N/A</v>
          </cell>
        </row>
        <row r="29">
          <cell r="C29" t="str">
            <v>Minner, James B</v>
          </cell>
          <cell r="D29">
            <v>1987</v>
          </cell>
          <cell r="E29">
            <v>132</v>
          </cell>
          <cell r="F29">
            <v>21</v>
          </cell>
          <cell r="G29">
            <v>132</v>
          </cell>
          <cell r="H29" t="str">
            <v>np</v>
          </cell>
          <cell r="I29">
            <v>0</v>
          </cell>
          <cell r="J29" t="str">
            <v>np</v>
          </cell>
          <cell r="K29">
            <v>0</v>
          </cell>
          <cell r="L29" t="str">
            <v>np</v>
          </cell>
          <cell r="M29">
            <v>0</v>
          </cell>
          <cell r="N29" t="str">
            <v>np</v>
          </cell>
          <cell r="O29">
            <v>0</v>
          </cell>
          <cell r="P29" t="e">
            <v>#N/A</v>
          </cell>
          <cell r="Q29" t="str">
            <v>np</v>
          </cell>
          <cell r="R29">
            <v>0</v>
          </cell>
          <cell r="S29" t="e">
            <v>#N/A</v>
          </cell>
          <cell r="T29" t="str">
            <v>np</v>
          </cell>
          <cell r="U29">
            <v>0</v>
          </cell>
          <cell r="V29" t="e">
            <v>#N/A</v>
          </cell>
          <cell r="W29" t="str">
            <v>np</v>
          </cell>
          <cell r="X29">
            <v>0</v>
          </cell>
          <cell r="Y29" t="e">
            <v>#N/A</v>
          </cell>
          <cell r="Z29" t="str">
            <v>np</v>
          </cell>
          <cell r="AA29">
            <v>0</v>
          </cell>
          <cell r="AB29" t="e">
            <v>#N/A</v>
          </cell>
          <cell r="AC29" t="str">
            <v>np</v>
          </cell>
          <cell r="AD29">
            <v>0</v>
          </cell>
          <cell r="AE29" t="e">
            <v>#N/A</v>
          </cell>
          <cell r="AF29" t="str">
            <v>np</v>
          </cell>
          <cell r="AG29">
            <v>0</v>
          </cell>
          <cell r="AH29" t="e">
            <v>#N/A</v>
          </cell>
          <cell r="AI29" t="str">
            <v>np</v>
          </cell>
          <cell r="AJ29">
            <v>0</v>
          </cell>
          <cell r="AK29" t="e">
            <v>#N/A</v>
          </cell>
          <cell r="AL29" t="str">
            <v>np</v>
          </cell>
          <cell r="AM29">
            <v>0</v>
          </cell>
          <cell r="AN29" t="e">
            <v>#N/A</v>
          </cell>
        </row>
        <row r="30">
          <cell r="C30" t="str">
            <v>Wais, Josh S</v>
          </cell>
          <cell r="D30">
            <v>1988</v>
          </cell>
          <cell r="E30">
            <v>132</v>
          </cell>
          <cell r="F30" t="str">
            <v>np</v>
          </cell>
          <cell r="G30">
            <v>0</v>
          </cell>
          <cell r="H30" t="str">
            <v>np</v>
          </cell>
          <cell r="I30">
            <v>0</v>
          </cell>
          <cell r="J30" t="str">
            <v>np</v>
          </cell>
          <cell r="K30">
            <v>0</v>
          </cell>
          <cell r="L30">
            <v>21</v>
          </cell>
          <cell r="M30">
            <v>132</v>
          </cell>
          <cell r="N30" t="str">
            <v>np</v>
          </cell>
          <cell r="O30">
            <v>0</v>
          </cell>
          <cell r="P30" t="e">
            <v>#N/A</v>
          </cell>
          <cell r="Q30" t="str">
            <v>np</v>
          </cell>
          <cell r="R30">
            <v>0</v>
          </cell>
          <cell r="S30" t="e">
            <v>#N/A</v>
          </cell>
          <cell r="T30" t="str">
            <v>np</v>
          </cell>
          <cell r="U30">
            <v>0</v>
          </cell>
          <cell r="V30" t="e">
            <v>#N/A</v>
          </cell>
          <cell r="W30" t="str">
            <v>np</v>
          </cell>
          <cell r="X30">
            <v>0</v>
          </cell>
          <cell r="Y30" t="e">
            <v>#N/A</v>
          </cell>
          <cell r="Z30" t="str">
            <v>np</v>
          </cell>
          <cell r="AA30">
            <v>0</v>
          </cell>
          <cell r="AB30" t="e">
            <v>#N/A</v>
          </cell>
          <cell r="AC30" t="str">
            <v>np</v>
          </cell>
          <cell r="AD30">
            <v>0</v>
          </cell>
          <cell r="AE30" t="e">
            <v>#N/A</v>
          </cell>
          <cell r="AF30" t="str">
            <v>np</v>
          </cell>
          <cell r="AG30">
            <v>0</v>
          </cell>
          <cell r="AH30" t="e">
            <v>#N/A</v>
          </cell>
          <cell r="AI30" t="str">
            <v>np</v>
          </cell>
          <cell r="AJ30">
            <v>0</v>
          </cell>
          <cell r="AK30" t="e">
            <v>#N/A</v>
          </cell>
          <cell r="AL30" t="str">
            <v>np</v>
          </cell>
          <cell r="AM30">
            <v>0</v>
          </cell>
          <cell r="AN30" t="e">
            <v>#N/A</v>
          </cell>
        </row>
        <row r="31">
          <cell r="C31" t="str">
            <v>Sobel, Daniel J</v>
          </cell>
          <cell r="D31">
            <v>1987</v>
          </cell>
          <cell r="E31">
            <v>128</v>
          </cell>
          <cell r="F31">
            <v>23</v>
          </cell>
          <cell r="G31">
            <v>128</v>
          </cell>
          <cell r="H31" t="str">
            <v>np</v>
          </cell>
          <cell r="I31">
            <v>0</v>
          </cell>
          <cell r="J31" t="str">
            <v>np</v>
          </cell>
          <cell r="K31">
            <v>0</v>
          </cell>
          <cell r="L31" t="str">
            <v>np</v>
          </cell>
          <cell r="M31">
            <v>0</v>
          </cell>
          <cell r="N31" t="str">
            <v>np</v>
          </cell>
          <cell r="O31">
            <v>0</v>
          </cell>
          <cell r="P31" t="e">
            <v>#N/A</v>
          </cell>
          <cell r="Q31" t="str">
            <v>np</v>
          </cell>
          <cell r="R31">
            <v>0</v>
          </cell>
          <cell r="S31" t="e">
            <v>#N/A</v>
          </cell>
          <cell r="T31" t="str">
            <v>np</v>
          </cell>
          <cell r="U31">
            <v>0</v>
          </cell>
          <cell r="V31" t="e">
            <v>#N/A</v>
          </cell>
          <cell r="W31" t="str">
            <v>np</v>
          </cell>
          <cell r="X31">
            <v>0</v>
          </cell>
          <cell r="Y31" t="e">
            <v>#N/A</v>
          </cell>
          <cell r="Z31" t="str">
            <v>np</v>
          </cell>
          <cell r="AA31">
            <v>0</v>
          </cell>
          <cell r="AB31" t="e">
            <v>#N/A</v>
          </cell>
          <cell r="AC31" t="str">
            <v>np</v>
          </cell>
          <cell r="AD31">
            <v>0</v>
          </cell>
          <cell r="AE31" t="e">
            <v>#N/A</v>
          </cell>
          <cell r="AF31" t="str">
            <v>np</v>
          </cell>
          <cell r="AG31">
            <v>0</v>
          </cell>
          <cell r="AH31" t="e">
            <v>#N/A</v>
          </cell>
          <cell r="AI31" t="str">
            <v>np</v>
          </cell>
          <cell r="AJ31">
            <v>0</v>
          </cell>
          <cell r="AK31" t="e">
            <v>#N/A</v>
          </cell>
          <cell r="AL31" t="str">
            <v>np</v>
          </cell>
          <cell r="AM31">
            <v>0</v>
          </cell>
          <cell r="AN31" t="e">
            <v>#N/A</v>
          </cell>
        </row>
        <row r="32">
          <cell r="C32" t="str">
            <v>Sumner, Eric T</v>
          </cell>
          <cell r="D32">
            <v>1990</v>
          </cell>
          <cell r="E32">
            <v>124</v>
          </cell>
          <cell r="F32">
            <v>25</v>
          </cell>
          <cell r="G32">
            <v>124</v>
          </cell>
          <cell r="H32" t="str">
            <v>np</v>
          </cell>
          <cell r="I32">
            <v>0</v>
          </cell>
          <cell r="J32" t="str">
            <v>np</v>
          </cell>
          <cell r="K32">
            <v>0</v>
          </cell>
          <cell r="L32" t="str">
            <v>np</v>
          </cell>
          <cell r="M32">
            <v>0</v>
          </cell>
          <cell r="N32" t="str">
            <v>np</v>
          </cell>
          <cell r="O32">
            <v>0</v>
          </cell>
          <cell r="P32" t="e">
            <v>#N/A</v>
          </cell>
          <cell r="Q32" t="str">
            <v>np</v>
          </cell>
          <cell r="R32">
            <v>0</v>
          </cell>
          <cell r="S32" t="e">
            <v>#N/A</v>
          </cell>
          <cell r="T32" t="str">
            <v>np</v>
          </cell>
          <cell r="U32">
            <v>0</v>
          </cell>
          <cell r="V32" t="e">
            <v>#N/A</v>
          </cell>
          <cell r="W32" t="str">
            <v>np</v>
          </cell>
          <cell r="X32">
            <v>0</v>
          </cell>
          <cell r="Y32" t="e">
            <v>#N/A</v>
          </cell>
          <cell r="Z32" t="str">
            <v>np</v>
          </cell>
          <cell r="AA32">
            <v>0</v>
          </cell>
          <cell r="AB32" t="e">
            <v>#N/A</v>
          </cell>
          <cell r="AC32" t="str">
            <v>np</v>
          </cell>
          <cell r="AD32">
            <v>0</v>
          </cell>
          <cell r="AE32" t="e">
            <v>#N/A</v>
          </cell>
          <cell r="AF32" t="str">
            <v>np</v>
          </cell>
          <cell r="AG32">
            <v>0</v>
          </cell>
          <cell r="AH32" t="e">
            <v>#N/A</v>
          </cell>
          <cell r="AI32" t="str">
            <v>np</v>
          </cell>
          <cell r="AJ32">
            <v>0</v>
          </cell>
          <cell r="AK32" t="e">
            <v>#N/A</v>
          </cell>
          <cell r="AL32" t="str">
            <v>np</v>
          </cell>
          <cell r="AM32">
            <v>0</v>
          </cell>
          <cell r="AN32" t="e">
            <v>#N/A</v>
          </cell>
        </row>
        <row r="33">
          <cell r="C33" t="str">
            <v>Pattison-Gordon, Zachary E</v>
          </cell>
          <cell r="D33">
            <v>1988</v>
          </cell>
          <cell r="E33">
            <v>120</v>
          </cell>
          <cell r="F33">
            <v>27</v>
          </cell>
          <cell r="G33">
            <v>120</v>
          </cell>
          <cell r="H33" t="str">
            <v>np</v>
          </cell>
          <cell r="I33">
            <v>0</v>
          </cell>
          <cell r="J33" t="str">
            <v>np</v>
          </cell>
          <cell r="K33">
            <v>0</v>
          </cell>
          <cell r="L33" t="str">
            <v>np</v>
          </cell>
          <cell r="M33">
            <v>0</v>
          </cell>
          <cell r="N33" t="str">
            <v>np</v>
          </cell>
          <cell r="O33">
            <v>0</v>
          </cell>
          <cell r="P33" t="e">
            <v>#N/A</v>
          </cell>
          <cell r="Q33" t="str">
            <v>np</v>
          </cell>
          <cell r="R33">
            <v>0</v>
          </cell>
          <cell r="S33" t="e">
            <v>#N/A</v>
          </cell>
          <cell r="T33" t="str">
            <v>np</v>
          </cell>
          <cell r="U33">
            <v>0</v>
          </cell>
          <cell r="V33" t="e">
            <v>#N/A</v>
          </cell>
          <cell r="W33" t="str">
            <v>np</v>
          </cell>
          <cell r="X33">
            <v>0</v>
          </cell>
          <cell r="Y33" t="e">
            <v>#N/A</v>
          </cell>
          <cell r="Z33" t="str">
            <v>np</v>
          </cell>
          <cell r="AA33">
            <v>0</v>
          </cell>
          <cell r="AB33" t="e">
            <v>#N/A</v>
          </cell>
          <cell r="AC33" t="str">
            <v>np</v>
          </cell>
          <cell r="AD33">
            <v>0</v>
          </cell>
          <cell r="AE33" t="e">
            <v>#N/A</v>
          </cell>
          <cell r="AF33" t="str">
            <v>np</v>
          </cell>
          <cell r="AG33">
            <v>0</v>
          </cell>
          <cell r="AH33" t="e">
            <v>#N/A</v>
          </cell>
          <cell r="AI33" t="str">
            <v>np</v>
          </cell>
          <cell r="AJ33">
            <v>0</v>
          </cell>
          <cell r="AK33" t="e">
            <v>#N/A</v>
          </cell>
          <cell r="AL33" t="str">
            <v>np</v>
          </cell>
          <cell r="AM33">
            <v>0</v>
          </cell>
          <cell r="AN33" t="e">
            <v>#N/A</v>
          </cell>
        </row>
        <row r="34">
          <cell r="C34" t="str">
            <v>Napala, Evan T</v>
          </cell>
          <cell r="D34">
            <v>1988</v>
          </cell>
          <cell r="E34">
            <v>118</v>
          </cell>
          <cell r="F34">
            <v>28</v>
          </cell>
          <cell r="G34">
            <v>118</v>
          </cell>
          <cell r="H34" t="str">
            <v>np</v>
          </cell>
          <cell r="I34">
            <v>0</v>
          </cell>
          <cell r="J34" t="str">
            <v>np</v>
          </cell>
          <cell r="K34">
            <v>0</v>
          </cell>
          <cell r="L34" t="str">
            <v>np</v>
          </cell>
          <cell r="M34">
            <v>0</v>
          </cell>
          <cell r="N34" t="str">
            <v>np</v>
          </cell>
          <cell r="O34">
            <v>0</v>
          </cell>
          <cell r="P34" t="e">
            <v>#N/A</v>
          </cell>
          <cell r="Q34" t="str">
            <v>np</v>
          </cell>
          <cell r="R34">
            <v>0</v>
          </cell>
          <cell r="S34" t="e">
            <v>#N/A</v>
          </cell>
          <cell r="T34" t="str">
            <v>np</v>
          </cell>
          <cell r="U34">
            <v>0</v>
          </cell>
          <cell r="V34" t="e">
            <v>#N/A</v>
          </cell>
          <cell r="W34" t="str">
            <v>np</v>
          </cell>
          <cell r="X34">
            <v>0</v>
          </cell>
          <cell r="Y34" t="e">
            <v>#N/A</v>
          </cell>
          <cell r="Z34" t="str">
            <v>np</v>
          </cell>
          <cell r="AA34">
            <v>0</v>
          </cell>
          <cell r="AB34" t="e">
            <v>#N/A</v>
          </cell>
          <cell r="AC34" t="str">
            <v>np</v>
          </cell>
          <cell r="AD34">
            <v>0</v>
          </cell>
          <cell r="AE34" t="e">
            <v>#N/A</v>
          </cell>
          <cell r="AF34" t="str">
            <v>np</v>
          </cell>
          <cell r="AG34">
            <v>0</v>
          </cell>
          <cell r="AH34" t="e">
            <v>#N/A</v>
          </cell>
          <cell r="AI34" t="str">
            <v>np</v>
          </cell>
          <cell r="AJ34">
            <v>0</v>
          </cell>
          <cell r="AK34" t="e">
            <v>#N/A</v>
          </cell>
          <cell r="AL34" t="str">
            <v>np</v>
          </cell>
          <cell r="AM34">
            <v>0</v>
          </cell>
          <cell r="AN34" t="e">
            <v>#N/A</v>
          </cell>
        </row>
        <row r="35">
          <cell r="C35" t="str">
            <v>Seroff, Andrew R</v>
          </cell>
          <cell r="D35">
            <v>1989</v>
          </cell>
          <cell r="E35">
            <v>116</v>
          </cell>
          <cell r="F35">
            <v>29</v>
          </cell>
          <cell r="G35">
            <v>116</v>
          </cell>
          <cell r="H35" t="str">
            <v>np</v>
          </cell>
          <cell r="I35">
            <v>0</v>
          </cell>
          <cell r="J35" t="str">
            <v>np</v>
          </cell>
          <cell r="K35">
            <v>0</v>
          </cell>
          <cell r="L35" t="str">
            <v>np</v>
          </cell>
          <cell r="M35">
            <v>0</v>
          </cell>
          <cell r="N35" t="str">
            <v>np</v>
          </cell>
          <cell r="O35">
            <v>0</v>
          </cell>
          <cell r="P35" t="e">
            <v>#N/A</v>
          </cell>
          <cell r="Q35" t="str">
            <v>np</v>
          </cell>
          <cell r="R35">
            <v>0</v>
          </cell>
          <cell r="S35" t="e">
            <v>#N/A</v>
          </cell>
          <cell r="T35" t="str">
            <v>np</v>
          </cell>
          <cell r="U35">
            <v>0</v>
          </cell>
          <cell r="V35" t="e">
            <v>#N/A</v>
          </cell>
          <cell r="W35" t="str">
            <v>np</v>
          </cell>
          <cell r="X35">
            <v>0</v>
          </cell>
          <cell r="Y35" t="e">
            <v>#N/A</v>
          </cell>
          <cell r="Z35" t="str">
            <v>np</v>
          </cell>
          <cell r="AA35">
            <v>0</v>
          </cell>
          <cell r="AB35" t="e">
            <v>#N/A</v>
          </cell>
          <cell r="AC35" t="str">
            <v>np</v>
          </cell>
          <cell r="AD35">
            <v>0</v>
          </cell>
          <cell r="AE35" t="e">
            <v>#N/A</v>
          </cell>
          <cell r="AF35" t="str">
            <v>np</v>
          </cell>
          <cell r="AG35">
            <v>0</v>
          </cell>
          <cell r="AH35" t="e">
            <v>#N/A</v>
          </cell>
          <cell r="AI35" t="str">
            <v>np</v>
          </cell>
          <cell r="AJ35">
            <v>0</v>
          </cell>
          <cell r="AK35" t="e">
            <v>#N/A</v>
          </cell>
          <cell r="AL35" t="str">
            <v>np</v>
          </cell>
          <cell r="AM35">
            <v>0</v>
          </cell>
          <cell r="AN35" t="e">
            <v>#N/A</v>
          </cell>
        </row>
        <row r="36">
          <cell r="C36" t="str">
            <v>Cabrera, Stephen M</v>
          </cell>
          <cell r="D36">
            <v>1988</v>
          </cell>
          <cell r="E36">
            <v>114</v>
          </cell>
          <cell r="F36">
            <v>30</v>
          </cell>
          <cell r="G36">
            <v>114</v>
          </cell>
          <cell r="H36" t="str">
            <v>np</v>
          </cell>
          <cell r="I36">
            <v>0</v>
          </cell>
          <cell r="J36" t="str">
            <v>np</v>
          </cell>
          <cell r="K36">
            <v>0</v>
          </cell>
          <cell r="L36" t="str">
            <v>np</v>
          </cell>
          <cell r="M36">
            <v>0</v>
          </cell>
          <cell r="N36" t="str">
            <v>np</v>
          </cell>
          <cell r="O36">
            <v>0</v>
          </cell>
          <cell r="P36" t="e">
            <v>#N/A</v>
          </cell>
          <cell r="Q36" t="str">
            <v>np</v>
          </cell>
          <cell r="R36">
            <v>0</v>
          </cell>
          <cell r="S36" t="e">
            <v>#N/A</v>
          </cell>
          <cell r="T36" t="str">
            <v>np</v>
          </cell>
          <cell r="U36">
            <v>0</v>
          </cell>
          <cell r="V36" t="e">
            <v>#N/A</v>
          </cell>
          <cell r="W36" t="str">
            <v>np</v>
          </cell>
          <cell r="X36">
            <v>0</v>
          </cell>
          <cell r="Y36" t="e">
            <v>#N/A</v>
          </cell>
          <cell r="Z36" t="str">
            <v>np</v>
          </cell>
          <cell r="AA36">
            <v>0</v>
          </cell>
          <cell r="AB36" t="e">
            <v>#N/A</v>
          </cell>
          <cell r="AC36" t="str">
            <v>np</v>
          </cell>
          <cell r="AD36">
            <v>0</v>
          </cell>
          <cell r="AE36" t="e">
            <v>#N/A</v>
          </cell>
          <cell r="AF36" t="str">
            <v>np</v>
          </cell>
          <cell r="AG36">
            <v>0</v>
          </cell>
          <cell r="AH36" t="e">
            <v>#N/A</v>
          </cell>
          <cell r="AI36" t="str">
            <v>np</v>
          </cell>
          <cell r="AJ36">
            <v>0</v>
          </cell>
          <cell r="AK36" t="e">
            <v>#N/A</v>
          </cell>
          <cell r="AL36" t="str">
            <v>np</v>
          </cell>
          <cell r="AM36">
            <v>0</v>
          </cell>
          <cell r="AN36" t="e">
            <v>#N/A</v>
          </cell>
        </row>
        <row r="37">
          <cell r="C37" t="str">
            <v>Eaton, Collin R</v>
          </cell>
          <cell r="D37">
            <v>1987</v>
          </cell>
          <cell r="E37">
            <v>111</v>
          </cell>
          <cell r="F37" t="str">
            <v>np</v>
          </cell>
          <cell r="G37">
            <v>0</v>
          </cell>
          <cell r="H37" t="str">
            <v>np</v>
          </cell>
          <cell r="I37">
            <v>0</v>
          </cell>
          <cell r="J37">
            <v>31</v>
          </cell>
          <cell r="K37">
            <v>111</v>
          </cell>
          <cell r="L37" t="str">
            <v>np</v>
          </cell>
          <cell r="M37">
            <v>0</v>
          </cell>
          <cell r="N37" t="str">
            <v>np</v>
          </cell>
          <cell r="O37">
            <v>0</v>
          </cell>
          <cell r="P37" t="e">
            <v>#N/A</v>
          </cell>
          <cell r="Q37" t="str">
            <v>np</v>
          </cell>
          <cell r="R37">
            <v>0</v>
          </cell>
          <cell r="S37" t="e">
            <v>#N/A</v>
          </cell>
          <cell r="T37" t="str">
            <v>np</v>
          </cell>
          <cell r="U37">
            <v>0</v>
          </cell>
          <cell r="V37" t="e">
            <v>#N/A</v>
          </cell>
          <cell r="W37" t="str">
            <v>np</v>
          </cell>
          <cell r="X37">
            <v>0</v>
          </cell>
          <cell r="Y37" t="e">
            <v>#N/A</v>
          </cell>
          <cell r="Z37" t="str">
            <v>np</v>
          </cell>
          <cell r="AA37">
            <v>0</v>
          </cell>
          <cell r="AB37" t="e">
            <v>#N/A</v>
          </cell>
          <cell r="AC37" t="str">
            <v>np</v>
          </cell>
          <cell r="AD37">
            <v>0</v>
          </cell>
          <cell r="AE37" t="e">
            <v>#N/A</v>
          </cell>
          <cell r="AF37" t="str">
            <v>np</v>
          </cell>
          <cell r="AG37">
            <v>0</v>
          </cell>
          <cell r="AH37" t="e">
            <v>#N/A</v>
          </cell>
          <cell r="AI37" t="str">
            <v>np</v>
          </cell>
          <cell r="AJ37">
            <v>0</v>
          </cell>
          <cell r="AK37" t="e">
            <v>#N/A</v>
          </cell>
          <cell r="AL37" t="str">
            <v>np</v>
          </cell>
          <cell r="AM37">
            <v>0</v>
          </cell>
          <cell r="AN37" t="e">
            <v>#N/A</v>
          </cell>
        </row>
        <row r="38">
          <cell r="C38" t="str">
            <v>Mader, Jacob A</v>
          </cell>
          <cell r="D38">
            <v>1987</v>
          </cell>
          <cell r="E38">
            <v>110</v>
          </cell>
          <cell r="F38">
            <v>32</v>
          </cell>
          <cell r="G38">
            <v>110</v>
          </cell>
          <cell r="H38" t="str">
            <v>np</v>
          </cell>
          <cell r="I38">
            <v>0</v>
          </cell>
          <cell r="J38" t="str">
            <v>np</v>
          </cell>
          <cell r="K38">
            <v>0</v>
          </cell>
          <cell r="L38" t="str">
            <v>np</v>
          </cell>
          <cell r="M38">
            <v>0</v>
          </cell>
          <cell r="N38" t="str">
            <v>np</v>
          </cell>
          <cell r="O38">
            <v>0</v>
          </cell>
          <cell r="P38" t="e">
            <v>#N/A</v>
          </cell>
          <cell r="Q38" t="str">
            <v>np</v>
          </cell>
          <cell r="R38">
            <v>0</v>
          </cell>
          <cell r="S38" t="e">
            <v>#N/A</v>
          </cell>
          <cell r="T38" t="str">
            <v>np</v>
          </cell>
          <cell r="U38">
            <v>0</v>
          </cell>
          <cell r="V38" t="e">
            <v>#N/A</v>
          </cell>
          <cell r="W38" t="str">
            <v>np</v>
          </cell>
          <cell r="X38">
            <v>0</v>
          </cell>
          <cell r="Y38" t="e">
            <v>#N/A</v>
          </cell>
          <cell r="Z38" t="str">
            <v>np</v>
          </cell>
          <cell r="AA38">
            <v>0</v>
          </cell>
          <cell r="AB38" t="e">
            <v>#N/A</v>
          </cell>
          <cell r="AC38" t="str">
            <v>np</v>
          </cell>
          <cell r="AD38">
            <v>0</v>
          </cell>
          <cell r="AE38" t="e">
            <v>#N/A</v>
          </cell>
          <cell r="AF38" t="str">
            <v>np</v>
          </cell>
          <cell r="AG38">
            <v>0</v>
          </cell>
          <cell r="AH38" t="e">
            <v>#N/A</v>
          </cell>
          <cell r="AI38" t="str">
            <v>np</v>
          </cell>
          <cell r="AJ38">
            <v>0</v>
          </cell>
          <cell r="AK38" t="e">
            <v>#N/A</v>
          </cell>
          <cell r="AL38" t="str">
            <v>np</v>
          </cell>
          <cell r="AM38">
            <v>0</v>
          </cell>
          <cell r="AN38" t="e">
            <v>#N/A</v>
          </cell>
        </row>
      </sheetData>
      <sheetData sheetId="1">
        <row r="1">
          <cell r="F1" t="str">
            <v>2003 U16's</v>
          </cell>
          <cell r="H1" t="str">
            <v>Oct 2002 CDT</v>
          </cell>
          <cell r="J1" t="str">
            <v>Nov 2002 CDT</v>
          </cell>
          <cell r="L1" t="str">
            <v>2003 CDT JO's</v>
          </cell>
        </row>
        <row r="2">
          <cell r="F2" t="str">
            <v>D</v>
          </cell>
          <cell r="G2" t="str">
            <v>Summer&lt;BR&gt;2003&lt;BR&gt;U16</v>
          </cell>
          <cell r="H2" t="str">
            <v>C</v>
          </cell>
          <cell r="I2" t="str">
            <v>Oct 2002&lt;BR&gt;CADET</v>
          </cell>
          <cell r="J2" t="str">
            <v>C</v>
          </cell>
          <cell r="K2" t="str">
            <v>Nov 2002&lt;BR&gt;CADET</v>
          </cell>
          <cell r="L2" t="str">
            <v>D</v>
          </cell>
          <cell r="M2" t="str">
            <v>2003 JO^s&lt;BR&gt;CADET</v>
          </cell>
        </row>
        <row r="3">
          <cell r="F3">
            <v>6</v>
          </cell>
          <cell r="G3">
            <v>5</v>
          </cell>
          <cell r="H3">
            <v>8</v>
          </cell>
          <cell r="I3">
            <v>4</v>
          </cell>
          <cell r="J3">
            <v>10</v>
          </cell>
          <cell r="K3">
            <v>4</v>
          </cell>
          <cell r="L3">
            <v>12</v>
          </cell>
          <cell r="M3">
            <v>5</v>
          </cell>
        </row>
        <row r="4">
          <cell r="C4" t="str">
            <v>Meyers, Brendan J</v>
          </cell>
          <cell r="D4">
            <v>1988</v>
          </cell>
          <cell r="E4">
            <v>5125</v>
          </cell>
          <cell r="F4">
            <v>6.5</v>
          </cell>
          <cell r="G4">
            <v>277</v>
          </cell>
          <cell r="H4">
            <v>2</v>
          </cell>
          <cell r="I4">
            <v>368</v>
          </cell>
          <cell r="J4">
            <v>1</v>
          </cell>
          <cell r="K4">
            <v>400</v>
          </cell>
          <cell r="L4">
            <v>3</v>
          </cell>
          <cell r="M4">
            <v>340</v>
          </cell>
          <cell r="N4">
            <v>1</v>
          </cell>
          <cell r="O4">
            <v>600</v>
          </cell>
          <cell r="P4">
            <v>1</v>
          </cell>
          <cell r="Q4">
            <v>18</v>
          </cell>
          <cell r="R4">
            <v>207</v>
          </cell>
          <cell r="S4">
            <v>18</v>
          </cell>
          <cell r="T4">
            <v>2</v>
          </cell>
          <cell r="U4">
            <v>552</v>
          </cell>
          <cell r="V4">
            <v>2</v>
          </cell>
          <cell r="W4">
            <v>5</v>
          </cell>
          <cell r="X4">
            <v>420</v>
          </cell>
          <cell r="Y4">
            <v>5</v>
          </cell>
          <cell r="Z4">
            <v>3</v>
          </cell>
          <cell r="AA4">
            <v>510</v>
          </cell>
          <cell r="AB4">
            <v>3</v>
          </cell>
          <cell r="AC4">
            <v>6</v>
          </cell>
          <cell r="AD4">
            <v>695</v>
          </cell>
          <cell r="AE4">
            <v>6</v>
          </cell>
          <cell r="AF4">
            <v>6</v>
          </cell>
          <cell r="AG4">
            <v>695</v>
          </cell>
          <cell r="AH4">
            <v>6</v>
          </cell>
          <cell r="AI4">
            <v>6</v>
          </cell>
          <cell r="AJ4">
            <v>695</v>
          </cell>
          <cell r="AK4">
            <v>6</v>
          </cell>
          <cell r="AL4">
            <v>9</v>
          </cell>
          <cell r="AM4">
            <v>535</v>
          </cell>
          <cell r="AN4">
            <v>9</v>
          </cell>
          <cell r="AO4">
            <v>644</v>
          </cell>
          <cell r="AP4">
            <v>630</v>
          </cell>
          <cell r="AQ4">
            <v>606</v>
          </cell>
          <cell r="AR4">
            <v>560</v>
          </cell>
          <cell r="AS4">
            <v>378</v>
          </cell>
          <cell r="AT4">
            <v>354</v>
          </cell>
        </row>
        <row r="5">
          <cell r="C5" t="str">
            <v>Kershaw, Clinton E</v>
          </cell>
          <cell r="D5">
            <v>1987</v>
          </cell>
          <cell r="E5">
            <v>4033</v>
          </cell>
          <cell r="F5">
            <v>1</v>
          </cell>
          <cell r="G5">
            <v>400</v>
          </cell>
          <cell r="H5">
            <v>3</v>
          </cell>
          <cell r="I5">
            <v>340</v>
          </cell>
          <cell r="J5">
            <v>2</v>
          </cell>
          <cell r="K5">
            <v>368</v>
          </cell>
          <cell r="L5">
            <v>1</v>
          </cell>
          <cell r="M5">
            <v>400</v>
          </cell>
          <cell r="N5">
            <v>14</v>
          </cell>
          <cell r="O5">
            <v>306</v>
          </cell>
          <cell r="P5">
            <v>14</v>
          </cell>
          <cell r="Q5">
            <v>23</v>
          </cell>
          <cell r="R5">
            <v>192</v>
          </cell>
          <cell r="S5">
            <v>23</v>
          </cell>
          <cell r="T5" t="str">
            <v>np</v>
          </cell>
          <cell r="U5">
            <v>0</v>
          </cell>
          <cell r="V5" t="str">
            <v>np</v>
          </cell>
          <cell r="W5" t="str">
            <v>np</v>
          </cell>
          <cell r="X5">
            <v>0</v>
          </cell>
          <cell r="Y5" t="str">
            <v>np</v>
          </cell>
          <cell r="Z5">
            <v>12.5</v>
          </cell>
          <cell r="AA5">
            <v>310.5</v>
          </cell>
          <cell r="AB5">
            <v>12.5</v>
          </cell>
          <cell r="AC5">
            <v>5</v>
          </cell>
          <cell r="AD5">
            <v>700</v>
          </cell>
          <cell r="AE5">
            <v>5</v>
          </cell>
          <cell r="AF5">
            <v>22.5</v>
          </cell>
          <cell r="AG5">
            <v>339</v>
          </cell>
          <cell r="AH5">
            <v>22.5</v>
          </cell>
          <cell r="AI5">
            <v>9</v>
          </cell>
          <cell r="AJ5">
            <v>535</v>
          </cell>
          <cell r="AK5">
            <v>9</v>
          </cell>
          <cell r="AL5">
            <v>6</v>
          </cell>
          <cell r="AM5">
            <v>695</v>
          </cell>
          <cell r="AN5">
            <v>6</v>
          </cell>
          <cell r="AO5">
            <v>595</v>
          </cell>
        </row>
        <row r="6">
          <cell r="C6" t="str">
            <v>Chinman, Nicholas</v>
          </cell>
          <cell r="D6">
            <v>1988</v>
          </cell>
          <cell r="E6">
            <v>1458</v>
          </cell>
          <cell r="F6">
            <v>2</v>
          </cell>
          <cell r="G6">
            <v>368</v>
          </cell>
          <cell r="H6">
            <v>8</v>
          </cell>
          <cell r="I6">
            <v>274</v>
          </cell>
          <cell r="J6">
            <v>11</v>
          </cell>
          <cell r="K6">
            <v>212</v>
          </cell>
          <cell r="L6">
            <v>2</v>
          </cell>
          <cell r="M6">
            <v>368</v>
          </cell>
          <cell r="N6">
            <v>5</v>
          </cell>
          <cell r="O6">
            <v>420</v>
          </cell>
          <cell r="P6">
            <v>5</v>
          </cell>
          <cell r="Q6" t="str">
            <v>np</v>
          </cell>
          <cell r="R6">
            <v>0</v>
          </cell>
          <cell r="S6" t="str">
            <v>np</v>
          </cell>
          <cell r="T6">
            <v>20</v>
          </cell>
          <cell r="U6">
            <v>207</v>
          </cell>
          <cell r="V6">
            <v>20</v>
          </cell>
          <cell r="W6">
            <v>14</v>
          </cell>
          <cell r="X6">
            <v>302</v>
          </cell>
          <cell r="Y6">
            <v>14</v>
          </cell>
          <cell r="Z6">
            <v>16</v>
          </cell>
          <cell r="AA6">
            <v>300</v>
          </cell>
          <cell r="AB6">
            <v>16</v>
          </cell>
          <cell r="AC6" t="str">
            <v>np</v>
          </cell>
          <cell r="AD6">
            <v>0</v>
          </cell>
          <cell r="AE6" t="str">
            <v>np</v>
          </cell>
          <cell r="AF6" t="str">
            <v>np</v>
          </cell>
          <cell r="AG6">
            <v>0</v>
          </cell>
          <cell r="AH6" t="str">
            <v>np</v>
          </cell>
          <cell r="AI6" t="str">
            <v>np</v>
          </cell>
          <cell r="AJ6">
            <v>0</v>
          </cell>
          <cell r="AK6" t="str">
            <v>np</v>
          </cell>
          <cell r="AL6" t="str">
            <v>np</v>
          </cell>
          <cell r="AM6">
            <v>0</v>
          </cell>
          <cell r="AN6" t="str">
            <v>np</v>
          </cell>
        </row>
        <row r="7">
          <cell r="C7" t="str">
            <v>Kubik, Mark W</v>
          </cell>
          <cell r="D7">
            <v>1987</v>
          </cell>
          <cell r="E7">
            <v>1321</v>
          </cell>
          <cell r="F7">
            <v>3</v>
          </cell>
          <cell r="G7">
            <v>340</v>
          </cell>
          <cell r="H7">
            <v>25</v>
          </cell>
          <cell r="I7">
            <v>117</v>
          </cell>
          <cell r="J7">
            <v>5</v>
          </cell>
          <cell r="K7">
            <v>280</v>
          </cell>
          <cell r="L7">
            <v>15</v>
          </cell>
          <cell r="M7">
            <v>202</v>
          </cell>
          <cell r="N7">
            <v>17</v>
          </cell>
          <cell r="O7">
            <v>210</v>
          </cell>
          <cell r="P7">
            <v>17</v>
          </cell>
          <cell r="Q7">
            <v>26.5</v>
          </cell>
          <cell r="R7">
            <v>181.5</v>
          </cell>
          <cell r="S7">
            <v>26.5</v>
          </cell>
          <cell r="T7" t="str">
            <v>np</v>
          </cell>
          <cell r="U7">
            <v>0</v>
          </cell>
          <cell r="V7" t="str">
            <v>np</v>
          </cell>
          <cell r="W7" t="str">
            <v>np</v>
          </cell>
          <cell r="X7">
            <v>0</v>
          </cell>
          <cell r="Y7" t="str">
            <v>np</v>
          </cell>
          <cell r="Z7">
            <v>28</v>
          </cell>
          <cell r="AA7">
            <v>177</v>
          </cell>
          <cell r="AB7">
            <v>28</v>
          </cell>
          <cell r="AC7" t="str">
            <v>np</v>
          </cell>
          <cell r="AD7">
            <v>0</v>
          </cell>
          <cell r="AE7" t="str">
            <v>np</v>
          </cell>
          <cell r="AF7" t="str">
            <v>np</v>
          </cell>
          <cell r="AG7">
            <v>0</v>
          </cell>
          <cell r="AH7" t="str">
            <v>np</v>
          </cell>
          <cell r="AI7">
            <v>25</v>
          </cell>
          <cell r="AJ7">
            <v>289</v>
          </cell>
          <cell r="AK7">
            <v>25</v>
          </cell>
          <cell r="AL7" t="str">
            <v>np</v>
          </cell>
          <cell r="AM7">
            <v>0</v>
          </cell>
          <cell r="AN7" t="str">
            <v>np</v>
          </cell>
        </row>
        <row r="8">
          <cell r="C8" t="str">
            <v>Getz, Kurt A</v>
          </cell>
          <cell r="D8">
            <v>1988</v>
          </cell>
          <cell r="E8">
            <v>1289</v>
          </cell>
          <cell r="F8">
            <v>8</v>
          </cell>
          <cell r="G8">
            <v>274</v>
          </cell>
          <cell r="H8">
            <v>6</v>
          </cell>
          <cell r="I8">
            <v>278</v>
          </cell>
          <cell r="J8">
            <v>13</v>
          </cell>
          <cell r="K8">
            <v>203</v>
          </cell>
          <cell r="L8" t="str">
            <v>np</v>
          </cell>
          <cell r="M8">
            <v>0</v>
          </cell>
          <cell r="N8">
            <v>15</v>
          </cell>
          <cell r="O8">
            <v>303</v>
          </cell>
          <cell r="P8">
            <v>15</v>
          </cell>
          <cell r="Q8" t="str">
            <v>np</v>
          </cell>
          <cell r="R8">
            <v>0</v>
          </cell>
          <cell r="S8" t="str">
            <v>np</v>
          </cell>
          <cell r="T8" t="str">
            <v>np</v>
          </cell>
          <cell r="U8">
            <v>0</v>
          </cell>
          <cell r="V8" t="str">
            <v>np</v>
          </cell>
          <cell r="W8" t="str">
            <v>np</v>
          </cell>
          <cell r="X8">
            <v>0</v>
          </cell>
          <cell r="Y8" t="str">
            <v>np</v>
          </cell>
          <cell r="Z8" t="str">
            <v>np</v>
          </cell>
          <cell r="AA8">
            <v>0</v>
          </cell>
          <cell r="AB8" t="str">
            <v>np</v>
          </cell>
          <cell r="AC8" t="str">
            <v>np</v>
          </cell>
          <cell r="AD8">
            <v>0</v>
          </cell>
          <cell r="AE8" t="str">
            <v>np</v>
          </cell>
          <cell r="AF8" t="str">
            <v>np</v>
          </cell>
          <cell r="AG8">
            <v>0</v>
          </cell>
          <cell r="AH8" t="str">
            <v>np</v>
          </cell>
          <cell r="AI8" t="str">
            <v>np</v>
          </cell>
          <cell r="AJ8">
            <v>0</v>
          </cell>
          <cell r="AK8" t="str">
            <v>np</v>
          </cell>
          <cell r="AL8" t="str">
            <v>np</v>
          </cell>
          <cell r="AM8">
            <v>0</v>
          </cell>
          <cell r="AN8" t="str">
            <v>np</v>
          </cell>
          <cell r="AO8">
            <v>231</v>
          </cell>
        </row>
        <row r="9">
          <cell r="C9" t="str">
            <v>Hodges, Teddy H</v>
          </cell>
          <cell r="D9">
            <v>1988</v>
          </cell>
          <cell r="E9">
            <v>838</v>
          </cell>
          <cell r="F9">
            <v>11</v>
          </cell>
          <cell r="G9">
            <v>210</v>
          </cell>
          <cell r="H9" t="str">
            <v>np</v>
          </cell>
          <cell r="I9">
            <v>0</v>
          </cell>
          <cell r="J9" t="str">
            <v>np</v>
          </cell>
          <cell r="K9">
            <v>0</v>
          </cell>
          <cell r="L9">
            <v>6</v>
          </cell>
          <cell r="M9">
            <v>278</v>
          </cell>
          <cell r="N9">
            <v>27</v>
          </cell>
          <cell r="O9">
            <v>180</v>
          </cell>
          <cell r="P9">
            <v>27</v>
          </cell>
          <cell r="Q9" t="str">
            <v>np</v>
          </cell>
          <cell r="R9">
            <v>0</v>
          </cell>
          <cell r="S9" t="str">
            <v>np</v>
          </cell>
          <cell r="T9" t="str">
            <v>np</v>
          </cell>
          <cell r="U9">
            <v>0</v>
          </cell>
          <cell r="V9" t="str">
            <v>np</v>
          </cell>
          <cell r="W9">
            <v>27.5</v>
          </cell>
          <cell r="X9">
            <v>169.5</v>
          </cell>
          <cell r="Y9">
            <v>27.5</v>
          </cell>
          <cell r="Z9" t="str">
            <v>np</v>
          </cell>
          <cell r="AA9">
            <v>0</v>
          </cell>
          <cell r="AB9" t="str">
            <v>np</v>
          </cell>
          <cell r="AC9" t="str">
            <v>np</v>
          </cell>
          <cell r="AD9">
            <v>0</v>
          </cell>
          <cell r="AE9" t="str">
            <v>np</v>
          </cell>
          <cell r="AF9" t="str">
            <v>np</v>
          </cell>
          <cell r="AG9">
            <v>0</v>
          </cell>
          <cell r="AH9" t="str">
            <v>np</v>
          </cell>
          <cell r="AI9" t="str">
            <v>np</v>
          </cell>
          <cell r="AJ9">
            <v>0</v>
          </cell>
          <cell r="AK9" t="str">
            <v>np</v>
          </cell>
          <cell r="AL9" t="str">
            <v>np</v>
          </cell>
          <cell r="AM9">
            <v>0</v>
          </cell>
          <cell r="AN9" t="str">
            <v>np</v>
          </cell>
        </row>
        <row r="10">
          <cell r="C10" t="str">
            <v>Louton, Alexander</v>
          </cell>
          <cell r="D10">
            <v>1987</v>
          </cell>
          <cell r="E10">
            <v>786</v>
          </cell>
          <cell r="F10">
            <v>13</v>
          </cell>
          <cell r="G10">
            <v>206</v>
          </cell>
          <cell r="H10">
            <v>16</v>
          </cell>
          <cell r="I10">
            <v>200</v>
          </cell>
          <cell r="J10" t="str">
            <v>np</v>
          </cell>
          <cell r="K10">
            <v>0</v>
          </cell>
          <cell r="L10">
            <v>10</v>
          </cell>
          <cell r="M10">
            <v>212</v>
          </cell>
          <cell r="N10" t="str">
            <v>np</v>
          </cell>
          <cell r="O10">
            <v>0</v>
          </cell>
          <cell r="P10" t="str">
            <v>np</v>
          </cell>
          <cell r="Q10" t="str">
            <v>np</v>
          </cell>
          <cell r="R10">
            <v>0</v>
          </cell>
          <cell r="S10" t="str">
            <v>np</v>
          </cell>
          <cell r="T10" t="str">
            <v>np</v>
          </cell>
          <cell r="U10">
            <v>0</v>
          </cell>
          <cell r="V10" t="str">
            <v>np</v>
          </cell>
          <cell r="W10" t="str">
            <v>np</v>
          </cell>
          <cell r="X10">
            <v>0</v>
          </cell>
          <cell r="Y10" t="str">
            <v>np</v>
          </cell>
          <cell r="Z10">
            <v>31</v>
          </cell>
          <cell r="AA10">
            <v>168</v>
          </cell>
          <cell r="AB10">
            <v>31</v>
          </cell>
          <cell r="AC10" t="str">
            <v>np</v>
          </cell>
          <cell r="AD10">
            <v>0</v>
          </cell>
          <cell r="AE10" t="str">
            <v>np</v>
          </cell>
          <cell r="AF10" t="str">
            <v>np</v>
          </cell>
          <cell r="AG10">
            <v>0</v>
          </cell>
          <cell r="AH10" t="str">
            <v>np</v>
          </cell>
          <cell r="AI10" t="str">
            <v>np</v>
          </cell>
          <cell r="AJ10">
            <v>0</v>
          </cell>
          <cell r="AK10" t="str">
            <v>np</v>
          </cell>
          <cell r="AL10" t="str">
            <v>np</v>
          </cell>
          <cell r="AM10">
            <v>0</v>
          </cell>
          <cell r="AN10" t="str">
            <v>np</v>
          </cell>
        </row>
        <row r="11">
          <cell r="C11" t="str">
            <v>Parkins, Benjamin B</v>
          </cell>
          <cell r="D11">
            <v>1989</v>
          </cell>
          <cell r="E11">
            <v>755</v>
          </cell>
          <cell r="F11">
            <v>15</v>
          </cell>
          <cell r="G11">
            <v>202</v>
          </cell>
          <cell r="H11">
            <v>22</v>
          </cell>
          <cell r="I11">
            <v>135</v>
          </cell>
          <cell r="J11">
            <v>12</v>
          </cell>
          <cell r="K11">
            <v>211</v>
          </cell>
          <cell r="L11">
            <v>30</v>
          </cell>
          <cell r="M11">
            <v>114</v>
          </cell>
          <cell r="N11">
            <v>18</v>
          </cell>
          <cell r="O11">
            <v>207</v>
          </cell>
          <cell r="P11">
            <v>18</v>
          </cell>
          <cell r="Q11" t="str">
            <v>np</v>
          </cell>
          <cell r="R11">
            <v>0</v>
          </cell>
          <cell r="S11" t="str">
            <v>np</v>
          </cell>
          <cell r="T11" t="str">
            <v>np</v>
          </cell>
          <cell r="U11">
            <v>0</v>
          </cell>
          <cell r="V11" t="str">
            <v>np</v>
          </cell>
          <cell r="W11" t="str">
            <v>np</v>
          </cell>
          <cell r="X11">
            <v>0</v>
          </cell>
          <cell r="Y11" t="str">
            <v>np</v>
          </cell>
          <cell r="Z11" t="str">
            <v>np</v>
          </cell>
          <cell r="AA11">
            <v>0</v>
          </cell>
          <cell r="AB11" t="str">
            <v>np</v>
          </cell>
          <cell r="AC11" t="str">
            <v>np</v>
          </cell>
          <cell r="AD11">
            <v>0</v>
          </cell>
          <cell r="AE11" t="str">
            <v>np</v>
          </cell>
          <cell r="AF11" t="str">
            <v>np</v>
          </cell>
          <cell r="AG11">
            <v>0</v>
          </cell>
          <cell r="AH11" t="str">
            <v>np</v>
          </cell>
          <cell r="AI11" t="str">
            <v>np</v>
          </cell>
          <cell r="AJ11">
            <v>0</v>
          </cell>
          <cell r="AK11" t="str">
            <v>np</v>
          </cell>
          <cell r="AL11" t="str">
            <v>np</v>
          </cell>
          <cell r="AM11">
            <v>0</v>
          </cell>
          <cell r="AN11" t="str">
            <v>np</v>
          </cell>
        </row>
        <row r="12">
          <cell r="C12" t="str">
            <v>Itameri-Kinter, Kai E</v>
          </cell>
          <cell r="D12">
            <v>1987</v>
          </cell>
          <cell r="E12">
            <v>726</v>
          </cell>
          <cell r="F12">
            <v>6.5</v>
          </cell>
          <cell r="G12">
            <v>277</v>
          </cell>
          <cell r="H12">
            <v>19</v>
          </cell>
          <cell r="I12">
            <v>138</v>
          </cell>
          <cell r="J12">
            <v>20.5</v>
          </cell>
          <cell r="K12">
            <v>136.5</v>
          </cell>
          <cell r="L12">
            <v>17</v>
          </cell>
          <cell r="M12">
            <v>140</v>
          </cell>
          <cell r="N12" t="str">
            <v>np</v>
          </cell>
          <cell r="O12">
            <v>0</v>
          </cell>
          <cell r="P12" t="str">
            <v>np</v>
          </cell>
          <cell r="Q12" t="str">
            <v>np</v>
          </cell>
          <cell r="R12">
            <v>0</v>
          </cell>
          <cell r="S12" t="str">
            <v>np</v>
          </cell>
          <cell r="T12" t="str">
            <v>np</v>
          </cell>
          <cell r="U12">
            <v>0</v>
          </cell>
          <cell r="V12" t="str">
            <v>np</v>
          </cell>
          <cell r="W12" t="str">
            <v>np</v>
          </cell>
          <cell r="X12">
            <v>0</v>
          </cell>
          <cell r="Y12" t="str">
            <v>np</v>
          </cell>
          <cell r="Z12">
            <v>30</v>
          </cell>
          <cell r="AA12">
            <v>171</v>
          </cell>
          <cell r="AB12">
            <v>30</v>
          </cell>
          <cell r="AC12" t="str">
            <v>np</v>
          </cell>
          <cell r="AD12">
            <v>0</v>
          </cell>
          <cell r="AE12" t="str">
            <v>np</v>
          </cell>
          <cell r="AF12" t="str">
            <v>np</v>
          </cell>
          <cell r="AG12">
            <v>0</v>
          </cell>
          <cell r="AH12" t="str">
            <v>np</v>
          </cell>
          <cell r="AI12" t="str">
            <v>np</v>
          </cell>
          <cell r="AJ12">
            <v>0</v>
          </cell>
          <cell r="AK12" t="str">
            <v>np</v>
          </cell>
          <cell r="AL12" t="str">
            <v>np</v>
          </cell>
          <cell r="AM12">
            <v>0</v>
          </cell>
          <cell r="AN12" t="str">
            <v>np</v>
          </cell>
        </row>
        <row r="13">
          <cell r="C13" t="str">
            <v>Lepold, Joshua E</v>
          </cell>
          <cell r="D13">
            <v>1987</v>
          </cell>
          <cell r="E13">
            <v>692</v>
          </cell>
          <cell r="F13">
            <v>18</v>
          </cell>
          <cell r="G13">
            <v>138</v>
          </cell>
          <cell r="H13">
            <v>21</v>
          </cell>
          <cell r="I13">
            <v>136</v>
          </cell>
          <cell r="J13">
            <v>9</v>
          </cell>
          <cell r="K13">
            <v>214</v>
          </cell>
          <cell r="L13">
            <v>14</v>
          </cell>
          <cell r="M13">
            <v>204</v>
          </cell>
          <cell r="N13" t="str">
            <v>np</v>
          </cell>
          <cell r="O13">
            <v>0</v>
          </cell>
          <cell r="P13" t="e">
            <v>#N/A</v>
          </cell>
          <cell r="Q13" t="str">
            <v>np</v>
          </cell>
          <cell r="R13">
            <v>0</v>
          </cell>
          <cell r="S13" t="e">
            <v>#N/A</v>
          </cell>
          <cell r="T13" t="str">
            <v>np</v>
          </cell>
          <cell r="U13">
            <v>0</v>
          </cell>
          <cell r="V13" t="e">
            <v>#N/A</v>
          </cell>
          <cell r="W13" t="str">
            <v>np</v>
          </cell>
          <cell r="X13">
            <v>0</v>
          </cell>
          <cell r="Y13" t="e">
            <v>#N/A</v>
          </cell>
          <cell r="Z13" t="str">
            <v>np</v>
          </cell>
          <cell r="AA13">
            <v>0</v>
          </cell>
          <cell r="AB13" t="e">
            <v>#N/A</v>
          </cell>
          <cell r="AC13" t="str">
            <v>np</v>
          </cell>
          <cell r="AD13">
            <v>0</v>
          </cell>
          <cell r="AE13" t="e">
            <v>#N/A</v>
          </cell>
          <cell r="AF13" t="str">
            <v>np</v>
          </cell>
          <cell r="AG13">
            <v>0</v>
          </cell>
          <cell r="AH13" t="e">
            <v>#N/A</v>
          </cell>
          <cell r="AI13" t="str">
            <v>np</v>
          </cell>
          <cell r="AJ13">
            <v>0</v>
          </cell>
          <cell r="AK13" t="e">
            <v>#N/A</v>
          </cell>
          <cell r="AL13" t="str">
            <v>np</v>
          </cell>
          <cell r="AM13">
            <v>0</v>
          </cell>
          <cell r="AN13" t="e">
            <v>#N/A</v>
          </cell>
        </row>
        <row r="14">
          <cell r="C14" t="str">
            <v>Cho, Kevin</v>
          </cell>
          <cell r="D14">
            <v>1987</v>
          </cell>
          <cell r="E14">
            <v>503</v>
          </cell>
          <cell r="F14" t="str">
            <v>np</v>
          </cell>
          <cell r="G14">
            <v>0</v>
          </cell>
          <cell r="H14">
            <v>13.5</v>
          </cell>
          <cell r="I14">
            <v>202.5</v>
          </cell>
          <cell r="J14">
            <v>22</v>
          </cell>
          <cell r="K14">
            <v>135</v>
          </cell>
          <cell r="L14" t="str">
            <v>np</v>
          </cell>
          <cell r="M14">
            <v>0</v>
          </cell>
          <cell r="N14" t="str">
            <v>np</v>
          </cell>
          <cell r="O14">
            <v>0</v>
          </cell>
          <cell r="P14" t="str">
            <v>np</v>
          </cell>
          <cell r="Q14">
            <v>32</v>
          </cell>
          <cell r="R14">
            <v>165</v>
          </cell>
          <cell r="S14">
            <v>32</v>
          </cell>
          <cell r="T14" t="str">
            <v>np</v>
          </cell>
          <cell r="U14">
            <v>0</v>
          </cell>
          <cell r="V14" t="str">
            <v>np</v>
          </cell>
          <cell r="W14" t="str">
            <v>np</v>
          </cell>
          <cell r="X14">
            <v>0</v>
          </cell>
          <cell r="Y14" t="str">
            <v>np</v>
          </cell>
          <cell r="Z14" t="str">
            <v>np</v>
          </cell>
          <cell r="AA14">
            <v>0</v>
          </cell>
          <cell r="AB14" t="str">
            <v>np</v>
          </cell>
          <cell r="AC14" t="str">
            <v>np</v>
          </cell>
          <cell r="AD14">
            <v>0</v>
          </cell>
          <cell r="AE14" t="str">
            <v>np</v>
          </cell>
          <cell r="AF14" t="str">
            <v>np</v>
          </cell>
          <cell r="AG14">
            <v>0</v>
          </cell>
          <cell r="AH14" t="str">
            <v>np</v>
          </cell>
          <cell r="AI14" t="str">
            <v>np</v>
          </cell>
          <cell r="AJ14">
            <v>0</v>
          </cell>
          <cell r="AK14" t="str">
            <v>np</v>
          </cell>
          <cell r="AL14" t="str">
            <v>np</v>
          </cell>
          <cell r="AM14">
            <v>0</v>
          </cell>
          <cell r="AN14" t="str">
            <v>np</v>
          </cell>
        </row>
        <row r="15">
          <cell r="C15" t="str">
            <v>Wright, Bagley</v>
          </cell>
          <cell r="D15">
            <v>1988</v>
          </cell>
          <cell r="E15">
            <v>502</v>
          </cell>
          <cell r="F15">
            <v>5</v>
          </cell>
          <cell r="G15">
            <v>280</v>
          </cell>
          <cell r="H15" t="str">
            <v>np</v>
          </cell>
          <cell r="I15">
            <v>0</v>
          </cell>
          <cell r="J15">
            <v>30</v>
          </cell>
          <cell r="K15">
            <v>112</v>
          </cell>
          <cell r="L15">
            <v>32</v>
          </cell>
          <cell r="M15">
            <v>110</v>
          </cell>
          <cell r="N15" t="str">
            <v>np</v>
          </cell>
          <cell r="O15">
            <v>0</v>
          </cell>
          <cell r="P15" t="e">
            <v>#N/A</v>
          </cell>
          <cell r="Q15" t="str">
            <v>np</v>
          </cell>
          <cell r="R15">
            <v>0</v>
          </cell>
          <cell r="S15" t="e">
            <v>#N/A</v>
          </cell>
          <cell r="T15" t="str">
            <v>np</v>
          </cell>
          <cell r="U15">
            <v>0</v>
          </cell>
          <cell r="V15" t="e">
            <v>#N/A</v>
          </cell>
          <cell r="W15" t="str">
            <v>np</v>
          </cell>
          <cell r="X15">
            <v>0</v>
          </cell>
          <cell r="Y15" t="e">
            <v>#N/A</v>
          </cell>
          <cell r="Z15" t="str">
            <v>np</v>
          </cell>
          <cell r="AA15">
            <v>0</v>
          </cell>
          <cell r="AB15" t="e">
            <v>#N/A</v>
          </cell>
          <cell r="AC15" t="str">
            <v>np</v>
          </cell>
          <cell r="AD15">
            <v>0</v>
          </cell>
          <cell r="AE15" t="e">
            <v>#N/A</v>
          </cell>
          <cell r="AF15" t="str">
            <v>np</v>
          </cell>
          <cell r="AG15">
            <v>0</v>
          </cell>
          <cell r="AH15" t="e">
            <v>#N/A</v>
          </cell>
          <cell r="AI15" t="str">
            <v>np</v>
          </cell>
          <cell r="AJ15">
            <v>0</v>
          </cell>
          <cell r="AK15" t="e">
            <v>#N/A</v>
          </cell>
          <cell r="AL15" t="str">
            <v>np</v>
          </cell>
          <cell r="AM15">
            <v>0</v>
          </cell>
          <cell r="AN15" t="e">
            <v>#N/A</v>
          </cell>
        </row>
        <row r="16">
          <cell r="C16" t="str">
            <v>Farrag, Sherif G</v>
          </cell>
          <cell r="D16">
            <v>1987</v>
          </cell>
          <cell r="E16">
            <v>456</v>
          </cell>
          <cell r="F16">
            <v>3</v>
          </cell>
          <cell r="G16">
            <v>340</v>
          </cell>
          <cell r="H16" t="str">
            <v>np</v>
          </cell>
          <cell r="I16">
            <v>0</v>
          </cell>
          <cell r="J16">
            <v>26</v>
          </cell>
          <cell r="K16">
            <v>116</v>
          </cell>
          <cell r="L16" t="str">
            <v>np</v>
          </cell>
          <cell r="M16">
            <v>0</v>
          </cell>
          <cell r="N16" t="str">
            <v>np</v>
          </cell>
          <cell r="O16">
            <v>0</v>
          </cell>
          <cell r="P16" t="e">
            <v>#N/A</v>
          </cell>
          <cell r="Q16" t="str">
            <v>np</v>
          </cell>
          <cell r="R16">
            <v>0</v>
          </cell>
          <cell r="S16" t="e">
            <v>#N/A</v>
          </cell>
          <cell r="T16" t="str">
            <v>np</v>
          </cell>
          <cell r="U16">
            <v>0</v>
          </cell>
          <cell r="V16" t="e">
            <v>#N/A</v>
          </cell>
          <cell r="W16" t="str">
            <v>np</v>
          </cell>
          <cell r="X16">
            <v>0</v>
          </cell>
          <cell r="Y16" t="e">
            <v>#N/A</v>
          </cell>
          <cell r="Z16" t="str">
            <v>np</v>
          </cell>
          <cell r="AA16">
            <v>0</v>
          </cell>
          <cell r="AB16" t="e">
            <v>#N/A</v>
          </cell>
          <cell r="AC16" t="str">
            <v>np</v>
          </cell>
          <cell r="AD16">
            <v>0</v>
          </cell>
          <cell r="AE16" t="e">
            <v>#N/A</v>
          </cell>
          <cell r="AF16" t="str">
            <v>np</v>
          </cell>
          <cell r="AG16">
            <v>0</v>
          </cell>
          <cell r="AH16" t="e">
            <v>#N/A</v>
          </cell>
          <cell r="AI16" t="str">
            <v>np</v>
          </cell>
          <cell r="AJ16">
            <v>0</v>
          </cell>
          <cell r="AK16" t="e">
            <v>#N/A</v>
          </cell>
          <cell r="AL16" t="str">
            <v>np</v>
          </cell>
          <cell r="AM16">
            <v>0</v>
          </cell>
          <cell r="AN16" t="e">
            <v>#N/A</v>
          </cell>
        </row>
        <row r="17">
          <cell r="C17" t="str">
            <v>Burton, Jeff</v>
          </cell>
          <cell r="D17">
            <v>1987</v>
          </cell>
          <cell r="E17">
            <v>446</v>
          </cell>
          <cell r="F17">
            <v>30</v>
          </cell>
          <cell r="G17">
            <v>114</v>
          </cell>
          <cell r="H17">
            <v>20</v>
          </cell>
          <cell r="I17">
            <v>137</v>
          </cell>
          <cell r="J17" t="str">
            <v>np</v>
          </cell>
          <cell r="K17">
            <v>0</v>
          </cell>
          <cell r="L17" t="str">
            <v>np</v>
          </cell>
          <cell r="M17">
            <v>0</v>
          </cell>
          <cell r="N17">
            <v>22</v>
          </cell>
          <cell r="O17">
            <v>195</v>
          </cell>
          <cell r="P17">
            <v>22</v>
          </cell>
          <cell r="Q17" t="str">
            <v>np</v>
          </cell>
          <cell r="R17">
            <v>0</v>
          </cell>
          <cell r="S17" t="str">
            <v>np</v>
          </cell>
          <cell r="T17" t="str">
            <v>np</v>
          </cell>
          <cell r="U17">
            <v>0</v>
          </cell>
          <cell r="V17" t="str">
            <v>np</v>
          </cell>
          <cell r="W17" t="str">
            <v>np</v>
          </cell>
          <cell r="X17">
            <v>0</v>
          </cell>
          <cell r="Y17" t="str">
            <v>np</v>
          </cell>
          <cell r="Z17" t="str">
            <v>np</v>
          </cell>
          <cell r="AA17">
            <v>0</v>
          </cell>
          <cell r="AB17" t="str">
            <v>np</v>
          </cell>
          <cell r="AC17" t="str">
            <v>np</v>
          </cell>
          <cell r="AD17">
            <v>0</v>
          </cell>
          <cell r="AE17" t="str">
            <v>np</v>
          </cell>
          <cell r="AF17" t="str">
            <v>np</v>
          </cell>
          <cell r="AG17">
            <v>0</v>
          </cell>
          <cell r="AH17" t="str">
            <v>np</v>
          </cell>
          <cell r="AI17" t="str">
            <v>np</v>
          </cell>
          <cell r="AJ17">
            <v>0</v>
          </cell>
          <cell r="AK17" t="str">
            <v>np</v>
          </cell>
          <cell r="AL17" t="str">
            <v>np</v>
          </cell>
          <cell r="AM17">
            <v>0</v>
          </cell>
          <cell r="AN17" t="str">
            <v>np</v>
          </cell>
        </row>
        <row r="18">
          <cell r="C18" t="str">
            <v>Lindsay, Colin D</v>
          </cell>
          <cell r="D18">
            <v>1987</v>
          </cell>
          <cell r="E18">
            <v>370</v>
          </cell>
          <cell r="F18">
            <v>23</v>
          </cell>
          <cell r="G18">
            <v>128</v>
          </cell>
          <cell r="H18">
            <v>32</v>
          </cell>
          <cell r="I18">
            <v>110</v>
          </cell>
          <cell r="J18" t="str">
            <v>np</v>
          </cell>
          <cell r="K18">
            <v>0</v>
          </cell>
          <cell r="L18">
            <v>21</v>
          </cell>
          <cell r="M18">
            <v>132</v>
          </cell>
          <cell r="N18" t="str">
            <v>np</v>
          </cell>
          <cell r="O18">
            <v>0</v>
          </cell>
          <cell r="P18" t="e">
            <v>#N/A</v>
          </cell>
          <cell r="Q18" t="str">
            <v>np</v>
          </cell>
          <cell r="R18">
            <v>0</v>
          </cell>
          <cell r="S18" t="e">
            <v>#N/A</v>
          </cell>
          <cell r="T18" t="str">
            <v>np</v>
          </cell>
          <cell r="U18">
            <v>0</v>
          </cell>
          <cell r="V18" t="e">
            <v>#N/A</v>
          </cell>
          <cell r="W18" t="str">
            <v>np</v>
          </cell>
          <cell r="X18">
            <v>0</v>
          </cell>
          <cell r="Y18" t="e">
            <v>#N/A</v>
          </cell>
          <cell r="Z18" t="str">
            <v>np</v>
          </cell>
          <cell r="AA18">
            <v>0</v>
          </cell>
          <cell r="AB18" t="e">
            <v>#N/A</v>
          </cell>
          <cell r="AC18" t="str">
            <v>np</v>
          </cell>
          <cell r="AD18">
            <v>0</v>
          </cell>
          <cell r="AE18" t="e">
            <v>#N/A</v>
          </cell>
          <cell r="AF18" t="str">
            <v>np</v>
          </cell>
          <cell r="AG18">
            <v>0</v>
          </cell>
          <cell r="AH18" t="e">
            <v>#N/A</v>
          </cell>
          <cell r="AI18" t="str">
            <v>np</v>
          </cell>
          <cell r="AJ18">
            <v>0</v>
          </cell>
          <cell r="AK18" t="e">
            <v>#N/A</v>
          </cell>
          <cell r="AL18" t="str">
            <v>np</v>
          </cell>
          <cell r="AM18">
            <v>0</v>
          </cell>
          <cell r="AN18" t="e">
            <v>#N/A</v>
          </cell>
        </row>
        <row r="19">
          <cell r="C19" t="str">
            <v>Charles, Lowden U</v>
          </cell>
          <cell r="D19">
            <v>1987</v>
          </cell>
          <cell r="E19">
            <v>325</v>
          </cell>
          <cell r="F19">
            <v>10</v>
          </cell>
          <cell r="G19">
            <v>212</v>
          </cell>
          <cell r="H19" t="str">
            <v>np</v>
          </cell>
          <cell r="I19">
            <v>0</v>
          </cell>
          <cell r="J19">
            <v>29</v>
          </cell>
          <cell r="K19">
            <v>113</v>
          </cell>
          <cell r="L19" t="str">
            <v>np</v>
          </cell>
          <cell r="M19">
            <v>0</v>
          </cell>
          <cell r="N19" t="str">
            <v>np</v>
          </cell>
          <cell r="O19">
            <v>0</v>
          </cell>
          <cell r="P19" t="e">
            <v>#N/A</v>
          </cell>
          <cell r="Q19" t="str">
            <v>np</v>
          </cell>
          <cell r="R19">
            <v>0</v>
          </cell>
          <cell r="S19" t="e">
            <v>#N/A</v>
          </cell>
          <cell r="T19" t="str">
            <v>np</v>
          </cell>
          <cell r="U19">
            <v>0</v>
          </cell>
          <cell r="V19" t="e">
            <v>#N/A</v>
          </cell>
          <cell r="W19" t="str">
            <v>np</v>
          </cell>
          <cell r="X19">
            <v>0</v>
          </cell>
          <cell r="Y19" t="e">
            <v>#N/A</v>
          </cell>
          <cell r="Z19" t="str">
            <v>np</v>
          </cell>
          <cell r="AA19">
            <v>0</v>
          </cell>
          <cell r="AB19" t="e">
            <v>#N/A</v>
          </cell>
          <cell r="AC19" t="str">
            <v>np</v>
          </cell>
          <cell r="AD19">
            <v>0</v>
          </cell>
          <cell r="AE19" t="e">
            <v>#N/A</v>
          </cell>
          <cell r="AF19" t="str">
            <v>np</v>
          </cell>
          <cell r="AG19">
            <v>0</v>
          </cell>
          <cell r="AH19" t="e">
            <v>#N/A</v>
          </cell>
          <cell r="AI19" t="str">
            <v>np</v>
          </cell>
          <cell r="AJ19">
            <v>0</v>
          </cell>
          <cell r="AK19" t="e">
            <v>#N/A</v>
          </cell>
          <cell r="AL19" t="str">
            <v>np</v>
          </cell>
          <cell r="AM19">
            <v>0</v>
          </cell>
          <cell r="AN19" t="e">
            <v>#N/A</v>
          </cell>
        </row>
        <row r="20">
          <cell r="C20" t="str">
            <v>Chamley-Watson, Miles C</v>
          </cell>
          <cell r="D20">
            <v>1989</v>
          </cell>
          <cell r="E20">
            <v>316</v>
          </cell>
          <cell r="F20">
            <v>28</v>
          </cell>
          <cell r="G20">
            <v>118</v>
          </cell>
          <cell r="H20" t="str">
            <v>np</v>
          </cell>
          <cell r="I20">
            <v>0</v>
          </cell>
          <cell r="J20" t="str">
            <v>np</v>
          </cell>
          <cell r="K20">
            <v>0</v>
          </cell>
          <cell r="L20" t="str">
            <v>np</v>
          </cell>
          <cell r="M20">
            <v>0</v>
          </cell>
          <cell r="N20">
            <v>21</v>
          </cell>
          <cell r="O20">
            <v>198</v>
          </cell>
          <cell r="P20">
            <v>21</v>
          </cell>
          <cell r="Q20" t="str">
            <v>np</v>
          </cell>
          <cell r="R20">
            <v>0</v>
          </cell>
          <cell r="S20" t="str">
            <v>np</v>
          </cell>
          <cell r="T20" t="str">
            <v>np</v>
          </cell>
          <cell r="U20">
            <v>0</v>
          </cell>
          <cell r="V20" t="str">
            <v>np</v>
          </cell>
          <cell r="W20" t="str">
            <v>np</v>
          </cell>
          <cell r="X20">
            <v>0</v>
          </cell>
          <cell r="Y20" t="str">
            <v>np</v>
          </cell>
          <cell r="Z20" t="str">
            <v>np</v>
          </cell>
          <cell r="AA20">
            <v>0</v>
          </cell>
          <cell r="AB20" t="str">
            <v>np</v>
          </cell>
          <cell r="AC20" t="str">
            <v>np</v>
          </cell>
          <cell r="AD20">
            <v>0</v>
          </cell>
          <cell r="AE20" t="str">
            <v>np</v>
          </cell>
          <cell r="AF20" t="str">
            <v>np</v>
          </cell>
          <cell r="AG20">
            <v>0</v>
          </cell>
          <cell r="AH20" t="str">
            <v>np</v>
          </cell>
          <cell r="AI20" t="str">
            <v>np</v>
          </cell>
          <cell r="AJ20">
            <v>0</v>
          </cell>
          <cell r="AK20" t="str">
            <v>np</v>
          </cell>
          <cell r="AL20" t="str">
            <v>np</v>
          </cell>
          <cell r="AM20">
            <v>0</v>
          </cell>
          <cell r="AN20" t="str">
            <v>np</v>
          </cell>
        </row>
        <row r="21">
          <cell r="C21" t="str">
            <v>Friedman, William</v>
          </cell>
          <cell r="D21">
            <v>1987</v>
          </cell>
          <cell r="E21">
            <v>314</v>
          </cell>
          <cell r="F21">
            <v>16</v>
          </cell>
          <cell r="G21">
            <v>200</v>
          </cell>
          <cell r="H21" t="str">
            <v>np</v>
          </cell>
          <cell r="I21">
            <v>0</v>
          </cell>
          <cell r="J21">
            <v>28</v>
          </cell>
          <cell r="K21">
            <v>114</v>
          </cell>
          <cell r="L21" t="str">
            <v>np</v>
          </cell>
          <cell r="M21">
            <v>0</v>
          </cell>
          <cell r="N21" t="str">
            <v>np</v>
          </cell>
          <cell r="O21">
            <v>0</v>
          </cell>
          <cell r="P21" t="e">
            <v>#N/A</v>
          </cell>
          <cell r="Q21" t="str">
            <v>np</v>
          </cell>
          <cell r="R21">
            <v>0</v>
          </cell>
          <cell r="S21" t="e">
            <v>#N/A</v>
          </cell>
          <cell r="T21" t="str">
            <v>np</v>
          </cell>
          <cell r="U21">
            <v>0</v>
          </cell>
          <cell r="V21" t="e">
            <v>#N/A</v>
          </cell>
          <cell r="W21" t="str">
            <v>np</v>
          </cell>
          <cell r="X21">
            <v>0</v>
          </cell>
          <cell r="Y21" t="e">
            <v>#N/A</v>
          </cell>
          <cell r="Z21" t="str">
            <v>np</v>
          </cell>
          <cell r="AA21">
            <v>0</v>
          </cell>
          <cell r="AB21" t="e">
            <v>#N/A</v>
          </cell>
          <cell r="AC21" t="str">
            <v>np</v>
          </cell>
          <cell r="AD21">
            <v>0</v>
          </cell>
          <cell r="AE21" t="e">
            <v>#N/A</v>
          </cell>
          <cell r="AF21" t="str">
            <v>np</v>
          </cell>
          <cell r="AG21">
            <v>0</v>
          </cell>
          <cell r="AH21" t="e">
            <v>#N/A</v>
          </cell>
          <cell r="AI21" t="str">
            <v>np</v>
          </cell>
          <cell r="AJ21">
            <v>0</v>
          </cell>
          <cell r="AK21" t="e">
            <v>#N/A</v>
          </cell>
          <cell r="AL21" t="str">
            <v>np</v>
          </cell>
          <cell r="AM21">
            <v>0</v>
          </cell>
          <cell r="AN21" t="e">
            <v>#N/A</v>
          </cell>
        </row>
        <row r="22">
          <cell r="C22" t="str">
            <v>Sutter, Colin M</v>
          </cell>
          <cell r="D22">
            <v>1987</v>
          </cell>
          <cell r="E22">
            <v>290</v>
          </cell>
          <cell r="F22">
            <v>29</v>
          </cell>
          <cell r="G22">
            <v>116</v>
          </cell>
          <cell r="H22" t="str">
            <v>np</v>
          </cell>
          <cell r="I22">
            <v>0</v>
          </cell>
          <cell r="J22" t="str">
            <v>np</v>
          </cell>
          <cell r="K22">
            <v>0</v>
          </cell>
          <cell r="L22" t="str">
            <v>np</v>
          </cell>
          <cell r="M22">
            <v>0</v>
          </cell>
          <cell r="N22">
            <v>29</v>
          </cell>
          <cell r="O22">
            <v>174</v>
          </cell>
          <cell r="P22">
            <v>29</v>
          </cell>
          <cell r="Q22" t="str">
            <v>np</v>
          </cell>
          <cell r="R22">
            <v>0</v>
          </cell>
          <cell r="S22" t="str">
            <v>np</v>
          </cell>
          <cell r="T22" t="str">
            <v>np</v>
          </cell>
          <cell r="U22">
            <v>0</v>
          </cell>
          <cell r="V22" t="str">
            <v>np</v>
          </cell>
          <cell r="W22" t="str">
            <v>np</v>
          </cell>
          <cell r="X22">
            <v>0</v>
          </cell>
          <cell r="Y22" t="str">
            <v>np</v>
          </cell>
          <cell r="Z22" t="str">
            <v>np</v>
          </cell>
          <cell r="AA22">
            <v>0</v>
          </cell>
          <cell r="AB22" t="str">
            <v>np</v>
          </cell>
          <cell r="AC22" t="str">
            <v>np</v>
          </cell>
          <cell r="AD22">
            <v>0</v>
          </cell>
          <cell r="AE22" t="str">
            <v>np</v>
          </cell>
          <cell r="AF22" t="str">
            <v>np</v>
          </cell>
          <cell r="AG22">
            <v>0</v>
          </cell>
          <cell r="AH22" t="str">
            <v>np</v>
          </cell>
          <cell r="AI22" t="str">
            <v>np</v>
          </cell>
          <cell r="AJ22">
            <v>0</v>
          </cell>
          <cell r="AK22" t="str">
            <v>np</v>
          </cell>
          <cell r="AL22" t="str">
            <v>np</v>
          </cell>
          <cell r="AM22">
            <v>0</v>
          </cell>
          <cell r="AN22" t="str">
            <v>np</v>
          </cell>
        </row>
        <row r="23">
          <cell r="C23" t="str">
            <v>Meinhardt, Gerek L</v>
          </cell>
          <cell r="D23">
            <v>1990</v>
          </cell>
          <cell r="E23">
            <v>258</v>
          </cell>
          <cell r="F23">
            <v>20</v>
          </cell>
          <cell r="G23">
            <v>134</v>
          </cell>
          <cell r="H23" t="str">
            <v>np</v>
          </cell>
          <cell r="I23">
            <v>0</v>
          </cell>
          <cell r="J23" t="str">
            <v>np</v>
          </cell>
          <cell r="K23">
            <v>0</v>
          </cell>
          <cell r="L23">
            <v>25</v>
          </cell>
          <cell r="M23">
            <v>124</v>
          </cell>
          <cell r="N23" t="str">
            <v>np</v>
          </cell>
          <cell r="O23">
            <v>0</v>
          </cell>
          <cell r="P23" t="e">
            <v>#N/A</v>
          </cell>
          <cell r="Q23" t="str">
            <v>np</v>
          </cell>
          <cell r="R23">
            <v>0</v>
          </cell>
          <cell r="S23" t="e">
            <v>#N/A</v>
          </cell>
          <cell r="T23" t="str">
            <v>np</v>
          </cell>
          <cell r="U23">
            <v>0</v>
          </cell>
          <cell r="V23" t="e">
            <v>#N/A</v>
          </cell>
          <cell r="W23" t="str">
            <v>np</v>
          </cell>
          <cell r="X23">
            <v>0</v>
          </cell>
          <cell r="Y23" t="e">
            <v>#N/A</v>
          </cell>
          <cell r="Z23" t="str">
            <v>np</v>
          </cell>
          <cell r="AA23">
            <v>0</v>
          </cell>
          <cell r="AB23" t="e">
            <v>#N/A</v>
          </cell>
          <cell r="AC23" t="str">
            <v>np</v>
          </cell>
          <cell r="AD23">
            <v>0</v>
          </cell>
          <cell r="AE23" t="e">
            <v>#N/A</v>
          </cell>
          <cell r="AF23" t="str">
            <v>np</v>
          </cell>
          <cell r="AG23">
            <v>0</v>
          </cell>
          <cell r="AH23" t="e">
            <v>#N/A</v>
          </cell>
          <cell r="AI23" t="str">
            <v>np</v>
          </cell>
          <cell r="AJ23">
            <v>0</v>
          </cell>
          <cell r="AK23" t="e">
            <v>#N/A</v>
          </cell>
          <cell r="AL23" t="str">
            <v>np</v>
          </cell>
          <cell r="AM23">
            <v>0</v>
          </cell>
          <cell r="AN23" t="e">
            <v>#N/A</v>
          </cell>
        </row>
        <row r="24">
          <cell r="C24" t="str">
            <v>Perkins, Samuel H</v>
          </cell>
          <cell r="D24">
            <v>1988</v>
          </cell>
          <cell r="E24">
            <v>214</v>
          </cell>
          <cell r="F24">
            <v>9</v>
          </cell>
          <cell r="G24">
            <v>214</v>
          </cell>
          <cell r="H24" t="str">
            <v>np</v>
          </cell>
          <cell r="I24">
            <v>0</v>
          </cell>
          <cell r="J24" t="str">
            <v>np</v>
          </cell>
          <cell r="K24">
            <v>0</v>
          </cell>
          <cell r="L24" t="str">
            <v>np</v>
          </cell>
          <cell r="M24">
            <v>0</v>
          </cell>
          <cell r="N24" t="str">
            <v>np</v>
          </cell>
          <cell r="O24">
            <v>0</v>
          </cell>
          <cell r="P24" t="e">
            <v>#N/A</v>
          </cell>
          <cell r="Q24" t="str">
            <v>np</v>
          </cell>
          <cell r="R24">
            <v>0</v>
          </cell>
          <cell r="S24" t="e">
            <v>#N/A</v>
          </cell>
          <cell r="T24" t="str">
            <v>np</v>
          </cell>
          <cell r="U24">
            <v>0</v>
          </cell>
          <cell r="V24" t="e">
            <v>#N/A</v>
          </cell>
          <cell r="W24" t="str">
            <v>np</v>
          </cell>
          <cell r="X24">
            <v>0</v>
          </cell>
          <cell r="Y24" t="e">
            <v>#N/A</v>
          </cell>
          <cell r="Z24" t="str">
            <v>np</v>
          </cell>
          <cell r="AA24">
            <v>0</v>
          </cell>
          <cell r="AB24" t="e">
            <v>#N/A</v>
          </cell>
          <cell r="AC24" t="str">
            <v>np</v>
          </cell>
          <cell r="AD24">
            <v>0</v>
          </cell>
          <cell r="AE24" t="e">
            <v>#N/A</v>
          </cell>
          <cell r="AF24" t="str">
            <v>np</v>
          </cell>
          <cell r="AG24">
            <v>0</v>
          </cell>
          <cell r="AH24" t="e">
            <v>#N/A</v>
          </cell>
          <cell r="AI24" t="str">
            <v>np</v>
          </cell>
          <cell r="AJ24">
            <v>0</v>
          </cell>
          <cell r="AK24" t="e">
            <v>#N/A</v>
          </cell>
          <cell r="AL24" t="str">
            <v>np</v>
          </cell>
          <cell r="AM24">
            <v>0</v>
          </cell>
          <cell r="AN24" t="e">
            <v>#N/A</v>
          </cell>
        </row>
        <row r="25">
          <cell r="C25" t="str">
            <v>Wicas, Graham E</v>
          </cell>
          <cell r="D25">
            <v>1989</v>
          </cell>
          <cell r="E25">
            <v>208</v>
          </cell>
          <cell r="F25">
            <v>12</v>
          </cell>
          <cell r="G25">
            <v>208</v>
          </cell>
          <cell r="H25" t="str">
            <v>np</v>
          </cell>
          <cell r="I25">
            <v>0</v>
          </cell>
          <cell r="J25" t="str">
            <v>np</v>
          </cell>
          <cell r="K25">
            <v>0</v>
          </cell>
          <cell r="L25" t="str">
            <v>np</v>
          </cell>
          <cell r="M25">
            <v>0</v>
          </cell>
          <cell r="N25" t="str">
            <v>np</v>
          </cell>
          <cell r="O25">
            <v>0</v>
          </cell>
          <cell r="P25" t="e">
            <v>#N/A</v>
          </cell>
          <cell r="Q25" t="str">
            <v>np</v>
          </cell>
          <cell r="R25">
            <v>0</v>
          </cell>
          <cell r="S25" t="e">
            <v>#N/A</v>
          </cell>
          <cell r="T25" t="str">
            <v>np</v>
          </cell>
          <cell r="U25">
            <v>0</v>
          </cell>
          <cell r="V25" t="e">
            <v>#N/A</v>
          </cell>
          <cell r="W25" t="str">
            <v>np</v>
          </cell>
          <cell r="X25">
            <v>0</v>
          </cell>
          <cell r="Y25" t="e">
            <v>#N/A</v>
          </cell>
          <cell r="Z25" t="str">
            <v>np</v>
          </cell>
          <cell r="AA25">
            <v>0</v>
          </cell>
          <cell r="AB25" t="e">
            <v>#N/A</v>
          </cell>
          <cell r="AC25" t="str">
            <v>np</v>
          </cell>
          <cell r="AD25">
            <v>0</v>
          </cell>
          <cell r="AE25" t="e">
            <v>#N/A</v>
          </cell>
          <cell r="AF25" t="str">
            <v>np</v>
          </cell>
          <cell r="AG25">
            <v>0</v>
          </cell>
          <cell r="AH25" t="e">
            <v>#N/A</v>
          </cell>
          <cell r="AI25" t="str">
            <v>np</v>
          </cell>
          <cell r="AJ25">
            <v>0</v>
          </cell>
          <cell r="AK25" t="e">
            <v>#N/A</v>
          </cell>
          <cell r="AL25" t="str">
            <v>np</v>
          </cell>
          <cell r="AM25">
            <v>0</v>
          </cell>
          <cell r="AN25" t="e">
            <v>#N/A</v>
          </cell>
        </row>
        <row r="26">
          <cell r="C26" t="str">
            <v>Kim, Isaac J</v>
          </cell>
          <cell r="D26">
            <v>1988</v>
          </cell>
          <cell r="E26">
            <v>204</v>
          </cell>
          <cell r="F26">
            <v>14</v>
          </cell>
          <cell r="G26">
            <v>204</v>
          </cell>
          <cell r="H26" t="str">
            <v>np</v>
          </cell>
          <cell r="I26">
            <v>0</v>
          </cell>
          <cell r="J26" t="str">
            <v>np</v>
          </cell>
          <cell r="K26">
            <v>0</v>
          </cell>
          <cell r="L26" t="str">
            <v>np</v>
          </cell>
          <cell r="M26">
            <v>0</v>
          </cell>
          <cell r="N26" t="str">
            <v>np</v>
          </cell>
          <cell r="O26">
            <v>0</v>
          </cell>
          <cell r="P26" t="e">
            <v>#N/A</v>
          </cell>
          <cell r="Q26" t="str">
            <v>np</v>
          </cell>
          <cell r="R26">
            <v>0</v>
          </cell>
          <cell r="S26" t="e">
            <v>#N/A</v>
          </cell>
          <cell r="T26" t="str">
            <v>np</v>
          </cell>
          <cell r="U26">
            <v>0</v>
          </cell>
          <cell r="V26" t="e">
            <v>#N/A</v>
          </cell>
          <cell r="W26" t="str">
            <v>np</v>
          </cell>
          <cell r="X26">
            <v>0</v>
          </cell>
          <cell r="Y26" t="e">
            <v>#N/A</v>
          </cell>
          <cell r="Z26" t="str">
            <v>np</v>
          </cell>
          <cell r="AA26">
            <v>0</v>
          </cell>
          <cell r="AB26" t="e">
            <v>#N/A</v>
          </cell>
          <cell r="AC26" t="str">
            <v>np</v>
          </cell>
          <cell r="AD26">
            <v>0</v>
          </cell>
          <cell r="AE26" t="e">
            <v>#N/A</v>
          </cell>
          <cell r="AF26" t="str">
            <v>np</v>
          </cell>
          <cell r="AG26">
            <v>0</v>
          </cell>
          <cell r="AH26" t="e">
            <v>#N/A</v>
          </cell>
          <cell r="AI26" t="str">
            <v>np</v>
          </cell>
          <cell r="AJ26">
            <v>0</v>
          </cell>
          <cell r="AK26" t="e">
            <v>#N/A</v>
          </cell>
          <cell r="AL26" t="str">
            <v>np</v>
          </cell>
          <cell r="AM26">
            <v>0</v>
          </cell>
          <cell r="AN26" t="e">
            <v>#N/A</v>
          </cell>
        </row>
        <row r="27">
          <cell r="C27" t="str">
            <v>Pearce, Michael A</v>
          </cell>
          <cell r="D27">
            <v>1987</v>
          </cell>
          <cell r="E27">
            <v>201</v>
          </cell>
          <cell r="F27" t="str">
            <v>np</v>
          </cell>
          <cell r="G27">
            <v>0</v>
          </cell>
          <cell r="H27">
            <v>15</v>
          </cell>
          <cell r="I27">
            <v>201</v>
          </cell>
          <cell r="J27" t="str">
            <v>np</v>
          </cell>
          <cell r="K27">
            <v>0</v>
          </cell>
          <cell r="L27" t="str">
            <v>np</v>
          </cell>
          <cell r="M27">
            <v>0</v>
          </cell>
          <cell r="N27" t="str">
            <v>np</v>
          </cell>
          <cell r="O27">
            <v>0</v>
          </cell>
          <cell r="P27" t="e">
            <v>#N/A</v>
          </cell>
          <cell r="Q27" t="str">
            <v>np</v>
          </cell>
          <cell r="R27">
            <v>0</v>
          </cell>
          <cell r="S27" t="e">
            <v>#N/A</v>
          </cell>
          <cell r="T27" t="str">
            <v>np</v>
          </cell>
          <cell r="U27">
            <v>0</v>
          </cell>
          <cell r="V27" t="e">
            <v>#N/A</v>
          </cell>
          <cell r="W27" t="str">
            <v>np</v>
          </cell>
          <cell r="X27">
            <v>0</v>
          </cell>
          <cell r="Y27" t="e">
            <v>#N/A</v>
          </cell>
          <cell r="Z27" t="str">
            <v>np</v>
          </cell>
          <cell r="AA27">
            <v>0</v>
          </cell>
          <cell r="AB27" t="e">
            <v>#N/A</v>
          </cell>
          <cell r="AC27" t="str">
            <v>np</v>
          </cell>
          <cell r="AD27">
            <v>0</v>
          </cell>
          <cell r="AE27" t="e">
            <v>#N/A</v>
          </cell>
          <cell r="AF27" t="str">
            <v>np</v>
          </cell>
          <cell r="AG27">
            <v>0</v>
          </cell>
          <cell r="AH27" t="e">
            <v>#N/A</v>
          </cell>
          <cell r="AI27" t="str">
            <v>np</v>
          </cell>
          <cell r="AJ27">
            <v>0</v>
          </cell>
          <cell r="AK27" t="e">
            <v>#N/A</v>
          </cell>
          <cell r="AL27" t="str">
            <v>np</v>
          </cell>
          <cell r="AM27">
            <v>0</v>
          </cell>
          <cell r="AN27" t="e">
            <v>#N/A</v>
          </cell>
        </row>
        <row r="28">
          <cell r="C28" t="str">
            <v>Gurrieri, John M</v>
          </cell>
          <cell r="D28">
            <v>1988</v>
          </cell>
          <cell r="E28">
            <v>140</v>
          </cell>
          <cell r="F28">
            <v>17</v>
          </cell>
          <cell r="G28">
            <v>140</v>
          </cell>
          <cell r="H28" t="str">
            <v>np</v>
          </cell>
          <cell r="I28">
            <v>0</v>
          </cell>
          <cell r="J28" t="str">
            <v>np</v>
          </cell>
          <cell r="K28">
            <v>0</v>
          </cell>
          <cell r="L28" t="str">
            <v>np</v>
          </cell>
          <cell r="M28">
            <v>0</v>
          </cell>
          <cell r="N28" t="str">
            <v>np</v>
          </cell>
          <cell r="O28">
            <v>0</v>
          </cell>
          <cell r="P28" t="e">
            <v>#N/A</v>
          </cell>
          <cell r="Q28" t="str">
            <v>np</v>
          </cell>
          <cell r="R28">
            <v>0</v>
          </cell>
          <cell r="S28" t="e">
            <v>#N/A</v>
          </cell>
          <cell r="T28" t="str">
            <v>np</v>
          </cell>
          <cell r="U28">
            <v>0</v>
          </cell>
          <cell r="V28" t="e">
            <v>#N/A</v>
          </cell>
          <cell r="W28" t="str">
            <v>np</v>
          </cell>
          <cell r="X28">
            <v>0</v>
          </cell>
          <cell r="Y28" t="e">
            <v>#N/A</v>
          </cell>
          <cell r="Z28" t="str">
            <v>np</v>
          </cell>
          <cell r="AA28">
            <v>0</v>
          </cell>
          <cell r="AB28" t="e">
            <v>#N/A</v>
          </cell>
          <cell r="AC28" t="str">
            <v>np</v>
          </cell>
          <cell r="AD28">
            <v>0</v>
          </cell>
          <cell r="AE28" t="e">
            <v>#N/A</v>
          </cell>
          <cell r="AF28" t="str">
            <v>np</v>
          </cell>
          <cell r="AG28">
            <v>0</v>
          </cell>
          <cell r="AH28" t="e">
            <v>#N/A</v>
          </cell>
          <cell r="AI28" t="str">
            <v>np</v>
          </cell>
          <cell r="AJ28">
            <v>0</v>
          </cell>
          <cell r="AK28" t="e">
            <v>#N/A</v>
          </cell>
          <cell r="AL28" t="str">
            <v>np</v>
          </cell>
          <cell r="AM28">
            <v>0</v>
          </cell>
          <cell r="AN28" t="e">
            <v>#N/A</v>
          </cell>
        </row>
        <row r="29">
          <cell r="C29" t="str">
            <v>Streb Jr, Joseph T</v>
          </cell>
          <cell r="D29">
            <v>1988</v>
          </cell>
          <cell r="E29">
            <v>136</v>
          </cell>
          <cell r="F29">
            <v>19</v>
          </cell>
          <cell r="G29">
            <v>136</v>
          </cell>
          <cell r="H29" t="str">
            <v>np</v>
          </cell>
          <cell r="I29">
            <v>0</v>
          </cell>
          <cell r="J29" t="str">
            <v>np</v>
          </cell>
          <cell r="K29">
            <v>0</v>
          </cell>
          <cell r="L29" t="str">
            <v>np</v>
          </cell>
          <cell r="M29">
            <v>0</v>
          </cell>
          <cell r="N29" t="str">
            <v>np</v>
          </cell>
          <cell r="O29">
            <v>0</v>
          </cell>
          <cell r="P29" t="e">
            <v>#N/A</v>
          </cell>
          <cell r="Q29" t="str">
            <v>np</v>
          </cell>
          <cell r="R29">
            <v>0</v>
          </cell>
          <cell r="S29" t="e">
            <v>#N/A</v>
          </cell>
          <cell r="T29" t="str">
            <v>np</v>
          </cell>
          <cell r="U29">
            <v>0</v>
          </cell>
          <cell r="V29" t="e">
            <v>#N/A</v>
          </cell>
          <cell r="W29" t="str">
            <v>np</v>
          </cell>
          <cell r="X29">
            <v>0</v>
          </cell>
          <cell r="Y29" t="e">
            <v>#N/A</v>
          </cell>
          <cell r="Z29" t="str">
            <v>np</v>
          </cell>
          <cell r="AA29">
            <v>0</v>
          </cell>
          <cell r="AB29" t="e">
            <v>#N/A</v>
          </cell>
          <cell r="AC29" t="str">
            <v>np</v>
          </cell>
          <cell r="AD29">
            <v>0</v>
          </cell>
          <cell r="AE29" t="e">
            <v>#N/A</v>
          </cell>
          <cell r="AF29" t="str">
            <v>np</v>
          </cell>
          <cell r="AG29">
            <v>0</v>
          </cell>
          <cell r="AH29" t="e">
            <v>#N/A</v>
          </cell>
          <cell r="AI29" t="str">
            <v>np</v>
          </cell>
          <cell r="AJ29">
            <v>0</v>
          </cell>
          <cell r="AK29" t="e">
            <v>#N/A</v>
          </cell>
          <cell r="AL29" t="str">
            <v>np</v>
          </cell>
          <cell r="AM29">
            <v>0</v>
          </cell>
          <cell r="AN29" t="e">
            <v>#N/A</v>
          </cell>
        </row>
        <row r="30">
          <cell r="C30" t="str">
            <v>Yuh, Oung-Jo</v>
          </cell>
          <cell r="D30">
            <v>1988</v>
          </cell>
          <cell r="E30">
            <v>136</v>
          </cell>
          <cell r="F30" t="str">
            <v>np</v>
          </cell>
          <cell r="G30">
            <v>0</v>
          </cell>
          <cell r="H30" t="str">
            <v>np</v>
          </cell>
          <cell r="I30">
            <v>0</v>
          </cell>
          <cell r="J30" t="str">
            <v>np</v>
          </cell>
          <cell r="K30">
            <v>0</v>
          </cell>
          <cell r="L30">
            <v>19</v>
          </cell>
          <cell r="M30">
            <v>136</v>
          </cell>
          <cell r="N30" t="str">
            <v>np</v>
          </cell>
          <cell r="O30">
            <v>0</v>
          </cell>
          <cell r="P30" t="e">
            <v>#N/A</v>
          </cell>
          <cell r="Q30" t="str">
            <v>np</v>
          </cell>
          <cell r="R30">
            <v>0</v>
          </cell>
          <cell r="S30" t="e">
            <v>#N/A</v>
          </cell>
          <cell r="T30" t="str">
            <v>np</v>
          </cell>
          <cell r="U30">
            <v>0</v>
          </cell>
          <cell r="V30" t="e">
            <v>#N/A</v>
          </cell>
          <cell r="W30" t="str">
            <v>np</v>
          </cell>
          <cell r="X30">
            <v>0</v>
          </cell>
          <cell r="Y30" t="e">
            <v>#N/A</v>
          </cell>
          <cell r="Z30" t="str">
            <v>np</v>
          </cell>
          <cell r="AA30">
            <v>0</v>
          </cell>
          <cell r="AB30" t="e">
            <v>#N/A</v>
          </cell>
          <cell r="AC30" t="str">
            <v>np</v>
          </cell>
          <cell r="AD30">
            <v>0</v>
          </cell>
          <cell r="AE30" t="e">
            <v>#N/A</v>
          </cell>
          <cell r="AF30" t="str">
            <v>np</v>
          </cell>
          <cell r="AG30">
            <v>0</v>
          </cell>
          <cell r="AH30" t="e">
            <v>#N/A</v>
          </cell>
          <cell r="AI30" t="str">
            <v>np</v>
          </cell>
          <cell r="AJ30">
            <v>0</v>
          </cell>
          <cell r="AK30" t="e">
            <v>#N/A</v>
          </cell>
          <cell r="AL30" t="str">
            <v>np</v>
          </cell>
          <cell r="AM30">
            <v>0</v>
          </cell>
          <cell r="AN30" t="e">
            <v>#N/A</v>
          </cell>
        </row>
        <row r="31">
          <cell r="C31" t="str">
            <v>Einsiedler, James C</v>
          </cell>
          <cell r="D31">
            <v>1987</v>
          </cell>
          <cell r="E31">
            <v>132</v>
          </cell>
          <cell r="F31">
            <v>21</v>
          </cell>
          <cell r="G31">
            <v>132</v>
          </cell>
          <cell r="H31" t="str">
            <v>np</v>
          </cell>
          <cell r="I31">
            <v>0</v>
          </cell>
          <cell r="J31" t="str">
            <v>np</v>
          </cell>
          <cell r="K31">
            <v>0</v>
          </cell>
          <cell r="L31" t="str">
            <v>np</v>
          </cell>
          <cell r="M31">
            <v>0</v>
          </cell>
          <cell r="N31" t="str">
            <v>np</v>
          </cell>
          <cell r="O31">
            <v>0</v>
          </cell>
          <cell r="P31" t="e">
            <v>#N/A</v>
          </cell>
          <cell r="Q31" t="str">
            <v>np</v>
          </cell>
          <cell r="R31">
            <v>0</v>
          </cell>
          <cell r="S31" t="e">
            <v>#N/A</v>
          </cell>
          <cell r="T31" t="str">
            <v>np</v>
          </cell>
          <cell r="U31">
            <v>0</v>
          </cell>
          <cell r="V31" t="e">
            <v>#N/A</v>
          </cell>
          <cell r="W31" t="str">
            <v>np</v>
          </cell>
          <cell r="X31">
            <v>0</v>
          </cell>
          <cell r="Y31" t="e">
            <v>#N/A</v>
          </cell>
          <cell r="Z31" t="str">
            <v>np</v>
          </cell>
          <cell r="AA31">
            <v>0</v>
          </cell>
          <cell r="AB31" t="e">
            <v>#N/A</v>
          </cell>
          <cell r="AC31" t="str">
            <v>np</v>
          </cell>
          <cell r="AD31">
            <v>0</v>
          </cell>
          <cell r="AE31" t="e">
            <v>#N/A</v>
          </cell>
          <cell r="AF31" t="str">
            <v>np</v>
          </cell>
          <cell r="AG31">
            <v>0</v>
          </cell>
          <cell r="AH31" t="e">
            <v>#N/A</v>
          </cell>
          <cell r="AI31" t="str">
            <v>np</v>
          </cell>
          <cell r="AJ31">
            <v>0</v>
          </cell>
          <cell r="AK31" t="e">
            <v>#N/A</v>
          </cell>
          <cell r="AL31" t="str">
            <v>np</v>
          </cell>
          <cell r="AM31">
            <v>0</v>
          </cell>
          <cell r="AN31" t="e">
            <v>#N/A</v>
          </cell>
        </row>
        <row r="32">
          <cell r="C32" t="str">
            <v>MacDougall, Forrest N</v>
          </cell>
          <cell r="D32">
            <v>1988</v>
          </cell>
          <cell r="E32">
            <v>130</v>
          </cell>
          <cell r="F32">
            <v>22</v>
          </cell>
          <cell r="G32">
            <v>130</v>
          </cell>
          <cell r="H32" t="str">
            <v>np</v>
          </cell>
          <cell r="I32">
            <v>0</v>
          </cell>
          <cell r="J32" t="str">
            <v>np</v>
          </cell>
          <cell r="K32">
            <v>0</v>
          </cell>
          <cell r="L32" t="str">
            <v>np</v>
          </cell>
          <cell r="M32">
            <v>0</v>
          </cell>
          <cell r="N32" t="str">
            <v>np</v>
          </cell>
          <cell r="O32">
            <v>0</v>
          </cell>
          <cell r="P32" t="e">
            <v>#N/A</v>
          </cell>
          <cell r="Q32" t="str">
            <v>np</v>
          </cell>
          <cell r="R32">
            <v>0</v>
          </cell>
          <cell r="S32" t="e">
            <v>#N/A</v>
          </cell>
          <cell r="T32" t="str">
            <v>np</v>
          </cell>
          <cell r="U32">
            <v>0</v>
          </cell>
          <cell r="V32" t="e">
            <v>#N/A</v>
          </cell>
          <cell r="W32" t="str">
            <v>np</v>
          </cell>
          <cell r="X32">
            <v>0</v>
          </cell>
          <cell r="Y32" t="e">
            <v>#N/A</v>
          </cell>
          <cell r="Z32" t="str">
            <v>np</v>
          </cell>
          <cell r="AA32">
            <v>0</v>
          </cell>
          <cell r="AB32" t="e">
            <v>#N/A</v>
          </cell>
          <cell r="AC32" t="str">
            <v>np</v>
          </cell>
          <cell r="AD32">
            <v>0</v>
          </cell>
          <cell r="AE32" t="e">
            <v>#N/A</v>
          </cell>
          <cell r="AF32" t="str">
            <v>np</v>
          </cell>
          <cell r="AG32">
            <v>0</v>
          </cell>
          <cell r="AH32" t="e">
            <v>#N/A</v>
          </cell>
          <cell r="AI32" t="str">
            <v>np</v>
          </cell>
          <cell r="AJ32">
            <v>0</v>
          </cell>
          <cell r="AK32" t="e">
            <v>#N/A</v>
          </cell>
          <cell r="AL32" t="str">
            <v>np</v>
          </cell>
          <cell r="AM32">
            <v>0</v>
          </cell>
          <cell r="AN32" t="e">
            <v>#N/A</v>
          </cell>
        </row>
        <row r="33">
          <cell r="C33" t="str">
            <v>Botwinick, Nathaniel</v>
          </cell>
          <cell r="D33">
            <v>1988</v>
          </cell>
          <cell r="E33">
            <v>126</v>
          </cell>
          <cell r="F33">
            <v>24</v>
          </cell>
          <cell r="G33">
            <v>126</v>
          </cell>
          <cell r="H33" t="str">
            <v>np</v>
          </cell>
          <cell r="I33">
            <v>0</v>
          </cell>
          <cell r="J33" t="str">
            <v>np</v>
          </cell>
          <cell r="K33">
            <v>0</v>
          </cell>
          <cell r="L33" t="str">
            <v>np</v>
          </cell>
          <cell r="M33">
            <v>0</v>
          </cell>
          <cell r="N33" t="str">
            <v>np</v>
          </cell>
          <cell r="O33">
            <v>0</v>
          </cell>
          <cell r="P33" t="e">
            <v>#N/A</v>
          </cell>
          <cell r="Q33" t="str">
            <v>np</v>
          </cell>
          <cell r="R33">
            <v>0</v>
          </cell>
          <cell r="S33" t="e">
            <v>#N/A</v>
          </cell>
          <cell r="T33" t="str">
            <v>np</v>
          </cell>
          <cell r="U33">
            <v>0</v>
          </cell>
          <cell r="V33" t="e">
            <v>#N/A</v>
          </cell>
          <cell r="W33" t="str">
            <v>np</v>
          </cell>
          <cell r="X33">
            <v>0</v>
          </cell>
          <cell r="Y33" t="e">
            <v>#N/A</v>
          </cell>
          <cell r="Z33" t="str">
            <v>np</v>
          </cell>
          <cell r="AA33">
            <v>0</v>
          </cell>
          <cell r="AB33" t="e">
            <v>#N/A</v>
          </cell>
          <cell r="AC33" t="str">
            <v>np</v>
          </cell>
          <cell r="AD33">
            <v>0</v>
          </cell>
          <cell r="AE33" t="e">
            <v>#N/A</v>
          </cell>
          <cell r="AF33" t="str">
            <v>np</v>
          </cell>
          <cell r="AG33">
            <v>0</v>
          </cell>
          <cell r="AH33" t="e">
            <v>#N/A</v>
          </cell>
          <cell r="AI33" t="str">
            <v>np</v>
          </cell>
          <cell r="AJ33">
            <v>0</v>
          </cell>
          <cell r="AK33" t="e">
            <v>#N/A</v>
          </cell>
          <cell r="AL33" t="str">
            <v>np</v>
          </cell>
          <cell r="AM33">
            <v>0</v>
          </cell>
          <cell r="AN33" t="e">
            <v>#N/A</v>
          </cell>
        </row>
        <row r="34">
          <cell r="C34" t="str">
            <v>Barth, David</v>
          </cell>
          <cell r="D34">
            <v>1987</v>
          </cell>
          <cell r="E34">
            <v>124</v>
          </cell>
          <cell r="F34">
            <v>25</v>
          </cell>
          <cell r="G34">
            <v>124</v>
          </cell>
          <cell r="H34" t="str">
            <v>np</v>
          </cell>
          <cell r="I34">
            <v>0</v>
          </cell>
          <cell r="J34" t="str">
            <v>np</v>
          </cell>
          <cell r="K34">
            <v>0</v>
          </cell>
          <cell r="L34" t="str">
            <v>np</v>
          </cell>
          <cell r="M34">
            <v>0</v>
          </cell>
          <cell r="N34" t="str">
            <v>np</v>
          </cell>
          <cell r="O34">
            <v>0</v>
          </cell>
          <cell r="P34" t="e">
            <v>#N/A</v>
          </cell>
          <cell r="Q34" t="str">
            <v>np</v>
          </cell>
          <cell r="R34">
            <v>0</v>
          </cell>
          <cell r="S34" t="e">
            <v>#N/A</v>
          </cell>
          <cell r="T34" t="str">
            <v>np</v>
          </cell>
          <cell r="U34">
            <v>0</v>
          </cell>
          <cell r="V34" t="e">
            <v>#N/A</v>
          </cell>
          <cell r="W34" t="str">
            <v>np</v>
          </cell>
          <cell r="X34">
            <v>0</v>
          </cell>
          <cell r="Y34" t="e">
            <v>#N/A</v>
          </cell>
          <cell r="Z34" t="str">
            <v>np</v>
          </cell>
          <cell r="AA34">
            <v>0</v>
          </cell>
          <cell r="AB34" t="e">
            <v>#N/A</v>
          </cell>
          <cell r="AC34" t="str">
            <v>np</v>
          </cell>
          <cell r="AD34">
            <v>0</v>
          </cell>
          <cell r="AE34" t="e">
            <v>#N/A</v>
          </cell>
          <cell r="AF34" t="str">
            <v>np</v>
          </cell>
          <cell r="AG34">
            <v>0</v>
          </cell>
          <cell r="AH34" t="e">
            <v>#N/A</v>
          </cell>
          <cell r="AI34" t="str">
            <v>np</v>
          </cell>
          <cell r="AJ34">
            <v>0</v>
          </cell>
          <cell r="AK34" t="e">
            <v>#N/A</v>
          </cell>
          <cell r="AL34" t="str">
            <v>np</v>
          </cell>
          <cell r="AM34">
            <v>0</v>
          </cell>
          <cell r="AN34" t="e">
            <v>#N/A</v>
          </cell>
        </row>
        <row r="35">
          <cell r="C35" t="str">
            <v>Chen, Tommy *</v>
          </cell>
          <cell r="D35">
            <v>1987</v>
          </cell>
          <cell r="E35">
            <v>122</v>
          </cell>
          <cell r="F35">
            <v>26</v>
          </cell>
          <cell r="G35">
            <v>122</v>
          </cell>
          <cell r="H35" t="str">
            <v>np</v>
          </cell>
          <cell r="I35">
            <v>0</v>
          </cell>
          <cell r="J35" t="str">
            <v>np</v>
          </cell>
          <cell r="K35">
            <v>0</v>
          </cell>
          <cell r="L35" t="str">
            <v>np</v>
          </cell>
          <cell r="M35">
            <v>0</v>
          </cell>
          <cell r="N35" t="str">
            <v>np</v>
          </cell>
          <cell r="O35">
            <v>0</v>
          </cell>
          <cell r="P35" t="e">
            <v>#N/A</v>
          </cell>
          <cell r="Q35" t="str">
            <v>np</v>
          </cell>
          <cell r="R35">
            <v>0</v>
          </cell>
          <cell r="S35" t="e">
            <v>#N/A</v>
          </cell>
          <cell r="T35" t="str">
            <v>np</v>
          </cell>
          <cell r="U35">
            <v>0</v>
          </cell>
          <cell r="V35" t="e">
            <v>#N/A</v>
          </cell>
          <cell r="W35" t="str">
            <v>np</v>
          </cell>
          <cell r="X35">
            <v>0</v>
          </cell>
          <cell r="Y35" t="e">
            <v>#N/A</v>
          </cell>
          <cell r="Z35" t="str">
            <v>np</v>
          </cell>
          <cell r="AA35">
            <v>0</v>
          </cell>
          <cell r="AB35" t="e">
            <v>#N/A</v>
          </cell>
          <cell r="AC35" t="str">
            <v>np</v>
          </cell>
          <cell r="AD35">
            <v>0</v>
          </cell>
          <cell r="AE35" t="e">
            <v>#N/A</v>
          </cell>
          <cell r="AF35" t="str">
            <v>np</v>
          </cell>
          <cell r="AG35">
            <v>0</v>
          </cell>
          <cell r="AH35" t="e">
            <v>#N/A</v>
          </cell>
          <cell r="AI35" t="str">
            <v>np</v>
          </cell>
          <cell r="AJ35">
            <v>0</v>
          </cell>
          <cell r="AK35" t="e">
            <v>#N/A</v>
          </cell>
          <cell r="AL35" t="str">
            <v>np</v>
          </cell>
          <cell r="AM35">
            <v>0</v>
          </cell>
          <cell r="AN35" t="e">
            <v>#N/A</v>
          </cell>
        </row>
        <row r="36">
          <cell r="C36" t="str">
            <v>MacClaren, Robert J</v>
          </cell>
          <cell r="D36">
            <v>1988</v>
          </cell>
          <cell r="E36">
            <v>120</v>
          </cell>
          <cell r="F36">
            <v>27</v>
          </cell>
          <cell r="G36">
            <v>120</v>
          </cell>
          <cell r="H36" t="str">
            <v>np</v>
          </cell>
          <cell r="I36">
            <v>0</v>
          </cell>
          <cell r="J36" t="str">
            <v>np</v>
          </cell>
          <cell r="K36">
            <v>0</v>
          </cell>
          <cell r="L36" t="str">
            <v>np</v>
          </cell>
          <cell r="M36">
            <v>0</v>
          </cell>
          <cell r="N36" t="str">
            <v>np</v>
          </cell>
          <cell r="O36">
            <v>0</v>
          </cell>
          <cell r="P36" t="e">
            <v>#N/A</v>
          </cell>
          <cell r="Q36" t="str">
            <v>np</v>
          </cell>
          <cell r="R36">
            <v>0</v>
          </cell>
          <cell r="S36" t="e">
            <v>#N/A</v>
          </cell>
          <cell r="T36" t="str">
            <v>np</v>
          </cell>
          <cell r="U36">
            <v>0</v>
          </cell>
          <cell r="V36" t="e">
            <v>#N/A</v>
          </cell>
          <cell r="W36" t="str">
            <v>np</v>
          </cell>
          <cell r="X36">
            <v>0</v>
          </cell>
          <cell r="Y36" t="e">
            <v>#N/A</v>
          </cell>
          <cell r="Z36" t="str">
            <v>np</v>
          </cell>
          <cell r="AA36">
            <v>0</v>
          </cell>
          <cell r="AB36" t="e">
            <v>#N/A</v>
          </cell>
          <cell r="AC36" t="str">
            <v>np</v>
          </cell>
          <cell r="AD36">
            <v>0</v>
          </cell>
          <cell r="AE36" t="e">
            <v>#N/A</v>
          </cell>
          <cell r="AF36" t="str">
            <v>np</v>
          </cell>
          <cell r="AG36">
            <v>0</v>
          </cell>
          <cell r="AH36" t="e">
            <v>#N/A</v>
          </cell>
          <cell r="AI36" t="str">
            <v>np</v>
          </cell>
          <cell r="AJ36">
            <v>0</v>
          </cell>
          <cell r="AK36" t="e">
            <v>#N/A</v>
          </cell>
          <cell r="AL36" t="str">
            <v>np</v>
          </cell>
          <cell r="AM36">
            <v>0</v>
          </cell>
          <cell r="AN36" t="e">
            <v>#N/A</v>
          </cell>
        </row>
        <row r="37">
          <cell r="C37" t="str">
            <v>Simmons, Alex C</v>
          </cell>
          <cell r="D37">
            <v>1990</v>
          </cell>
          <cell r="E37">
            <v>116</v>
          </cell>
          <cell r="F37" t="str">
            <v>np</v>
          </cell>
          <cell r="G37">
            <v>0</v>
          </cell>
          <cell r="H37" t="str">
            <v>np</v>
          </cell>
          <cell r="I37">
            <v>0</v>
          </cell>
          <cell r="J37" t="str">
            <v>np</v>
          </cell>
          <cell r="K37">
            <v>0</v>
          </cell>
          <cell r="L37">
            <v>29</v>
          </cell>
          <cell r="M37">
            <v>116</v>
          </cell>
          <cell r="N37" t="str">
            <v>np</v>
          </cell>
          <cell r="O37">
            <v>0</v>
          </cell>
          <cell r="P37" t="e">
            <v>#N/A</v>
          </cell>
          <cell r="Q37" t="str">
            <v>np</v>
          </cell>
          <cell r="R37">
            <v>0</v>
          </cell>
          <cell r="S37" t="e">
            <v>#N/A</v>
          </cell>
          <cell r="T37" t="str">
            <v>np</v>
          </cell>
          <cell r="U37">
            <v>0</v>
          </cell>
          <cell r="V37" t="e">
            <v>#N/A</v>
          </cell>
          <cell r="W37" t="str">
            <v>np</v>
          </cell>
          <cell r="X37">
            <v>0</v>
          </cell>
          <cell r="Y37" t="e">
            <v>#N/A</v>
          </cell>
          <cell r="Z37" t="str">
            <v>np</v>
          </cell>
          <cell r="AA37">
            <v>0</v>
          </cell>
          <cell r="AB37" t="e">
            <v>#N/A</v>
          </cell>
          <cell r="AC37" t="str">
            <v>np</v>
          </cell>
          <cell r="AD37">
            <v>0</v>
          </cell>
          <cell r="AE37" t="e">
            <v>#N/A</v>
          </cell>
          <cell r="AF37" t="str">
            <v>np</v>
          </cell>
          <cell r="AG37">
            <v>0</v>
          </cell>
          <cell r="AH37" t="e">
            <v>#N/A</v>
          </cell>
          <cell r="AI37" t="str">
            <v>np</v>
          </cell>
          <cell r="AJ37">
            <v>0</v>
          </cell>
          <cell r="AK37" t="e">
            <v>#N/A</v>
          </cell>
          <cell r="AL37" t="str">
            <v>np</v>
          </cell>
          <cell r="AM37">
            <v>0</v>
          </cell>
          <cell r="AN37" t="e">
            <v>#N/A</v>
          </cell>
        </row>
        <row r="38">
          <cell r="C38" t="str">
            <v>Evans, Joseph D</v>
          </cell>
          <cell r="D38">
            <v>1989</v>
          </cell>
          <cell r="E38">
            <v>112</v>
          </cell>
          <cell r="F38">
            <v>31</v>
          </cell>
          <cell r="G38">
            <v>112</v>
          </cell>
          <cell r="H38" t="str">
            <v>np</v>
          </cell>
          <cell r="I38">
            <v>0</v>
          </cell>
          <cell r="J38" t="str">
            <v>np</v>
          </cell>
          <cell r="K38">
            <v>0</v>
          </cell>
          <cell r="L38" t="str">
            <v>np</v>
          </cell>
          <cell r="M38">
            <v>0</v>
          </cell>
          <cell r="N38" t="str">
            <v>np</v>
          </cell>
          <cell r="O38">
            <v>0</v>
          </cell>
          <cell r="P38" t="e">
            <v>#N/A</v>
          </cell>
          <cell r="Q38" t="str">
            <v>np</v>
          </cell>
          <cell r="R38">
            <v>0</v>
          </cell>
          <cell r="S38" t="e">
            <v>#N/A</v>
          </cell>
          <cell r="T38" t="str">
            <v>np</v>
          </cell>
          <cell r="U38">
            <v>0</v>
          </cell>
          <cell r="V38" t="e">
            <v>#N/A</v>
          </cell>
          <cell r="W38" t="str">
            <v>np</v>
          </cell>
          <cell r="X38">
            <v>0</v>
          </cell>
          <cell r="Y38" t="e">
            <v>#N/A</v>
          </cell>
          <cell r="Z38" t="str">
            <v>np</v>
          </cell>
          <cell r="AA38">
            <v>0</v>
          </cell>
          <cell r="AB38" t="e">
            <v>#N/A</v>
          </cell>
          <cell r="AC38" t="str">
            <v>np</v>
          </cell>
          <cell r="AD38">
            <v>0</v>
          </cell>
          <cell r="AE38" t="e">
            <v>#N/A</v>
          </cell>
          <cell r="AF38" t="str">
            <v>np</v>
          </cell>
          <cell r="AG38">
            <v>0</v>
          </cell>
          <cell r="AH38" t="e">
            <v>#N/A</v>
          </cell>
          <cell r="AI38" t="str">
            <v>np</v>
          </cell>
          <cell r="AJ38">
            <v>0</v>
          </cell>
          <cell r="AK38" t="e">
            <v>#N/A</v>
          </cell>
          <cell r="AL38" t="str">
            <v>np</v>
          </cell>
          <cell r="AM38">
            <v>0</v>
          </cell>
          <cell r="AN38" t="e">
            <v>#N/A</v>
          </cell>
        </row>
        <row r="39">
          <cell r="C39" t="str">
            <v>Parker, Jonathan M</v>
          </cell>
          <cell r="D39">
            <v>1990</v>
          </cell>
          <cell r="E39">
            <v>110</v>
          </cell>
          <cell r="F39">
            <v>32</v>
          </cell>
          <cell r="G39">
            <v>110</v>
          </cell>
          <cell r="H39" t="str">
            <v>np</v>
          </cell>
          <cell r="I39">
            <v>0</v>
          </cell>
          <cell r="J39" t="str">
            <v>np</v>
          </cell>
          <cell r="K39">
            <v>0</v>
          </cell>
          <cell r="L39" t="str">
            <v>np</v>
          </cell>
          <cell r="M39">
            <v>0</v>
          </cell>
          <cell r="N39" t="str">
            <v>np</v>
          </cell>
          <cell r="O39">
            <v>0</v>
          </cell>
          <cell r="P39" t="e">
            <v>#N/A</v>
          </cell>
          <cell r="Q39" t="str">
            <v>np</v>
          </cell>
          <cell r="R39">
            <v>0</v>
          </cell>
          <cell r="S39" t="e">
            <v>#N/A</v>
          </cell>
          <cell r="T39" t="str">
            <v>np</v>
          </cell>
          <cell r="U39">
            <v>0</v>
          </cell>
          <cell r="V39" t="e">
            <v>#N/A</v>
          </cell>
          <cell r="W39" t="str">
            <v>np</v>
          </cell>
          <cell r="X39">
            <v>0</v>
          </cell>
          <cell r="Y39" t="e">
            <v>#N/A</v>
          </cell>
          <cell r="Z39" t="str">
            <v>np</v>
          </cell>
          <cell r="AA39">
            <v>0</v>
          </cell>
          <cell r="AB39" t="e">
            <v>#N/A</v>
          </cell>
          <cell r="AC39" t="str">
            <v>np</v>
          </cell>
          <cell r="AD39">
            <v>0</v>
          </cell>
          <cell r="AE39" t="e">
            <v>#N/A</v>
          </cell>
          <cell r="AF39" t="str">
            <v>np</v>
          </cell>
          <cell r="AG39">
            <v>0</v>
          </cell>
          <cell r="AH39" t="e">
            <v>#N/A</v>
          </cell>
          <cell r="AI39" t="str">
            <v>np</v>
          </cell>
          <cell r="AJ39">
            <v>0</v>
          </cell>
          <cell r="AK39" t="e">
            <v>#N/A</v>
          </cell>
          <cell r="AL39" t="str">
            <v>np</v>
          </cell>
          <cell r="AM39">
            <v>0</v>
          </cell>
          <cell r="AN39" t="e">
            <v>#N/A</v>
          </cell>
        </row>
        <row r="41">
          <cell r="C41" t="str">
            <v>Designated International Results</v>
          </cell>
          <cell r="L41" t="str">
            <v>Place</v>
          </cell>
          <cell r="M41" t="str">
            <v>Points</v>
          </cell>
        </row>
        <row r="42">
          <cell r="C42" t="str">
            <v>Getz, Kurt</v>
          </cell>
          <cell r="D42" t="str">
            <v>Cadet "B", Osnabrück, GER, 11/17/02</v>
          </cell>
          <cell r="L42">
            <v>21</v>
          </cell>
          <cell r="M42">
            <v>231</v>
          </cell>
        </row>
        <row r="43">
          <cell r="C43" t="str">
            <v>Kershaw, Clinton</v>
          </cell>
          <cell r="D43" t="str">
            <v>Cadet "B", Osnabrück, GER, 11/17/02</v>
          </cell>
          <cell r="L43">
            <v>3</v>
          </cell>
          <cell r="M43">
            <v>595</v>
          </cell>
        </row>
        <row r="44">
          <cell r="C44" t="str">
            <v>Meyers, Brendan</v>
          </cell>
          <cell r="D44" t="str">
            <v>Jr. "A", Bratislava, SVQ, 10/20/02</v>
          </cell>
          <cell r="L44">
            <v>15</v>
          </cell>
          <cell r="M44">
            <v>606</v>
          </cell>
        </row>
        <row r="45">
          <cell r="C45" t="str">
            <v>Meyers, Brendan</v>
          </cell>
          <cell r="D45" t="str">
            <v>Jr. "A", Madrid, ESP, 11/23/02</v>
          </cell>
          <cell r="L45">
            <v>11</v>
          </cell>
          <cell r="M45">
            <v>630</v>
          </cell>
        </row>
        <row r="46">
          <cell r="C46" t="str">
            <v>Meyers, Brendan</v>
          </cell>
          <cell r="D46" t="str">
            <v>Jr. "A", Budapest, HUN, 1/5/03</v>
          </cell>
          <cell r="L46">
            <v>24</v>
          </cell>
          <cell r="M46">
            <v>378</v>
          </cell>
        </row>
        <row r="47">
          <cell r="C47" t="str">
            <v>Meyers, Brendan</v>
          </cell>
          <cell r="D47" t="str">
            <v>Cadet "B", Osnabrück, GER, 11/17/02</v>
          </cell>
          <cell r="L47">
            <v>2</v>
          </cell>
          <cell r="M47">
            <v>644</v>
          </cell>
        </row>
        <row r="48">
          <cell r="C48" t="str">
            <v>Meyers, Brendan</v>
          </cell>
          <cell r="D48" t="str">
            <v>Cadet Worlds, Trapani, ITA, 4/5/03</v>
          </cell>
          <cell r="L48">
            <v>5</v>
          </cell>
          <cell r="M48">
            <v>560</v>
          </cell>
        </row>
        <row r="49">
          <cell r="C49" t="str">
            <v>Meyers, Brendan</v>
          </cell>
          <cell r="D49" t="str">
            <v>Junior Worlds, Trapani, ITA, 4/9/03</v>
          </cell>
          <cell r="L49">
            <v>28</v>
          </cell>
          <cell r="M49">
            <v>354</v>
          </cell>
        </row>
      </sheetData>
      <sheetData sheetId="2">
        <row r="1">
          <cell r="F1" t="str">
            <v>2003 U16's</v>
          </cell>
          <cell r="H1" t="str">
            <v>Oct 2002 CDT</v>
          </cell>
          <cell r="J1" t="str">
            <v>Nov 2002 CDT</v>
          </cell>
          <cell r="L1" t="str">
            <v>2003 CDT JO's</v>
          </cell>
        </row>
        <row r="2">
          <cell r="F2" t="str">
            <v>D</v>
          </cell>
          <cell r="G2" t="str">
            <v>Summer&lt;BR&gt;2003&lt;BR&gt;U16</v>
          </cell>
          <cell r="H2" t="str">
            <v>C</v>
          </cell>
          <cell r="I2" t="str">
            <v>Oct 2002&lt;BR&gt;CADET</v>
          </cell>
          <cell r="J2" t="str">
            <v>C</v>
          </cell>
          <cell r="K2" t="str">
            <v>Nov 2002&lt;BR&gt;CADET</v>
          </cell>
          <cell r="L2" t="str">
            <v>D</v>
          </cell>
          <cell r="M2" t="str">
            <v>2003 JO^s&lt;BR&gt;CADET</v>
          </cell>
        </row>
        <row r="3">
          <cell r="F3">
            <v>6</v>
          </cell>
          <cell r="G3">
            <v>5</v>
          </cell>
          <cell r="H3">
            <v>8</v>
          </cell>
          <cell r="I3">
            <v>4</v>
          </cell>
          <cell r="J3">
            <v>10</v>
          </cell>
          <cell r="K3">
            <v>4</v>
          </cell>
          <cell r="L3">
            <v>12</v>
          </cell>
          <cell r="M3">
            <v>5</v>
          </cell>
        </row>
        <row r="4">
          <cell r="C4" t="str">
            <v>Williams, Maximilian</v>
          </cell>
          <cell r="D4">
            <v>1988</v>
          </cell>
          <cell r="E4">
            <v>2875</v>
          </cell>
          <cell r="F4">
            <v>2</v>
          </cell>
          <cell r="G4">
            <v>368</v>
          </cell>
          <cell r="H4">
            <v>15.5</v>
          </cell>
          <cell r="I4">
            <v>200.5</v>
          </cell>
          <cell r="J4">
            <v>1</v>
          </cell>
          <cell r="K4">
            <v>400</v>
          </cell>
          <cell r="L4">
            <v>16</v>
          </cell>
          <cell r="M4">
            <v>200</v>
          </cell>
          <cell r="N4">
            <v>11</v>
          </cell>
          <cell r="O4">
            <v>315</v>
          </cell>
          <cell r="P4">
            <v>11</v>
          </cell>
          <cell r="Q4" t="str">
            <v>np</v>
          </cell>
          <cell r="R4">
            <v>0</v>
          </cell>
          <cell r="S4" t="str">
            <v>np</v>
          </cell>
          <cell r="T4">
            <v>22</v>
          </cell>
          <cell r="U4">
            <v>205</v>
          </cell>
          <cell r="V4">
            <v>22</v>
          </cell>
          <cell r="W4">
            <v>19</v>
          </cell>
          <cell r="X4">
            <v>208</v>
          </cell>
          <cell r="Y4">
            <v>19</v>
          </cell>
          <cell r="Z4">
            <v>13</v>
          </cell>
          <cell r="AA4">
            <v>309</v>
          </cell>
          <cell r="AB4">
            <v>13</v>
          </cell>
          <cell r="AC4" t="str">
            <v>np</v>
          </cell>
          <cell r="AD4">
            <v>0</v>
          </cell>
          <cell r="AE4" t="str">
            <v>np</v>
          </cell>
          <cell r="AF4">
            <v>17</v>
          </cell>
          <cell r="AG4">
            <v>350</v>
          </cell>
          <cell r="AH4">
            <v>17</v>
          </cell>
          <cell r="AI4">
            <v>18</v>
          </cell>
          <cell r="AJ4">
            <v>348</v>
          </cell>
          <cell r="AK4">
            <v>18</v>
          </cell>
          <cell r="AL4">
            <v>15</v>
          </cell>
          <cell r="AM4">
            <v>505</v>
          </cell>
          <cell r="AN4">
            <v>15</v>
          </cell>
          <cell r="AO4">
            <v>280</v>
          </cell>
          <cell r="AP4">
            <v>226</v>
          </cell>
        </row>
        <row r="5">
          <cell r="C5" t="str">
            <v>Berkowsky, Jonathan E</v>
          </cell>
          <cell r="D5">
            <v>1988</v>
          </cell>
          <cell r="E5">
            <v>2156</v>
          </cell>
          <cell r="F5">
            <v>1</v>
          </cell>
          <cell r="G5">
            <v>400</v>
          </cell>
          <cell r="H5">
            <v>3</v>
          </cell>
          <cell r="I5">
            <v>340</v>
          </cell>
          <cell r="J5">
            <v>17</v>
          </cell>
          <cell r="K5">
            <v>140</v>
          </cell>
          <cell r="L5">
            <v>1</v>
          </cell>
          <cell r="M5">
            <v>400</v>
          </cell>
          <cell r="N5">
            <v>16</v>
          </cell>
          <cell r="O5">
            <v>300</v>
          </cell>
          <cell r="P5">
            <v>16</v>
          </cell>
          <cell r="Q5">
            <v>29</v>
          </cell>
          <cell r="R5">
            <v>174</v>
          </cell>
          <cell r="S5">
            <v>29</v>
          </cell>
          <cell r="T5" t="str">
            <v>np</v>
          </cell>
          <cell r="U5">
            <v>0</v>
          </cell>
          <cell r="V5" t="str">
            <v>np</v>
          </cell>
          <cell r="W5">
            <v>27</v>
          </cell>
          <cell r="X5">
            <v>170</v>
          </cell>
          <cell r="Y5">
            <v>27</v>
          </cell>
          <cell r="Z5">
            <v>15</v>
          </cell>
          <cell r="AA5">
            <v>303</v>
          </cell>
          <cell r="AB5">
            <v>15</v>
          </cell>
          <cell r="AC5" t="str">
            <v>np</v>
          </cell>
          <cell r="AD5">
            <v>0</v>
          </cell>
          <cell r="AE5" t="str">
            <v>np</v>
          </cell>
          <cell r="AF5" t="str">
            <v>np</v>
          </cell>
          <cell r="AG5">
            <v>0</v>
          </cell>
          <cell r="AH5" t="str">
            <v>np</v>
          </cell>
          <cell r="AI5">
            <v>21</v>
          </cell>
          <cell r="AJ5">
            <v>342</v>
          </cell>
          <cell r="AK5">
            <v>21</v>
          </cell>
          <cell r="AL5" t="str">
            <v>np</v>
          </cell>
          <cell r="AM5">
            <v>0</v>
          </cell>
          <cell r="AN5" t="str">
            <v>np</v>
          </cell>
          <cell r="AO5">
            <v>371</v>
          </cell>
        </row>
        <row r="6">
          <cell r="C6" t="str">
            <v>Wolff, John A</v>
          </cell>
          <cell r="D6">
            <v>1987</v>
          </cell>
          <cell r="E6">
            <v>1247</v>
          </cell>
          <cell r="F6">
            <v>12</v>
          </cell>
          <cell r="G6">
            <v>208</v>
          </cell>
          <cell r="H6">
            <v>13</v>
          </cell>
          <cell r="I6">
            <v>203</v>
          </cell>
          <cell r="J6">
            <v>9</v>
          </cell>
          <cell r="K6">
            <v>214</v>
          </cell>
          <cell r="L6">
            <v>3</v>
          </cell>
          <cell r="M6">
            <v>340</v>
          </cell>
          <cell r="N6" t="str">
            <v>np</v>
          </cell>
          <cell r="O6">
            <v>0</v>
          </cell>
          <cell r="P6" t="str">
            <v>np</v>
          </cell>
          <cell r="Q6">
            <v>31</v>
          </cell>
          <cell r="R6">
            <v>168</v>
          </cell>
          <cell r="S6">
            <v>31</v>
          </cell>
          <cell r="T6">
            <v>23</v>
          </cell>
          <cell r="U6">
            <v>204</v>
          </cell>
          <cell r="V6">
            <v>23</v>
          </cell>
          <cell r="W6" t="str">
            <v>np</v>
          </cell>
          <cell r="X6">
            <v>0</v>
          </cell>
          <cell r="Y6" t="str">
            <v>np</v>
          </cell>
          <cell r="Z6" t="str">
            <v>np</v>
          </cell>
          <cell r="AA6">
            <v>0</v>
          </cell>
          <cell r="AB6" t="str">
            <v>np</v>
          </cell>
          <cell r="AC6">
            <v>29</v>
          </cell>
          <cell r="AD6">
            <v>281</v>
          </cell>
          <cell r="AE6">
            <v>29</v>
          </cell>
          <cell r="AF6" t="str">
            <v>np</v>
          </cell>
          <cell r="AG6">
            <v>0</v>
          </cell>
          <cell r="AH6" t="str">
            <v>np</v>
          </cell>
          <cell r="AI6" t="str">
            <v>np</v>
          </cell>
          <cell r="AJ6">
            <v>0</v>
          </cell>
          <cell r="AK6" t="str">
            <v>np</v>
          </cell>
          <cell r="AL6" t="str">
            <v>np</v>
          </cell>
          <cell r="AM6">
            <v>0</v>
          </cell>
          <cell r="AN6" t="str">
            <v>np</v>
          </cell>
        </row>
        <row r="7">
          <cell r="C7" t="str">
            <v>Spear, Jeff</v>
          </cell>
          <cell r="D7">
            <v>1988</v>
          </cell>
          <cell r="E7">
            <v>931</v>
          </cell>
          <cell r="F7">
            <v>25</v>
          </cell>
          <cell r="G7">
            <v>124</v>
          </cell>
          <cell r="H7" t="str">
            <v>np</v>
          </cell>
          <cell r="I7">
            <v>0</v>
          </cell>
          <cell r="J7" t="str">
            <v>np</v>
          </cell>
          <cell r="K7">
            <v>0</v>
          </cell>
          <cell r="L7">
            <v>8</v>
          </cell>
          <cell r="M7">
            <v>274</v>
          </cell>
          <cell r="N7" t="str">
            <v>np</v>
          </cell>
          <cell r="O7">
            <v>0</v>
          </cell>
          <cell r="P7" t="str">
            <v>np</v>
          </cell>
          <cell r="Q7" t="str">
            <v>np</v>
          </cell>
          <cell r="R7">
            <v>0</v>
          </cell>
          <cell r="S7" t="str">
            <v>np</v>
          </cell>
          <cell r="T7" t="str">
            <v>np</v>
          </cell>
          <cell r="U7">
            <v>0</v>
          </cell>
          <cell r="V7" t="str">
            <v>np</v>
          </cell>
          <cell r="W7" t="str">
            <v>np</v>
          </cell>
          <cell r="X7">
            <v>0</v>
          </cell>
          <cell r="Y7" t="str">
            <v>np</v>
          </cell>
          <cell r="Z7">
            <v>24</v>
          </cell>
          <cell r="AA7">
            <v>189</v>
          </cell>
          <cell r="AB7">
            <v>24</v>
          </cell>
          <cell r="AC7" t="str">
            <v>np</v>
          </cell>
          <cell r="AD7">
            <v>0</v>
          </cell>
          <cell r="AE7" t="str">
            <v>np</v>
          </cell>
          <cell r="AF7" t="str">
            <v>np</v>
          </cell>
          <cell r="AG7">
            <v>0</v>
          </cell>
          <cell r="AH7" t="str">
            <v>np</v>
          </cell>
          <cell r="AI7">
            <v>20</v>
          </cell>
          <cell r="AJ7">
            <v>344</v>
          </cell>
          <cell r="AK7">
            <v>20</v>
          </cell>
          <cell r="AL7" t="str">
            <v>np</v>
          </cell>
          <cell r="AM7">
            <v>0</v>
          </cell>
          <cell r="AN7" t="str">
            <v>np</v>
          </cell>
        </row>
        <row r="8">
          <cell r="C8" t="str">
            <v>Kolasa, Matthew C</v>
          </cell>
          <cell r="D8">
            <v>1987</v>
          </cell>
          <cell r="E8">
            <v>894</v>
          </cell>
          <cell r="F8">
            <v>11</v>
          </cell>
          <cell r="G8">
            <v>210</v>
          </cell>
          <cell r="H8">
            <v>19</v>
          </cell>
          <cell r="I8">
            <v>138</v>
          </cell>
          <cell r="J8">
            <v>10</v>
          </cell>
          <cell r="K8">
            <v>213</v>
          </cell>
          <cell r="L8">
            <v>17</v>
          </cell>
          <cell r="M8">
            <v>140</v>
          </cell>
          <cell r="N8">
            <v>14</v>
          </cell>
          <cell r="O8">
            <v>306</v>
          </cell>
          <cell r="P8">
            <v>14</v>
          </cell>
          <cell r="Q8" t="str">
            <v>np</v>
          </cell>
          <cell r="R8">
            <v>0</v>
          </cell>
          <cell r="S8" t="str">
            <v>np</v>
          </cell>
          <cell r="T8" t="str">
            <v>np</v>
          </cell>
          <cell r="U8">
            <v>0</v>
          </cell>
          <cell r="V8" t="str">
            <v>np</v>
          </cell>
          <cell r="W8" t="str">
            <v>np</v>
          </cell>
          <cell r="X8">
            <v>0</v>
          </cell>
          <cell r="Y8" t="str">
            <v>np</v>
          </cell>
          <cell r="Z8">
            <v>32</v>
          </cell>
          <cell r="AA8">
            <v>165</v>
          </cell>
          <cell r="AB8">
            <v>32</v>
          </cell>
          <cell r="AC8" t="str">
            <v>np</v>
          </cell>
          <cell r="AD8">
            <v>0</v>
          </cell>
          <cell r="AE8" t="str">
            <v>np</v>
          </cell>
          <cell r="AF8" t="str">
            <v>np</v>
          </cell>
          <cell r="AG8">
            <v>0</v>
          </cell>
          <cell r="AH8" t="str">
            <v>np</v>
          </cell>
          <cell r="AI8" t="str">
            <v>np</v>
          </cell>
          <cell r="AJ8">
            <v>0</v>
          </cell>
          <cell r="AK8" t="str">
            <v>np</v>
          </cell>
          <cell r="AL8" t="str">
            <v>np</v>
          </cell>
          <cell r="AM8">
            <v>0</v>
          </cell>
          <cell r="AN8" t="str">
            <v>np</v>
          </cell>
        </row>
        <row r="9">
          <cell r="C9" t="str">
            <v>Murphy, Max D</v>
          </cell>
          <cell r="D9">
            <v>1989</v>
          </cell>
          <cell r="E9">
            <v>810</v>
          </cell>
          <cell r="F9">
            <v>14</v>
          </cell>
          <cell r="G9">
            <v>204</v>
          </cell>
          <cell r="H9">
            <v>6</v>
          </cell>
          <cell r="I9">
            <v>278</v>
          </cell>
          <cell r="J9">
            <v>14</v>
          </cell>
          <cell r="K9">
            <v>202</v>
          </cell>
          <cell r="L9">
            <v>24</v>
          </cell>
          <cell r="M9">
            <v>126</v>
          </cell>
          <cell r="N9" t="str">
            <v>np</v>
          </cell>
          <cell r="O9">
            <v>0</v>
          </cell>
          <cell r="P9" t="e">
            <v>#N/A</v>
          </cell>
          <cell r="Q9" t="str">
            <v>np</v>
          </cell>
          <cell r="R9">
            <v>0</v>
          </cell>
          <cell r="S9" t="e">
            <v>#N/A</v>
          </cell>
          <cell r="T9" t="str">
            <v>np</v>
          </cell>
          <cell r="U9">
            <v>0</v>
          </cell>
          <cell r="V9" t="e">
            <v>#N/A</v>
          </cell>
          <cell r="W9" t="str">
            <v>np</v>
          </cell>
          <cell r="X9">
            <v>0</v>
          </cell>
          <cell r="Y9" t="e">
            <v>#N/A</v>
          </cell>
          <cell r="Z9" t="str">
            <v>np</v>
          </cell>
          <cell r="AA9">
            <v>0</v>
          </cell>
          <cell r="AB9" t="e">
            <v>#N/A</v>
          </cell>
          <cell r="AC9" t="str">
            <v>np</v>
          </cell>
          <cell r="AD9">
            <v>0</v>
          </cell>
          <cell r="AE9" t="e">
            <v>#N/A</v>
          </cell>
          <cell r="AF9" t="str">
            <v>np</v>
          </cell>
          <cell r="AG9">
            <v>0</v>
          </cell>
          <cell r="AH9" t="e">
            <v>#N/A</v>
          </cell>
          <cell r="AI9" t="str">
            <v>np</v>
          </cell>
          <cell r="AJ9">
            <v>0</v>
          </cell>
          <cell r="AK9" t="e">
            <v>#N/A</v>
          </cell>
          <cell r="AL9" t="str">
            <v>np</v>
          </cell>
          <cell r="AM9">
            <v>0</v>
          </cell>
          <cell r="AN9" t="e">
            <v>#N/A</v>
          </cell>
        </row>
        <row r="10">
          <cell r="C10" t="str">
            <v>Bielen, Andrew H</v>
          </cell>
          <cell r="D10">
            <v>1988</v>
          </cell>
          <cell r="E10">
            <v>751</v>
          </cell>
          <cell r="F10">
            <v>19</v>
          </cell>
          <cell r="G10">
            <v>136</v>
          </cell>
          <cell r="H10">
            <v>21</v>
          </cell>
          <cell r="I10">
            <v>136</v>
          </cell>
          <cell r="J10">
            <v>15</v>
          </cell>
          <cell r="K10">
            <v>201</v>
          </cell>
          <cell r="L10">
            <v>6</v>
          </cell>
          <cell r="M10">
            <v>278</v>
          </cell>
          <cell r="N10" t="str">
            <v>np</v>
          </cell>
          <cell r="O10">
            <v>0</v>
          </cell>
          <cell r="P10" t="e">
            <v>#N/A</v>
          </cell>
          <cell r="Q10" t="str">
            <v>np</v>
          </cell>
          <cell r="R10">
            <v>0</v>
          </cell>
          <cell r="S10" t="e">
            <v>#N/A</v>
          </cell>
          <cell r="T10" t="str">
            <v>np</v>
          </cell>
          <cell r="U10">
            <v>0</v>
          </cell>
          <cell r="V10" t="e">
            <v>#N/A</v>
          </cell>
          <cell r="W10" t="str">
            <v>np</v>
          </cell>
          <cell r="X10">
            <v>0</v>
          </cell>
          <cell r="Y10" t="e">
            <v>#N/A</v>
          </cell>
          <cell r="Z10" t="str">
            <v>np</v>
          </cell>
          <cell r="AA10">
            <v>0</v>
          </cell>
          <cell r="AB10" t="e">
            <v>#N/A</v>
          </cell>
          <cell r="AC10" t="str">
            <v>np</v>
          </cell>
          <cell r="AD10">
            <v>0</v>
          </cell>
          <cell r="AE10" t="e">
            <v>#N/A</v>
          </cell>
          <cell r="AF10" t="str">
            <v>np</v>
          </cell>
          <cell r="AG10">
            <v>0</v>
          </cell>
          <cell r="AH10" t="e">
            <v>#N/A</v>
          </cell>
          <cell r="AI10" t="str">
            <v>np</v>
          </cell>
          <cell r="AJ10">
            <v>0</v>
          </cell>
          <cell r="AK10" t="e">
            <v>#N/A</v>
          </cell>
          <cell r="AL10" t="str">
            <v>np</v>
          </cell>
          <cell r="AM10">
            <v>0</v>
          </cell>
          <cell r="AN10" t="e">
            <v>#N/A</v>
          </cell>
        </row>
        <row r="11">
          <cell r="C11" t="str">
            <v>Levitt, Teddy H</v>
          </cell>
          <cell r="D11">
            <v>1987</v>
          </cell>
          <cell r="E11">
            <v>692</v>
          </cell>
          <cell r="F11">
            <v>17</v>
          </cell>
          <cell r="G11">
            <v>140</v>
          </cell>
          <cell r="H11">
            <v>24</v>
          </cell>
          <cell r="I11">
            <v>133</v>
          </cell>
          <cell r="J11" t="str">
            <v>np</v>
          </cell>
          <cell r="K11">
            <v>0</v>
          </cell>
          <cell r="L11">
            <v>19</v>
          </cell>
          <cell r="M11">
            <v>136</v>
          </cell>
          <cell r="N11" t="str">
            <v>np</v>
          </cell>
          <cell r="O11">
            <v>0</v>
          </cell>
          <cell r="P11" t="str">
            <v>np</v>
          </cell>
          <cell r="Q11" t="str">
            <v>np</v>
          </cell>
          <cell r="R11">
            <v>0</v>
          </cell>
          <cell r="S11" t="str">
            <v>np</v>
          </cell>
          <cell r="T11" t="str">
            <v>np</v>
          </cell>
          <cell r="U11">
            <v>0</v>
          </cell>
          <cell r="V11" t="str">
            <v>np</v>
          </cell>
          <cell r="W11" t="str">
            <v>np</v>
          </cell>
          <cell r="X11">
            <v>0</v>
          </cell>
          <cell r="Y11" t="str">
            <v>np</v>
          </cell>
          <cell r="Z11" t="str">
            <v>np</v>
          </cell>
          <cell r="AA11">
            <v>0</v>
          </cell>
          <cell r="AB11" t="str">
            <v>np</v>
          </cell>
          <cell r="AC11" t="str">
            <v>np</v>
          </cell>
          <cell r="AD11">
            <v>0</v>
          </cell>
          <cell r="AE11" t="str">
            <v>np</v>
          </cell>
          <cell r="AF11" t="str">
            <v>np</v>
          </cell>
          <cell r="AG11">
            <v>0</v>
          </cell>
          <cell r="AH11" t="str">
            <v>np</v>
          </cell>
          <cell r="AI11">
            <v>28</v>
          </cell>
          <cell r="AJ11">
            <v>283</v>
          </cell>
          <cell r="AK11">
            <v>28</v>
          </cell>
          <cell r="AL11" t="str">
            <v>np</v>
          </cell>
          <cell r="AM11">
            <v>0</v>
          </cell>
          <cell r="AN11" t="str">
            <v>np</v>
          </cell>
        </row>
        <row r="12">
          <cell r="C12" t="str">
            <v>Dyke, Lancelot A</v>
          </cell>
          <cell r="D12">
            <v>1987</v>
          </cell>
          <cell r="E12">
            <v>671</v>
          </cell>
          <cell r="F12">
            <v>7</v>
          </cell>
          <cell r="G12">
            <v>276</v>
          </cell>
          <cell r="H12" t="str">
            <v>np</v>
          </cell>
          <cell r="I12">
            <v>0</v>
          </cell>
          <cell r="J12" t="str">
            <v>np</v>
          </cell>
          <cell r="K12">
            <v>0</v>
          </cell>
          <cell r="L12">
            <v>27</v>
          </cell>
          <cell r="M12">
            <v>120</v>
          </cell>
          <cell r="N12" t="str">
            <v>np</v>
          </cell>
          <cell r="O12">
            <v>0</v>
          </cell>
          <cell r="P12" t="str">
            <v>np</v>
          </cell>
          <cell r="Q12" t="str">
            <v>np</v>
          </cell>
          <cell r="R12">
            <v>0</v>
          </cell>
          <cell r="S12" t="str">
            <v>np</v>
          </cell>
          <cell r="T12" t="str">
            <v>np</v>
          </cell>
          <cell r="U12">
            <v>0</v>
          </cell>
          <cell r="V12" t="str">
            <v>np</v>
          </cell>
          <cell r="W12" t="str">
            <v>np</v>
          </cell>
          <cell r="X12">
            <v>0</v>
          </cell>
          <cell r="Y12" t="str">
            <v>np</v>
          </cell>
          <cell r="Z12" t="str">
            <v>np</v>
          </cell>
          <cell r="AA12">
            <v>0</v>
          </cell>
          <cell r="AB12" t="str">
            <v>np</v>
          </cell>
          <cell r="AC12" t="str">
            <v>np</v>
          </cell>
          <cell r="AD12">
            <v>0</v>
          </cell>
          <cell r="AE12" t="str">
            <v>np</v>
          </cell>
          <cell r="AF12" t="str">
            <v>np</v>
          </cell>
          <cell r="AG12">
            <v>0</v>
          </cell>
          <cell r="AH12" t="str">
            <v>np</v>
          </cell>
          <cell r="AI12">
            <v>32</v>
          </cell>
          <cell r="AJ12">
            <v>275</v>
          </cell>
          <cell r="AK12">
            <v>32</v>
          </cell>
          <cell r="AL12" t="str">
            <v>np</v>
          </cell>
          <cell r="AM12">
            <v>0</v>
          </cell>
          <cell r="AN12" t="str">
            <v>np</v>
          </cell>
        </row>
        <row r="13">
          <cell r="C13" t="str">
            <v>Zagunis, Merrick</v>
          </cell>
          <cell r="D13">
            <v>1988</v>
          </cell>
          <cell r="E13">
            <v>657</v>
          </cell>
          <cell r="F13" t="str">
            <v>np</v>
          </cell>
          <cell r="G13">
            <v>0</v>
          </cell>
          <cell r="H13" t="str">
            <v>np</v>
          </cell>
          <cell r="I13">
            <v>0</v>
          </cell>
          <cell r="J13">
            <v>13</v>
          </cell>
          <cell r="K13">
            <v>203</v>
          </cell>
          <cell r="L13">
            <v>31</v>
          </cell>
          <cell r="M13">
            <v>112</v>
          </cell>
          <cell r="N13" t="str">
            <v>np</v>
          </cell>
          <cell r="O13">
            <v>0</v>
          </cell>
          <cell r="P13" t="str">
            <v>np</v>
          </cell>
          <cell r="Q13" t="str">
            <v>np</v>
          </cell>
          <cell r="R13">
            <v>0</v>
          </cell>
          <cell r="S13" t="str">
            <v>np</v>
          </cell>
          <cell r="T13" t="str">
            <v>np</v>
          </cell>
          <cell r="U13">
            <v>0</v>
          </cell>
          <cell r="V13" t="str">
            <v>np</v>
          </cell>
          <cell r="W13">
            <v>32</v>
          </cell>
          <cell r="X13">
            <v>165</v>
          </cell>
          <cell r="Y13">
            <v>32</v>
          </cell>
          <cell r="Z13">
            <v>28</v>
          </cell>
          <cell r="AA13">
            <v>177</v>
          </cell>
          <cell r="AB13">
            <v>28</v>
          </cell>
          <cell r="AC13" t="str">
            <v>np</v>
          </cell>
          <cell r="AD13">
            <v>0</v>
          </cell>
          <cell r="AE13" t="str">
            <v>np</v>
          </cell>
          <cell r="AF13" t="str">
            <v>np</v>
          </cell>
          <cell r="AG13">
            <v>0</v>
          </cell>
          <cell r="AH13" t="str">
            <v>np</v>
          </cell>
          <cell r="AI13" t="str">
            <v>np</v>
          </cell>
          <cell r="AJ13">
            <v>0</v>
          </cell>
          <cell r="AK13" t="str">
            <v>np</v>
          </cell>
          <cell r="AL13" t="str">
            <v>np</v>
          </cell>
          <cell r="AM13">
            <v>0</v>
          </cell>
          <cell r="AN13" t="str">
            <v>np</v>
          </cell>
        </row>
        <row r="14">
          <cell r="C14" t="str">
            <v>Ochocki, Aleksander</v>
          </cell>
          <cell r="D14">
            <v>1990</v>
          </cell>
          <cell r="E14">
            <v>636</v>
          </cell>
          <cell r="F14">
            <v>3</v>
          </cell>
          <cell r="G14">
            <v>340</v>
          </cell>
          <cell r="H14" t="str">
            <v>np</v>
          </cell>
          <cell r="I14">
            <v>0</v>
          </cell>
          <cell r="J14" t="str">
            <v>np</v>
          </cell>
          <cell r="K14">
            <v>0</v>
          </cell>
          <cell r="L14">
            <v>29</v>
          </cell>
          <cell r="M14">
            <v>116</v>
          </cell>
          <cell r="N14">
            <v>27</v>
          </cell>
          <cell r="O14">
            <v>180</v>
          </cell>
          <cell r="P14">
            <v>27</v>
          </cell>
          <cell r="Q14" t="str">
            <v>np</v>
          </cell>
          <cell r="R14">
            <v>0</v>
          </cell>
          <cell r="S14" t="str">
            <v>np</v>
          </cell>
          <cell r="T14" t="str">
            <v>np</v>
          </cell>
          <cell r="U14">
            <v>0</v>
          </cell>
          <cell r="V14" t="str">
            <v>np</v>
          </cell>
          <cell r="W14" t="str">
            <v>np</v>
          </cell>
          <cell r="X14">
            <v>0</v>
          </cell>
          <cell r="Y14" t="str">
            <v>np</v>
          </cell>
          <cell r="Z14" t="str">
            <v>np</v>
          </cell>
          <cell r="AA14">
            <v>0</v>
          </cell>
          <cell r="AB14" t="str">
            <v>np</v>
          </cell>
          <cell r="AC14" t="str">
            <v>np</v>
          </cell>
          <cell r="AD14">
            <v>0</v>
          </cell>
          <cell r="AE14" t="str">
            <v>np</v>
          </cell>
          <cell r="AF14" t="str">
            <v>np</v>
          </cell>
          <cell r="AG14">
            <v>0</v>
          </cell>
          <cell r="AH14" t="str">
            <v>np</v>
          </cell>
          <cell r="AI14" t="str">
            <v>np</v>
          </cell>
          <cell r="AJ14">
            <v>0</v>
          </cell>
          <cell r="AK14" t="str">
            <v>np</v>
          </cell>
          <cell r="AL14" t="str">
            <v>np</v>
          </cell>
          <cell r="AM14">
            <v>0</v>
          </cell>
          <cell r="AN14" t="str">
            <v>np</v>
          </cell>
        </row>
        <row r="15">
          <cell r="C15" t="str">
            <v>Eiremo, Anders E</v>
          </cell>
          <cell r="D15">
            <v>1987</v>
          </cell>
          <cell r="E15">
            <v>618</v>
          </cell>
          <cell r="F15">
            <v>5</v>
          </cell>
          <cell r="G15">
            <v>280</v>
          </cell>
          <cell r="H15" t="str">
            <v>np</v>
          </cell>
          <cell r="I15">
            <v>0</v>
          </cell>
          <cell r="J15">
            <v>23</v>
          </cell>
          <cell r="K15">
            <v>134</v>
          </cell>
          <cell r="L15" t="str">
            <v>np</v>
          </cell>
          <cell r="M15">
            <v>0</v>
          </cell>
          <cell r="N15">
            <v>19</v>
          </cell>
          <cell r="O15">
            <v>204</v>
          </cell>
          <cell r="P15">
            <v>19</v>
          </cell>
          <cell r="Q15" t="str">
            <v>np</v>
          </cell>
          <cell r="R15">
            <v>0</v>
          </cell>
          <cell r="S15" t="str">
            <v>np</v>
          </cell>
          <cell r="T15" t="str">
            <v>np</v>
          </cell>
          <cell r="U15">
            <v>0</v>
          </cell>
          <cell r="V15" t="str">
            <v>np</v>
          </cell>
          <cell r="W15" t="str">
            <v>np</v>
          </cell>
          <cell r="X15">
            <v>0</v>
          </cell>
          <cell r="Y15" t="str">
            <v>np</v>
          </cell>
          <cell r="Z15" t="str">
            <v>np</v>
          </cell>
          <cell r="AA15">
            <v>0</v>
          </cell>
          <cell r="AB15" t="str">
            <v>np</v>
          </cell>
          <cell r="AC15" t="str">
            <v>np</v>
          </cell>
          <cell r="AD15">
            <v>0</v>
          </cell>
          <cell r="AE15" t="str">
            <v>np</v>
          </cell>
          <cell r="AF15" t="str">
            <v>np</v>
          </cell>
          <cell r="AG15">
            <v>0</v>
          </cell>
          <cell r="AH15" t="str">
            <v>np</v>
          </cell>
          <cell r="AI15" t="str">
            <v>np</v>
          </cell>
          <cell r="AJ15">
            <v>0</v>
          </cell>
          <cell r="AK15" t="str">
            <v>np</v>
          </cell>
          <cell r="AL15" t="str">
            <v>np</v>
          </cell>
          <cell r="AM15">
            <v>0</v>
          </cell>
          <cell r="AN15" t="str">
            <v>np</v>
          </cell>
        </row>
        <row r="16">
          <cell r="C16" t="str">
            <v>Kloepper, Jonathan C</v>
          </cell>
          <cell r="D16">
            <v>1987</v>
          </cell>
          <cell r="E16">
            <v>576</v>
          </cell>
          <cell r="F16">
            <v>8</v>
          </cell>
          <cell r="G16">
            <v>274</v>
          </cell>
          <cell r="H16">
            <v>23</v>
          </cell>
          <cell r="I16">
            <v>134</v>
          </cell>
          <cell r="J16" t="str">
            <v>np</v>
          </cell>
          <cell r="K16">
            <v>0</v>
          </cell>
          <cell r="L16" t="str">
            <v>np</v>
          </cell>
          <cell r="M16">
            <v>0</v>
          </cell>
          <cell r="N16">
            <v>31</v>
          </cell>
          <cell r="O16">
            <v>168</v>
          </cell>
          <cell r="P16">
            <v>31</v>
          </cell>
          <cell r="Q16" t="str">
            <v>np</v>
          </cell>
          <cell r="R16">
            <v>0</v>
          </cell>
          <cell r="S16" t="str">
            <v>np</v>
          </cell>
          <cell r="T16" t="str">
            <v>np</v>
          </cell>
          <cell r="U16">
            <v>0</v>
          </cell>
          <cell r="V16" t="str">
            <v>np</v>
          </cell>
          <cell r="W16" t="str">
            <v>np</v>
          </cell>
          <cell r="X16">
            <v>0</v>
          </cell>
          <cell r="Y16" t="str">
            <v>np</v>
          </cell>
          <cell r="Z16" t="str">
            <v>np</v>
          </cell>
          <cell r="AA16">
            <v>0</v>
          </cell>
          <cell r="AB16" t="str">
            <v>np</v>
          </cell>
          <cell r="AC16" t="str">
            <v>np</v>
          </cell>
          <cell r="AD16">
            <v>0</v>
          </cell>
          <cell r="AE16" t="str">
            <v>np</v>
          </cell>
          <cell r="AF16" t="str">
            <v>np</v>
          </cell>
          <cell r="AG16">
            <v>0</v>
          </cell>
          <cell r="AH16" t="str">
            <v>np</v>
          </cell>
          <cell r="AI16" t="str">
            <v>np</v>
          </cell>
          <cell r="AJ16">
            <v>0</v>
          </cell>
          <cell r="AK16" t="str">
            <v>np</v>
          </cell>
          <cell r="AL16" t="str">
            <v>np</v>
          </cell>
          <cell r="AM16">
            <v>0</v>
          </cell>
          <cell r="AN16" t="str">
            <v>np</v>
          </cell>
        </row>
        <row r="17">
          <cell r="C17" t="str">
            <v>Liu, Joe C</v>
          </cell>
          <cell r="D17">
            <v>1987</v>
          </cell>
          <cell r="E17">
            <v>572</v>
          </cell>
          <cell r="F17">
            <v>6</v>
          </cell>
          <cell r="G17">
            <v>278</v>
          </cell>
          <cell r="H17" t="str">
            <v>np</v>
          </cell>
          <cell r="I17">
            <v>0</v>
          </cell>
          <cell r="J17" t="str">
            <v>np</v>
          </cell>
          <cell r="K17">
            <v>0</v>
          </cell>
          <cell r="L17">
            <v>23</v>
          </cell>
          <cell r="M17">
            <v>128</v>
          </cell>
          <cell r="N17" t="str">
            <v>np</v>
          </cell>
          <cell r="O17">
            <v>0</v>
          </cell>
          <cell r="P17" t="str">
            <v>np</v>
          </cell>
          <cell r="Q17" t="str">
            <v>np</v>
          </cell>
          <cell r="R17">
            <v>0</v>
          </cell>
          <cell r="S17" t="str">
            <v>np</v>
          </cell>
          <cell r="T17" t="str">
            <v>np</v>
          </cell>
          <cell r="U17">
            <v>0</v>
          </cell>
          <cell r="V17" t="str">
            <v>np</v>
          </cell>
          <cell r="W17">
            <v>31</v>
          </cell>
          <cell r="X17">
            <v>166</v>
          </cell>
          <cell r="Y17">
            <v>31</v>
          </cell>
          <cell r="Z17" t="str">
            <v>np</v>
          </cell>
          <cell r="AA17">
            <v>0</v>
          </cell>
          <cell r="AB17" t="str">
            <v>np</v>
          </cell>
          <cell r="AC17" t="str">
            <v>np</v>
          </cell>
          <cell r="AD17">
            <v>0</v>
          </cell>
          <cell r="AE17" t="str">
            <v>np</v>
          </cell>
          <cell r="AF17" t="str">
            <v>np</v>
          </cell>
          <cell r="AG17">
            <v>0</v>
          </cell>
          <cell r="AH17" t="str">
            <v>np</v>
          </cell>
          <cell r="AI17" t="str">
            <v>np</v>
          </cell>
          <cell r="AJ17">
            <v>0</v>
          </cell>
          <cell r="AK17" t="str">
            <v>np</v>
          </cell>
          <cell r="AL17" t="str">
            <v>np</v>
          </cell>
          <cell r="AM17">
            <v>0</v>
          </cell>
          <cell r="AN17" t="str">
            <v>np</v>
          </cell>
        </row>
        <row r="18">
          <cell r="C18" t="str">
            <v>DiGiulio, Scott J</v>
          </cell>
          <cell r="D18">
            <v>1987</v>
          </cell>
          <cell r="E18">
            <v>534</v>
          </cell>
          <cell r="F18">
            <v>24</v>
          </cell>
          <cell r="G18">
            <v>126</v>
          </cell>
          <cell r="H18">
            <v>17</v>
          </cell>
          <cell r="I18">
            <v>140</v>
          </cell>
          <cell r="J18">
            <v>19</v>
          </cell>
          <cell r="K18">
            <v>138</v>
          </cell>
          <cell r="L18">
            <v>22</v>
          </cell>
          <cell r="M18">
            <v>130</v>
          </cell>
          <cell r="N18" t="str">
            <v>np</v>
          </cell>
          <cell r="O18">
            <v>0</v>
          </cell>
          <cell r="P18" t="e">
            <v>#N/A</v>
          </cell>
          <cell r="Q18" t="str">
            <v>np</v>
          </cell>
          <cell r="R18">
            <v>0</v>
          </cell>
          <cell r="S18" t="e">
            <v>#N/A</v>
          </cell>
          <cell r="T18" t="str">
            <v>np</v>
          </cell>
          <cell r="U18">
            <v>0</v>
          </cell>
          <cell r="V18" t="e">
            <v>#N/A</v>
          </cell>
          <cell r="W18" t="str">
            <v>np</v>
          </cell>
          <cell r="X18">
            <v>0</v>
          </cell>
          <cell r="Y18" t="e">
            <v>#N/A</v>
          </cell>
          <cell r="Z18" t="str">
            <v>np</v>
          </cell>
          <cell r="AA18">
            <v>0</v>
          </cell>
          <cell r="AB18" t="e">
            <v>#N/A</v>
          </cell>
          <cell r="AC18" t="str">
            <v>np</v>
          </cell>
          <cell r="AD18">
            <v>0</v>
          </cell>
          <cell r="AE18" t="e">
            <v>#N/A</v>
          </cell>
          <cell r="AF18" t="str">
            <v>np</v>
          </cell>
          <cell r="AG18">
            <v>0</v>
          </cell>
          <cell r="AH18" t="e">
            <v>#N/A</v>
          </cell>
          <cell r="AI18" t="str">
            <v>np</v>
          </cell>
          <cell r="AJ18">
            <v>0</v>
          </cell>
          <cell r="AK18" t="e">
            <v>#N/A</v>
          </cell>
          <cell r="AL18" t="str">
            <v>np</v>
          </cell>
          <cell r="AM18">
            <v>0</v>
          </cell>
          <cell r="AN18" t="e">
            <v>#N/A</v>
          </cell>
        </row>
        <row r="19">
          <cell r="C19" t="str">
            <v>Randolph, William R</v>
          </cell>
          <cell r="D19">
            <v>1987</v>
          </cell>
          <cell r="E19">
            <v>514</v>
          </cell>
          <cell r="F19">
            <v>22</v>
          </cell>
          <cell r="G19">
            <v>130</v>
          </cell>
          <cell r="H19">
            <v>20</v>
          </cell>
          <cell r="I19">
            <v>137</v>
          </cell>
          <cell r="J19">
            <v>24</v>
          </cell>
          <cell r="K19">
            <v>133</v>
          </cell>
          <cell r="L19">
            <v>30</v>
          </cell>
          <cell r="M19">
            <v>114</v>
          </cell>
          <cell r="N19" t="str">
            <v>np</v>
          </cell>
          <cell r="O19">
            <v>0</v>
          </cell>
          <cell r="P19" t="e">
            <v>#N/A</v>
          </cell>
          <cell r="Q19" t="str">
            <v>np</v>
          </cell>
          <cell r="R19">
            <v>0</v>
          </cell>
          <cell r="S19" t="e">
            <v>#N/A</v>
          </cell>
          <cell r="T19" t="str">
            <v>np</v>
          </cell>
          <cell r="U19">
            <v>0</v>
          </cell>
          <cell r="V19" t="e">
            <v>#N/A</v>
          </cell>
          <cell r="W19" t="str">
            <v>np</v>
          </cell>
          <cell r="X19">
            <v>0</v>
          </cell>
          <cell r="Y19" t="e">
            <v>#N/A</v>
          </cell>
          <cell r="Z19" t="str">
            <v>np</v>
          </cell>
          <cell r="AA19">
            <v>0</v>
          </cell>
          <cell r="AB19" t="e">
            <v>#N/A</v>
          </cell>
          <cell r="AC19" t="str">
            <v>np</v>
          </cell>
          <cell r="AD19">
            <v>0</v>
          </cell>
          <cell r="AE19" t="e">
            <v>#N/A</v>
          </cell>
          <cell r="AF19" t="str">
            <v>np</v>
          </cell>
          <cell r="AG19">
            <v>0</v>
          </cell>
          <cell r="AH19" t="e">
            <v>#N/A</v>
          </cell>
          <cell r="AI19" t="str">
            <v>np</v>
          </cell>
          <cell r="AJ19">
            <v>0</v>
          </cell>
          <cell r="AK19" t="e">
            <v>#N/A</v>
          </cell>
          <cell r="AL19" t="str">
            <v>np</v>
          </cell>
          <cell r="AM19">
            <v>0</v>
          </cell>
          <cell r="AN19" t="e">
            <v>#N/A</v>
          </cell>
        </row>
        <row r="20">
          <cell r="C20" t="str">
            <v>Truszkowski, Peter</v>
          </cell>
          <cell r="D20">
            <v>1987</v>
          </cell>
          <cell r="E20">
            <v>474</v>
          </cell>
          <cell r="F20">
            <v>3</v>
          </cell>
          <cell r="G20">
            <v>340</v>
          </cell>
          <cell r="H20" t="str">
            <v>np</v>
          </cell>
          <cell r="I20">
            <v>0</v>
          </cell>
          <cell r="J20" t="str">
            <v>np</v>
          </cell>
          <cell r="K20">
            <v>0</v>
          </cell>
          <cell r="L20">
            <v>20</v>
          </cell>
          <cell r="M20">
            <v>134</v>
          </cell>
          <cell r="N20" t="str">
            <v>np</v>
          </cell>
          <cell r="O20">
            <v>0</v>
          </cell>
          <cell r="P20" t="e">
            <v>#N/A</v>
          </cell>
          <cell r="Q20" t="str">
            <v>np</v>
          </cell>
          <cell r="R20">
            <v>0</v>
          </cell>
          <cell r="S20" t="e">
            <v>#N/A</v>
          </cell>
          <cell r="T20" t="str">
            <v>np</v>
          </cell>
          <cell r="U20">
            <v>0</v>
          </cell>
          <cell r="V20" t="e">
            <v>#N/A</v>
          </cell>
          <cell r="W20" t="str">
            <v>np</v>
          </cell>
          <cell r="X20">
            <v>0</v>
          </cell>
          <cell r="Y20" t="e">
            <v>#N/A</v>
          </cell>
          <cell r="Z20" t="str">
            <v>np</v>
          </cell>
          <cell r="AA20">
            <v>0</v>
          </cell>
          <cell r="AB20" t="e">
            <v>#N/A</v>
          </cell>
          <cell r="AC20" t="str">
            <v>np</v>
          </cell>
          <cell r="AD20">
            <v>0</v>
          </cell>
          <cell r="AE20" t="e">
            <v>#N/A</v>
          </cell>
          <cell r="AF20" t="str">
            <v>np</v>
          </cell>
          <cell r="AG20">
            <v>0</v>
          </cell>
          <cell r="AH20" t="e">
            <v>#N/A</v>
          </cell>
          <cell r="AI20" t="str">
            <v>np</v>
          </cell>
          <cell r="AJ20">
            <v>0</v>
          </cell>
          <cell r="AK20" t="e">
            <v>#N/A</v>
          </cell>
          <cell r="AL20" t="str">
            <v>np</v>
          </cell>
          <cell r="AM20">
            <v>0</v>
          </cell>
          <cell r="AN20" t="e">
            <v>#N/A</v>
          </cell>
        </row>
        <row r="21">
          <cell r="C21" t="str">
            <v>Wysocki, Joseph J</v>
          </cell>
          <cell r="D21">
            <v>1987</v>
          </cell>
          <cell r="E21">
            <v>420</v>
          </cell>
          <cell r="F21">
            <v>13</v>
          </cell>
          <cell r="G21">
            <v>206</v>
          </cell>
          <cell r="H21" t="str">
            <v>np</v>
          </cell>
          <cell r="I21">
            <v>0</v>
          </cell>
          <cell r="J21" t="str">
            <v>np</v>
          </cell>
          <cell r="K21">
            <v>0</v>
          </cell>
          <cell r="L21">
            <v>9</v>
          </cell>
          <cell r="M21">
            <v>214</v>
          </cell>
          <cell r="N21" t="str">
            <v>np</v>
          </cell>
          <cell r="O21">
            <v>0</v>
          </cell>
          <cell r="P21" t="e">
            <v>#N/A</v>
          </cell>
          <cell r="Q21" t="str">
            <v>np</v>
          </cell>
          <cell r="R21">
            <v>0</v>
          </cell>
          <cell r="S21" t="e">
            <v>#N/A</v>
          </cell>
          <cell r="T21" t="str">
            <v>np</v>
          </cell>
          <cell r="U21">
            <v>0</v>
          </cell>
          <cell r="V21" t="e">
            <v>#N/A</v>
          </cell>
          <cell r="W21" t="str">
            <v>np</v>
          </cell>
          <cell r="X21">
            <v>0</v>
          </cell>
          <cell r="Y21" t="e">
            <v>#N/A</v>
          </cell>
          <cell r="Z21" t="str">
            <v>np</v>
          </cell>
          <cell r="AA21">
            <v>0</v>
          </cell>
          <cell r="AB21" t="e">
            <v>#N/A</v>
          </cell>
          <cell r="AC21" t="str">
            <v>np</v>
          </cell>
          <cell r="AD21">
            <v>0</v>
          </cell>
          <cell r="AE21" t="e">
            <v>#N/A</v>
          </cell>
          <cell r="AF21" t="str">
            <v>np</v>
          </cell>
          <cell r="AG21">
            <v>0</v>
          </cell>
          <cell r="AH21" t="e">
            <v>#N/A</v>
          </cell>
          <cell r="AI21" t="str">
            <v>np</v>
          </cell>
          <cell r="AJ21">
            <v>0</v>
          </cell>
          <cell r="AK21" t="e">
            <v>#N/A</v>
          </cell>
          <cell r="AL21" t="str">
            <v>np</v>
          </cell>
          <cell r="AM21">
            <v>0</v>
          </cell>
          <cell r="AN21" t="e">
            <v>#N/A</v>
          </cell>
        </row>
        <row r="22">
          <cell r="C22" t="str">
            <v>Kopylov, Igor *</v>
          </cell>
          <cell r="D22">
            <v>1987</v>
          </cell>
          <cell r="E22">
            <v>418</v>
          </cell>
          <cell r="F22">
            <v>9</v>
          </cell>
          <cell r="G22">
            <v>214</v>
          </cell>
          <cell r="H22" t="str">
            <v>np</v>
          </cell>
          <cell r="I22">
            <v>0</v>
          </cell>
          <cell r="J22" t="str">
            <v>np</v>
          </cell>
          <cell r="K22">
            <v>0</v>
          </cell>
          <cell r="L22" t="str">
            <v>np</v>
          </cell>
          <cell r="M22">
            <v>0</v>
          </cell>
          <cell r="N22" t="str">
            <v>np</v>
          </cell>
          <cell r="O22">
            <v>0</v>
          </cell>
          <cell r="P22" t="str">
            <v>np</v>
          </cell>
          <cell r="Q22" t="str">
            <v>np</v>
          </cell>
          <cell r="R22">
            <v>0</v>
          </cell>
          <cell r="S22" t="str">
            <v>np</v>
          </cell>
          <cell r="T22" t="str">
            <v>np</v>
          </cell>
          <cell r="U22">
            <v>0</v>
          </cell>
          <cell r="V22" t="str">
            <v>np</v>
          </cell>
          <cell r="W22" t="str">
            <v>np</v>
          </cell>
          <cell r="X22">
            <v>0</v>
          </cell>
          <cell r="Y22" t="str">
            <v>np</v>
          </cell>
          <cell r="Z22">
            <v>19</v>
          </cell>
          <cell r="AA22">
            <v>204</v>
          </cell>
          <cell r="AB22">
            <v>19</v>
          </cell>
          <cell r="AC22" t="str">
            <v>np</v>
          </cell>
          <cell r="AD22">
            <v>0</v>
          </cell>
          <cell r="AE22" t="str">
            <v>np</v>
          </cell>
          <cell r="AF22" t="str">
            <v>np</v>
          </cell>
          <cell r="AG22">
            <v>0</v>
          </cell>
          <cell r="AH22" t="str">
            <v>np</v>
          </cell>
          <cell r="AI22" t="str">
            <v>np</v>
          </cell>
          <cell r="AJ22">
            <v>0</v>
          </cell>
          <cell r="AK22" t="str">
            <v>np</v>
          </cell>
          <cell r="AL22" t="str">
            <v>np</v>
          </cell>
          <cell r="AM22">
            <v>0</v>
          </cell>
          <cell r="AN22" t="str">
            <v>np</v>
          </cell>
        </row>
        <row r="23">
          <cell r="C23" t="str">
            <v>Rudnicki, Alexander</v>
          </cell>
          <cell r="D23">
            <v>1988</v>
          </cell>
          <cell r="E23">
            <v>272</v>
          </cell>
          <cell r="F23" t="str">
            <v>np</v>
          </cell>
          <cell r="G23">
            <v>0</v>
          </cell>
          <cell r="H23">
            <v>22</v>
          </cell>
          <cell r="I23">
            <v>135</v>
          </cell>
          <cell r="J23">
            <v>20</v>
          </cell>
          <cell r="K23">
            <v>137</v>
          </cell>
          <cell r="L23" t="str">
            <v>np</v>
          </cell>
          <cell r="M23">
            <v>0</v>
          </cell>
          <cell r="N23" t="str">
            <v>np</v>
          </cell>
          <cell r="O23">
            <v>0</v>
          </cell>
          <cell r="P23" t="e">
            <v>#N/A</v>
          </cell>
          <cell r="Q23" t="str">
            <v>np</v>
          </cell>
          <cell r="R23">
            <v>0</v>
          </cell>
          <cell r="S23" t="e">
            <v>#N/A</v>
          </cell>
          <cell r="T23" t="str">
            <v>np</v>
          </cell>
          <cell r="U23">
            <v>0</v>
          </cell>
          <cell r="V23" t="e">
            <v>#N/A</v>
          </cell>
          <cell r="W23" t="str">
            <v>np</v>
          </cell>
          <cell r="X23">
            <v>0</v>
          </cell>
          <cell r="Y23" t="e">
            <v>#N/A</v>
          </cell>
          <cell r="Z23" t="str">
            <v>np</v>
          </cell>
          <cell r="AA23">
            <v>0</v>
          </cell>
          <cell r="AB23" t="e">
            <v>#N/A</v>
          </cell>
          <cell r="AC23" t="str">
            <v>np</v>
          </cell>
          <cell r="AD23">
            <v>0</v>
          </cell>
          <cell r="AE23" t="e">
            <v>#N/A</v>
          </cell>
          <cell r="AF23" t="str">
            <v>np</v>
          </cell>
          <cell r="AG23">
            <v>0</v>
          </cell>
          <cell r="AH23" t="e">
            <v>#N/A</v>
          </cell>
          <cell r="AI23" t="str">
            <v>np</v>
          </cell>
          <cell r="AJ23">
            <v>0</v>
          </cell>
          <cell r="AK23" t="e">
            <v>#N/A</v>
          </cell>
          <cell r="AL23" t="str">
            <v>np</v>
          </cell>
          <cell r="AM23">
            <v>0</v>
          </cell>
          <cell r="AN23" t="e">
            <v>#N/A</v>
          </cell>
        </row>
        <row r="24">
          <cell r="C24" t="str">
            <v>Berliner, Dan</v>
          </cell>
          <cell r="D24">
            <v>1990</v>
          </cell>
          <cell r="E24">
            <v>252</v>
          </cell>
          <cell r="F24">
            <v>20</v>
          </cell>
          <cell r="G24">
            <v>134</v>
          </cell>
          <cell r="H24" t="str">
            <v>np</v>
          </cell>
          <cell r="I24">
            <v>0</v>
          </cell>
          <cell r="J24" t="str">
            <v>np</v>
          </cell>
          <cell r="K24">
            <v>0</v>
          </cell>
          <cell r="L24">
            <v>28</v>
          </cell>
          <cell r="M24">
            <v>118</v>
          </cell>
          <cell r="N24" t="str">
            <v>np</v>
          </cell>
          <cell r="O24">
            <v>0</v>
          </cell>
          <cell r="P24" t="e">
            <v>#N/A</v>
          </cell>
          <cell r="Q24" t="str">
            <v>np</v>
          </cell>
          <cell r="R24">
            <v>0</v>
          </cell>
          <cell r="S24" t="e">
            <v>#N/A</v>
          </cell>
          <cell r="T24" t="str">
            <v>np</v>
          </cell>
          <cell r="U24">
            <v>0</v>
          </cell>
          <cell r="V24" t="e">
            <v>#N/A</v>
          </cell>
          <cell r="W24" t="str">
            <v>np</v>
          </cell>
          <cell r="X24">
            <v>0</v>
          </cell>
          <cell r="Y24" t="e">
            <v>#N/A</v>
          </cell>
          <cell r="Z24" t="str">
            <v>np</v>
          </cell>
          <cell r="AA24">
            <v>0</v>
          </cell>
          <cell r="AB24" t="e">
            <v>#N/A</v>
          </cell>
          <cell r="AC24" t="str">
            <v>np</v>
          </cell>
          <cell r="AD24">
            <v>0</v>
          </cell>
          <cell r="AE24" t="e">
            <v>#N/A</v>
          </cell>
          <cell r="AF24" t="str">
            <v>np</v>
          </cell>
          <cell r="AG24">
            <v>0</v>
          </cell>
          <cell r="AH24" t="e">
            <v>#N/A</v>
          </cell>
          <cell r="AI24" t="str">
            <v>np</v>
          </cell>
          <cell r="AJ24">
            <v>0</v>
          </cell>
          <cell r="AK24" t="e">
            <v>#N/A</v>
          </cell>
          <cell r="AL24" t="str">
            <v>np</v>
          </cell>
          <cell r="AM24">
            <v>0</v>
          </cell>
          <cell r="AN24" t="e">
            <v>#N/A</v>
          </cell>
        </row>
        <row r="25">
          <cell r="C25" t="str">
            <v>Davidson, Raskyrie A</v>
          </cell>
          <cell r="D25">
            <v>1989</v>
          </cell>
          <cell r="E25">
            <v>212</v>
          </cell>
          <cell r="F25">
            <v>10</v>
          </cell>
          <cell r="G25">
            <v>212</v>
          </cell>
          <cell r="H25" t="str">
            <v>np</v>
          </cell>
          <cell r="I25">
            <v>0</v>
          </cell>
          <cell r="J25" t="str">
            <v>np</v>
          </cell>
          <cell r="K25">
            <v>0</v>
          </cell>
          <cell r="L25" t="str">
            <v>np</v>
          </cell>
          <cell r="M25">
            <v>0</v>
          </cell>
          <cell r="N25" t="str">
            <v>np</v>
          </cell>
          <cell r="O25">
            <v>0</v>
          </cell>
          <cell r="P25" t="e">
            <v>#N/A</v>
          </cell>
          <cell r="Q25" t="str">
            <v>np</v>
          </cell>
          <cell r="R25">
            <v>0</v>
          </cell>
          <cell r="S25" t="e">
            <v>#N/A</v>
          </cell>
          <cell r="T25" t="str">
            <v>np</v>
          </cell>
          <cell r="U25">
            <v>0</v>
          </cell>
          <cell r="V25" t="e">
            <v>#N/A</v>
          </cell>
          <cell r="W25" t="str">
            <v>np</v>
          </cell>
          <cell r="X25">
            <v>0</v>
          </cell>
          <cell r="Y25" t="e">
            <v>#N/A</v>
          </cell>
          <cell r="Z25" t="str">
            <v>np</v>
          </cell>
          <cell r="AA25">
            <v>0</v>
          </cell>
          <cell r="AB25" t="e">
            <v>#N/A</v>
          </cell>
          <cell r="AC25" t="str">
            <v>np</v>
          </cell>
          <cell r="AD25">
            <v>0</v>
          </cell>
          <cell r="AE25" t="e">
            <v>#N/A</v>
          </cell>
          <cell r="AF25" t="str">
            <v>np</v>
          </cell>
          <cell r="AG25">
            <v>0</v>
          </cell>
          <cell r="AH25" t="e">
            <v>#N/A</v>
          </cell>
          <cell r="AI25" t="str">
            <v>np</v>
          </cell>
          <cell r="AJ25">
            <v>0</v>
          </cell>
          <cell r="AK25" t="e">
            <v>#N/A</v>
          </cell>
          <cell r="AL25" t="str">
            <v>np</v>
          </cell>
          <cell r="AM25">
            <v>0</v>
          </cell>
          <cell r="AN25" t="e">
            <v>#N/A</v>
          </cell>
        </row>
        <row r="26">
          <cell r="C26" t="str">
            <v>Strahorn-Brown, Calvin S</v>
          </cell>
          <cell r="D26">
            <v>1989</v>
          </cell>
          <cell r="E26">
            <v>202</v>
          </cell>
          <cell r="F26">
            <v>15</v>
          </cell>
          <cell r="G26">
            <v>202</v>
          </cell>
          <cell r="H26" t="str">
            <v>np</v>
          </cell>
          <cell r="I26">
            <v>0</v>
          </cell>
          <cell r="J26" t="str">
            <v>np</v>
          </cell>
          <cell r="K26">
            <v>0</v>
          </cell>
          <cell r="L26" t="str">
            <v>np</v>
          </cell>
          <cell r="M26">
            <v>0</v>
          </cell>
          <cell r="N26" t="str">
            <v>np</v>
          </cell>
          <cell r="O26">
            <v>0</v>
          </cell>
          <cell r="P26" t="e">
            <v>#N/A</v>
          </cell>
          <cell r="Q26" t="str">
            <v>np</v>
          </cell>
          <cell r="R26">
            <v>0</v>
          </cell>
          <cell r="S26" t="e">
            <v>#N/A</v>
          </cell>
          <cell r="T26" t="str">
            <v>np</v>
          </cell>
          <cell r="U26">
            <v>0</v>
          </cell>
          <cell r="V26" t="e">
            <v>#N/A</v>
          </cell>
          <cell r="W26" t="str">
            <v>np</v>
          </cell>
          <cell r="X26">
            <v>0</v>
          </cell>
          <cell r="Y26" t="e">
            <v>#N/A</v>
          </cell>
          <cell r="Z26" t="str">
            <v>np</v>
          </cell>
          <cell r="AA26">
            <v>0</v>
          </cell>
          <cell r="AB26" t="e">
            <v>#N/A</v>
          </cell>
          <cell r="AC26" t="str">
            <v>np</v>
          </cell>
          <cell r="AD26">
            <v>0</v>
          </cell>
          <cell r="AE26" t="e">
            <v>#N/A</v>
          </cell>
          <cell r="AF26" t="str">
            <v>np</v>
          </cell>
          <cell r="AG26">
            <v>0</v>
          </cell>
          <cell r="AH26" t="e">
            <v>#N/A</v>
          </cell>
          <cell r="AI26" t="str">
            <v>np</v>
          </cell>
          <cell r="AJ26">
            <v>0</v>
          </cell>
          <cell r="AK26" t="e">
            <v>#N/A</v>
          </cell>
          <cell r="AL26" t="str">
            <v>np</v>
          </cell>
          <cell r="AM26">
            <v>0</v>
          </cell>
          <cell r="AN26" t="e">
            <v>#N/A</v>
          </cell>
        </row>
        <row r="27">
          <cell r="C27" t="str">
            <v>Kemph, Brad L</v>
          </cell>
          <cell r="D27">
            <v>1987</v>
          </cell>
          <cell r="E27">
            <v>200</v>
          </cell>
          <cell r="F27">
            <v>16</v>
          </cell>
          <cell r="G27">
            <v>200</v>
          </cell>
          <cell r="H27" t="str">
            <v>np</v>
          </cell>
          <cell r="I27">
            <v>0</v>
          </cell>
          <cell r="J27" t="str">
            <v>np</v>
          </cell>
          <cell r="K27">
            <v>0</v>
          </cell>
          <cell r="L27" t="str">
            <v>np</v>
          </cell>
          <cell r="M27">
            <v>0</v>
          </cell>
          <cell r="N27" t="str">
            <v>np</v>
          </cell>
          <cell r="O27">
            <v>0</v>
          </cell>
          <cell r="P27" t="e">
            <v>#N/A</v>
          </cell>
          <cell r="Q27" t="str">
            <v>np</v>
          </cell>
          <cell r="R27">
            <v>0</v>
          </cell>
          <cell r="S27" t="e">
            <v>#N/A</v>
          </cell>
          <cell r="T27" t="str">
            <v>np</v>
          </cell>
          <cell r="U27">
            <v>0</v>
          </cell>
          <cell r="V27" t="e">
            <v>#N/A</v>
          </cell>
          <cell r="W27" t="str">
            <v>np</v>
          </cell>
          <cell r="X27">
            <v>0</v>
          </cell>
          <cell r="Y27" t="e">
            <v>#N/A</v>
          </cell>
          <cell r="Z27" t="str">
            <v>np</v>
          </cell>
          <cell r="AA27">
            <v>0</v>
          </cell>
          <cell r="AB27" t="e">
            <v>#N/A</v>
          </cell>
          <cell r="AC27" t="str">
            <v>np</v>
          </cell>
          <cell r="AD27">
            <v>0</v>
          </cell>
          <cell r="AE27" t="e">
            <v>#N/A</v>
          </cell>
          <cell r="AF27" t="str">
            <v>np</v>
          </cell>
          <cell r="AG27">
            <v>0</v>
          </cell>
          <cell r="AH27" t="e">
            <v>#N/A</v>
          </cell>
          <cell r="AI27" t="str">
            <v>np</v>
          </cell>
          <cell r="AJ27">
            <v>0</v>
          </cell>
          <cell r="AK27" t="e">
            <v>#N/A</v>
          </cell>
          <cell r="AL27" t="str">
            <v>np</v>
          </cell>
          <cell r="AM27">
            <v>0</v>
          </cell>
          <cell r="AN27" t="e">
            <v>#N/A</v>
          </cell>
        </row>
        <row r="28">
          <cell r="C28" t="str">
            <v>Reid, Leonon J</v>
          </cell>
          <cell r="D28">
            <v>1990</v>
          </cell>
          <cell r="E28">
            <v>138</v>
          </cell>
          <cell r="F28">
            <v>18</v>
          </cell>
          <cell r="G28">
            <v>138</v>
          </cell>
          <cell r="H28" t="str">
            <v>np</v>
          </cell>
          <cell r="I28">
            <v>0</v>
          </cell>
          <cell r="J28" t="str">
            <v>np</v>
          </cell>
          <cell r="K28">
            <v>0</v>
          </cell>
          <cell r="L28" t="str">
            <v>np</v>
          </cell>
          <cell r="M28">
            <v>0</v>
          </cell>
          <cell r="N28" t="str">
            <v>np</v>
          </cell>
          <cell r="O28">
            <v>0</v>
          </cell>
          <cell r="P28" t="e">
            <v>#N/A</v>
          </cell>
          <cell r="Q28" t="str">
            <v>np</v>
          </cell>
          <cell r="R28">
            <v>0</v>
          </cell>
          <cell r="S28" t="e">
            <v>#N/A</v>
          </cell>
          <cell r="T28" t="str">
            <v>np</v>
          </cell>
          <cell r="U28">
            <v>0</v>
          </cell>
          <cell r="V28" t="e">
            <v>#N/A</v>
          </cell>
          <cell r="W28" t="str">
            <v>np</v>
          </cell>
          <cell r="X28">
            <v>0</v>
          </cell>
          <cell r="Y28" t="e">
            <v>#N/A</v>
          </cell>
          <cell r="Z28" t="str">
            <v>np</v>
          </cell>
          <cell r="AA28">
            <v>0</v>
          </cell>
          <cell r="AB28" t="e">
            <v>#N/A</v>
          </cell>
          <cell r="AC28" t="str">
            <v>np</v>
          </cell>
          <cell r="AD28">
            <v>0</v>
          </cell>
          <cell r="AE28" t="e">
            <v>#N/A</v>
          </cell>
          <cell r="AF28" t="str">
            <v>np</v>
          </cell>
          <cell r="AG28">
            <v>0</v>
          </cell>
          <cell r="AH28" t="e">
            <v>#N/A</v>
          </cell>
          <cell r="AI28" t="str">
            <v>np</v>
          </cell>
          <cell r="AJ28">
            <v>0</v>
          </cell>
          <cell r="AK28" t="e">
            <v>#N/A</v>
          </cell>
          <cell r="AL28" t="str">
            <v>np</v>
          </cell>
          <cell r="AM28">
            <v>0</v>
          </cell>
          <cell r="AN28" t="e">
            <v>#N/A</v>
          </cell>
        </row>
        <row r="29">
          <cell r="C29" t="str">
            <v>Kim, Bryan R</v>
          </cell>
          <cell r="D29">
            <v>1988</v>
          </cell>
          <cell r="E29">
            <v>132</v>
          </cell>
          <cell r="F29">
            <v>21</v>
          </cell>
          <cell r="G29">
            <v>132</v>
          </cell>
          <cell r="H29" t="str">
            <v>np</v>
          </cell>
          <cell r="I29">
            <v>0</v>
          </cell>
          <cell r="J29" t="str">
            <v>np</v>
          </cell>
          <cell r="K29">
            <v>0</v>
          </cell>
          <cell r="L29" t="str">
            <v>np</v>
          </cell>
          <cell r="M29">
            <v>0</v>
          </cell>
          <cell r="N29" t="str">
            <v>np</v>
          </cell>
          <cell r="O29">
            <v>0</v>
          </cell>
          <cell r="P29" t="e">
            <v>#N/A</v>
          </cell>
          <cell r="Q29" t="str">
            <v>np</v>
          </cell>
          <cell r="R29">
            <v>0</v>
          </cell>
          <cell r="S29" t="e">
            <v>#N/A</v>
          </cell>
          <cell r="T29" t="str">
            <v>np</v>
          </cell>
          <cell r="U29">
            <v>0</v>
          </cell>
          <cell r="V29" t="e">
            <v>#N/A</v>
          </cell>
          <cell r="W29" t="str">
            <v>np</v>
          </cell>
          <cell r="X29">
            <v>0</v>
          </cell>
          <cell r="Y29" t="e">
            <v>#N/A</v>
          </cell>
          <cell r="Z29" t="str">
            <v>np</v>
          </cell>
          <cell r="AA29">
            <v>0</v>
          </cell>
          <cell r="AB29" t="e">
            <v>#N/A</v>
          </cell>
          <cell r="AC29" t="str">
            <v>np</v>
          </cell>
          <cell r="AD29">
            <v>0</v>
          </cell>
          <cell r="AE29" t="e">
            <v>#N/A</v>
          </cell>
          <cell r="AF29" t="str">
            <v>np</v>
          </cell>
          <cell r="AG29">
            <v>0</v>
          </cell>
          <cell r="AH29" t="e">
            <v>#N/A</v>
          </cell>
          <cell r="AI29" t="str">
            <v>np</v>
          </cell>
          <cell r="AJ29">
            <v>0</v>
          </cell>
          <cell r="AK29" t="e">
            <v>#N/A</v>
          </cell>
          <cell r="AL29" t="str">
            <v>np</v>
          </cell>
          <cell r="AM29">
            <v>0</v>
          </cell>
          <cell r="AN29" t="e">
            <v>#N/A</v>
          </cell>
        </row>
        <row r="30">
          <cell r="C30" t="str">
            <v>Kelly, Sean M</v>
          </cell>
          <cell r="D30">
            <v>1988</v>
          </cell>
          <cell r="E30">
            <v>128</v>
          </cell>
          <cell r="F30">
            <v>23</v>
          </cell>
          <cell r="G30">
            <v>128</v>
          </cell>
          <cell r="H30" t="str">
            <v>np</v>
          </cell>
          <cell r="I30">
            <v>0</v>
          </cell>
          <cell r="J30" t="str">
            <v>np</v>
          </cell>
          <cell r="K30">
            <v>0</v>
          </cell>
          <cell r="L30" t="str">
            <v>np</v>
          </cell>
          <cell r="M30">
            <v>0</v>
          </cell>
          <cell r="N30" t="str">
            <v>np</v>
          </cell>
          <cell r="O30">
            <v>0</v>
          </cell>
          <cell r="P30" t="e">
            <v>#N/A</v>
          </cell>
          <cell r="Q30" t="str">
            <v>np</v>
          </cell>
          <cell r="R30">
            <v>0</v>
          </cell>
          <cell r="S30" t="e">
            <v>#N/A</v>
          </cell>
          <cell r="T30" t="str">
            <v>np</v>
          </cell>
          <cell r="U30">
            <v>0</v>
          </cell>
          <cell r="V30" t="e">
            <v>#N/A</v>
          </cell>
          <cell r="W30" t="str">
            <v>np</v>
          </cell>
          <cell r="X30">
            <v>0</v>
          </cell>
          <cell r="Y30" t="e">
            <v>#N/A</v>
          </cell>
          <cell r="Z30" t="str">
            <v>np</v>
          </cell>
          <cell r="AA30">
            <v>0</v>
          </cell>
          <cell r="AB30" t="e">
            <v>#N/A</v>
          </cell>
          <cell r="AC30" t="str">
            <v>np</v>
          </cell>
          <cell r="AD30">
            <v>0</v>
          </cell>
          <cell r="AE30" t="e">
            <v>#N/A</v>
          </cell>
          <cell r="AF30" t="str">
            <v>np</v>
          </cell>
          <cell r="AG30">
            <v>0</v>
          </cell>
          <cell r="AH30" t="e">
            <v>#N/A</v>
          </cell>
          <cell r="AI30" t="str">
            <v>np</v>
          </cell>
          <cell r="AJ30">
            <v>0</v>
          </cell>
          <cell r="AK30" t="e">
            <v>#N/A</v>
          </cell>
          <cell r="AL30" t="str">
            <v>np</v>
          </cell>
          <cell r="AM30">
            <v>0</v>
          </cell>
          <cell r="AN30" t="e">
            <v>#N/A</v>
          </cell>
        </row>
        <row r="31">
          <cell r="C31" t="str">
            <v>Tasker, Nakul S</v>
          </cell>
          <cell r="D31">
            <v>1988</v>
          </cell>
          <cell r="E31">
            <v>122</v>
          </cell>
          <cell r="F31">
            <v>26</v>
          </cell>
          <cell r="G31">
            <v>122</v>
          </cell>
          <cell r="H31" t="str">
            <v>np</v>
          </cell>
          <cell r="I31">
            <v>0</v>
          </cell>
          <cell r="J31" t="str">
            <v>np</v>
          </cell>
          <cell r="K31">
            <v>0</v>
          </cell>
          <cell r="L31" t="str">
            <v>np</v>
          </cell>
          <cell r="M31">
            <v>0</v>
          </cell>
          <cell r="N31" t="str">
            <v>np</v>
          </cell>
          <cell r="O31">
            <v>0</v>
          </cell>
          <cell r="P31" t="e">
            <v>#N/A</v>
          </cell>
          <cell r="Q31" t="str">
            <v>np</v>
          </cell>
          <cell r="R31">
            <v>0</v>
          </cell>
          <cell r="S31" t="e">
            <v>#N/A</v>
          </cell>
          <cell r="T31" t="str">
            <v>np</v>
          </cell>
          <cell r="U31">
            <v>0</v>
          </cell>
          <cell r="V31" t="e">
            <v>#N/A</v>
          </cell>
          <cell r="W31" t="str">
            <v>np</v>
          </cell>
          <cell r="X31">
            <v>0</v>
          </cell>
          <cell r="Y31" t="e">
            <v>#N/A</v>
          </cell>
          <cell r="Z31" t="str">
            <v>np</v>
          </cell>
          <cell r="AA31">
            <v>0</v>
          </cell>
          <cell r="AB31" t="e">
            <v>#N/A</v>
          </cell>
          <cell r="AC31" t="str">
            <v>np</v>
          </cell>
          <cell r="AD31">
            <v>0</v>
          </cell>
          <cell r="AE31" t="e">
            <v>#N/A</v>
          </cell>
          <cell r="AF31" t="str">
            <v>np</v>
          </cell>
          <cell r="AG31">
            <v>0</v>
          </cell>
          <cell r="AH31" t="e">
            <v>#N/A</v>
          </cell>
          <cell r="AI31" t="str">
            <v>np</v>
          </cell>
          <cell r="AJ31">
            <v>0</v>
          </cell>
          <cell r="AK31" t="e">
            <v>#N/A</v>
          </cell>
          <cell r="AL31" t="str">
            <v>np</v>
          </cell>
          <cell r="AM31">
            <v>0</v>
          </cell>
          <cell r="AN31" t="e">
            <v>#N/A</v>
          </cell>
        </row>
        <row r="32">
          <cell r="C32" t="str">
            <v>Rubin, Anthony M</v>
          </cell>
          <cell r="D32">
            <v>1987</v>
          </cell>
          <cell r="E32">
            <v>120</v>
          </cell>
          <cell r="F32">
            <v>27</v>
          </cell>
          <cell r="G32">
            <v>120</v>
          </cell>
          <cell r="H32" t="str">
            <v>np</v>
          </cell>
          <cell r="I32">
            <v>0</v>
          </cell>
          <cell r="J32" t="str">
            <v>np</v>
          </cell>
          <cell r="K32">
            <v>0</v>
          </cell>
          <cell r="L32" t="str">
            <v>np</v>
          </cell>
          <cell r="M32">
            <v>0</v>
          </cell>
          <cell r="N32" t="str">
            <v>np</v>
          </cell>
          <cell r="O32">
            <v>0</v>
          </cell>
          <cell r="P32" t="e">
            <v>#N/A</v>
          </cell>
          <cell r="Q32" t="str">
            <v>np</v>
          </cell>
          <cell r="R32">
            <v>0</v>
          </cell>
          <cell r="S32" t="e">
            <v>#N/A</v>
          </cell>
          <cell r="T32" t="str">
            <v>np</v>
          </cell>
          <cell r="U32">
            <v>0</v>
          </cell>
          <cell r="V32" t="e">
            <v>#N/A</v>
          </cell>
          <cell r="W32" t="str">
            <v>np</v>
          </cell>
          <cell r="X32">
            <v>0</v>
          </cell>
          <cell r="Y32" t="e">
            <v>#N/A</v>
          </cell>
          <cell r="Z32" t="str">
            <v>np</v>
          </cell>
          <cell r="AA32">
            <v>0</v>
          </cell>
          <cell r="AB32" t="e">
            <v>#N/A</v>
          </cell>
          <cell r="AC32" t="str">
            <v>np</v>
          </cell>
          <cell r="AD32">
            <v>0</v>
          </cell>
          <cell r="AE32" t="e">
            <v>#N/A</v>
          </cell>
          <cell r="AF32" t="str">
            <v>np</v>
          </cell>
          <cell r="AG32">
            <v>0</v>
          </cell>
          <cell r="AH32" t="e">
            <v>#N/A</v>
          </cell>
          <cell r="AI32" t="str">
            <v>np</v>
          </cell>
          <cell r="AJ32">
            <v>0</v>
          </cell>
          <cell r="AK32" t="e">
            <v>#N/A</v>
          </cell>
          <cell r="AL32" t="str">
            <v>np</v>
          </cell>
          <cell r="AM32">
            <v>0</v>
          </cell>
          <cell r="AN32" t="e">
            <v>#N/A</v>
          </cell>
        </row>
        <row r="33">
          <cell r="C33" t="str">
            <v>Fowler, Alex</v>
          </cell>
          <cell r="D33">
            <v>1989</v>
          </cell>
          <cell r="E33">
            <v>118</v>
          </cell>
          <cell r="F33">
            <v>28</v>
          </cell>
          <cell r="G33">
            <v>118</v>
          </cell>
          <cell r="H33" t="str">
            <v>np</v>
          </cell>
          <cell r="I33">
            <v>0</v>
          </cell>
          <cell r="J33" t="str">
            <v>np</v>
          </cell>
          <cell r="K33">
            <v>0</v>
          </cell>
          <cell r="L33" t="str">
            <v>np</v>
          </cell>
          <cell r="M33">
            <v>0</v>
          </cell>
          <cell r="N33" t="str">
            <v>np</v>
          </cell>
          <cell r="O33">
            <v>0</v>
          </cell>
          <cell r="P33" t="e">
            <v>#N/A</v>
          </cell>
          <cell r="Q33" t="str">
            <v>np</v>
          </cell>
          <cell r="R33">
            <v>0</v>
          </cell>
          <cell r="S33" t="e">
            <v>#N/A</v>
          </cell>
          <cell r="T33" t="str">
            <v>np</v>
          </cell>
          <cell r="U33">
            <v>0</v>
          </cell>
          <cell r="V33" t="e">
            <v>#N/A</v>
          </cell>
          <cell r="W33" t="str">
            <v>np</v>
          </cell>
          <cell r="X33">
            <v>0</v>
          </cell>
          <cell r="Y33" t="e">
            <v>#N/A</v>
          </cell>
          <cell r="Z33" t="str">
            <v>np</v>
          </cell>
          <cell r="AA33">
            <v>0</v>
          </cell>
          <cell r="AB33" t="e">
            <v>#N/A</v>
          </cell>
          <cell r="AC33" t="str">
            <v>np</v>
          </cell>
          <cell r="AD33">
            <v>0</v>
          </cell>
          <cell r="AE33" t="e">
            <v>#N/A</v>
          </cell>
          <cell r="AF33" t="str">
            <v>np</v>
          </cell>
          <cell r="AG33">
            <v>0</v>
          </cell>
          <cell r="AH33" t="e">
            <v>#N/A</v>
          </cell>
          <cell r="AI33" t="str">
            <v>np</v>
          </cell>
          <cell r="AJ33">
            <v>0</v>
          </cell>
          <cell r="AK33" t="e">
            <v>#N/A</v>
          </cell>
          <cell r="AL33" t="str">
            <v>np</v>
          </cell>
          <cell r="AM33">
            <v>0</v>
          </cell>
          <cell r="AN33" t="e">
            <v>#N/A</v>
          </cell>
        </row>
        <row r="34">
          <cell r="C34" t="str">
            <v>Brand, Alexander</v>
          </cell>
          <cell r="D34">
            <v>1987</v>
          </cell>
          <cell r="E34">
            <v>116</v>
          </cell>
          <cell r="F34">
            <v>29</v>
          </cell>
          <cell r="G34">
            <v>116</v>
          </cell>
          <cell r="H34" t="str">
            <v>np</v>
          </cell>
          <cell r="I34">
            <v>0</v>
          </cell>
          <cell r="J34" t="str">
            <v>np</v>
          </cell>
          <cell r="K34">
            <v>0</v>
          </cell>
          <cell r="L34" t="str">
            <v>np</v>
          </cell>
          <cell r="M34">
            <v>0</v>
          </cell>
          <cell r="N34" t="str">
            <v>np</v>
          </cell>
          <cell r="O34">
            <v>0</v>
          </cell>
          <cell r="P34" t="e">
            <v>#N/A</v>
          </cell>
          <cell r="Q34" t="str">
            <v>np</v>
          </cell>
          <cell r="R34">
            <v>0</v>
          </cell>
          <cell r="S34" t="e">
            <v>#N/A</v>
          </cell>
          <cell r="T34" t="str">
            <v>np</v>
          </cell>
          <cell r="U34">
            <v>0</v>
          </cell>
          <cell r="V34" t="e">
            <v>#N/A</v>
          </cell>
          <cell r="W34" t="str">
            <v>np</v>
          </cell>
          <cell r="X34">
            <v>0</v>
          </cell>
          <cell r="Y34" t="e">
            <v>#N/A</v>
          </cell>
          <cell r="Z34" t="str">
            <v>np</v>
          </cell>
          <cell r="AA34">
            <v>0</v>
          </cell>
          <cell r="AB34" t="e">
            <v>#N/A</v>
          </cell>
          <cell r="AC34" t="str">
            <v>np</v>
          </cell>
          <cell r="AD34">
            <v>0</v>
          </cell>
          <cell r="AE34" t="e">
            <v>#N/A</v>
          </cell>
          <cell r="AF34" t="str">
            <v>np</v>
          </cell>
          <cell r="AG34">
            <v>0</v>
          </cell>
          <cell r="AH34" t="e">
            <v>#N/A</v>
          </cell>
          <cell r="AI34" t="str">
            <v>np</v>
          </cell>
          <cell r="AJ34">
            <v>0</v>
          </cell>
          <cell r="AK34" t="e">
            <v>#N/A</v>
          </cell>
          <cell r="AL34" t="str">
            <v>np</v>
          </cell>
          <cell r="AM34">
            <v>0</v>
          </cell>
          <cell r="AN34" t="e">
            <v>#N/A</v>
          </cell>
        </row>
        <row r="35">
          <cell r="C35" t="str">
            <v>Stetsiv, Andrew</v>
          </cell>
          <cell r="D35">
            <v>1988</v>
          </cell>
          <cell r="E35">
            <v>114</v>
          </cell>
          <cell r="F35">
            <v>30</v>
          </cell>
          <cell r="G35">
            <v>114</v>
          </cell>
          <cell r="H35" t="str">
            <v>np</v>
          </cell>
          <cell r="I35">
            <v>0</v>
          </cell>
          <cell r="J35" t="str">
            <v>np</v>
          </cell>
          <cell r="K35">
            <v>0</v>
          </cell>
          <cell r="L35" t="str">
            <v>np</v>
          </cell>
          <cell r="M35">
            <v>0</v>
          </cell>
          <cell r="N35" t="str">
            <v>np</v>
          </cell>
          <cell r="O35">
            <v>0</v>
          </cell>
          <cell r="P35" t="e">
            <v>#N/A</v>
          </cell>
          <cell r="Q35" t="str">
            <v>np</v>
          </cell>
          <cell r="R35">
            <v>0</v>
          </cell>
          <cell r="S35" t="e">
            <v>#N/A</v>
          </cell>
          <cell r="T35" t="str">
            <v>np</v>
          </cell>
          <cell r="U35">
            <v>0</v>
          </cell>
          <cell r="V35" t="e">
            <v>#N/A</v>
          </cell>
          <cell r="W35" t="str">
            <v>np</v>
          </cell>
          <cell r="X35">
            <v>0</v>
          </cell>
          <cell r="Y35" t="e">
            <v>#N/A</v>
          </cell>
          <cell r="Z35" t="str">
            <v>np</v>
          </cell>
          <cell r="AA35">
            <v>0</v>
          </cell>
          <cell r="AB35" t="e">
            <v>#N/A</v>
          </cell>
          <cell r="AC35" t="str">
            <v>np</v>
          </cell>
          <cell r="AD35">
            <v>0</v>
          </cell>
          <cell r="AE35" t="e">
            <v>#N/A</v>
          </cell>
          <cell r="AF35" t="str">
            <v>np</v>
          </cell>
          <cell r="AG35">
            <v>0</v>
          </cell>
          <cell r="AH35" t="e">
            <v>#N/A</v>
          </cell>
          <cell r="AI35" t="str">
            <v>np</v>
          </cell>
          <cell r="AJ35">
            <v>0</v>
          </cell>
          <cell r="AK35" t="e">
            <v>#N/A</v>
          </cell>
          <cell r="AL35" t="str">
            <v>np</v>
          </cell>
          <cell r="AM35">
            <v>0</v>
          </cell>
          <cell r="AN35" t="e">
            <v>#N/A</v>
          </cell>
        </row>
        <row r="36">
          <cell r="C36" t="str">
            <v>Brett, J. Cameron</v>
          </cell>
          <cell r="D36">
            <v>1988</v>
          </cell>
          <cell r="E36">
            <v>112</v>
          </cell>
          <cell r="F36">
            <v>31</v>
          </cell>
          <cell r="G36">
            <v>112</v>
          </cell>
          <cell r="H36" t="str">
            <v>np</v>
          </cell>
          <cell r="I36">
            <v>0</v>
          </cell>
          <cell r="J36" t="str">
            <v>np</v>
          </cell>
          <cell r="K36">
            <v>0</v>
          </cell>
          <cell r="L36" t="str">
            <v>np</v>
          </cell>
          <cell r="M36">
            <v>0</v>
          </cell>
          <cell r="N36" t="str">
            <v>np</v>
          </cell>
          <cell r="O36">
            <v>0</v>
          </cell>
          <cell r="P36" t="e">
            <v>#N/A</v>
          </cell>
          <cell r="Q36" t="str">
            <v>np</v>
          </cell>
          <cell r="R36">
            <v>0</v>
          </cell>
          <cell r="S36" t="e">
            <v>#N/A</v>
          </cell>
          <cell r="T36" t="str">
            <v>np</v>
          </cell>
          <cell r="U36">
            <v>0</v>
          </cell>
          <cell r="V36" t="e">
            <v>#N/A</v>
          </cell>
          <cell r="W36" t="str">
            <v>np</v>
          </cell>
          <cell r="X36">
            <v>0</v>
          </cell>
          <cell r="Y36" t="e">
            <v>#N/A</v>
          </cell>
          <cell r="Z36" t="str">
            <v>np</v>
          </cell>
          <cell r="AA36">
            <v>0</v>
          </cell>
          <cell r="AB36" t="e">
            <v>#N/A</v>
          </cell>
          <cell r="AC36" t="str">
            <v>np</v>
          </cell>
          <cell r="AD36">
            <v>0</v>
          </cell>
          <cell r="AE36" t="e">
            <v>#N/A</v>
          </cell>
          <cell r="AF36" t="str">
            <v>np</v>
          </cell>
          <cell r="AG36">
            <v>0</v>
          </cell>
          <cell r="AH36" t="e">
            <v>#N/A</v>
          </cell>
          <cell r="AI36" t="str">
            <v>np</v>
          </cell>
          <cell r="AJ36">
            <v>0</v>
          </cell>
          <cell r="AK36" t="e">
            <v>#N/A</v>
          </cell>
          <cell r="AL36" t="str">
            <v>np</v>
          </cell>
          <cell r="AM36">
            <v>0</v>
          </cell>
          <cell r="AN36" t="e">
            <v>#N/A</v>
          </cell>
        </row>
        <row r="37">
          <cell r="C37" t="str">
            <v>Wilde, Dexter</v>
          </cell>
          <cell r="D37">
            <v>1988</v>
          </cell>
          <cell r="E37">
            <v>110</v>
          </cell>
          <cell r="F37">
            <v>32</v>
          </cell>
          <cell r="G37">
            <v>110</v>
          </cell>
          <cell r="H37" t="str">
            <v>np</v>
          </cell>
          <cell r="I37">
            <v>0</v>
          </cell>
          <cell r="J37" t="str">
            <v>np</v>
          </cell>
          <cell r="K37">
            <v>0</v>
          </cell>
          <cell r="L37" t="str">
            <v>np</v>
          </cell>
          <cell r="M37">
            <v>0</v>
          </cell>
          <cell r="N37" t="str">
            <v>np</v>
          </cell>
          <cell r="O37">
            <v>0</v>
          </cell>
          <cell r="P37" t="e">
            <v>#N/A</v>
          </cell>
          <cell r="Q37" t="str">
            <v>np</v>
          </cell>
          <cell r="R37">
            <v>0</v>
          </cell>
          <cell r="S37" t="e">
            <v>#N/A</v>
          </cell>
          <cell r="T37" t="str">
            <v>np</v>
          </cell>
          <cell r="U37">
            <v>0</v>
          </cell>
          <cell r="V37" t="e">
            <v>#N/A</v>
          </cell>
          <cell r="W37" t="str">
            <v>np</v>
          </cell>
          <cell r="X37">
            <v>0</v>
          </cell>
          <cell r="Y37" t="e">
            <v>#N/A</v>
          </cell>
          <cell r="Z37" t="str">
            <v>np</v>
          </cell>
          <cell r="AA37">
            <v>0</v>
          </cell>
          <cell r="AB37" t="e">
            <v>#N/A</v>
          </cell>
          <cell r="AC37" t="str">
            <v>np</v>
          </cell>
          <cell r="AD37">
            <v>0</v>
          </cell>
          <cell r="AE37" t="e">
            <v>#N/A</v>
          </cell>
          <cell r="AF37" t="str">
            <v>np</v>
          </cell>
          <cell r="AG37">
            <v>0</v>
          </cell>
          <cell r="AH37" t="e">
            <v>#N/A</v>
          </cell>
          <cell r="AI37" t="str">
            <v>np</v>
          </cell>
          <cell r="AJ37">
            <v>0</v>
          </cell>
          <cell r="AK37" t="e">
            <v>#N/A</v>
          </cell>
          <cell r="AL37" t="str">
            <v>np</v>
          </cell>
          <cell r="AM37">
            <v>0</v>
          </cell>
          <cell r="AN37" t="e">
            <v>#N/A</v>
          </cell>
        </row>
        <row r="39">
          <cell r="C39" t="str">
            <v>Designated International Results</v>
          </cell>
          <cell r="L39" t="str">
            <v>Place</v>
          </cell>
          <cell r="M39" t="str">
            <v>Points</v>
          </cell>
        </row>
        <row r="40">
          <cell r="C40" t="str">
            <v>Berkowsky, Jonathan</v>
          </cell>
          <cell r="D40" t="str">
            <v>Cadet "B", Gödöllö, HUN, 10/19/02</v>
          </cell>
          <cell r="L40">
            <v>10</v>
          </cell>
          <cell r="M40">
            <v>371</v>
          </cell>
        </row>
        <row r="41">
          <cell r="C41" t="str">
            <v>Williams, Maximilian</v>
          </cell>
          <cell r="D41" t="str">
            <v>Cadet "B", Gödöllö, HUN, 10/19/02</v>
          </cell>
          <cell r="L41" t="str">
            <v>22T</v>
          </cell>
          <cell r="M41">
            <v>226</v>
          </cell>
        </row>
        <row r="42">
          <cell r="C42" t="str">
            <v>Williams, Maximilian</v>
          </cell>
          <cell r="D42" t="str">
            <v>Cadet Worlds, Trapani, ITA, 4/6/03</v>
          </cell>
          <cell r="L42">
            <v>17</v>
          </cell>
          <cell r="M42">
            <v>280</v>
          </cell>
        </row>
      </sheetData>
      <sheetData sheetId="3">
        <row r="1">
          <cell r="F1" t="str">
            <v>2003 U16's</v>
          </cell>
          <cell r="H1" t="str">
            <v>Oct 2002 CDT</v>
          </cell>
          <cell r="J1" t="str">
            <v>Nov 2002 CDT</v>
          </cell>
          <cell r="L1" t="str">
            <v>2003 CDT JO's</v>
          </cell>
        </row>
        <row r="2">
          <cell r="F2" t="str">
            <v>D</v>
          </cell>
          <cell r="G2" t="str">
            <v>Summer&lt;BR&gt;2003&lt;BR&gt;U16</v>
          </cell>
          <cell r="H2" t="str">
            <v>C</v>
          </cell>
          <cell r="I2" t="str">
            <v>Oct 2002&lt;BR&gt;CADET</v>
          </cell>
          <cell r="J2" t="str">
            <v>C</v>
          </cell>
          <cell r="K2" t="str">
            <v>Nov 2002&lt;BR&gt;CADET</v>
          </cell>
          <cell r="L2" t="str">
            <v>D</v>
          </cell>
          <cell r="M2" t="str">
            <v>2003 JO^s&lt;BR&gt;CADET</v>
          </cell>
        </row>
        <row r="3">
          <cell r="F3">
            <v>6</v>
          </cell>
          <cell r="G3">
            <v>5</v>
          </cell>
          <cell r="H3">
            <v>8</v>
          </cell>
          <cell r="I3">
            <v>4</v>
          </cell>
          <cell r="J3">
            <v>10</v>
          </cell>
          <cell r="K3">
            <v>4</v>
          </cell>
          <cell r="L3">
            <v>12</v>
          </cell>
          <cell r="M3">
            <v>5</v>
          </cell>
        </row>
        <row r="4">
          <cell r="C4" t="str">
            <v>Hurley, Kelley A</v>
          </cell>
          <cell r="D4">
            <v>1988</v>
          </cell>
          <cell r="E4">
            <v>4182</v>
          </cell>
          <cell r="F4">
            <v>1</v>
          </cell>
          <cell r="G4">
            <v>400</v>
          </cell>
          <cell r="H4">
            <v>5</v>
          </cell>
          <cell r="I4">
            <v>280</v>
          </cell>
          <cell r="J4">
            <v>1</v>
          </cell>
          <cell r="K4">
            <v>400</v>
          </cell>
          <cell r="L4">
            <v>3</v>
          </cell>
          <cell r="M4">
            <v>340</v>
          </cell>
          <cell r="N4">
            <v>3</v>
          </cell>
          <cell r="O4">
            <v>510</v>
          </cell>
          <cell r="P4">
            <v>3</v>
          </cell>
          <cell r="Q4">
            <v>9</v>
          </cell>
          <cell r="R4">
            <v>321</v>
          </cell>
          <cell r="S4">
            <v>9</v>
          </cell>
          <cell r="T4">
            <v>17</v>
          </cell>
          <cell r="U4">
            <v>210</v>
          </cell>
          <cell r="V4">
            <v>17</v>
          </cell>
          <cell r="W4">
            <v>7</v>
          </cell>
          <cell r="X4">
            <v>414</v>
          </cell>
          <cell r="Y4">
            <v>7</v>
          </cell>
          <cell r="Z4">
            <v>2</v>
          </cell>
          <cell r="AA4">
            <v>552</v>
          </cell>
          <cell r="AB4">
            <v>2</v>
          </cell>
          <cell r="AC4" t="str">
            <v>np</v>
          </cell>
          <cell r="AD4">
            <v>0</v>
          </cell>
          <cell r="AE4" t="str">
            <v>np</v>
          </cell>
          <cell r="AF4">
            <v>3</v>
          </cell>
          <cell r="AG4">
            <v>850</v>
          </cell>
          <cell r="AH4">
            <v>3</v>
          </cell>
          <cell r="AI4">
            <v>29</v>
          </cell>
          <cell r="AJ4">
            <v>281</v>
          </cell>
          <cell r="AK4">
            <v>29</v>
          </cell>
          <cell r="AL4">
            <v>5</v>
          </cell>
          <cell r="AM4">
            <v>700</v>
          </cell>
          <cell r="AN4">
            <v>5</v>
          </cell>
          <cell r="AO4">
            <v>474.982</v>
          </cell>
          <cell r="AP4">
            <v>245</v>
          </cell>
          <cell r="AQ4">
            <v>232</v>
          </cell>
        </row>
        <row r="5">
          <cell r="C5" t="str">
            <v>Byerts, Keri L</v>
          </cell>
          <cell r="D5">
            <v>1987</v>
          </cell>
          <cell r="E5">
            <v>3402</v>
          </cell>
          <cell r="F5">
            <v>2</v>
          </cell>
          <cell r="G5">
            <v>368</v>
          </cell>
          <cell r="H5">
            <v>1</v>
          </cell>
          <cell r="I5">
            <v>400</v>
          </cell>
          <cell r="J5">
            <v>8</v>
          </cell>
          <cell r="K5">
            <v>274</v>
          </cell>
          <cell r="L5">
            <v>1</v>
          </cell>
          <cell r="M5">
            <v>400</v>
          </cell>
          <cell r="N5">
            <v>9</v>
          </cell>
          <cell r="O5">
            <v>321</v>
          </cell>
          <cell r="P5">
            <v>9</v>
          </cell>
          <cell r="Q5">
            <v>3</v>
          </cell>
          <cell r="R5">
            <v>510</v>
          </cell>
          <cell r="S5">
            <v>3</v>
          </cell>
          <cell r="T5" t="str">
            <v>np</v>
          </cell>
          <cell r="U5">
            <v>0</v>
          </cell>
          <cell r="V5" t="str">
            <v>np</v>
          </cell>
          <cell r="W5">
            <v>18</v>
          </cell>
          <cell r="X5">
            <v>209</v>
          </cell>
          <cell r="Y5">
            <v>18</v>
          </cell>
          <cell r="Z5">
            <v>6</v>
          </cell>
          <cell r="AA5">
            <v>417</v>
          </cell>
          <cell r="AB5">
            <v>6</v>
          </cell>
          <cell r="AC5">
            <v>21</v>
          </cell>
          <cell r="AD5">
            <v>342</v>
          </cell>
          <cell r="AE5">
            <v>21</v>
          </cell>
          <cell r="AF5">
            <v>17</v>
          </cell>
          <cell r="AG5">
            <v>350</v>
          </cell>
          <cell r="AH5">
            <v>17</v>
          </cell>
          <cell r="AI5">
            <v>19</v>
          </cell>
          <cell r="AJ5">
            <v>346</v>
          </cell>
          <cell r="AK5">
            <v>19</v>
          </cell>
          <cell r="AL5">
            <v>30</v>
          </cell>
          <cell r="AM5">
            <v>285</v>
          </cell>
          <cell r="AN5">
            <v>30</v>
          </cell>
          <cell r="AO5">
            <v>595</v>
          </cell>
          <cell r="AP5">
            <v>384</v>
          </cell>
        </row>
        <row r="6">
          <cell r="C6" t="str">
            <v>French, Christa M</v>
          </cell>
          <cell r="D6">
            <v>1988</v>
          </cell>
          <cell r="E6">
            <v>2324</v>
          </cell>
          <cell r="F6">
            <v>14</v>
          </cell>
          <cell r="G6">
            <v>204</v>
          </cell>
          <cell r="H6">
            <v>22</v>
          </cell>
          <cell r="I6">
            <v>135</v>
          </cell>
          <cell r="J6">
            <v>11</v>
          </cell>
          <cell r="K6">
            <v>212</v>
          </cell>
          <cell r="L6">
            <v>8</v>
          </cell>
          <cell r="M6">
            <v>274</v>
          </cell>
          <cell r="N6">
            <v>3</v>
          </cell>
          <cell r="O6">
            <v>510</v>
          </cell>
          <cell r="P6">
            <v>3</v>
          </cell>
          <cell r="Q6" t="str">
            <v>np</v>
          </cell>
          <cell r="R6">
            <v>0</v>
          </cell>
          <cell r="S6" t="str">
            <v>np</v>
          </cell>
          <cell r="T6">
            <v>8</v>
          </cell>
          <cell r="U6">
            <v>411</v>
          </cell>
          <cell r="V6">
            <v>8</v>
          </cell>
          <cell r="W6">
            <v>3</v>
          </cell>
          <cell r="X6">
            <v>510</v>
          </cell>
          <cell r="Y6">
            <v>3</v>
          </cell>
          <cell r="Z6">
            <v>21.33</v>
          </cell>
          <cell r="AA6">
            <v>195</v>
          </cell>
          <cell r="AB6">
            <v>21.33</v>
          </cell>
          <cell r="AC6" t="str">
            <v>np</v>
          </cell>
          <cell r="AD6">
            <v>0</v>
          </cell>
          <cell r="AE6" t="str">
            <v>np</v>
          </cell>
          <cell r="AF6" t="str">
            <v>np</v>
          </cell>
          <cell r="AG6">
            <v>0</v>
          </cell>
          <cell r="AH6" t="str">
            <v>np</v>
          </cell>
          <cell r="AI6">
            <v>30</v>
          </cell>
          <cell r="AJ6">
            <v>279</v>
          </cell>
          <cell r="AK6">
            <v>30</v>
          </cell>
          <cell r="AL6">
            <v>19</v>
          </cell>
          <cell r="AM6">
            <v>340</v>
          </cell>
          <cell r="AN6">
            <v>19</v>
          </cell>
        </row>
        <row r="7">
          <cell r="C7" t="str">
            <v>Henderson, Danielle A</v>
          </cell>
          <cell r="D7">
            <v>1988</v>
          </cell>
          <cell r="E7">
            <v>2298</v>
          </cell>
          <cell r="F7">
            <v>6</v>
          </cell>
          <cell r="G7">
            <v>278</v>
          </cell>
          <cell r="H7">
            <v>2</v>
          </cell>
          <cell r="I7">
            <v>368</v>
          </cell>
          <cell r="J7">
            <v>3</v>
          </cell>
          <cell r="K7">
            <v>340</v>
          </cell>
          <cell r="L7">
            <v>6</v>
          </cell>
          <cell r="M7">
            <v>278</v>
          </cell>
          <cell r="N7">
            <v>12</v>
          </cell>
          <cell r="O7">
            <v>312</v>
          </cell>
          <cell r="P7">
            <v>12</v>
          </cell>
          <cell r="Q7">
            <v>13</v>
          </cell>
          <cell r="R7">
            <v>309</v>
          </cell>
          <cell r="S7">
            <v>13</v>
          </cell>
          <cell r="T7">
            <v>32</v>
          </cell>
          <cell r="U7">
            <v>165</v>
          </cell>
          <cell r="V7">
            <v>32</v>
          </cell>
          <cell r="W7">
            <v>14</v>
          </cell>
          <cell r="X7">
            <v>302</v>
          </cell>
          <cell r="Y7">
            <v>14</v>
          </cell>
          <cell r="Z7">
            <v>29</v>
          </cell>
          <cell r="AA7">
            <v>174</v>
          </cell>
          <cell r="AB7">
            <v>29</v>
          </cell>
          <cell r="AC7">
            <v>30</v>
          </cell>
          <cell r="AD7">
            <v>279</v>
          </cell>
          <cell r="AE7">
            <v>30</v>
          </cell>
          <cell r="AF7" t="str">
            <v>np</v>
          </cell>
          <cell r="AG7">
            <v>0</v>
          </cell>
          <cell r="AH7" t="str">
            <v>np</v>
          </cell>
          <cell r="AI7" t="str">
            <v>np</v>
          </cell>
          <cell r="AJ7">
            <v>0</v>
          </cell>
          <cell r="AK7" t="str">
            <v>np</v>
          </cell>
          <cell r="AL7">
            <v>7</v>
          </cell>
          <cell r="AM7">
            <v>690</v>
          </cell>
          <cell r="AN7">
            <v>7</v>
          </cell>
        </row>
        <row r="8">
          <cell r="C8" t="str">
            <v>French, Kayley A</v>
          </cell>
          <cell r="D8">
            <v>1988</v>
          </cell>
          <cell r="E8">
            <v>1765</v>
          </cell>
          <cell r="F8">
            <v>3</v>
          </cell>
          <cell r="G8">
            <v>340</v>
          </cell>
          <cell r="H8">
            <v>7</v>
          </cell>
          <cell r="I8">
            <v>276</v>
          </cell>
          <cell r="J8">
            <v>14</v>
          </cell>
          <cell r="K8">
            <v>202</v>
          </cell>
          <cell r="L8">
            <v>13</v>
          </cell>
          <cell r="M8">
            <v>206</v>
          </cell>
          <cell r="N8" t="str">
            <v>np</v>
          </cell>
          <cell r="O8">
            <v>0</v>
          </cell>
          <cell r="P8" t="str">
            <v>np</v>
          </cell>
          <cell r="Q8">
            <v>24</v>
          </cell>
          <cell r="R8">
            <v>189</v>
          </cell>
          <cell r="S8">
            <v>24</v>
          </cell>
          <cell r="T8">
            <v>12</v>
          </cell>
          <cell r="U8">
            <v>318</v>
          </cell>
          <cell r="V8">
            <v>12</v>
          </cell>
          <cell r="W8">
            <v>15</v>
          </cell>
          <cell r="X8">
            <v>301</v>
          </cell>
          <cell r="Y8">
            <v>15</v>
          </cell>
          <cell r="Z8">
            <v>16</v>
          </cell>
          <cell r="AA8">
            <v>300</v>
          </cell>
          <cell r="AB8">
            <v>16</v>
          </cell>
          <cell r="AC8" t="str">
            <v>np</v>
          </cell>
          <cell r="AD8">
            <v>0</v>
          </cell>
          <cell r="AE8" t="str">
            <v>np</v>
          </cell>
          <cell r="AF8" t="str">
            <v>np</v>
          </cell>
          <cell r="AG8">
            <v>0</v>
          </cell>
          <cell r="AH8" t="str">
            <v>np</v>
          </cell>
          <cell r="AI8">
            <v>27</v>
          </cell>
          <cell r="AJ8">
            <v>285</v>
          </cell>
          <cell r="AK8">
            <v>27</v>
          </cell>
          <cell r="AL8" t="str">
            <v>np</v>
          </cell>
          <cell r="AM8">
            <v>0</v>
          </cell>
          <cell r="AN8" t="str">
            <v>np</v>
          </cell>
          <cell r="AO8">
            <v>221</v>
          </cell>
        </row>
        <row r="9">
          <cell r="C9" t="str">
            <v>Finlayson, Kaila</v>
          </cell>
          <cell r="D9">
            <v>1987</v>
          </cell>
          <cell r="E9">
            <v>1715</v>
          </cell>
          <cell r="F9" t="str">
            <v>np</v>
          </cell>
          <cell r="G9">
            <v>0</v>
          </cell>
          <cell r="H9">
            <v>13</v>
          </cell>
          <cell r="I9">
            <v>203</v>
          </cell>
          <cell r="J9">
            <v>13</v>
          </cell>
          <cell r="K9">
            <v>203</v>
          </cell>
          <cell r="L9">
            <v>2</v>
          </cell>
          <cell r="M9">
            <v>368</v>
          </cell>
          <cell r="N9" t="str">
            <v>np</v>
          </cell>
          <cell r="O9">
            <v>0</v>
          </cell>
          <cell r="P9" t="str">
            <v>np</v>
          </cell>
          <cell r="Q9" t="str">
            <v>np</v>
          </cell>
          <cell r="R9">
            <v>0</v>
          </cell>
          <cell r="S9" t="str">
            <v>np</v>
          </cell>
          <cell r="T9">
            <v>15</v>
          </cell>
          <cell r="U9">
            <v>301</v>
          </cell>
          <cell r="V9">
            <v>15</v>
          </cell>
          <cell r="W9">
            <v>27</v>
          </cell>
          <cell r="X9">
            <v>170</v>
          </cell>
          <cell r="Y9">
            <v>27</v>
          </cell>
          <cell r="Z9">
            <v>12</v>
          </cell>
          <cell r="AA9">
            <v>312</v>
          </cell>
          <cell r="AB9">
            <v>12</v>
          </cell>
          <cell r="AC9">
            <v>11</v>
          </cell>
          <cell r="AD9">
            <v>531</v>
          </cell>
          <cell r="AE9">
            <v>11</v>
          </cell>
          <cell r="AF9" t="str">
            <v>np</v>
          </cell>
          <cell r="AG9">
            <v>0</v>
          </cell>
          <cell r="AH9" t="str">
            <v>np</v>
          </cell>
          <cell r="AI9" t="str">
            <v>np</v>
          </cell>
          <cell r="AJ9">
            <v>0</v>
          </cell>
          <cell r="AK9" t="str">
            <v>np</v>
          </cell>
          <cell r="AL9" t="str">
            <v>np</v>
          </cell>
          <cell r="AM9">
            <v>0</v>
          </cell>
          <cell r="AN9" t="str">
            <v>np</v>
          </cell>
        </row>
        <row r="10">
          <cell r="C10" t="str">
            <v>Leader, Brittany A</v>
          </cell>
          <cell r="D10">
            <v>1987</v>
          </cell>
          <cell r="E10">
            <v>1302</v>
          </cell>
          <cell r="F10">
            <v>3</v>
          </cell>
          <cell r="G10">
            <v>340</v>
          </cell>
          <cell r="H10">
            <v>12</v>
          </cell>
          <cell r="I10">
            <v>211</v>
          </cell>
          <cell r="J10" t="str">
            <v>np</v>
          </cell>
          <cell r="K10">
            <v>0</v>
          </cell>
          <cell r="L10">
            <v>3</v>
          </cell>
          <cell r="M10">
            <v>340</v>
          </cell>
          <cell r="N10">
            <v>31</v>
          </cell>
          <cell r="O10">
            <v>168</v>
          </cell>
          <cell r="P10">
            <v>31</v>
          </cell>
          <cell r="Q10" t="str">
            <v>np</v>
          </cell>
          <cell r="R10">
            <v>0</v>
          </cell>
          <cell r="S10" t="str">
            <v>np</v>
          </cell>
          <cell r="T10" t="str">
            <v>np</v>
          </cell>
          <cell r="U10">
            <v>0</v>
          </cell>
          <cell r="V10" t="str">
            <v>np</v>
          </cell>
          <cell r="W10" t="str">
            <v>np</v>
          </cell>
          <cell r="X10">
            <v>0</v>
          </cell>
          <cell r="Y10" t="str">
            <v>np</v>
          </cell>
          <cell r="Z10">
            <v>8</v>
          </cell>
          <cell r="AA10">
            <v>411</v>
          </cell>
          <cell r="AB10">
            <v>8</v>
          </cell>
          <cell r="AC10" t="str">
            <v>np</v>
          </cell>
          <cell r="AD10">
            <v>0</v>
          </cell>
          <cell r="AE10" t="str">
            <v>np</v>
          </cell>
          <cell r="AF10" t="str">
            <v>np</v>
          </cell>
          <cell r="AG10">
            <v>0</v>
          </cell>
          <cell r="AH10" t="str">
            <v>np</v>
          </cell>
          <cell r="AI10" t="str">
            <v>np</v>
          </cell>
          <cell r="AJ10">
            <v>0</v>
          </cell>
          <cell r="AK10" t="str">
            <v>np</v>
          </cell>
          <cell r="AL10" t="str">
            <v>np</v>
          </cell>
          <cell r="AM10">
            <v>0</v>
          </cell>
          <cell r="AN10" t="str">
            <v>np</v>
          </cell>
        </row>
        <row r="11">
          <cell r="C11" t="str">
            <v>McKimmy, Caitlin F</v>
          </cell>
          <cell r="D11">
            <v>1987</v>
          </cell>
          <cell r="E11">
            <v>1175</v>
          </cell>
          <cell r="F11">
            <v>8</v>
          </cell>
          <cell r="G11">
            <v>274</v>
          </cell>
          <cell r="H11">
            <v>23</v>
          </cell>
          <cell r="I11">
            <v>134</v>
          </cell>
          <cell r="J11">
            <v>6</v>
          </cell>
          <cell r="K11">
            <v>278</v>
          </cell>
          <cell r="L11">
            <v>12</v>
          </cell>
          <cell r="M11">
            <v>208</v>
          </cell>
          <cell r="N11" t="str">
            <v>np</v>
          </cell>
          <cell r="O11">
            <v>0</v>
          </cell>
          <cell r="P11" t="str">
            <v>np</v>
          </cell>
          <cell r="Q11" t="str">
            <v>np</v>
          </cell>
          <cell r="R11">
            <v>0</v>
          </cell>
          <cell r="S11" t="str">
            <v>np</v>
          </cell>
          <cell r="T11">
            <v>10</v>
          </cell>
          <cell r="U11">
            <v>320</v>
          </cell>
          <cell r="V11">
            <v>10</v>
          </cell>
          <cell r="W11">
            <v>13</v>
          </cell>
          <cell r="X11">
            <v>303</v>
          </cell>
          <cell r="Y11">
            <v>13</v>
          </cell>
          <cell r="Z11" t="str">
            <v>np</v>
          </cell>
          <cell r="AA11">
            <v>0</v>
          </cell>
          <cell r="AB11" t="str">
            <v>np</v>
          </cell>
          <cell r="AC11" t="str">
            <v>np</v>
          </cell>
          <cell r="AD11">
            <v>0</v>
          </cell>
          <cell r="AE11" t="str">
            <v>np</v>
          </cell>
          <cell r="AF11" t="str">
            <v>np</v>
          </cell>
          <cell r="AG11">
            <v>0</v>
          </cell>
          <cell r="AH11" t="str">
            <v>np</v>
          </cell>
          <cell r="AI11" t="str">
            <v>np</v>
          </cell>
          <cell r="AJ11">
            <v>0</v>
          </cell>
          <cell r="AK11" t="str">
            <v>np</v>
          </cell>
          <cell r="AL11" t="str">
            <v>np</v>
          </cell>
          <cell r="AM11">
            <v>0</v>
          </cell>
          <cell r="AN11" t="str">
            <v>np</v>
          </cell>
        </row>
        <row r="12">
          <cell r="C12" t="str">
            <v>Finkel, Tess</v>
          </cell>
          <cell r="D12">
            <v>1988</v>
          </cell>
          <cell r="E12">
            <v>1121</v>
          </cell>
          <cell r="F12">
            <v>13</v>
          </cell>
          <cell r="G12">
            <v>206</v>
          </cell>
          <cell r="H12" t="str">
            <v>np</v>
          </cell>
          <cell r="I12">
            <v>0</v>
          </cell>
          <cell r="J12" t="str">
            <v>np</v>
          </cell>
          <cell r="K12">
            <v>0</v>
          </cell>
          <cell r="L12">
            <v>18</v>
          </cell>
          <cell r="M12">
            <v>138</v>
          </cell>
          <cell r="N12">
            <v>1</v>
          </cell>
          <cell r="O12">
            <v>600</v>
          </cell>
          <cell r="P12">
            <v>1</v>
          </cell>
          <cell r="Q12" t="str">
            <v>np</v>
          </cell>
          <cell r="R12">
            <v>0</v>
          </cell>
          <cell r="S12" t="str">
            <v>np</v>
          </cell>
          <cell r="T12" t="str">
            <v>np</v>
          </cell>
          <cell r="U12">
            <v>0</v>
          </cell>
          <cell r="V12" t="str">
            <v>np</v>
          </cell>
          <cell r="W12" t="str">
            <v>np</v>
          </cell>
          <cell r="X12">
            <v>0</v>
          </cell>
          <cell r="Y12" t="str">
            <v>np</v>
          </cell>
          <cell r="Z12">
            <v>28</v>
          </cell>
          <cell r="AA12">
            <v>177</v>
          </cell>
          <cell r="AB12">
            <v>28</v>
          </cell>
          <cell r="AC12" t="str">
            <v>np</v>
          </cell>
          <cell r="AD12">
            <v>0</v>
          </cell>
          <cell r="AE12" t="str">
            <v>np</v>
          </cell>
          <cell r="AF12" t="str">
            <v>np</v>
          </cell>
          <cell r="AG12">
            <v>0</v>
          </cell>
          <cell r="AH12" t="str">
            <v>np</v>
          </cell>
          <cell r="AI12" t="str">
            <v>np</v>
          </cell>
          <cell r="AJ12">
            <v>0</v>
          </cell>
          <cell r="AK12" t="str">
            <v>np</v>
          </cell>
          <cell r="AL12" t="str">
            <v>np</v>
          </cell>
          <cell r="AM12">
            <v>0</v>
          </cell>
          <cell r="AN12" t="str">
            <v>np</v>
          </cell>
        </row>
        <row r="13">
          <cell r="C13" t="str">
            <v>Montoya, Kimberlee</v>
          </cell>
          <cell r="D13">
            <v>1987</v>
          </cell>
          <cell r="E13">
            <v>1119</v>
          </cell>
          <cell r="F13">
            <v>9</v>
          </cell>
          <cell r="G13">
            <v>214</v>
          </cell>
          <cell r="H13">
            <v>6</v>
          </cell>
          <cell r="I13">
            <v>278</v>
          </cell>
          <cell r="J13">
            <v>17</v>
          </cell>
          <cell r="K13">
            <v>140</v>
          </cell>
          <cell r="L13" t="str">
            <v>np</v>
          </cell>
          <cell r="M13">
            <v>0</v>
          </cell>
          <cell r="N13">
            <v>5</v>
          </cell>
          <cell r="O13">
            <v>420</v>
          </cell>
          <cell r="P13">
            <v>5</v>
          </cell>
          <cell r="Q13" t="str">
            <v>np</v>
          </cell>
          <cell r="R13">
            <v>0</v>
          </cell>
          <cell r="S13" t="str">
            <v>np</v>
          </cell>
          <cell r="T13">
            <v>31</v>
          </cell>
          <cell r="U13">
            <v>166</v>
          </cell>
          <cell r="V13">
            <v>31</v>
          </cell>
          <cell r="W13">
            <v>20</v>
          </cell>
          <cell r="X13">
            <v>207</v>
          </cell>
          <cell r="Y13">
            <v>20</v>
          </cell>
          <cell r="Z13" t="str">
            <v>np</v>
          </cell>
          <cell r="AA13">
            <v>0</v>
          </cell>
          <cell r="AB13" t="str">
            <v>np</v>
          </cell>
          <cell r="AC13" t="str">
            <v>np</v>
          </cell>
          <cell r="AD13">
            <v>0</v>
          </cell>
          <cell r="AE13" t="str">
            <v>np</v>
          </cell>
          <cell r="AF13" t="str">
            <v>np</v>
          </cell>
          <cell r="AG13">
            <v>0</v>
          </cell>
          <cell r="AH13" t="str">
            <v>np</v>
          </cell>
          <cell r="AI13" t="str">
            <v>np</v>
          </cell>
          <cell r="AJ13">
            <v>0</v>
          </cell>
          <cell r="AK13" t="str">
            <v>np</v>
          </cell>
          <cell r="AL13" t="str">
            <v>np</v>
          </cell>
          <cell r="AM13">
            <v>0</v>
          </cell>
          <cell r="AN13" t="str">
            <v>np</v>
          </cell>
        </row>
        <row r="14">
          <cell r="C14" t="str">
            <v>Parker, Melissa</v>
          </cell>
          <cell r="D14">
            <v>1988</v>
          </cell>
          <cell r="E14">
            <v>1057</v>
          </cell>
          <cell r="F14" t="str">
            <v>np</v>
          </cell>
          <cell r="G14">
            <v>0</v>
          </cell>
          <cell r="H14">
            <v>9</v>
          </cell>
          <cell r="I14">
            <v>214</v>
          </cell>
          <cell r="J14">
            <v>3</v>
          </cell>
          <cell r="K14">
            <v>340</v>
          </cell>
          <cell r="L14">
            <v>16</v>
          </cell>
          <cell r="M14">
            <v>200</v>
          </cell>
          <cell r="N14" t="str">
            <v>np</v>
          </cell>
          <cell r="O14">
            <v>0</v>
          </cell>
          <cell r="P14" t="str">
            <v>np</v>
          </cell>
          <cell r="Q14" t="str">
            <v>np</v>
          </cell>
          <cell r="R14">
            <v>0</v>
          </cell>
          <cell r="S14" t="str">
            <v>np</v>
          </cell>
          <cell r="T14">
            <v>13</v>
          </cell>
          <cell r="U14">
            <v>303</v>
          </cell>
          <cell r="V14">
            <v>13</v>
          </cell>
          <cell r="W14" t="str">
            <v>np</v>
          </cell>
          <cell r="X14">
            <v>0</v>
          </cell>
          <cell r="Y14" t="str">
            <v>np</v>
          </cell>
          <cell r="Z14">
            <v>21.33</v>
          </cell>
          <cell r="AA14">
            <v>195</v>
          </cell>
          <cell r="AB14">
            <v>21.33</v>
          </cell>
          <cell r="AC14" t="str">
            <v>np</v>
          </cell>
          <cell r="AD14">
            <v>0</v>
          </cell>
          <cell r="AE14" t="str">
            <v>np</v>
          </cell>
          <cell r="AF14" t="str">
            <v>np</v>
          </cell>
          <cell r="AG14">
            <v>0</v>
          </cell>
          <cell r="AH14" t="str">
            <v>np</v>
          </cell>
          <cell r="AI14" t="str">
            <v>np</v>
          </cell>
          <cell r="AJ14">
            <v>0</v>
          </cell>
          <cell r="AK14" t="str">
            <v>np</v>
          </cell>
          <cell r="AL14" t="str">
            <v>np</v>
          </cell>
          <cell r="AM14">
            <v>0</v>
          </cell>
          <cell r="AN14" t="str">
            <v>np</v>
          </cell>
        </row>
        <row r="15">
          <cell r="C15" t="str">
            <v>Howell, Kristin M</v>
          </cell>
          <cell r="D15">
            <v>1988</v>
          </cell>
          <cell r="E15">
            <v>1017</v>
          </cell>
          <cell r="F15">
            <v>12</v>
          </cell>
          <cell r="G15">
            <v>208</v>
          </cell>
          <cell r="H15">
            <v>14</v>
          </cell>
          <cell r="I15">
            <v>202</v>
          </cell>
          <cell r="J15">
            <v>24</v>
          </cell>
          <cell r="K15">
            <v>133</v>
          </cell>
          <cell r="L15">
            <v>5</v>
          </cell>
          <cell r="M15">
            <v>280</v>
          </cell>
          <cell r="N15" t="str">
            <v>np</v>
          </cell>
          <cell r="O15">
            <v>0</v>
          </cell>
          <cell r="P15" t="str">
            <v>np</v>
          </cell>
          <cell r="Q15" t="str">
            <v>np</v>
          </cell>
          <cell r="R15">
            <v>0</v>
          </cell>
          <cell r="S15" t="str">
            <v>np</v>
          </cell>
          <cell r="T15">
            <v>11</v>
          </cell>
          <cell r="U15">
            <v>319</v>
          </cell>
          <cell r="V15">
            <v>11</v>
          </cell>
          <cell r="W15">
            <v>21</v>
          </cell>
          <cell r="X15">
            <v>206</v>
          </cell>
          <cell r="Y15">
            <v>21</v>
          </cell>
          <cell r="Z15">
            <v>17</v>
          </cell>
          <cell r="AA15">
            <v>210</v>
          </cell>
          <cell r="AB15">
            <v>17</v>
          </cell>
          <cell r="AC15" t="str">
            <v>np</v>
          </cell>
          <cell r="AD15">
            <v>0</v>
          </cell>
          <cell r="AE15" t="str">
            <v>np</v>
          </cell>
          <cell r="AF15" t="str">
            <v>np</v>
          </cell>
          <cell r="AG15">
            <v>0</v>
          </cell>
          <cell r="AH15" t="str">
            <v>np</v>
          </cell>
          <cell r="AI15" t="str">
            <v>np</v>
          </cell>
          <cell r="AJ15">
            <v>0</v>
          </cell>
          <cell r="AK15" t="str">
            <v>np</v>
          </cell>
          <cell r="AL15" t="str">
            <v>np</v>
          </cell>
          <cell r="AM15">
            <v>0</v>
          </cell>
          <cell r="AN15" t="str">
            <v>np</v>
          </cell>
        </row>
        <row r="16">
          <cell r="C16" t="str">
            <v>Moss, Rebecca L</v>
          </cell>
          <cell r="D16">
            <v>1988</v>
          </cell>
          <cell r="E16">
            <v>882</v>
          </cell>
          <cell r="F16">
            <v>5</v>
          </cell>
          <cell r="G16">
            <v>280</v>
          </cell>
          <cell r="H16">
            <v>24</v>
          </cell>
          <cell r="I16">
            <v>133</v>
          </cell>
          <cell r="J16" t="str">
            <v>np</v>
          </cell>
          <cell r="K16">
            <v>0</v>
          </cell>
          <cell r="L16">
            <v>22</v>
          </cell>
          <cell r="M16">
            <v>130</v>
          </cell>
          <cell r="N16">
            <v>16</v>
          </cell>
          <cell r="O16">
            <v>300</v>
          </cell>
          <cell r="P16">
            <v>16</v>
          </cell>
          <cell r="Q16" t="str">
            <v>np</v>
          </cell>
          <cell r="R16">
            <v>0</v>
          </cell>
          <cell r="S16" t="str">
            <v>np</v>
          </cell>
          <cell r="T16">
            <v>28</v>
          </cell>
          <cell r="U16">
            <v>169</v>
          </cell>
          <cell r="V16">
            <v>28</v>
          </cell>
          <cell r="W16" t="str">
            <v>np</v>
          </cell>
          <cell r="X16">
            <v>0</v>
          </cell>
          <cell r="Y16" t="str">
            <v>np</v>
          </cell>
          <cell r="Z16" t="str">
            <v>np</v>
          </cell>
          <cell r="AA16">
            <v>0</v>
          </cell>
          <cell r="AB16" t="str">
            <v>np</v>
          </cell>
          <cell r="AC16" t="str">
            <v>np</v>
          </cell>
          <cell r="AD16">
            <v>0</v>
          </cell>
          <cell r="AE16" t="str">
            <v>np</v>
          </cell>
          <cell r="AF16" t="str">
            <v>np</v>
          </cell>
          <cell r="AG16">
            <v>0</v>
          </cell>
          <cell r="AH16" t="str">
            <v>np</v>
          </cell>
          <cell r="AI16" t="str">
            <v>np</v>
          </cell>
          <cell r="AJ16">
            <v>0</v>
          </cell>
          <cell r="AK16" t="str">
            <v>np</v>
          </cell>
          <cell r="AL16" t="str">
            <v>np</v>
          </cell>
          <cell r="AM16">
            <v>0</v>
          </cell>
          <cell r="AN16" t="str">
            <v>np</v>
          </cell>
        </row>
        <row r="17">
          <cell r="C17" t="str">
            <v>Isaacson, Oriana M</v>
          </cell>
          <cell r="D17">
            <v>1987</v>
          </cell>
          <cell r="E17">
            <v>839</v>
          </cell>
          <cell r="F17">
            <v>18</v>
          </cell>
          <cell r="G17">
            <v>138</v>
          </cell>
          <cell r="H17">
            <v>8</v>
          </cell>
          <cell r="I17">
            <v>274</v>
          </cell>
          <cell r="J17">
            <v>10</v>
          </cell>
          <cell r="K17">
            <v>213</v>
          </cell>
          <cell r="L17">
            <v>9</v>
          </cell>
          <cell r="M17">
            <v>214</v>
          </cell>
          <cell r="N17" t="str">
            <v>np</v>
          </cell>
          <cell r="O17">
            <v>0</v>
          </cell>
          <cell r="P17" t="e">
            <v>#N/A</v>
          </cell>
          <cell r="Q17" t="str">
            <v>np</v>
          </cell>
          <cell r="R17">
            <v>0</v>
          </cell>
          <cell r="S17" t="e">
            <v>#N/A</v>
          </cell>
          <cell r="T17" t="str">
            <v>np</v>
          </cell>
          <cell r="U17">
            <v>0</v>
          </cell>
          <cell r="V17" t="e">
            <v>#N/A</v>
          </cell>
          <cell r="W17" t="str">
            <v>np</v>
          </cell>
          <cell r="X17">
            <v>0</v>
          </cell>
          <cell r="Y17" t="e">
            <v>#N/A</v>
          </cell>
          <cell r="Z17" t="str">
            <v>np</v>
          </cell>
          <cell r="AA17">
            <v>0</v>
          </cell>
          <cell r="AB17" t="e">
            <v>#N/A</v>
          </cell>
          <cell r="AC17" t="str">
            <v>np</v>
          </cell>
          <cell r="AD17">
            <v>0</v>
          </cell>
          <cell r="AE17" t="e">
            <v>#N/A</v>
          </cell>
          <cell r="AF17" t="str">
            <v>np</v>
          </cell>
          <cell r="AG17">
            <v>0</v>
          </cell>
          <cell r="AH17" t="e">
            <v>#N/A</v>
          </cell>
          <cell r="AI17" t="str">
            <v>np</v>
          </cell>
          <cell r="AJ17">
            <v>0</v>
          </cell>
          <cell r="AK17" t="e">
            <v>#N/A</v>
          </cell>
          <cell r="AL17" t="str">
            <v>np</v>
          </cell>
          <cell r="AM17">
            <v>0</v>
          </cell>
          <cell r="AN17" t="e">
            <v>#N/A</v>
          </cell>
        </row>
        <row r="18">
          <cell r="C18" t="str">
            <v>Hatcher, Christina</v>
          </cell>
          <cell r="D18">
            <v>1988</v>
          </cell>
          <cell r="E18">
            <v>811</v>
          </cell>
          <cell r="F18">
            <v>10</v>
          </cell>
          <cell r="G18">
            <v>212</v>
          </cell>
          <cell r="H18" t="str">
            <v>np</v>
          </cell>
          <cell r="I18">
            <v>0</v>
          </cell>
          <cell r="J18" t="str">
            <v>np</v>
          </cell>
          <cell r="K18">
            <v>0</v>
          </cell>
          <cell r="L18">
            <v>23</v>
          </cell>
          <cell r="M18">
            <v>128</v>
          </cell>
          <cell r="N18" t="str">
            <v>np</v>
          </cell>
          <cell r="O18">
            <v>0</v>
          </cell>
          <cell r="P18" t="str">
            <v>np</v>
          </cell>
          <cell r="Q18" t="str">
            <v>np</v>
          </cell>
          <cell r="R18">
            <v>0</v>
          </cell>
          <cell r="S18" t="str">
            <v>np</v>
          </cell>
          <cell r="T18">
            <v>29</v>
          </cell>
          <cell r="U18">
            <v>168</v>
          </cell>
          <cell r="V18">
            <v>29</v>
          </cell>
          <cell r="W18" t="str">
            <v>np</v>
          </cell>
          <cell r="X18">
            <v>0</v>
          </cell>
          <cell r="Y18" t="str">
            <v>np</v>
          </cell>
          <cell r="Z18">
            <v>15</v>
          </cell>
          <cell r="AA18">
            <v>303</v>
          </cell>
          <cell r="AB18">
            <v>15</v>
          </cell>
          <cell r="AC18" t="str">
            <v>np</v>
          </cell>
          <cell r="AD18">
            <v>0</v>
          </cell>
          <cell r="AE18" t="str">
            <v>np</v>
          </cell>
          <cell r="AF18" t="str">
            <v>np</v>
          </cell>
          <cell r="AG18">
            <v>0</v>
          </cell>
          <cell r="AH18" t="str">
            <v>np</v>
          </cell>
          <cell r="AI18" t="str">
            <v>np</v>
          </cell>
          <cell r="AJ18">
            <v>0</v>
          </cell>
          <cell r="AK18" t="str">
            <v>np</v>
          </cell>
          <cell r="AL18" t="str">
            <v>np</v>
          </cell>
          <cell r="AM18">
            <v>0</v>
          </cell>
          <cell r="AN18" t="str">
            <v>np</v>
          </cell>
        </row>
        <row r="19">
          <cell r="C19" t="str">
            <v>Hurley, Courtney L</v>
          </cell>
          <cell r="D19">
            <v>1990</v>
          </cell>
          <cell r="E19">
            <v>781</v>
          </cell>
          <cell r="F19">
            <v>7</v>
          </cell>
          <cell r="G19">
            <v>276</v>
          </cell>
          <cell r="H19" t="str">
            <v>np</v>
          </cell>
          <cell r="I19">
            <v>0</v>
          </cell>
          <cell r="J19" t="str">
            <v>np</v>
          </cell>
          <cell r="K19">
            <v>0</v>
          </cell>
          <cell r="L19">
            <v>15</v>
          </cell>
          <cell r="M19">
            <v>202</v>
          </cell>
          <cell r="N19">
            <v>15</v>
          </cell>
          <cell r="O19">
            <v>303</v>
          </cell>
          <cell r="P19">
            <v>15</v>
          </cell>
          <cell r="Q19" t="str">
            <v>np</v>
          </cell>
          <cell r="R19">
            <v>0</v>
          </cell>
          <cell r="S19" t="str">
            <v>np</v>
          </cell>
          <cell r="T19" t="str">
            <v>np</v>
          </cell>
          <cell r="U19">
            <v>0</v>
          </cell>
          <cell r="V19" t="str">
            <v>np</v>
          </cell>
          <cell r="W19" t="str">
            <v>np</v>
          </cell>
          <cell r="X19">
            <v>0</v>
          </cell>
          <cell r="Y19" t="str">
            <v>np</v>
          </cell>
          <cell r="Z19" t="str">
            <v>np</v>
          </cell>
          <cell r="AA19">
            <v>0</v>
          </cell>
          <cell r="AB19" t="str">
            <v>np</v>
          </cell>
          <cell r="AC19" t="str">
            <v>np</v>
          </cell>
          <cell r="AD19">
            <v>0</v>
          </cell>
          <cell r="AE19" t="str">
            <v>np</v>
          </cell>
          <cell r="AF19" t="str">
            <v>np</v>
          </cell>
          <cell r="AG19">
            <v>0</v>
          </cell>
          <cell r="AH19" t="str">
            <v>np</v>
          </cell>
          <cell r="AI19" t="str">
            <v>np</v>
          </cell>
          <cell r="AJ19">
            <v>0</v>
          </cell>
          <cell r="AK19" t="str">
            <v>np</v>
          </cell>
          <cell r="AL19" t="str">
            <v>np</v>
          </cell>
          <cell r="AM19">
            <v>0</v>
          </cell>
          <cell r="AN19" t="str">
            <v>np</v>
          </cell>
        </row>
        <row r="20">
          <cell r="C20" t="str">
            <v>Bhinder, Jasjit K</v>
          </cell>
          <cell r="D20">
            <v>1987</v>
          </cell>
          <cell r="E20">
            <v>738</v>
          </cell>
          <cell r="F20">
            <v>26</v>
          </cell>
          <cell r="G20">
            <v>122</v>
          </cell>
          <cell r="H20" t="str">
            <v>np</v>
          </cell>
          <cell r="I20">
            <v>0</v>
          </cell>
          <cell r="J20">
            <v>20</v>
          </cell>
          <cell r="K20">
            <v>137</v>
          </cell>
          <cell r="L20">
            <v>14</v>
          </cell>
          <cell r="M20">
            <v>204</v>
          </cell>
          <cell r="N20">
            <v>24</v>
          </cell>
          <cell r="O20">
            <v>189</v>
          </cell>
          <cell r="P20">
            <v>24</v>
          </cell>
          <cell r="Q20" t="str">
            <v>np</v>
          </cell>
          <cell r="R20">
            <v>0</v>
          </cell>
          <cell r="S20" t="str">
            <v>np</v>
          </cell>
          <cell r="T20">
            <v>19</v>
          </cell>
          <cell r="U20">
            <v>208</v>
          </cell>
          <cell r="V20">
            <v>19</v>
          </cell>
          <cell r="W20" t="str">
            <v>np</v>
          </cell>
          <cell r="X20">
            <v>0</v>
          </cell>
          <cell r="Y20" t="str">
            <v>np</v>
          </cell>
          <cell r="Z20" t="str">
            <v>np</v>
          </cell>
          <cell r="AA20">
            <v>0</v>
          </cell>
          <cell r="AB20" t="str">
            <v>np</v>
          </cell>
          <cell r="AC20" t="str">
            <v>np</v>
          </cell>
          <cell r="AD20">
            <v>0</v>
          </cell>
          <cell r="AE20" t="str">
            <v>np</v>
          </cell>
          <cell r="AF20" t="str">
            <v>np</v>
          </cell>
          <cell r="AG20">
            <v>0</v>
          </cell>
          <cell r="AH20" t="str">
            <v>np</v>
          </cell>
          <cell r="AI20" t="str">
            <v>np</v>
          </cell>
          <cell r="AJ20">
            <v>0</v>
          </cell>
          <cell r="AK20" t="str">
            <v>np</v>
          </cell>
          <cell r="AL20" t="str">
            <v>np</v>
          </cell>
          <cell r="AM20">
            <v>0</v>
          </cell>
          <cell r="AN20" t="str">
            <v>np</v>
          </cell>
        </row>
        <row r="21">
          <cell r="C21" t="str">
            <v>Clay, Chandler E</v>
          </cell>
          <cell r="D21">
            <v>1988</v>
          </cell>
          <cell r="E21">
            <v>690</v>
          </cell>
          <cell r="F21">
            <v>15</v>
          </cell>
          <cell r="G21">
            <v>202</v>
          </cell>
          <cell r="H21">
            <v>11</v>
          </cell>
          <cell r="I21">
            <v>212</v>
          </cell>
          <cell r="J21">
            <v>21</v>
          </cell>
          <cell r="K21">
            <v>136</v>
          </cell>
          <cell r="L21">
            <v>17</v>
          </cell>
          <cell r="M21">
            <v>140</v>
          </cell>
          <cell r="N21" t="str">
            <v>np</v>
          </cell>
          <cell r="O21">
            <v>0</v>
          </cell>
          <cell r="P21" t="e">
            <v>#N/A</v>
          </cell>
          <cell r="Q21" t="str">
            <v>np</v>
          </cell>
          <cell r="R21">
            <v>0</v>
          </cell>
          <cell r="S21" t="e">
            <v>#N/A</v>
          </cell>
          <cell r="T21" t="str">
            <v>np</v>
          </cell>
          <cell r="U21">
            <v>0</v>
          </cell>
          <cell r="V21" t="e">
            <v>#N/A</v>
          </cell>
          <cell r="W21" t="str">
            <v>np</v>
          </cell>
          <cell r="X21">
            <v>0</v>
          </cell>
          <cell r="Y21" t="e">
            <v>#N/A</v>
          </cell>
          <cell r="Z21" t="str">
            <v>np</v>
          </cell>
          <cell r="AA21">
            <v>0</v>
          </cell>
          <cell r="AB21" t="e">
            <v>#N/A</v>
          </cell>
          <cell r="AC21" t="str">
            <v>np</v>
          </cell>
          <cell r="AD21">
            <v>0</v>
          </cell>
          <cell r="AE21" t="e">
            <v>#N/A</v>
          </cell>
          <cell r="AF21" t="str">
            <v>np</v>
          </cell>
          <cell r="AG21">
            <v>0</v>
          </cell>
          <cell r="AH21" t="e">
            <v>#N/A</v>
          </cell>
          <cell r="AI21" t="str">
            <v>np</v>
          </cell>
          <cell r="AJ21">
            <v>0</v>
          </cell>
          <cell r="AK21" t="e">
            <v>#N/A</v>
          </cell>
          <cell r="AL21" t="str">
            <v>np</v>
          </cell>
          <cell r="AM21">
            <v>0</v>
          </cell>
          <cell r="AN21" t="e">
            <v>#N/A</v>
          </cell>
        </row>
        <row r="22">
          <cell r="C22" t="str">
            <v>Niklinska, Barbara J</v>
          </cell>
          <cell r="D22">
            <v>1988</v>
          </cell>
          <cell r="E22">
            <v>332</v>
          </cell>
          <cell r="F22">
            <v>27</v>
          </cell>
          <cell r="G22">
            <v>120</v>
          </cell>
          <cell r="H22" t="str">
            <v>np</v>
          </cell>
          <cell r="I22">
            <v>0</v>
          </cell>
          <cell r="J22" t="str">
            <v>np</v>
          </cell>
          <cell r="K22">
            <v>0</v>
          </cell>
          <cell r="L22">
            <v>10</v>
          </cell>
          <cell r="M22">
            <v>212</v>
          </cell>
          <cell r="N22" t="str">
            <v>np</v>
          </cell>
          <cell r="O22">
            <v>0</v>
          </cell>
          <cell r="P22" t="e">
            <v>#N/A</v>
          </cell>
          <cell r="Q22" t="str">
            <v>np</v>
          </cell>
          <cell r="R22">
            <v>0</v>
          </cell>
          <cell r="S22" t="e">
            <v>#N/A</v>
          </cell>
          <cell r="T22" t="str">
            <v>np</v>
          </cell>
          <cell r="U22">
            <v>0</v>
          </cell>
          <cell r="V22" t="e">
            <v>#N/A</v>
          </cell>
          <cell r="W22" t="str">
            <v>np</v>
          </cell>
          <cell r="X22">
            <v>0</v>
          </cell>
          <cell r="Y22" t="e">
            <v>#N/A</v>
          </cell>
          <cell r="Z22" t="str">
            <v>np</v>
          </cell>
          <cell r="AA22">
            <v>0</v>
          </cell>
          <cell r="AB22" t="e">
            <v>#N/A</v>
          </cell>
          <cell r="AC22" t="str">
            <v>np</v>
          </cell>
          <cell r="AD22">
            <v>0</v>
          </cell>
          <cell r="AE22" t="e">
            <v>#N/A</v>
          </cell>
          <cell r="AF22" t="str">
            <v>np</v>
          </cell>
          <cell r="AG22">
            <v>0</v>
          </cell>
          <cell r="AH22" t="e">
            <v>#N/A</v>
          </cell>
          <cell r="AI22" t="str">
            <v>np</v>
          </cell>
          <cell r="AJ22">
            <v>0</v>
          </cell>
          <cell r="AK22" t="e">
            <v>#N/A</v>
          </cell>
          <cell r="AL22" t="str">
            <v>np</v>
          </cell>
          <cell r="AM22">
            <v>0</v>
          </cell>
          <cell r="AN22" t="e">
            <v>#N/A</v>
          </cell>
        </row>
        <row r="23">
          <cell r="C23" t="str">
            <v>Inman, Irena W</v>
          </cell>
          <cell r="D23">
            <v>1988</v>
          </cell>
          <cell r="E23">
            <v>300</v>
          </cell>
          <cell r="F23" t="str">
            <v>np</v>
          </cell>
          <cell r="G23">
            <v>0</v>
          </cell>
          <cell r="H23" t="str">
            <v>np</v>
          </cell>
          <cell r="I23">
            <v>0</v>
          </cell>
          <cell r="J23" t="str">
            <v>np</v>
          </cell>
          <cell r="K23">
            <v>0</v>
          </cell>
          <cell r="L23" t="str">
            <v>np</v>
          </cell>
          <cell r="M23">
            <v>0</v>
          </cell>
          <cell r="N23" t="str">
            <v>np</v>
          </cell>
          <cell r="O23">
            <v>0</v>
          </cell>
          <cell r="P23" t="str">
            <v>np</v>
          </cell>
          <cell r="Q23" t="str">
            <v>np</v>
          </cell>
          <cell r="R23">
            <v>0</v>
          </cell>
          <cell r="S23" t="str">
            <v>np</v>
          </cell>
          <cell r="T23" t="str">
            <v>np</v>
          </cell>
          <cell r="U23">
            <v>0</v>
          </cell>
          <cell r="V23" t="str">
            <v>np</v>
          </cell>
          <cell r="W23" t="str">
            <v>np</v>
          </cell>
          <cell r="X23">
            <v>0</v>
          </cell>
          <cell r="Y23" t="str">
            <v>np</v>
          </cell>
          <cell r="Z23" t="str">
            <v>np</v>
          </cell>
          <cell r="AA23">
            <v>0</v>
          </cell>
          <cell r="AB23" t="str">
            <v>np</v>
          </cell>
          <cell r="AC23" t="str">
            <v>np</v>
          </cell>
          <cell r="AD23">
            <v>0</v>
          </cell>
          <cell r="AE23" t="str">
            <v>np</v>
          </cell>
          <cell r="AF23" t="str">
            <v>np</v>
          </cell>
          <cell r="AG23">
            <v>0</v>
          </cell>
          <cell r="AH23" t="str">
            <v>np</v>
          </cell>
          <cell r="AI23" t="str">
            <v>np</v>
          </cell>
          <cell r="AJ23">
            <v>0</v>
          </cell>
          <cell r="AK23" t="str">
            <v>np</v>
          </cell>
          <cell r="AL23">
            <v>27</v>
          </cell>
          <cell r="AM23">
            <v>300</v>
          </cell>
          <cell r="AN23">
            <v>27</v>
          </cell>
        </row>
        <row r="24">
          <cell r="C24" t="str">
            <v>Kocsardy, Nicolette</v>
          </cell>
          <cell r="D24">
            <v>1987</v>
          </cell>
          <cell r="E24">
            <v>276</v>
          </cell>
          <cell r="F24" t="str">
            <v>np</v>
          </cell>
          <cell r="G24">
            <v>0</v>
          </cell>
          <cell r="H24">
            <v>20</v>
          </cell>
          <cell r="I24">
            <v>137</v>
          </cell>
          <cell r="J24">
            <v>18</v>
          </cell>
          <cell r="K24">
            <v>139</v>
          </cell>
          <cell r="L24" t="str">
            <v>np</v>
          </cell>
          <cell r="M24">
            <v>0</v>
          </cell>
          <cell r="N24" t="str">
            <v>np</v>
          </cell>
          <cell r="O24">
            <v>0</v>
          </cell>
          <cell r="P24" t="e">
            <v>#N/A</v>
          </cell>
          <cell r="Q24" t="str">
            <v>np</v>
          </cell>
          <cell r="R24">
            <v>0</v>
          </cell>
          <cell r="S24" t="e">
            <v>#N/A</v>
          </cell>
          <cell r="T24" t="str">
            <v>np</v>
          </cell>
          <cell r="U24">
            <v>0</v>
          </cell>
          <cell r="V24" t="e">
            <v>#N/A</v>
          </cell>
          <cell r="W24" t="str">
            <v>np</v>
          </cell>
          <cell r="X24">
            <v>0</v>
          </cell>
          <cell r="Y24" t="e">
            <v>#N/A</v>
          </cell>
          <cell r="Z24" t="str">
            <v>np</v>
          </cell>
          <cell r="AA24">
            <v>0</v>
          </cell>
          <cell r="AB24" t="e">
            <v>#N/A</v>
          </cell>
          <cell r="AC24" t="str">
            <v>np</v>
          </cell>
          <cell r="AD24">
            <v>0</v>
          </cell>
          <cell r="AE24" t="e">
            <v>#N/A</v>
          </cell>
          <cell r="AF24" t="str">
            <v>np</v>
          </cell>
          <cell r="AG24">
            <v>0</v>
          </cell>
          <cell r="AH24" t="e">
            <v>#N/A</v>
          </cell>
          <cell r="AI24" t="str">
            <v>np</v>
          </cell>
          <cell r="AJ24">
            <v>0</v>
          </cell>
          <cell r="AK24" t="e">
            <v>#N/A</v>
          </cell>
          <cell r="AL24" t="str">
            <v>np</v>
          </cell>
          <cell r="AM24">
            <v>0</v>
          </cell>
          <cell r="AN24" t="e">
            <v>#N/A</v>
          </cell>
        </row>
        <row r="25">
          <cell r="C25" t="str">
            <v>Forsythe, Melissa A</v>
          </cell>
          <cell r="D25">
            <v>1987</v>
          </cell>
          <cell r="E25">
            <v>250</v>
          </cell>
          <cell r="F25">
            <v>22</v>
          </cell>
          <cell r="G25">
            <v>130</v>
          </cell>
          <cell r="H25" t="str">
            <v>np</v>
          </cell>
          <cell r="I25">
            <v>0</v>
          </cell>
          <cell r="J25" t="str">
            <v>np</v>
          </cell>
          <cell r="K25">
            <v>0</v>
          </cell>
          <cell r="L25">
            <v>27</v>
          </cell>
          <cell r="M25">
            <v>120</v>
          </cell>
          <cell r="N25" t="str">
            <v>np</v>
          </cell>
          <cell r="O25">
            <v>0</v>
          </cell>
          <cell r="P25" t="e">
            <v>#N/A</v>
          </cell>
          <cell r="Q25" t="str">
            <v>np</v>
          </cell>
          <cell r="R25">
            <v>0</v>
          </cell>
          <cell r="S25" t="e">
            <v>#N/A</v>
          </cell>
          <cell r="T25" t="str">
            <v>np</v>
          </cell>
          <cell r="U25">
            <v>0</v>
          </cell>
          <cell r="V25" t="e">
            <v>#N/A</v>
          </cell>
          <cell r="W25" t="str">
            <v>np</v>
          </cell>
          <cell r="X25">
            <v>0</v>
          </cell>
          <cell r="Y25" t="e">
            <v>#N/A</v>
          </cell>
          <cell r="Z25" t="str">
            <v>np</v>
          </cell>
          <cell r="AA25">
            <v>0</v>
          </cell>
          <cell r="AB25" t="e">
            <v>#N/A</v>
          </cell>
          <cell r="AC25" t="str">
            <v>np</v>
          </cell>
          <cell r="AD25">
            <v>0</v>
          </cell>
          <cell r="AE25" t="e">
            <v>#N/A</v>
          </cell>
          <cell r="AF25" t="str">
            <v>np</v>
          </cell>
          <cell r="AG25">
            <v>0</v>
          </cell>
          <cell r="AH25" t="e">
            <v>#N/A</v>
          </cell>
          <cell r="AI25" t="str">
            <v>np</v>
          </cell>
          <cell r="AJ25">
            <v>0</v>
          </cell>
          <cell r="AK25" t="e">
            <v>#N/A</v>
          </cell>
          <cell r="AL25" t="str">
            <v>np</v>
          </cell>
          <cell r="AM25">
            <v>0</v>
          </cell>
          <cell r="AN25" t="e">
            <v>#N/A</v>
          </cell>
        </row>
        <row r="26">
          <cell r="C26" t="str">
            <v>Vongries, Alyssa L</v>
          </cell>
          <cell r="D26">
            <v>1990</v>
          </cell>
          <cell r="E26">
            <v>234</v>
          </cell>
          <cell r="F26">
            <v>31</v>
          </cell>
          <cell r="G26">
            <v>112</v>
          </cell>
          <cell r="H26" t="str">
            <v>np</v>
          </cell>
          <cell r="I26">
            <v>0</v>
          </cell>
          <cell r="J26" t="str">
            <v>np</v>
          </cell>
          <cell r="K26">
            <v>0</v>
          </cell>
          <cell r="L26">
            <v>26</v>
          </cell>
          <cell r="M26">
            <v>122</v>
          </cell>
          <cell r="N26" t="str">
            <v>np</v>
          </cell>
          <cell r="O26">
            <v>0</v>
          </cell>
          <cell r="P26" t="e">
            <v>#N/A</v>
          </cell>
          <cell r="Q26" t="str">
            <v>np</v>
          </cell>
          <cell r="R26">
            <v>0</v>
          </cell>
          <cell r="S26" t="e">
            <v>#N/A</v>
          </cell>
          <cell r="T26" t="str">
            <v>np</v>
          </cell>
          <cell r="U26">
            <v>0</v>
          </cell>
          <cell r="V26" t="e">
            <v>#N/A</v>
          </cell>
          <cell r="W26" t="str">
            <v>np</v>
          </cell>
          <cell r="X26">
            <v>0</v>
          </cell>
          <cell r="Y26" t="e">
            <v>#N/A</v>
          </cell>
          <cell r="Z26" t="str">
            <v>np</v>
          </cell>
          <cell r="AA26">
            <v>0</v>
          </cell>
          <cell r="AB26" t="e">
            <v>#N/A</v>
          </cell>
          <cell r="AC26" t="str">
            <v>np</v>
          </cell>
          <cell r="AD26">
            <v>0</v>
          </cell>
          <cell r="AE26" t="e">
            <v>#N/A</v>
          </cell>
          <cell r="AF26" t="str">
            <v>np</v>
          </cell>
          <cell r="AG26">
            <v>0</v>
          </cell>
          <cell r="AH26" t="e">
            <v>#N/A</v>
          </cell>
          <cell r="AI26" t="str">
            <v>np</v>
          </cell>
          <cell r="AJ26">
            <v>0</v>
          </cell>
          <cell r="AK26" t="e">
            <v>#N/A</v>
          </cell>
          <cell r="AL26" t="str">
            <v>np</v>
          </cell>
          <cell r="AM26">
            <v>0</v>
          </cell>
          <cell r="AN26" t="e">
            <v>#N/A</v>
          </cell>
        </row>
        <row r="27">
          <cell r="C27" t="str">
            <v>Anthony, Kathryn L</v>
          </cell>
          <cell r="D27">
            <v>1987</v>
          </cell>
          <cell r="E27">
            <v>210</v>
          </cell>
          <cell r="F27">
            <v>11</v>
          </cell>
          <cell r="G27">
            <v>210</v>
          </cell>
          <cell r="H27" t="str">
            <v>np</v>
          </cell>
          <cell r="I27">
            <v>0</v>
          </cell>
          <cell r="J27" t="str">
            <v>np</v>
          </cell>
          <cell r="K27">
            <v>0</v>
          </cell>
          <cell r="L27" t="str">
            <v>np</v>
          </cell>
          <cell r="M27">
            <v>0</v>
          </cell>
          <cell r="N27" t="str">
            <v>np</v>
          </cell>
          <cell r="O27">
            <v>0</v>
          </cell>
          <cell r="P27" t="e">
            <v>#N/A</v>
          </cell>
          <cell r="Q27" t="str">
            <v>np</v>
          </cell>
          <cell r="R27">
            <v>0</v>
          </cell>
          <cell r="S27" t="e">
            <v>#N/A</v>
          </cell>
          <cell r="T27" t="str">
            <v>np</v>
          </cell>
          <cell r="U27">
            <v>0</v>
          </cell>
          <cell r="V27" t="e">
            <v>#N/A</v>
          </cell>
          <cell r="W27" t="str">
            <v>np</v>
          </cell>
          <cell r="X27">
            <v>0</v>
          </cell>
          <cell r="Y27" t="e">
            <v>#N/A</v>
          </cell>
          <cell r="Z27" t="str">
            <v>np</v>
          </cell>
          <cell r="AA27">
            <v>0</v>
          </cell>
          <cell r="AB27" t="e">
            <v>#N/A</v>
          </cell>
          <cell r="AC27" t="str">
            <v>np</v>
          </cell>
          <cell r="AD27">
            <v>0</v>
          </cell>
          <cell r="AE27" t="e">
            <v>#N/A</v>
          </cell>
          <cell r="AF27" t="str">
            <v>np</v>
          </cell>
          <cell r="AG27">
            <v>0</v>
          </cell>
          <cell r="AH27" t="e">
            <v>#N/A</v>
          </cell>
          <cell r="AI27" t="str">
            <v>np</v>
          </cell>
          <cell r="AJ27">
            <v>0</v>
          </cell>
          <cell r="AK27" t="e">
            <v>#N/A</v>
          </cell>
          <cell r="AL27" t="str">
            <v>np</v>
          </cell>
          <cell r="AM27">
            <v>0</v>
          </cell>
          <cell r="AN27" t="e">
            <v>#N/A</v>
          </cell>
        </row>
        <row r="28">
          <cell r="C28" t="str">
            <v>Snider, Katherine</v>
          </cell>
          <cell r="D28">
            <v>1989</v>
          </cell>
          <cell r="E28">
            <v>201</v>
          </cell>
          <cell r="F28" t="str">
            <v>np</v>
          </cell>
          <cell r="G28">
            <v>0</v>
          </cell>
          <cell r="H28" t="str">
            <v>np</v>
          </cell>
          <cell r="I28">
            <v>0</v>
          </cell>
          <cell r="J28">
            <v>15</v>
          </cell>
          <cell r="K28">
            <v>201</v>
          </cell>
          <cell r="L28" t="str">
            <v>np</v>
          </cell>
          <cell r="M28">
            <v>0</v>
          </cell>
          <cell r="N28" t="str">
            <v>np</v>
          </cell>
          <cell r="O28">
            <v>0</v>
          </cell>
          <cell r="P28" t="e">
            <v>#N/A</v>
          </cell>
          <cell r="Q28" t="str">
            <v>np</v>
          </cell>
          <cell r="R28">
            <v>0</v>
          </cell>
          <cell r="S28" t="e">
            <v>#N/A</v>
          </cell>
          <cell r="T28" t="str">
            <v>np</v>
          </cell>
          <cell r="U28">
            <v>0</v>
          </cell>
          <cell r="V28" t="e">
            <v>#N/A</v>
          </cell>
          <cell r="W28" t="str">
            <v>np</v>
          </cell>
          <cell r="X28">
            <v>0</v>
          </cell>
          <cell r="Y28" t="e">
            <v>#N/A</v>
          </cell>
          <cell r="Z28" t="str">
            <v>np</v>
          </cell>
          <cell r="AA28">
            <v>0</v>
          </cell>
          <cell r="AB28" t="e">
            <v>#N/A</v>
          </cell>
          <cell r="AC28" t="str">
            <v>np</v>
          </cell>
          <cell r="AD28">
            <v>0</v>
          </cell>
          <cell r="AE28" t="e">
            <v>#N/A</v>
          </cell>
          <cell r="AF28" t="str">
            <v>np</v>
          </cell>
          <cell r="AG28">
            <v>0</v>
          </cell>
          <cell r="AH28" t="e">
            <v>#N/A</v>
          </cell>
          <cell r="AI28" t="str">
            <v>np</v>
          </cell>
          <cell r="AJ28">
            <v>0</v>
          </cell>
          <cell r="AK28" t="e">
            <v>#N/A</v>
          </cell>
          <cell r="AL28" t="str">
            <v>np</v>
          </cell>
          <cell r="AM28">
            <v>0</v>
          </cell>
          <cell r="AN28" t="e">
            <v>#N/A</v>
          </cell>
        </row>
        <row r="29">
          <cell r="C29" t="str">
            <v>Lopez, Helene</v>
          </cell>
          <cell r="D29">
            <v>1988</v>
          </cell>
          <cell r="E29">
            <v>200</v>
          </cell>
          <cell r="F29">
            <v>16</v>
          </cell>
          <cell r="G29">
            <v>200</v>
          </cell>
          <cell r="H29" t="str">
            <v>np</v>
          </cell>
          <cell r="I29">
            <v>0</v>
          </cell>
          <cell r="J29" t="str">
            <v>np</v>
          </cell>
          <cell r="K29">
            <v>0</v>
          </cell>
          <cell r="L29" t="str">
            <v>np</v>
          </cell>
          <cell r="M29">
            <v>0</v>
          </cell>
          <cell r="N29" t="str">
            <v>np</v>
          </cell>
          <cell r="O29">
            <v>0</v>
          </cell>
          <cell r="P29" t="e">
            <v>#N/A</v>
          </cell>
          <cell r="Q29" t="str">
            <v>np</v>
          </cell>
          <cell r="R29">
            <v>0</v>
          </cell>
          <cell r="S29" t="e">
            <v>#N/A</v>
          </cell>
          <cell r="T29" t="str">
            <v>np</v>
          </cell>
          <cell r="U29">
            <v>0</v>
          </cell>
          <cell r="V29" t="e">
            <v>#N/A</v>
          </cell>
          <cell r="W29" t="str">
            <v>np</v>
          </cell>
          <cell r="X29">
            <v>0</v>
          </cell>
          <cell r="Y29" t="e">
            <v>#N/A</v>
          </cell>
          <cell r="Z29" t="str">
            <v>np</v>
          </cell>
          <cell r="AA29">
            <v>0</v>
          </cell>
          <cell r="AB29" t="e">
            <v>#N/A</v>
          </cell>
          <cell r="AC29" t="str">
            <v>np</v>
          </cell>
          <cell r="AD29">
            <v>0</v>
          </cell>
          <cell r="AE29" t="e">
            <v>#N/A</v>
          </cell>
          <cell r="AF29" t="str">
            <v>np</v>
          </cell>
          <cell r="AG29">
            <v>0</v>
          </cell>
          <cell r="AH29" t="e">
            <v>#N/A</v>
          </cell>
          <cell r="AI29" t="str">
            <v>np</v>
          </cell>
          <cell r="AJ29">
            <v>0</v>
          </cell>
          <cell r="AK29" t="e">
            <v>#N/A</v>
          </cell>
          <cell r="AL29" t="str">
            <v>np</v>
          </cell>
          <cell r="AM29">
            <v>0</v>
          </cell>
          <cell r="AN29" t="e">
            <v>#N/A</v>
          </cell>
        </row>
        <row r="30">
          <cell r="C30" t="str">
            <v>Salvatore, Christina</v>
          </cell>
          <cell r="D30">
            <v>1987</v>
          </cell>
          <cell r="E30">
            <v>171</v>
          </cell>
          <cell r="F30" t="str">
            <v>np</v>
          </cell>
          <cell r="G30">
            <v>0</v>
          </cell>
          <cell r="H30" t="str">
            <v>np</v>
          </cell>
          <cell r="I30">
            <v>0</v>
          </cell>
          <cell r="J30" t="str">
            <v>np</v>
          </cell>
          <cell r="K30">
            <v>0</v>
          </cell>
          <cell r="L30" t="str">
            <v>np</v>
          </cell>
          <cell r="M30">
            <v>0</v>
          </cell>
          <cell r="N30" t="str">
            <v>np</v>
          </cell>
          <cell r="O30">
            <v>0</v>
          </cell>
          <cell r="P30" t="str">
            <v>np</v>
          </cell>
          <cell r="Q30" t="str">
            <v>np</v>
          </cell>
          <cell r="R30">
            <v>0</v>
          </cell>
          <cell r="S30" t="str">
            <v>np</v>
          </cell>
          <cell r="T30" t="str">
            <v>np</v>
          </cell>
          <cell r="U30">
            <v>0</v>
          </cell>
          <cell r="V30" t="str">
            <v>np</v>
          </cell>
          <cell r="W30" t="str">
            <v>np</v>
          </cell>
          <cell r="X30">
            <v>0</v>
          </cell>
          <cell r="Y30" t="str">
            <v>np</v>
          </cell>
          <cell r="Z30">
            <v>30</v>
          </cell>
          <cell r="AA30">
            <v>171</v>
          </cell>
          <cell r="AB30">
            <v>30</v>
          </cell>
          <cell r="AC30" t="str">
            <v>np</v>
          </cell>
          <cell r="AD30">
            <v>0</v>
          </cell>
          <cell r="AE30" t="str">
            <v>np</v>
          </cell>
          <cell r="AF30" t="str">
            <v>np</v>
          </cell>
          <cell r="AG30">
            <v>0</v>
          </cell>
          <cell r="AH30" t="str">
            <v>np</v>
          </cell>
          <cell r="AI30" t="str">
            <v>np</v>
          </cell>
          <cell r="AJ30">
            <v>0</v>
          </cell>
          <cell r="AK30" t="str">
            <v>np</v>
          </cell>
          <cell r="AL30" t="str">
            <v>np</v>
          </cell>
          <cell r="AM30">
            <v>0</v>
          </cell>
          <cell r="AN30" t="str">
            <v>np</v>
          </cell>
        </row>
        <row r="31">
          <cell r="C31" t="str">
            <v>Stettinius, Suzanne</v>
          </cell>
          <cell r="D31">
            <v>1988</v>
          </cell>
          <cell r="E31">
            <v>140</v>
          </cell>
          <cell r="F31">
            <v>17</v>
          </cell>
          <cell r="G31">
            <v>140</v>
          </cell>
          <cell r="H31" t="str">
            <v>np</v>
          </cell>
          <cell r="I31">
            <v>0</v>
          </cell>
          <cell r="J31" t="str">
            <v>np</v>
          </cell>
          <cell r="K31">
            <v>0</v>
          </cell>
          <cell r="L31" t="str">
            <v>np</v>
          </cell>
          <cell r="M31">
            <v>0</v>
          </cell>
          <cell r="N31" t="str">
            <v>np</v>
          </cell>
          <cell r="O31">
            <v>0</v>
          </cell>
          <cell r="P31" t="e">
            <v>#N/A</v>
          </cell>
          <cell r="Q31" t="str">
            <v>np</v>
          </cell>
          <cell r="R31">
            <v>0</v>
          </cell>
          <cell r="S31" t="e">
            <v>#N/A</v>
          </cell>
          <cell r="T31" t="str">
            <v>np</v>
          </cell>
          <cell r="U31">
            <v>0</v>
          </cell>
          <cell r="V31" t="e">
            <v>#N/A</v>
          </cell>
          <cell r="W31" t="str">
            <v>np</v>
          </cell>
          <cell r="X31">
            <v>0</v>
          </cell>
          <cell r="Y31" t="e">
            <v>#N/A</v>
          </cell>
          <cell r="Z31" t="str">
            <v>np</v>
          </cell>
          <cell r="AA31">
            <v>0</v>
          </cell>
          <cell r="AB31" t="e">
            <v>#N/A</v>
          </cell>
          <cell r="AC31" t="str">
            <v>np</v>
          </cell>
          <cell r="AD31">
            <v>0</v>
          </cell>
          <cell r="AE31" t="e">
            <v>#N/A</v>
          </cell>
          <cell r="AF31" t="str">
            <v>np</v>
          </cell>
          <cell r="AG31">
            <v>0</v>
          </cell>
          <cell r="AH31" t="e">
            <v>#N/A</v>
          </cell>
          <cell r="AI31" t="str">
            <v>np</v>
          </cell>
          <cell r="AJ31">
            <v>0</v>
          </cell>
          <cell r="AK31" t="e">
            <v>#N/A</v>
          </cell>
          <cell r="AL31" t="str">
            <v>np</v>
          </cell>
          <cell r="AM31">
            <v>0</v>
          </cell>
          <cell r="AN31" t="e">
            <v>#N/A</v>
          </cell>
        </row>
        <row r="32">
          <cell r="C32" t="str">
            <v>El-Saleh, Rebecca K.</v>
          </cell>
          <cell r="D32">
            <v>1987</v>
          </cell>
          <cell r="E32">
            <v>138</v>
          </cell>
          <cell r="F32" t="str">
            <v>np</v>
          </cell>
          <cell r="G32">
            <v>0</v>
          </cell>
          <cell r="H32">
            <v>19</v>
          </cell>
          <cell r="I32">
            <v>138</v>
          </cell>
          <cell r="J32" t="str">
            <v>np</v>
          </cell>
          <cell r="K32">
            <v>0</v>
          </cell>
          <cell r="L32" t="str">
            <v>np</v>
          </cell>
          <cell r="M32">
            <v>0</v>
          </cell>
          <cell r="N32" t="str">
            <v>np</v>
          </cell>
          <cell r="O32">
            <v>0</v>
          </cell>
          <cell r="P32" t="e">
            <v>#N/A</v>
          </cell>
          <cell r="Q32" t="str">
            <v>np</v>
          </cell>
          <cell r="R32">
            <v>0</v>
          </cell>
          <cell r="S32" t="e">
            <v>#N/A</v>
          </cell>
          <cell r="T32" t="str">
            <v>np</v>
          </cell>
          <cell r="U32">
            <v>0</v>
          </cell>
          <cell r="V32" t="e">
            <v>#N/A</v>
          </cell>
          <cell r="W32" t="str">
            <v>np</v>
          </cell>
          <cell r="X32">
            <v>0</v>
          </cell>
          <cell r="Y32" t="e">
            <v>#N/A</v>
          </cell>
          <cell r="Z32" t="str">
            <v>np</v>
          </cell>
          <cell r="AA32">
            <v>0</v>
          </cell>
          <cell r="AB32" t="e">
            <v>#N/A</v>
          </cell>
          <cell r="AC32" t="str">
            <v>np</v>
          </cell>
          <cell r="AD32">
            <v>0</v>
          </cell>
          <cell r="AE32" t="e">
            <v>#N/A</v>
          </cell>
          <cell r="AF32" t="str">
            <v>np</v>
          </cell>
          <cell r="AG32">
            <v>0</v>
          </cell>
          <cell r="AH32" t="e">
            <v>#N/A</v>
          </cell>
          <cell r="AI32" t="str">
            <v>np</v>
          </cell>
          <cell r="AJ32">
            <v>0</v>
          </cell>
          <cell r="AK32" t="e">
            <v>#N/A</v>
          </cell>
          <cell r="AL32" t="str">
            <v>np</v>
          </cell>
          <cell r="AM32">
            <v>0</v>
          </cell>
          <cell r="AN32" t="e">
            <v>#N/A</v>
          </cell>
        </row>
        <row r="33">
          <cell r="C33" t="str">
            <v>Sowuleski, Alex H</v>
          </cell>
          <cell r="D33">
            <v>1988</v>
          </cell>
          <cell r="E33">
            <v>136</v>
          </cell>
          <cell r="F33">
            <v>19</v>
          </cell>
          <cell r="G33">
            <v>136</v>
          </cell>
          <cell r="H33" t="str">
            <v>np</v>
          </cell>
          <cell r="I33">
            <v>0</v>
          </cell>
          <cell r="J33" t="str">
            <v>np</v>
          </cell>
          <cell r="K33">
            <v>0</v>
          </cell>
          <cell r="L33" t="str">
            <v>np</v>
          </cell>
          <cell r="M33">
            <v>0</v>
          </cell>
          <cell r="N33" t="str">
            <v>np</v>
          </cell>
          <cell r="O33">
            <v>0</v>
          </cell>
          <cell r="P33" t="e">
            <v>#N/A</v>
          </cell>
          <cell r="Q33" t="str">
            <v>np</v>
          </cell>
          <cell r="R33">
            <v>0</v>
          </cell>
          <cell r="S33" t="e">
            <v>#N/A</v>
          </cell>
          <cell r="T33" t="str">
            <v>np</v>
          </cell>
          <cell r="U33">
            <v>0</v>
          </cell>
          <cell r="V33" t="e">
            <v>#N/A</v>
          </cell>
          <cell r="W33" t="str">
            <v>np</v>
          </cell>
          <cell r="X33">
            <v>0</v>
          </cell>
          <cell r="Y33" t="e">
            <v>#N/A</v>
          </cell>
          <cell r="Z33" t="str">
            <v>np</v>
          </cell>
          <cell r="AA33">
            <v>0</v>
          </cell>
          <cell r="AB33" t="e">
            <v>#N/A</v>
          </cell>
          <cell r="AC33" t="str">
            <v>np</v>
          </cell>
          <cell r="AD33">
            <v>0</v>
          </cell>
          <cell r="AE33" t="e">
            <v>#N/A</v>
          </cell>
          <cell r="AF33" t="str">
            <v>np</v>
          </cell>
          <cell r="AG33">
            <v>0</v>
          </cell>
          <cell r="AH33" t="e">
            <v>#N/A</v>
          </cell>
          <cell r="AI33" t="str">
            <v>np</v>
          </cell>
          <cell r="AJ33">
            <v>0</v>
          </cell>
          <cell r="AK33" t="e">
            <v>#N/A</v>
          </cell>
          <cell r="AL33" t="str">
            <v>np</v>
          </cell>
          <cell r="AM33">
            <v>0</v>
          </cell>
          <cell r="AN33" t="e">
            <v>#N/A</v>
          </cell>
        </row>
        <row r="34">
          <cell r="C34" t="str">
            <v>Bassa, Francesca</v>
          </cell>
          <cell r="D34">
            <v>1991</v>
          </cell>
          <cell r="E34">
            <v>134</v>
          </cell>
          <cell r="F34">
            <v>20</v>
          </cell>
          <cell r="G34">
            <v>134</v>
          </cell>
          <cell r="H34" t="str">
            <v>np</v>
          </cell>
          <cell r="I34">
            <v>0</v>
          </cell>
          <cell r="J34" t="str">
            <v>np</v>
          </cell>
          <cell r="K34">
            <v>0</v>
          </cell>
          <cell r="L34" t="str">
            <v>np</v>
          </cell>
          <cell r="M34">
            <v>0</v>
          </cell>
          <cell r="N34" t="str">
            <v>np</v>
          </cell>
          <cell r="O34">
            <v>0</v>
          </cell>
          <cell r="P34" t="e">
            <v>#N/A</v>
          </cell>
          <cell r="Q34" t="str">
            <v>np</v>
          </cell>
          <cell r="R34">
            <v>0</v>
          </cell>
          <cell r="S34" t="e">
            <v>#N/A</v>
          </cell>
          <cell r="T34" t="str">
            <v>np</v>
          </cell>
          <cell r="U34">
            <v>0</v>
          </cell>
          <cell r="V34" t="e">
            <v>#N/A</v>
          </cell>
          <cell r="W34" t="str">
            <v>np</v>
          </cell>
          <cell r="X34">
            <v>0</v>
          </cell>
          <cell r="Y34" t="e">
            <v>#N/A</v>
          </cell>
          <cell r="Z34" t="str">
            <v>np</v>
          </cell>
          <cell r="AA34">
            <v>0</v>
          </cell>
          <cell r="AB34" t="e">
            <v>#N/A</v>
          </cell>
          <cell r="AC34" t="str">
            <v>np</v>
          </cell>
          <cell r="AD34">
            <v>0</v>
          </cell>
          <cell r="AE34" t="e">
            <v>#N/A</v>
          </cell>
          <cell r="AF34" t="str">
            <v>np</v>
          </cell>
          <cell r="AG34">
            <v>0</v>
          </cell>
          <cell r="AH34" t="e">
            <v>#N/A</v>
          </cell>
          <cell r="AI34" t="str">
            <v>np</v>
          </cell>
          <cell r="AJ34">
            <v>0</v>
          </cell>
          <cell r="AK34" t="e">
            <v>#N/A</v>
          </cell>
          <cell r="AL34" t="str">
            <v>np</v>
          </cell>
          <cell r="AM34">
            <v>0</v>
          </cell>
          <cell r="AN34" t="e">
            <v>#N/A</v>
          </cell>
        </row>
        <row r="35">
          <cell r="C35" t="str">
            <v>Rush, Aly</v>
          </cell>
          <cell r="D35">
            <v>1987</v>
          </cell>
          <cell r="E35">
            <v>134</v>
          </cell>
          <cell r="F35" t="str">
            <v>np</v>
          </cell>
          <cell r="G35">
            <v>0</v>
          </cell>
          <cell r="H35" t="str">
            <v>np</v>
          </cell>
          <cell r="I35">
            <v>0</v>
          </cell>
          <cell r="J35" t="str">
            <v>np</v>
          </cell>
          <cell r="K35">
            <v>0</v>
          </cell>
          <cell r="L35">
            <v>20</v>
          </cell>
          <cell r="M35">
            <v>134</v>
          </cell>
          <cell r="N35" t="str">
            <v>np</v>
          </cell>
          <cell r="O35">
            <v>0</v>
          </cell>
          <cell r="P35" t="e">
            <v>#N/A</v>
          </cell>
          <cell r="Q35" t="str">
            <v>np</v>
          </cell>
          <cell r="R35">
            <v>0</v>
          </cell>
          <cell r="S35" t="e">
            <v>#N/A</v>
          </cell>
          <cell r="T35" t="str">
            <v>np</v>
          </cell>
          <cell r="U35">
            <v>0</v>
          </cell>
          <cell r="V35" t="e">
            <v>#N/A</v>
          </cell>
          <cell r="W35" t="str">
            <v>np</v>
          </cell>
          <cell r="X35">
            <v>0</v>
          </cell>
          <cell r="Y35" t="e">
            <v>#N/A</v>
          </cell>
          <cell r="Z35" t="str">
            <v>np</v>
          </cell>
          <cell r="AA35">
            <v>0</v>
          </cell>
          <cell r="AB35" t="e">
            <v>#N/A</v>
          </cell>
          <cell r="AC35" t="str">
            <v>np</v>
          </cell>
          <cell r="AD35">
            <v>0</v>
          </cell>
          <cell r="AE35" t="e">
            <v>#N/A</v>
          </cell>
          <cell r="AF35" t="str">
            <v>np</v>
          </cell>
          <cell r="AG35">
            <v>0</v>
          </cell>
          <cell r="AH35" t="e">
            <v>#N/A</v>
          </cell>
          <cell r="AI35" t="str">
            <v>np</v>
          </cell>
          <cell r="AJ35">
            <v>0</v>
          </cell>
          <cell r="AK35" t="e">
            <v>#N/A</v>
          </cell>
          <cell r="AL35" t="str">
            <v>np</v>
          </cell>
          <cell r="AM35">
            <v>0</v>
          </cell>
          <cell r="AN35" t="e">
            <v>#N/A</v>
          </cell>
        </row>
        <row r="36">
          <cell r="C36" t="str">
            <v>Stephenson, Heather T</v>
          </cell>
          <cell r="D36">
            <v>1987</v>
          </cell>
          <cell r="E36">
            <v>132</v>
          </cell>
          <cell r="F36">
            <v>21</v>
          </cell>
          <cell r="G36">
            <v>132</v>
          </cell>
          <cell r="H36" t="str">
            <v>np</v>
          </cell>
          <cell r="I36">
            <v>0</v>
          </cell>
          <cell r="J36" t="str">
            <v>np</v>
          </cell>
          <cell r="K36">
            <v>0</v>
          </cell>
          <cell r="L36" t="str">
            <v>np</v>
          </cell>
          <cell r="M36">
            <v>0</v>
          </cell>
          <cell r="N36" t="str">
            <v>np</v>
          </cell>
          <cell r="O36">
            <v>0</v>
          </cell>
          <cell r="P36" t="e">
            <v>#N/A</v>
          </cell>
          <cell r="Q36" t="str">
            <v>np</v>
          </cell>
          <cell r="R36">
            <v>0</v>
          </cell>
          <cell r="S36" t="e">
            <v>#N/A</v>
          </cell>
          <cell r="T36" t="str">
            <v>np</v>
          </cell>
          <cell r="U36">
            <v>0</v>
          </cell>
          <cell r="V36" t="e">
            <v>#N/A</v>
          </cell>
          <cell r="W36" t="str">
            <v>np</v>
          </cell>
          <cell r="X36">
            <v>0</v>
          </cell>
          <cell r="Y36" t="e">
            <v>#N/A</v>
          </cell>
          <cell r="Z36" t="str">
            <v>np</v>
          </cell>
          <cell r="AA36">
            <v>0</v>
          </cell>
          <cell r="AB36" t="e">
            <v>#N/A</v>
          </cell>
          <cell r="AC36" t="str">
            <v>np</v>
          </cell>
          <cell r="AD36">
            <v>0</v>
          </cell>
          <cell r="AE36" t="e">
            <v>#N/A</v>
          </cell>
          <cell r="AF36" t="str">
            <v>np</v>
          </cell>
          <cell r="AG36">
            <v>0</v>
          </cell>
          <cell r="AH36" t="e">
            <v>#N/A</v>
          </cell>
          <cell r="AI36" t="str">
            <v>np</v>
          </cell>
          <cell r="AJ36">
            <v>0</v>
          </cell>
          <cell r="AK36" t="e">
            <v>#N/A</v>
          </cell>
          <cell r="AL36" t="str">
            <v>np</v>
          </cell>
          <cell r="AM36">
            <v>0</v>
          </cell>
          <cell r="AN36" t="e">
            <v>#N/A</v>
          </cell>
        </row>
        <row r="37">
          <cell r="C37" t="str">
            <v>Chan, Valerie T</v>
          </cell>
          <cell r="D37">
            <v>1987</v>
          </cell>
          <cell r="E37">
            <v>128</v>
          </cell>
          <cell r="F37">
            <v>23</v>
          </cell>
          <cell r="G37">
            <v>128</v>
          </cell>
          <cell r="H37" t="str">
            <v>np</v>
          </cell>
          <cell r="I37">
            <v>0</v>
          </cell>
          <cell r="J37" t="str">
            <v>np</v>
          </cell>
          <cell r="K37">
            <v>0</v>
          </cell>
          <cell r="L37" t="str">
            <v>np</v>
          </cell>
          <cell r="M37">
            <v>0</v>
          </cell>
          <cell r="N37" t="str">
            <v>np</v>
          </cell>
          <cell r="O37">
            <v>0</v>
          </cell>
          <cell r="P37" t="e">
            <v>#N/A</v>
          </cell>
          <cell r="Q37" t="str">
            <v>np</v>
          </cell>
          <cell r="R37">
            <v>0</v>
          </cell>
          <cell r="S37" t="e">
            <v>#N/A</v>
          </cell>
          <cell r="T37" t="str">
            <v>np</v>
          </cell>
          <cell r="U37">
            <v>0</v>
          </cell>
          <cell r="V37" t="e">
            <v>#N/A</v>
          </cell>
          <cell r="W37" t="str">
            <v>np</v>
          </cell>
          <cell r="X37">
            <v>0</v>
          </cell>
          <cell r="Y37" t="e">
            <v>#N/A</v>
          </cell>
          <cell r="Z37" t="str">
            <v>np</v>
          </cell>
          <cell r="AA37">
            <v>0</v>
          </cell>
          <cell r="AB37" t="e">
            <v>#N/A</v>
          </cell>
          <cell r="AC37" t="str">
            <v>np</v>
          </cell>
          <cell r="AD37">
            <v>0</v>
          </cell>
          <cell r="AE37" t="e">
            <v>#N/A</v>
          </cell>
          <cell r="AF37" t="str">
            <v>np</v>
          </cell>
          <cell r="AG37">
            <v>0</v>
          </cell>
          <cell r="AH37" t="e">
            <v>#N/A</v>
          </cell>
          <cell r="AI37" t="str">
            <v>np</v>
          </cell>
          <cell r="AJ37">
            <v>0</v>
          </cell>
          <cell r="AK37" t="e">
            <v>#N/A</v>
          </cell>
          <cell r="AL37" t="str">
            <v>np</v>
          </cell>
          <cell r="AM37">
            <v>0</v>
          </cell>
          <cell r="AN37" t="e">
            <v>#N/A</v>
          </cell>
        </row>
        <row r="38">
          <cell r="C38" t="str">
            <v>Felahi, Anastasia</v>
          </cell>
          <cell r="D38">
            <v>1987</v>
          </cell>
          <cell r="E38">
            <v>126</v>
          </cell>
          <cell r="F38">
            <v>24</v>
          </cell>
          <cell r="G38">
            <v>126</v>
          </cell>
          <cell r="H38" t="str">
            <v>np</v>
          </cell>
          <cell r="I38">
            <v>0</v>
          </cell>
          <cell r="J38" t="str">
            <v>np</v>
          </cell>
          <cell r="K38">
            <v>0</v>
          </cell>
          <cell r="L38" t="str">
            <v>np</v>
          </cell>
          <cell r="M38">
            <v>0</v>
          </cell>
          <cell r="N38" t="str">
            <v>np</v>
          </cell>
          <cell r="O38">
            <v>0</v>
          </cell>
          <cell r="P38" t="e">
            <v>#N/A</v>
          </cell>
          <cell r="Q38" t="str">
            <v>np</v>
          </cell>
          <cell r="R38">
            <v>0</v>
          </cell>
          <cell r="S38" t="e">
            <v>#N/A</v>
          </cell>
          <cell r="T38" t="str">
            <v>np</v>
          </cell>
          <cell r="U38">
            <v>0</v>
          </cell>
          <cell r="V38" t="e">
            <v>#N/A</v>
          </cell>
          <cell r="W38" t="str">
            <v>np</v>
          </cell>
          <cell r="X38">
            <v>0</v>
          </cell>
          <cell r="Y38" t="e">
            <v>#N/A</v>
          </cell>
          <cell r="Z38" t="str">
            <v>np</v>
          </cell>
          <cell r="AA38">
            <v>0</v>
          </cell>
          <cell r="AB38" t="e">
            <v>#N/A</v>
          </cell>
          <cell r="AC38" t="str">
            <v>np</v>
          </cell>
          <cell r="AD38">
            <v>0</v>
          </cell>
          <cell r="AE38" t="e">
            <v>#N/A</v>
          </cell>
          <cell r="AF38" t="str">
            <v>np</v>
          </cell>
          <cell r="AG38">
            <v>0</v>
          </cell>
          <cell r="AH38" t="e">
            <v>#N/A</v>
          </cell>
          <cell r="AI38" t="str">
            <v>np</v>
          </cell>
          <cell r="AJ38">
            <v>0</v>
          </cell>
          <cell r="AK38" t="e">
            <v>#N/A</v>
          </cell>
          <cell r="AL38" t="str">
            <v>np</v>
          </cell>
          <cell r="AM38">
            <v>0</v>
          </cell>
          <cell r="AN38" t="e">
            <v>#N/A</v>
          </cell>
        </row>
        <row r="39">
          <cell r="C39" t="str">
            <v>Nethery, Lauren M</v>
          </cell>
          <cell r="D39">
            <v>1987</v>
          </cell>
          <cell r="E39">
            <v>124</v>
          </cell>
          <cell r="F39">
            <v>25</v>
          </cell>
          <cell r="G39">
            <v>124</v>
          </cell>
          <cell r="H39" t="str">
            <v>np</v>
          </cell>
          <cell r="I39">
            <v>0</v>
          </cell>
          <cell r="J39" t="str">
            <v>np</v>
          </cell>
          <cell r="K39">
            <v>0</v>
          </cell>
          <cell r="L39" t="str">
            <v>np</v>
          </cell>
          <cell r="M39">
            <v>0</v>
          </cell>
          <cell r="N39" t="str">
            <v>np</v>
          </cell>
          <cell r="O39">
            <v>0</v>
          </cell>
          <cell r="P39" t="e">
            <v>#N/A</v>
          </cell>
          <cell r="Q39" t="str">
            <v>np</v>
          </cell>
          <cell r="R39">
            <v>0</v>
          </cell>
          <cell r="S39" t="e">
            <v>#N/A</v>
          </cell>
          <cell r="T39" t="str">
            <v>np</v>
          </cell>
          <cell r="U39">
            <v>0</v>
          </cell>
          <cell r="V39" t="e">
            <v>#N/A</v>
          </cell>
          <cell r="W39" t="str">
            <v>np</v>
          </cell>
          <cell r="X39">
            <v>0</v>
          </cell>
          <cell r="Y39" t="e">
            <v>#N/A</v>
          </cell>
          <cell r="Z39" t="str">
            <v>np</v>
          </cell>
          <cell r="AA39">
            <v>0</v>
          </cell>
          <cell r="AB39" t="e">
            <v>#N/A</v>
          </cell>
          <cell r="AC39" t="str">
            <v>np</v>
          </cell>
          <cell r="AD39">
            <v>0</v>
          </cell>
          <cell r="AE39" t="e">
            <v>#N/A</v>
          </cell>
          <cell r="AF39" t="str">
            <v>np</v>
          </cell>
          <cell r="AG39">
            <v>0</v>
          </cell>
          <cell r="AH39" t="e">
            <v>#N/A</v>
          </cell>
          <cell r="AI39" t="str">
            <v>np</v>
          </cell>
          <cell r="AJ39">
            <v>0</v>
          </cell>
          <cell r="AK39" t="e">
            <v>#N/A</v>
          </cell>
          <cell r="AL39" t="str">
            <v>np</v>
          </cell>
          <cell r="AM39">
            <v>0</v>
          </cell>
          <cell r="AN39" t="e">
            <v>#N/A</v>
          </cell>
        </row>
        <row r="40">
          <cell r="C40" t="str">
            <v>Atkinson, Rachel A</v>
          </cell>
          <cell r="D40">
            <v>1987</v>
          </cell>
          <cell r="E40">
            <v>118</v>
          </cell>
          <cell r="F40">
            <v>28</v>
          </cell>
          <cell r="G40">
            <v>118</v>
          </cell>
          <cell r="H40" t="str">
            <v>np</v>
          </cell>
          <cell r="I40">
            <v>0</v>
          </cell>
          <cell r="J40" t="str">
            <v>np</v>
          </cell>
          <cell r="K40">
            <v>0</v>
          </cell>
          <cell r="L40" t="str">
            <v>np</v>
          </cell>
          <cell r="M40">
            <v>0</v>
          </cell>
          <cell r="N40" t="str">
            <v>np</v>
          </cell>
          <cell r="O40">
            <v>0</v>
          </cell>
          <cell r="P40" t="e">
            <v>#N/A</v>
          </cell>
          <cell r="Q40" t="str">
            <v>np</v>
          </cell>
          <cell r="R40">
            <v>0</v>
          </cell>
          <cell r="S40" t="e">
            <v>#N/A</v>
          </cell>
          <cell r="T40" t="str">
            <v>np</v>
          </cell>
          <cell r="U40">
            <v>0</v>
          </cell>
          <cell r="V40" t="e">
            <v>#N/A</v>
          </cell>
          <cell r="W40" t="str">
            <v>np</v>
          </cell>
          <cell r="X40">
            <v>0</v>
          </cell>
          <cell r="Y40" t="e">
            <v>#N/A</v>
          </cell>
          <cell r="Z40" t="str">
            <v>np</v>
          </cell>
          <cell r="AA40">
            <v>0</v>
          </cell>
          <cell r="AB40" t="e">
            <v>#N/A</v>
          </cell>
          <cell r="AC40" t="str">
            <v>np</v>
          </cell>
          <cell r="AD40">
            <v>0</v>
          </cell>
          <cell r="AE40" t="e">
            <v>#N/A</v>
          </cell>
          <cell r="AF40" t="str">
            <v>np</v>
          </cell>
          <cell r="AG40">
            <v>0</v>
          </cell>
          <cell r="AH40" t="e">
            <v>#N/A</v>
          </cell>
          <cell r="AI40" t="str">
            <v>np</v>
          </cell>
          <cell r="AJ40">
            <v>0</v>
          </cell>
          <cell r="AK40" t="e">
            <v>#N/A</v>
          </cell>
          <cell r="AL40" t="str">
            <v>np</v>
          </cell>
          <cell r="AM40">
            <v>0</v>
          </cell>
          <cell r="AN40" t="e">
            <v>#N/A</v>
          </cell>
        </row>
        <row r="41">
          <cell r="C41" t="str">
            <v>Ross, Megan C</v>
          </cell>
          <cell r="D41">
            <v>1987</v>
          </cell>
          <cell r="E41">
            <v>118</v>
          </cell>
          <cell r="F41" t="str">
            <v>np</v>
          </cell>
          <cell r="G41">
            <v>0</v>
          </cell>
          <cell r="H41" t="str">
            <v>np</v>
          </cell>
          <cell r="I41">
            <v>0</v>
          </cell>
          <cell r="J41" t="str">
            <v>np</v>
          </cell>
          <cell r="K41">
            <v>0</v>
          </cell>
          <cell r="L41">
            <v>28</v>
          </cell>
          <cell r="M41">
            <v>118</v>
          </cell>
          <cell r="N41" t="str">
            <v>np</v>
          </cell>
          <cell r="O41">
            <v>0</v>
          </cell>
          <cell r="P41" t="e">
            <v>#N/A</v>
          </cell>
          <cell r="Q41" t="str">
            <v>np</v>
          </cell>
          <cell r="R41">
            <v>0</v>
          </cell>
          <cell r="S41" t="e">
            <v>#N/A</v>
          </cell>
          <cell r="T41" t="str">
            <v>np</v>
          </cell>
          <cell r="U41">
            <v>0</v>
          </cell>
          <cell r="V41" t="e">
            <v>#N/A</v>
          </cell>
          <cell r="W41" t="str">
            <v>np</v>
          </cell>
          <cell r="X41">
            <v>0</v>
          </cell>
          <cell r="Y41" t="e">
            <v>#N/A</v>
          </cell>
          <cell r="Z41" t="str">
            <v>np</v>
          </cell>
          <cell r="AA41">
            <v>0</v>
          </cell>
          <cell r="AB41" t="e">
            <v>#N/A</v>
          </cell>
          <cell r="AC41" t="str">
            <v>np</v>
          </cell>
          <cell r="AD41">
            <v>0</v>
          </cell>
          <cell r="AE41" t="e">
            <v>#N/A</v>
          </cell>
          <cell r="AF41" t="str">
            <v>np</v>
          </cell>
          <cell r="AG41">
            <v>0</v>
          </cell>
          <cell r="AH41" t="e">
            <v>#N/A</v>
          </cell>
          <cell r="AI41" t="str">
            <v>np</v>
          </cell>
          <cell r="AJ41">
            <v>0</v>
          </cell>
          <cell r="AK41" t="e">
            <v>#N/A</v>
          </cell>
          <cell r="AL41" t="str">
            <v>np</v>
          </cell>
          <cell r="AM41">
            <v>0</v>
          </cell>
          <cell r="AN41" t="e">
            <v>#N/A</v>
          </cell>
        </row>
        <row r="42">
          <cell r="C42" t="str">
            <v>Cooper, Jasmine N</v>
          </cell>
          <cell r="D42">
            <v>1987</v>
          </cell>
          <cell r="E42">
            <v>116</v>
          </cell>
          <cell r="F42" t="str">
            <v>np</v>
          </cell>
          <cell r="G42">
            <v>0</v>
          </cell>
          <cell r="H42" t="str">
            <v>np</v>
          </cell>
          <cell r="I42">
            <v>0</v>
          </cell>
          <cell r="J42" t="str">
            <v>np</v>
          </cell>
          <cell r="K42">
            <v>0</v>
          </cell>
          <cell r="L42">
            <v>29</v>
          </cell>
          <cell r="M42">
            <v>116</v>
          </cell>
          <cell r="N42" t="str">
            <v>np</v>
          </cell>
          <cell r="O42">
            <v>0</v>
          </cell>
          <cell r="P42" t="e">
            <v>#N/A</v>
          </cell>
          <cell r="Q42" t="str">
            <v>np</v>
          </cell>
          <cell r="R42">
            <v>0</v>
          </cell>
          <cell r="S42" t="e">
            <v>#N/A</v>
          </cell>
          <cell r="T42" t="str">
            <v>np</v>
          </cell>
          <cell r="U42">
            <v>0</v>
          </cell>
          <cell r="V42" t="e">
            <v>#N/A</v>
          </cell>
          <cell r="W42" t="str">
            <v>np</v>
          </cell>
          <cell r="X42">
            <v>0</v>
          </cell>
          <cell r="Y42" t="e">
            <v>#N/A</v>
          </cell>
          <cell r="Z42" t="str">
            <v>np</v>
          </cell>
          <cell r="AA42">
            <v>0</v>
          </cell>
          <cell r="AB42" t="e">
            <v>#N/A</v>
          </cell>
          <cell r="AC42" t="str">
            <v>np</v>
          </cell>
          <cell r="AD42">
            <v>0</v>
          </cell>
          <cell r="AE42" t="e">
            <v>#N/A</v>
          </cell>
          <cell r="AF42" t="str">
            <v>np</v>
          </cell>
          <cell r="AG42">
            <v>0</v>
          </cell>
          <cell r="AH42" t="e">
            <v>#N/A</v>
          </cell>
          <cell r="AI42" t="str">
            <v>np</v>
          </cell>
          <cell r="AJ42">
            <v>0</v>
          </cell>
          <cell r="AK42" t="e">
            <v>#N/A</v>
          </cell>
          <cell r="AL42" t="str">
            <v>np</v>
          </cell>
          <cell r="AM42">
            <v>0</v>
          </cell>
          <cell r="AN42" t="e">
            <v>#N/A</v>
          </cell>
        </row>
        <row r="43">
          <cell r="C43" t="str">
            <v>Hickey, Kathryn A</v>
          </cell>
          <cell r="D43">
            <v>1988</v>
          </cell>
          <cell r="E43">
            <v>116</v>
          </cell>
          <cell r="F43">
            <v>29</v>
          </cell>
          <cell r="G43">
            <v>116</v>
          </cell>
          <cell r="H43" t="str">
            <v>np</v>
          </cell>
          <cell r="I43">
            <v>0</v>
          </cell>
          <cell r="J43" t="str">
            <v>np</v>
          </cell>
          <cell r="K43">
            <v>0</v>
          </cell>
          <cell r="L43" t="str">
            <v>np</v>
          </cell>
          <cell r="M43">
            <v>0</v>
          </cell>
          <cell r="N43" t="str">
            <v>np</v>
          </cell>
          <cell r="O43">
            <v>0</v>
          </cell>
          <cell r="P43" t="e">
            <v>#N/A</v>
          </cell>
          <cell r="Q43" t="str">
            <v>np</v>
          </cell>
          <cell r="R43">
            <v>0</v>
          </cell>
          <cell r="S43" t="e">
            <v>#N/A</v>
          </cell>
          <cell r="T43" t="str">
            <v>np</v>
          </cell>
          <cell r="U43">
            <v>0</v>
          </cell>
          <cell r="V43" t="e">
            <v>#N/A</v>
          </cell>
          <cell r="W43" t="str">
            <v>np</v>
          </cell>
          <cell r="X43">
            <v>0</v>
          </cell>
          <cell r="Y43" t="e">
            <v>#N/A</v>
          </cell>
          <cell r="Z43" t="str">
            <v>np</v>
          </cell>
          <cell r="AA43">
            <v>0</v>
          </cell>
          <cell r="AB43" t="e">
            <v>#N/A</v>
          </cell>
          <cell r="AC43" t="str">
            <v>np</v>
          </cell>
          <cell r="AD43">
            <v>0</v>
          </cell>
          <cell r="AE43" t="e">
            <v>#N/A</v>
          </cell>
          <cell r="AF43" t="str">
            <v>np</v>
          </cell>
          <cell r="AG43">
            <v>0</v>
          </cell>
          <cell r="AH43" t="e">
            <v>#N/A</v>
          </cell>
          <cell r="AI43" t="str">
            <v>np</v>
          </cell>
          <cell r="AJ43">
            <v>0</v>
          </cell>
          <cell r="AK43" t="e">
            <v>#N/A</v>
          </cell>
          <cell r="AL43" t="str">
            <v>np</v>
          </cell>
          <cell r="AM43">
            <v>0</v>
          </cell>
          <cell r="AN43" t="e">
            <v>#N/A</v>
          </cell>
        </row>
        <row r="44">
          <cell r="C44" t="str">
            <v>Cox, Elizabeth</v>
          </cell>
          <cell r="D44">
            <v>1989</v>
          </cell>
          <cell r="E44">
            <v>114</v>
          </cell>
          <cell r="F44">
            <v>30</v>
          </cell>
          <cell r="G44">
            <v>114</v>
          </cell>
          <cell r="H44" t="str">
            <v>np</v>
          </cell>
          <cell r="I44">
            <v>0</v>
          </cell>
          <cell r="J44" t="str">
            <v>np</v>
          </cell>
          <cell r="K44">
            <v>0</v>
          </cell>
          <cell r="L44" t="str">
            <v>np</v>
          </cell>
          <cell r="M44">
            <v>0</v>
          </cell>
          <cell r="N44" t="str">
            <v>np</v>
          </cell>
          <cell r="O44">
            <v>0</v>
          </cell>
          <cell r="P44" t="e">
            <v>#N/A</v>
          </cell>
          <cell r="Q44" t="str">
            <v>np</v>
          </cell>
          <cell r="R44">
            <v>0</v>
          </cell>
          <cell r="S44" t="e">
            <v>#N/A</v>
          </cell>
          <cell r="T44" t="str">
            <v>np</v>
          </cell>
          <cell r="U44">
            <v>0</v>
          </cell>
          <cell r="V44" t="e">
            <v>#N/A</v>
          </cell>
          <cell r="W44" t="str">
            <v>np</v>
          </cell>
          <cell r="X44">
            <v>0</v>
          </cell>
          <cell r="Y44" t="e">
            <v>#N/A</v>
          </cell>
          <cell r="Z44" t="str">
            <v>np</v>
          </cell>
          <cell r="AA44">
            <v>0</v>
          </cell>
          <cell r="AB44" t="e">
            <v>#N/A</v>
          </cell>
          <cell r="AC44" t="str">
            <v>np</v>
          </cell>
          <cell r="AD44">
            <v>0</v>
          </cell>
          <cell r="AE44" t="e">
            <v>#N/A</v>
          </cell>
          <cell r="AF44" t="str">
            <v>np</v>
          </cell>
          <cell r="AG44">
            <v>0</v>
          </cell>
          <cell r="AH44" t="e">
            <v>#N/A</v>
          </cell>
          <cell r="AI44" t="str">
            <v>np</v>
          </cell>
          <cell r="AJ44">
            <v>0</v>
          </cell>
          <cell r="AK44" t="e">
            <v>#N/A</v>
          </cell>
          <cell r="AL44" t="str">
            <v>np</v>
          </cell>
          <cell r="AM44">
            <v>0</v>
          </cell>
          <cell r="AN44" t="e">
            <v>#N/A</v>
          </cell>
        </row>
        <row r="45">
          <cell r="C45" t="str">
            <v>Wang, Deborah S</v>
          </cell>
          <cell r="D45">
            <v>1987</v>
          </cell>
          <cell r="E45">
            <v>112</v>
          </cell>
          <cell r="F45" t="str">
            <v>np</v>
          </cell>
          <cell r="G45">
            <v>0</v>
          </cell>
          <cell r="H45" t="str">
            <v>np</v>
          </cell>
          <cell r="I45">
            <v>0</v>
          </cell>
          <cell r="J45" t="str">
            <v>np</v>
          </cell>
          <cell r="K45">
            <v>0</v>
          </cell>
          <cell r="L45">
            <v>31</v>
          </cell>
          <cell r="M45">
            <v>112</v>
          </cell>
          <cell r="N45" t="str">
            <v>np</v>
          </cell>
          <cell r="O45">
            <v>0</v>
          </cell>
          <cell r="P45" t="e">
            <v>#N/A</v>
          </cell>
          <cell r="Q45" t="str">
            <v>np</v>
          </cell>
          <cell r="R45">
            <v>0</v>
          </cell>
          <cell r="S45" t="e">
            <v>#N/A</v>
          </cell>
          <cell r="T45" t="str">
            <v>np</v>
          </cell>
          <cell r="U45">
            <v>0</v>
          </cell>
          <cell r="V45" t="e">
            <v>#N/A</v>
          </cell>
          <cell r="W45" t="str">
            <v>np</v>
          </cell>
          <cell r="X45">
            <v>0</v>
          </cell>
          <cell r="Y45" t="e">
            <v>#N/A</v>
          </cell>
          <cell r="Z45" t="str">
            <v>np</v>
          </cell>
          <cell r="AA45">
            <v>0</v>
          </cell>
          <cell r="AB45" t="e">
            <v>#N/A</v>
          </cell>
          <cell r="AC45" t="str">
            <v>np</v>
          </cell>
          <cell r="AD45">
            <v>0</v>
          </cell>
          <cell r="AE45" t="e">
            <v>#N/A</v>
          </cell>
          <cell r="AF45" t="str">
            <v>np</v>
          </cell>
          <cell r="AG45">
            <v>0</v>
          </cell>
          <cell r="AH45" t="e">
            <v>#N/A</v>
          </cell>
          <cell r="AI45" t="str">
            <v>np</v>
          </cell>
          <cell r="AJ45">
            <v>0</v>
          </cell>
          <cell r="AK45" t="e">
            <v>#N/A</v>
          </cell>
          <cell r="AL45" t="str">
            <v>np</v>
          </cell>
          <cell r="AM45">
            <v>0</v>
          </cell>
          <cell r="AN45" t="e">
            <v>#N/A</v>
          </cell>
        </row>
        <row r="46">
          <cell r="C46" t="str">
            <v>Lynch, Katherine</v>
          </cell>
          <cell r="D46">
            <v>1988</v>
          </cell>
          <cell r="E46">
            <v>110</v>
          </cell>
          <cell r="F46">
            <v>32</v>
          </cell>
          <cell r="G46">
            <v>110</v>
          </cell>
          <cell r="H46" t="str">
            <v>np</v>
          </cell>
          <cell r="I46">
            <v>0</v>
          </cell>
          <cell r="J46" t="str">
            <v>np</v>
          </cell>
          <cell r="K46">
            <v>0</v>
          </cell>
          <cell r="L46" t="str">
            <v>np</v>
          </cell>
          <cell r="M46">
            <v>0</v>
          </cell>
          <cell r="N46" t="str">
            <v>np</v>
          </cell>
          <cell r="O46">
            <v>0</v>
          </cell>
          <cell r="P46" t="e">
            <v>#N/A</v>
          </cell>
          <cell r="Q46" t="str">
            <v>np</v>
          </cell>
          <cell r="R46">
            <v>0</v>
          </cell>
          <cell r="S46" t="e">
            <v>#N/A</v>
          </cell>
          <cell r="T46" t="str">
            <v>np</v>
          </cell>
          <cell r="U46">
            <v>0</v>
          </cell>
          <cell r="V46" t="e">
            <v>#N/A</v>
          </cell>
          <cell r="W46" t="str">
            <v>np</v>
          </cell>
          <cell r="X46">
            <v>0</v>
          </cell>
          <cell r="Y46" t="e">
            <v>#N/A</v>
          </cell>
          <cell r="Z46" t="str">
            <v>np</v>
          </cell>
          <cell r="AA46">
            <v>0</v>
          </cell>
          <cell r="AB46" t="e">
            <v>#N/A</v>
          </cell>
          <cell r="AC46" t="str">
            <v>np</v>
          </cell>
          <cell r="AD46">
            <v>0</v>
          </cell>
          <cell r="AE46" t="e">
            <v>#N/A</v>
          </cell>
          <cell r="AF46" t="str">
            <v>np</v>
          </cell>
          <cell r="AG46">
            <v>0</v>
          </cell>
          <cell r="AH46" t="e">
            <v>#N/A</v>
          </cell>
          <cell r="AI46" t="str">
            <v>np</v>
          </cell>
          <cell r="AJ46">
            <v>0</v>
          </cell>
          <cell r="AK46" t="e">
            <v>#N/A</v>
          </cell>
          <cell r="AL46" t="str">
            <v>np</v>
          </cell>
          <cell r="AM46">
            <v>0</v>
          </cell>
          <cell r="AN46" t="e">
            <v>#N/A</v>
          </cell>
        </row>
        <row r="47">
          <cell r="C47" t="str">
            <v>Vojta, Sandra L</v>
          </cell>
          <cell r="D47">
            <v>1987</v>
          </cell>
          <cell r="E47">
            <v>110</v>
          </cell>
          <cell r="F47" t="str">
            <v>np</v>
          </cell>
          <cell r="G47">
            <v>0</v>
          </cell>
          <cell r="H47" t="str">
            <v>np</v>
          </cell>
          <cell r="I47">
            <v>0</v>
          </cell>
          <cell r="J47" t="str">
            <v>np</v>
          </cell>
          <cell r="K47">
            <v>0</v>
          </cell>
          <cell r="L47">
            <v>32</v>
          </cell>
          <cell r="M47">
            <v>110</v>
          </cell>
          <cell r="N47" t="str">
            <v>np</v>
          </cell>
          <cell r="O47">
            <v>0</v>
          </cell>
          <cell r="P47" t="e">
            <v>#N/A</v>
          </cell>
          <cell r="Q47" t="str">
            <v>np</v>
          </cell>
          <cell r="R47">
            <v>0</v>
          </cell>
          <cell r="S47" t="e">
            <v>#N/A</v>
          </cell>
          <cell r="T47" t="str">
            <v>np</v>
          </cell>
          <cell r="U47">
            <v>0</v>
          </cell>
          <cell r="V47" t="e">
            <v>#N/A</v>
          </cell>
          <cell r="W47" t="str">
            <v>np</v>
          </cell>
          <cell r="X47">
            <v>0</v>
          </cell>
          <cell r="Y47" t="e">
            <v>#N/A</v>
          </cell>
          <cell r="Z47" t="str">
            <v>np</v>
          </cell>
          <cell r="AA47">
            <v>0</v>
          </cell>
          <cell r="AB47" t="e">
            <v>#N/A</v>
          </cell>
          <cell r="AC47" t="str">
            <v>np</v>
          </cell>
          <cell r="AD47">
            <v>0</v>
          </cell>
          <cell r="AE47" t="e">
            <v>#N/A</v>
          </cell>
          <cell r="AF47" t="str">
            <v>np</v>
          </cell>
          <cell r="AG47">
            <v>0</v>
          </cell>
          <cell r="AH47" t="e">
            <v>#N/A</v>
          </cell>
          <cell r="AI47" t="str">
            <v>np</v>
          </cell>
          <cell r="AJ47">
            <v>0</v>
          </cell>
          <cell r="AK47" t="e">
            <v>#N/A</v>
          </cell>
          <cell r="AL47" t="str">
            <v>np</v>
          </cell>
          <cell r="AM47">
            <v>0</v>
          </cell>
          <cell r="AN47" t="e">
            <v>#N/A</v>
          </cell>
        </row>
        <row r="49">
          <cell r="C49" t="str">
            <v>Designated International Results</v>
          </cell>
          <cell r="L49" t="str">
            <v>Place</v>
          </cell>
          <cell r="M49" t="str">
            <v>Points</v>
          </cell>
        </row>
        <row r="50">
          <cell r="C50" t="str">
            <v>Byerts, Keri</v>
          </cell>
          <cell r="D50" t="str">
            <v>Jr. "A", Palermo, ITA, 11/24/02</v>
          </cell>
          <cell r="L50">
            <v>23</v>
          </cell>
          <cell r="M50">
            <v>384</v>
          </cell>
        </row>
        <row r="51">
          <cell r="C51" t="str">
            <v>Byerts, Keri</v>
          </cell>
          <cell r="D51" t="str">
            <v>Cadet "B", Heidenheim, GER, 11/17/02</v>
          </cell>
          <cell r="L51">
            <v>3</v>
          </cell>
          <cell r="M51">
            <v>595</v>
          </cell>
        </row>
        <row r="52">
          <cell r="C52" t="str">
            <v>French, Kayley</v>
          </cell>
          <cell r="D52" t="str">
            <v>Cadet "B", Heidenheim, GER, 11/17/02</v>
          </cell>
          <cell r="L52">
            <v>24</v>
          </cell>
          <cell r="M52">
            <v>221</v>
          </cell>
        </row>
        <row r="53">
          <cell r="C53" t="str">
            <v>Hurley, Kelley</v>
          </cell>
          <cell r="D53" t="str">
            <v>Cadet "B", Heidenheim, GER, 11/17/02</v>
          </cell>
          <cell r="L53">
            <v>17</v>
          </cell>
          <cell r="M53">
            <v>245</v>
          </cell>
        </row>
        <row r="54">
          <cell r="C54" t="str">
            <v>Hurley, Kelley</v>
          </cell>
          <cell r="D54" t="str">
            <v>Sr. "A", Prague, CZE, 2/3/03 (SF=1.457)</v>
          </cell>
          <cell r="L54">
            <v>31</v>
          </cell>
          <cell r="M54">
            <v>474.982</v>
          </cell>
        </row>
        <row r="55">
          <cell r="C55" t="str">
            <v>Hurley, Kelley</v>
          </cell>
          <cell r="D55" t="str">
            <v>Cadet Worlds, Trapani, ITA, 4/6/03</v>
          </cell>
          <cell r="L55">
            <v>29</v>
          </cell>
          <cell r="M55">
            <v>232</v>
          </cell>
        </row>
      </sheetData>
      <sheetData sheetId="4">
        <row r="1">
          <cell r="F1" t="str">
            <v>2003 U16's</v>
          </cell>
          <cell r="H1" t="str">
            <v>Oct 2002 CDT</v>
          </cell>
          <cell r="J1" t="str">
            <v>Nov 2002 CDT</v>
          </cell>
          <cell r="L1" t="str">
            <v>2003 CDT JO's</v>
          </cell>
        </row>
        <row r="2">
          <cell r="F2" t="str">
            <v>D</v>
          </cell>
          <cell r="G2" t="str">
            <v>Summer&lt;BR&gt;2003&lt;BR&gt;U16</v>
          </cell>
          <cell r="H2" t="str">
            <v>C</v>
          </cell>
          <cell r="I2" t="str">
            <v>Oct 2002&lt;BR&gt;CADET</v>
          </cell>
          <cell r="J2" t="str">
            <v>C</v>
          </cell>
          <cell r="K2" t="str">
            <v>Nov 2002&lt;BR&gt;CADET</v>
          </cell>
          <cell r="L2" t="str">
            <v>D</v>
          </cell>
          <cell r="M2" t="str">
            <v>2003 JO^s&lt;BR&gt;CADET</v>
          </cell>
        </row>
        <row r="3">
          <cell r="F3">
            <v>6</v>
          </cell>
          <cell r="G3">
            <v>5</v>
          </cell>
          <cell r="H3">
            <v>8</v>
          </cell>
          <cell r="I3">
            <v>4</v>
          </cell>
          <cell r="J3">
            <v>10</v>
          </cell>
          <cell r="K3">
            <v>4</v>
          </cell>
          <cell r="L3">
            <v>12</v>
          </cell>
          <cell r="M3">
            <v>5</v>
          </cell>
        </row>
        <row r="4">
          <cell r="C4" t="str">
            <v>Willette, Doris E</v>
          </cell>
          <cell r="D4">
            <v>1988</v>
          </cell>
          <cell r="E4">
            <v>3282</v>
          </cell>
          <cell r="F4">
            <v>1</v>
          </cell>
          <cell r="G4">
            <v>400</v>
          </cell>
          <cell r="H4" t="str">
            <v>np</v>
          </cell>
          <cell r="I4">
            <v>0</v>
          </cell>
          <cell r="J4">
            <v>3</v>
          </cell>
          <cell r="K4">
            <v>340</v>
          </cell>
          <cell r="L4">
            <v>1</v>
          </cell>
          <cell r="M4">
            <v>400</v>
          </cell>
          <cell r="N4">
            <v>3</v>
          </cell>
          <cell r="O4">
            <v>510</v>
          </cell>
          <cell r="P4">
            <v>3</v>
          </cell>
          <cell r="Q4">
            <v>10</v>
          </cell>
          <cell r="R4">
            <v>318</v>
          </cell>
          <cell r="S4">
            <v>10</v>
          </cell>
          <cell r="T4">
            <v>13</v>
          </cell>
          <cell r="U4">
            <v>303</v>
          </cell>
          <cell r="V4">
            <v>13</v>
          </cell>
          <cell r="W4">
            <v>3</v>
          </cell>
          <cell r="X4">
            <v>510</v>
          </cell>
          <cell r="Y4">
            <v>3</v>
          </cell>
          <cell r="Z4">
            <v>3</v>
          </cell>
          <cell r="AA4">
            <v>510</v>
          </cell>
          <cell r="AB4">
            <v>3</v>
          </cell>
          <cell r="AC4">
            <v>22</v>
          </cell>
          <cell r="AD4">
            <v>340</v>
          </cell>
          <cell r="AE4">
            <v>22</v>
          </cell>
          <cell r="AF4">
            <v>26</v>
          </cell>
          <cell r="AG4">
            <v>287</v>
          </cell>
          <cell r="AH4">
            <v>26</v>
          </cell>
          <cell r="AI4">
            <v>17</v>
          </cell>
          <cell r="AJ4">
            <v>350</v>
          </cell>
          <cell r="AK4">
            <v>17</v>
          </cell>
          <cell r="AL4">
            <v>31</v>
          </cell>
          <cell r="AM4">
            <v>280</v>
          </cell>
          <cell r="AN4">
            <v>31</v>
          </cell>
          <cell r="AO4">
            <v>375</v>
          </cell>
          <cell r="AW4">
            <v>242</v>
          </cell>
        </row>
        <row r="5">
          <cell r="C5" t="str">
            <v>Emerson, Abby C</v>
          </cell>
          <cell r="D5">
            <v>1987</v>
          </cell>
          <cell r="E5">
            <v>3085</v>
          </cell>
          <cell r="F5">
            <v>3</v>
          </cell>
          <cell r="G5">
            <v>340</v>
          </cell>
          <cell r="H5">
            <v>3</v>
          </cell>
          <cell r="I5">
            <v>340</v>
          </cell>
          <cell r="J5">
            <v>2</v>
          </cell>
          <cell r="K5">
            <v>368</v>
          </cell>
          <cell r="L5">
            <v>2</v>
          </cell>
          <cell r="M5">
            <v>368</v>
          </cell>
          <cell r="N5">
            <v>6</v>
          </cell>
          <cell r="O5">
            <v>417</v>
          </cell>
          <cell r="P5">
            <v>6</v>
          </cell>
          <cell r="Q5">
            <v>14</v>
          </cell>
          <cell r="R5">
            <v>306</v>
          </cell>
          <cell r="S5">
            <v>14</v>
          </cell>
          <cell r="T5">
            <v>6</v>
          </cell>
          <cell r="U5">
            <v>417</v>
          </cell>
          <cell r="V5">
            <v>6</v>
          </cell>
          <cell r="W5">
            <v>8</v>
          </cell>
          <cell r="X5">
            <v>411</v>
          </cell>
          <cell r="Y5">
            <v>8</v>
          </cell>
          <cell r="Z5">
            <v>14.5</v>
          </cell>
          <cell r="AA5">
            <v>304.5</v>
          </cell>
          <cell r="AB5">
            <v>14.5</v>
          </cell>
          <cell r="AC5">
            <v>15</v>
          </cell>
          <cell r="AD5">
            <v>502</v>
          </cell>
          <cell r="AE5">
            <v>15</v>
          </cell>
          <cell r="AF5">
            <v>18</v>
          </cell>
          <cell r="AG5">
            <v>348</v>
          </cell>
          <cell r="AH5">
            <v>18</v>
          </cell>
          <cell r="AI5" t="str">
            <v>np</v>
          </cell>
          <cell r="AJ5">
            <v>0</v>
          </cell>
          <cell r="AK5" t="str">
            <v>np</v>
          </cell>
          <cell r="AL5" t="str">
            <v>np</v>
          </cell>
          <cell r="AM5">
            <v>0</v>
          </cell>
          <cell r="AN5" t="str">
            <v>np</v>
          </cell>
          <cell r="AO5">
            <v>364</v>
          </cell>
          <cell r="AP5">
            <v>258</v>
          </cell>
          <cell r="AW5">
            <v>235</v>
          </cell>
        </row>
        <row r="6">
          <cell r="C6" t="str">
            <v>Finkel, Kelsey</v>
          </cell>
          <cell r="D6">
            <v>1987</v>
          </cell>
          <cell r="E6">
            <v>2644</v>
          </cell>
          <cell r="F6">
            <v>9</v>
          </cell>
          <cell r="G6">
            <v>214</v>
          </cell>
          <cell r="H6">
            <v>2</v>
          </cell>
          <cell r="I6">
            <v>368</v>
          </cell>
          <cell r="J6">
            <v>9</v>
          </cell>
          <cell r="K6">
            <v>214</v>
          </cell>
          <cell r="L6">
            <v>5</v>
          </cell>
          <cell r="M6">
            <v>280</v>
          </cell>
          <cell r="N6">
            <v>11</v>
          </cell>
          <cell r="O6">
            <v>315</v>
          </cell>
          <cell r="P6">
            <v>11</v>
          </cell>
          <cell r="Q6">
            <v>29</v>
          </cell>
          <cell r="R6">
            <v>174</v>
          </cell>
          <cell r="S6">
            <v>29</v>
          </cell>
          <cell r="T6" t="str">
            <v>np</v>
          </cell>
          <cell r="U6">
            <v>0</v>
          </cell>
          <cell r="V6" t="str">
            <v>np</v>
          </cell>
          <cell r="W6">
            <v>15</v>
          </cell>
          <cell r="X6">
            <v>301</v>
          </cell>
          <cell r="Y6">
            <v>15</v>
          </cell>
          <cell r="Z6">
            <v>8</v>
          </cell>
          <cell r="AA6">
            <v>411</v>
          </cell>
          <cell r="AB6">
            <v>8</v>
          </cell>
          <cell r="AC6">
            <v>31</v>
          </cell>
          <cell r="AD6">
            <v>277</v>
          </cell>
          <cell r="AE6">
            <v>31</v>
          </cell>
          <cell r="AF6" t="str">
            <v>np</v>
          </cell>
          <cell r="AG6">
            <v>0</v>
          </cell>
          <cell r="AH6" t="str">
            <v>np</v>
          </cell>
          <cell r="AI6">
            <v>31.5</v>
          </cell>
          <cell r="AJ6">
            <v>276</v>
          </cell>
          <cell r="AK6">
            <v>31.5</v>
          </cell>
          <cell r="AL6">
            <v>16</v>
          </cell>
          <cell r="AM6">
            <v>500</v>
          </cell>
          <cell r="AN6">
            <v>16</v>
          </cell>
          <cell r="AO6">
            <v>196</v>
          </cell>
        </row>
        <row r="7">
          <cell r="C7" t="str">
            <v>Nott, Adrienne M</v>
          </cell>
          <cell r="D7">
            <v>1987</v>
          </cell>
          <cell r="E7">
            <v>2633</v>
          </cell>
          <cell r="F7">
            <v>8</v>
          </cell>
          <cell r="G7">
            <v>274</v>
          </cell>
          <cell r="H7">
            <v>3</v>
          </cell>
          <cell r="I7">
            <v>340</v>
          </cell>
          <cell r="J7">
            <v>3</v>
          </cell>
          <cell r="K7">
            <v>340</v>
          </cell>
          <cell r="L7">
            <v>20.5</v>
          </cell>
          <cell r="M7">
            <v>133</v>
          </cell>
          <cell r="N7">
            <v>7</v>
          </cell>
          <cell r="O7">
            <v>414</v>
          </cell>
          <cell r="P7">
            <v>7</v>
          </cell>
          <cell r="Q7">
            <v>27</v>
          </cell>
          <cell r="R7">
            <v>180</v>
          </cell>
          <cell r="S7">
            <v>27</v>
          </cell>
          <cell r="T7">
            <v>27.5</v>
          </cell>
          <cell r="U7">
            <v>169.5</v>
          </cell>
          <cell r="V7">
            <v>27.5</v>
          </cell>
          <cell r="W7">
            <v>18</v>
          </cell>
          <cell r="X7">
            <v>209</v>
          </cell>
          <cell r="Y7">
            <v>18</v>
          </cell>
          <cell r="Z7">
            <v>9</v>
          </cell>
          <cell r="AA7">
            <v>321</v>
          </cell>
          <cell r="AB7">
            <v>9</v>
          </cell>
          <cell r="AC7">
            <v>28</v>
          </cell>
          <cell r="AD7">
            <v>283</v>
          </cell>
          <cell r="AE7">
            <v>28</v>
          </cell>
          <cell r="AF7">
            <v>21</v>
          </cell>
          <cell r="AG7">
            <v>342</v>
          </cell>
          <cell r="AH7">
            <v>21</v>
          </cell>
          <cell r="AI7">
            <v>28</v>
          </cell>
          <cell r="AJ7">
            <v>283</v>
          </cell>
          <cell r="AK7">
            <v>28</v>
          </cell>
          <cell r="AL7">
            <v>25</v>
          </cell>
          <cell r="AM7">
            <v>310</v>
          </cell>
          <cell r="AN7">
            <v>25</v>
          </cell>
          <cell r="AO7">
            <v>-200</v>
          </cell>
        </row>
        <row r="8">
          <cell r="C8" t="str">
            <v>Glasser, Allison D</v>
          </cell>
          <cell r="D8">
            <v>1987</v>
          </cell>
          <cell r="E8">
            <v>2196</v>
          </cell>
          <cell r="F8">
            <v>3</v>
          </cell>
          <cell r="G8">
            <v>340</v>
          </cell>
          <cell r="H8">
            <v>5</v>
          </cell>
          <cell r="I8">
            <v>280</v>
          </cell>
          <cell r="J8">
            <v>12</v>
          </cell>
          <cell r="K8">
            <v>211</v>
          </cell>
          <cell r="L8">
            <v>3</v>
          </cell>
          <cell r="M8">
            <v>340</v>
          </cell>
          <cell r="N8">
            <v>24</v>
          </cell>
          <cell r="O8">
            <v>189</v>
          </cell>
          <cell r="P8">
            <v>24</v>
          </cell>
          <cell r="Q8">
            <v>11</v>
          </cell>
          <cell r="R8">
            <v>315</v>
          </cell>
          <cell r="S8">
            <v>11</v>
          </cell>
          <cell r="T8">
            <v>25</v>
          </cell>
          <cell r="U8">
            <v>172</v>
          </cell>
          <cell r="V8">
            <v>25</v>
          </cell>
          <cell r="W8">
            <v>17</v>
          </cell>
          <cell r="X8">
            <v>210</v>
          </cell>
          <cell r="Y8">
            <v>17</v>
          </cell>
          <cell r="Z8">
            <v>11.5</v>
          </cell>
          <cell r="AA8">
            <v>313.5</v>
          </cell>
          <cell r="AB8">
            <v>11.5</v>
          </cell>
          <cell r="AC8" t="str">
            <v>np</v>
          </cell>
          <cell r="AD8">
            <v>0</v>
          </cell>
          <cell r="AE8" t="str">
            <v>np</v>
          </cell>
          <cell r="AF8" t="str">
            <v>np</v>
          </cell>
          <cell r="AG8">
            <v>0</v>
          </cell>
          <cell r="AH8" t="str">
            <v>np</v>
          </cell>
          <cell r="AI8" t="str">
            <v>np</v>
          </cell>
          <cell r="AJ8">
            <v>0</v>
          </cell>
          <cell r="AK8" t="str">
            <v>np</v>
          </cell>
          <cell r="AL8">
            <v>32</v>
          </cell>
          <cell r="AM8">
            <v>275</v>
          </cell>
          <cell r="AN8">
            <v>32</v>
          </cell>
          <cell r="AO8">
            <v>612</v>
          </cell>
        </row>
        <row r="9">
          <cell r="C9" t="str">
            <v>Sinkin, Ilana B</v>
          </cell>
          <cell r="D9">
            <v>1987</v>
          </cell>
          <cell r="E9">
            <v>1863</v>
          </cell>
          <cell r="F9">
            <v>18</v>
          </cell>
          <cell r="G9">
            <v>138</v>
          </cell>
          <cell r="H9">
            <v>19</v>
          </cell>
          <cell r="I9">
            <v>138</v>
          </cell>
          <cell r="J9">
            <v>6</v>
          </cell>
          <cell r="K9">
            <v>278</v>
          </cell>
          <cell r="L9">
            <v>17</v>
          </cell>
          <cell r="M9">
            <v>140</v>
          </cell>
          <cell r="N9">
            <v>27</v>
          </cell>
          <cell r="O9">
            <v>180</v>
          </cell>
          <cell r="P9">
            <v>27</v>
          </cell>
          <cell r="Q9" t="str">
            <v>np</v>
          </cell>
          <cell r="R9">
            <v>0</v>
          </cell>
          <cell r="S9" t="str">
            <v>np</v>
          </cell>
          <cell r="T9" t="str">
            <v>np</v>
          </cell>
          <cell r="U9">
            <v>0</v>
          </cell>
          <cell r="V9" t="str">
            <v>np</v>
          </cell>
          <cell r="W9">
            <v>16</v>
          </cell>
          <cell r="X9">
            <v>300</v>
          </cell>
          <cell r="Y9">
            <v>16</v>
          </cell>
          <cell r="Z9">
            <v>11.5</v>
          </cell>
          <cell r="AA9">
            <v>313.5</v>
          </cell>
          <cell r="AB9">
            <v>11.5</v>
          </cell>
          <cell r="AC9" t="str">
            <v>np</v>
          </cell>
          <cell r="AD9">
            <v>0</v>
          </cell>
          <cell r="AE9" t="str">
            <v>np</v>
          </cell>
          <cell r="AF9">
            <v>15</v>
          </cell>
          <cell r="AG9">
            <v>502</v>
          </cell>
          <cell r="AH9">
            <v>15</v>
          </cell>
          <cell r="AI9">
            <v>25</v>
          </cell>
          <cell r="AJ9">
            <v>289</v>
          </cell>
          <cell r="AK9">
            <v>25</v>
          </cell>
          <cell r="AL9" t="str">
            <v>np</v>
          </cell>
          <cell r="AM9">
            <v>0</v>
          </cell>
          <cell r="AN9" t="str">
            <v>np</v>
          </cell>
        </row>
        <row r="10">
          <cell r="C10" t="str">
            <v>Svengsouk, Jocelyn L</v>
          </cell>
          <cell r="D10">
            <v>1987</v>
          </cell>
          <cell r="E10">
            <v>1861</v>
          </cell>
          <cell r="F10">
            <v>2</v>
          </cell>
          <cell r="G10">
            <v>368</v>
          </cell>
          <cell r="H10">
            <v>10</v>
          </cell>
          <cell r="I10">
            <v>213</v>
          </cell>
          <cell r="J10">
            <v>13</v>
          </cell>
          <cell r="K10">
            <v>203</v>
          </cell>
          <cell r="L10" t="str">
            <v>np</v>
          </cell>
          <cell r="M10">
            <v>0</v>
          </cell>
          <cell r="N10" t="str">
            <v>np</v>
          </cell>
          <cell r="O10">
            <v>0</v>
          </cell>
          <cell r="P10" t="str">
            <v>np</v>
          </cell>
          <cell r="Q10">
            <v>24</v>
          </cell>
          <cell r="R10">
            <v>189</v>
          </cell>
          <cell r="S10">
            <v>24</v>
          </cell>
          <cell r="T10" t="str">
            <v>np</v>
          </cell>
          <cell r="U10">
            <v>0</v>
          </cell>
          <cell r="V10" t="str">
            <v>np</v>
          </cell>
          <cell r="W10">
            <v>25</v>
          </cell>
          <cell r="X10">
            <v>172</v>
          </cell>
          <cell r="Y10">
            <v>25</v>
          </cell>
          <cell r="Z10">
            <v>24</v>
          </cell>
          <cell r="AA10">
            <v>189</v>
          </cell>
          <cell r="AB10">
            <v>24</v>
          </cell>
          <cell r="AC10" t="str">
            <v>np</v>
          </cell>
          <cell r="AD10">
            <v>0</v>
          </cell>
          <cell r="AE10" t="str">
            <v>np</v>
          </cell>
          <cell r="AF10" t="str">
            <v>np</v>
          </cell>
          <cell r="AG10">
            <v>0</v>
          </cell>
          <cell r="AH10" t="str">
            <v>np</v>
          </cell>
          <cell r="AI10">
            <v>23</v>
          </cell>
          <cell r="AJ10">
            <v>338</v>
          </cell>
          <cell r="AK10">
            <v>23</v>
          </cell>
          <cell r="AL10">
            <v>17</v>
          </cell>
          <cell r="AM10">
            <v>350</v>
          </cell>
          <cell r="AN10">
            <v>17</v>
          </cell>
          <cell r="AO10">
            <v>200</v>
          </cell>
        </row>
        <row r="11">
          <cell r="C11" t="str">
            <v>Nemecek, Samantha J</v>
          </cell>
          <cell r="D11">
            <v>1987</v>
          </cell>
          <cell r="E11">
            <v>1852</v>
          </cell>
          <cell r="F11">
            <v>5</v>
          </cell>
          <cell r="G11">
            <v>280</v>
          </cell>
          <cell r="H11">
            <v>15</v>
          </cell>
          <cell r="I11">
            <v>201</v>
          </cell>
          <cell r="J11" t="str">
            <v>np</v>
          </cell>
          <cell r="K11">
            <v>0</v>
          </cell>
          <cell r="L11">
            <v>12.5</v>
          </cell>
          <cell r="M11">
            <v>207</v>
          </cell>
          <cell r="N11">
            <v>15</v>
          </cell>
          <cell r="O11">
            <v>303</v>
          </cell>
          <cell r="P11">
            <v>15</v>
          </cell>
          <cell r="Q11" t="str">
            <v>np</v>
          </cell>
          <cell r="R11">
            <v>0</v>
          </cell>
          <cell r="S11" t="str">
            <v>np</v>
          </cell>
          <cell r="T11" t="str">
            <v>np</v>
          </cell>
          <cell r="U11">
            <v>0</v>
          </cell>
          <cell r="V11" t="str">
            <v>np</v>
          </cell>
          <cell r="W11" t="str">
            <v>np</v>
          </cell>
          <cell r="X11">
            <v>0</v>
          </cell>
          <cell r="Y11" t="str">
            <v>np</v>
          </cell>
          <cell r="Z11">
            <v>27.5</v>
          </cell>
          <cell r="AA11">
            <v>178.5</v>
          </cell>
          <cell r="AB11">
            <v>27.5</v>
          </cell>
          <cell r="AC11" t="str">
            <v>np</v>
          </cell>
          <cell r="AD11">
            <v>0</v>
          </cell>
          <cell r="AE11" t="str">
            <v>np</v>
          </cell>
          <cell r="AF11" t="str">
            <v>np</v>
          </cell>
          <cell r="AG11">
            <v>0</v>
          </cell>
          <cell r="AH11" t="str">
            <v>np</v>
          </cell>
          <cell r="AI11">
            <v>24</v>
          </cell>
          <cell r="AJ11">
            <v>336</v>
          </cell>
          <cell r="AK11">
            <v>24</v>
          </cell>
          <cell r="AL11">
            <v>22</v>
          </cell>
          <cell r="AM11">
            <v>325</v>
          </cell>
          <cell r="AN11">
            <v>22</v>
          </cell>
          <cell r="AO11">
            <v>-200</v>
          </cell>
        </row>
        <row r="12">
          <cell r="C12" t="str">
            <v>Goldfeder, Misha</v>
          </cell>
          <cell r="D12">
            <v>1988</v>
          </cell>
          <cell r="E12">
            <v>1806</v>
          </cell>
          <cell r="F12">
            <v>15</v>
          </cell>
          <cell r="G12">
            <v>202</v>
          </cell>
          <cell r="H12">
            <v>8</v>
          </cell>
          <cell r="I12">
            <v>274</v>
          </cell>
          <cell r="J12">
            <v>15</v>
          </cell>
          <cell r="K12">
            <v>201</v>
          </cell>
          <cell r="L12">
            <v>6</v>
          </cell>
          <cell r="M12">
            <v>278</v>
          </cell>
          <cell r="N12">
            <v>28</v>
          </cell>
          <cell r="O12">
            <v>177</v>
          </cell>
          <cell r="P12">
            <v>28</v>
          </cell>
          <cell r="Q12" t="str">
            <v>np</v>
          </cell>
          <cell r="R12">
            <v>0</v>
          </cell>
          <cell r="S12" t="str">
            <v>np</v>
          </cell>
          <cell r="T12" t="str">
            <v>np</v>
          </cell>
          <cell r="U12">
            <v>0</v>
          </cell>
          <cell r="V12" t="str">
            <v>np</v>
          </cell>
          <cell r="W12" t="str">
            <v>np</v>
          </cell>
          <cell r="X12">
            <v>0</v>
          </cell>
          <cell r="Y12" t="str">
            <v>np</v>
          </cell>
          <cell r="Z12">
            <v>5</v>
          </cell>
          <cell r="AA12">
            <v>420</v>
          </cell>
          <cell r="AB12">
            <v>5</v>
          </cell>
          <cell r="AC12" t="str">
            <v>np</v>
          </cell>
          <cell r="AD12">
            <v>0</v>
          </cell>
          <cell r="AE12" t="str">
            <v>np</v>
          </cell>
          <cell r="AF12" t="str">
            <v>np</v>
          </cell>
          <cell r="AG12">
            <v>0</v>
          </cell>
          <cell r="AH12" t="str">
            <v>np</v>
          </cell>
          <cell r="AI12">
            <v>21</v>
          </cell>
          <cell r="AJ12">
            <v>342</v>
          </cell>
          <cell r="AK12">
            <v>21</v>
          </cell>
          <cell r="AL12">
            <v>29</v>
          </cell>
          <cell r="AM12">
            <v>290</v>
          </cell>
          <cell r="AN12">
            <v>29</v>
          </cell>
        </row>
        <row r="13">
          <cell r="C13" t="str">
            <v>Rush, Aly</v>
          </cell>
          <cell r="D13">
            <v>1987</v>
          </cell>
          <cell r="E13">
            <v>1454</v>
          </cell>
          <cell r="F13">
            <v>6</v>
          </cell>
          <cell r="G13">
            <v>278</v>
          </cell>
          <cell r="H13">
            <v>28</v>
          </cell>
          <cell r="I13">
            <v>114</v>
          </cell>
          <cell r="J13">
            <v>17</v>
          </cell>
          <cell r="K13">
            <v>140</v>
          </cell>
          <cell r="L13">
            <v>3</v>
          </cell>
          <cell r="M13">
            <v>340</v>
          </cell>
          <cell r="N13">
            <v>10</v>
          </cell>
          <cell r="O13">
            <v>318</v>
          </cell>
          <cell r="P13">
            <v>10</v>
          </cell>
          <cell r="Q13">
            <v>19</v>
          </cell>
          <cell r="R13">
            <v>204</v>
          </cell>
          <cell r="S13">
            <v>19</v>
          </cell>
          <cell r="T13">
            <v>12</v>
          </cell>
          <cell r="U13">
            <v>318</v>
          </cell>
          <cell r="V13">
            <v>12</v>
          </cell>
          <cell r="W13">
            <v>26</v>
          </cell>
          <cell r="X13">
            <v>171</v>
          </cell>
          <cell r="Y13">
            <v>26</v>
          </cell>
          <cell r="Z13" t="str">
            <v>np</v>
          </cell>
          <cell r="AA13">
            <v>0</v>
          </cell>
          <cell r="AB13" t="str">
            <v>np</v>
          </cell>
          <cell r="AC13" t="str">
            <v>np</v>
          </cell>
          <cell r="AD13">
            <v>0</v>
          </cell>
          <cell r="AE13" t="str">
            <v>np</v>
          </cell>
          <cell r="AF13" t="str">
            <v>np</v>
          </cell>
          <cell r="AG13">
            <v>0</v>
          </cell>
          <cell r="AH13" t="str">
            <v>np</v>
          </cell>
          <cell r="AI13" t="str">
            <v>np</v>
          </cell>
          <cell r="AJ13">
            <v>0</v>
          </cell>
          <cell r="AK13" t="str">
            <v>np</v>
          </cell>
          <cell r="AL13" t="str">
            <v>np</v>
          </cell>
          <cell r="AM13">
            <v>0</v>
          </cell>
          <cell r="AN13" t="str">
            <v>np</v>
          </cell>
          <cell r="AO13">
            <v>200</v>
          </cell>
        </row>
        <row r="14">
          <cell r="C14" t="str">
            <v>Pensler, Arielle R</v>
          </cell>
          <cell r="D14">
            <v>1988</v>
          </cell>
          <cell r="E14">
            <v>1330</v>
          </cell>
          <cell r="F14">
            <v>12</v>
          </cell>
          <cell r="G14">
            <v>208</v>
          </cell>
          <cell r="H14">
            <v>12</v>
          </cell>
          <cell r="I14">
            <v>211</v>
          </cell>
          <cell r="J14">
            <v>5</v>
          </cell>
          <cell r="K14">
            <v>280</v>
          </cell>
          <cell r="L14">
            <v>9</v>
          </cell>
          <cell r="M14">
            <v>214</v>
          </cell>
          <cell r="N14">
            <v>8</v>
          </cell>
          <cell r="O14">
            <v>411</v>
          </cell>
          <cell r="P14">
            <v>8</v>
          </cell>
          <cell r="Q14">
            <v>28</v>
          </cell>
          <cell r="R14">
            <v>177</v>
          </cell>
          <cell r="S14">
            <v>28</v>
          </cell>
          <cell r="T14">
            <v>10</v>
          </cell>
          <cell r="U14">
            <v>320</v>
          </cell>
          <cell r="V14">
            <v>10</v>
          </cell>
          <cell r="W14">
            <v>11</v>
          </cell>
          <cell r="X14">
            <v>319</v>
          </cell>
          <cell r="Y14">
            <v>11</v>
          </cell>
          <cell r="Z14">
            <v>17</v>
          </cell>
          <cell r="AA14">
            <v>210</v>
          </cell>
          <cell r="AB14">
            <v>17</v>
          </cell>
          <cell r="AC14" t="str">
            <v>np</v>
          </cell>
          <cell r="AD14">
            <v>0</v>
          </cell>
          <cell r="AE14" t="str">
            <v>np</v>
          </cell>
          <cell r="AF14" t="str">
            <v>np</v>
          </cell>
          <cell r="AG14">
            <v>0</v>
          </cell>
          <cell r="AH14" t="str">
            <v>np</v>
          </cell>
          <cell r="AI14" t="str">
            <v>np</v>
          </cell>
          <cell r="AJ14">
            <v>0</v>
          </cell>
          <cell r="AK14" t="str">
            <v>np</v>
          </cell>
          <cell r="AL14" t="str">
            <v>np</v>
          </cell>
          <cell r="AM14">
            <v>0</v>
          </cell>
          <cell r="AN14" t="str">
            <v>np</v>
          </cell>
        </row>
        <row r="15">
          <cell r="C15" t="str">
            <v>Parker, Melissa</v>
          </cell>
          <cell r="D15">
            <v>1988</v>
          </cell>
          <cell r="E15">
            <v>1049</v>
          </cell>
          <cell r="F15">
            <v>10</v>
          </cell>
          <cell r="G15">
            <v>212</v>
          </cell>
          <cell r="H15" t="str">
            <v>np</v>
          </cell>
          <cell r="I15">
            <v>0</v>
          </cell>
          <cell r="J15">
            <v>10</v>
          </cell>
          <cell r="K15">
            <v>213</v>
          </cell>
          <cell r="L15">
            <v>10.5</v>
          </cell>
          <cell r="M15">
            <v>211</v>
          </cell>
          <cell r="N15">
            <v>14</v>
          </cell>
          <cell r="O15">
            <v>306</v>
          </cell>
          <cell r="P15">
            <v>14</v>
          </cell>
          <cell r="Q15" t="str">
            <v>np</v>
          </cell>
          <cell r="R15">
            <v>0</v>
          </cell>
          <cell r="S15" t="str">
            <v>np</v>
          </cell>
          <cell r="T15" t="str">
            <v>np</v>
          </cell>
          <cell r="U15">
            <v>0</v>
          </cell>
          <cell r="V15" t="str">
            <v>np</v>
          </cell>
          <cell r="W15" t="str">
            <v>np</v>
          </cell>
          <cell r="X15">
            <v>0</v>
          </cell>
          <cell r="Y15" t="str">
            <v>np</v>
          </cell>
          <cell r="Z15">
            <v>10</v>
          </cell>
          <cell r="AA15">
            <v>318</v>
          </cell>
          <cell r="AB15">
            <v>10</v>
          </cell>
          <cell r="AC15" t="str">
            <v>np</v>
          </cell>
          <cell r="AD15">
            <v>0</v>
          </cell>
          <cell r="AE15" t="str">
            <v>np</v>
          </cell>
          <cell r="AF15" t="str">
            <v>np</v>
          </cell>
          <cell r="AG15">
            <v>0</v>
          </cell>
          <cell r="AH15" t="str">
            <v>np</v>
          </cell>
          <cell r="AI15" t="str">
            <v>np</v>
          </cell>
          <cell r="AJ15">
            <v>0</v>
          </cell>
          <cell r="AK15" t="str">
            <v>np</v>
          </cell>
          <cell r="AL15" t="str">
            <v>np</v>
          </cell>
          <cell r="AM15">
            <v>0</v>
          </cell>
          <cell r="AN15" t="str">
            <v>np</v>
          </cell>
        </row>
        <row r="16">
          <cell r="C16" t="str">
            <v>Alicea, Pilar C. M</v>
          </cell>
          <cell r="D16">
            <v>1987</v>
          </cell>
          <cell r="E16">
            <v>949</v>
          </cell>
          <cell r="F16">
            <v>7</v>
          </cell>
          <cell r="G16">
            <v>276</v>
          </cell>
          <cell r="H16">
            <v>17.5</v>
          </cell>
          <cell r="I16">
            <v>139.5</v>
          </cell>
          <cell r="J16">
            <v>16</v>
          </cell>
          <cell r="K16">
            <v>200</v>
          </cell>
          <cell r="L16">
            <v>28</v>
          </cell>
          <cell r="M16">
            <v>118</v>
          </cell>
          <cell r="N16">
            <v>30</v>
          </cell>
          <cell r="O16">
            <v>171</v>
          </cell>
          <cell r="P16">
            <v>30</v>
          </cell>
          <cell r="Q16" t="str">
            <v>np</v>
          </cell>
          <cell r="R16">
            <v>0</v>
          </cell>
          <cell r="S16" t="str">
            <v>np</v>
          </cell>
          <cell r="T16">
            <v>14</v>
          </cell>
          <cell r="U16">
            <v>302</v>
          </cell>
          <cell r="V16">
            <v>14</v>
          </cell>
          <cell r="W16" t="str">
            <v>np</v>
          </cell>
          <cell r="X16">
            <v>0</v>
          </cell>
          <cell r="Y16" t="str">
            <v>np</v>
          </cell>
          <cell r="Z16" t="str">
            <v>np</v>
          </cell>
          <cell r="AA16">
            <v>0</v>
          </cell>
          <cell r="AB16" t="str">
            <v>np</v>
          </cell>
          <cell r="AC16" t="str">
            <v>np</v>
          </cell>
          <cell r="AD16">
            <v>0</v>
          </cell>
          <cell r="AE16" t="str">
            <v>np</v>
          </cell>
          <cell r="AF16" t="str">
            <v>np</v>
          </cell>
          <cell r="AG16">
            <v>0</v>
          </cell>
          <cell r="AH16" t="str">
            <v>np</v>
          </cell>
          <cell r="AI16" t="str">
            <v>np</v>
          </cell>
          <cell r="AJ16">
            <v>0</v>
          </cell>
          <cell r="AK16" t="str">
            <v>np</v>
          </cell>
          <cell r="AL16" t="str">
            <v>np</v>
          </cell>
          <cell r="AM16">
            <v>0</v>
          </cell>
          <cell r="AN16" t="str">
            <v>np</v>
          </cell>
        </row>
        <row r="17">
          <cell r="C17" t="str">
            <v>Falletta-Cowden, Ashlan</v>
          </cell>
          <cell r="D17">
            <v>1987</v>
          </cell>
          <cell r="E17">
            <v>805</v>
          </cell>
          <cell r="F17" t="str">
            <v>np</v>
          </cell>
          <cell r="G17">
            <v>0</v>
          </cell>
          <cell r="H17">
            <v>13</v>
          </cell>
          <cell r="I17">
            <v>203</v>
          </cell>
          <cell r="J17">
            <v>23</v>
          </cell>
          <cell r="K17">
            <v>134</v>
          </cell>
          <cell r="L17">
            <v>27</v>
          </cell>
          <cell r="M17">
            <v>120</v>
          </cell>
          <cell r="N17">
            <v>16</v>
          </cell>
          <cell r="O17">
            <v>300</v>
          </cell>
          <cell r="P17">
            <v>16</v>
          </cell>
          <cell r="Q17" t="str">
            <v>np</v>
          </cell>
          <cell r="R17">
            <v>0</v>
          </cell>
          <cell r="S17" t="str">
            <v>np</v>
          </cell>
          <cell r="T17" t="str">
            <v>np</v>
          </cell>
          <cell r="U17">
            <v>0</v>
          </cell>
          <cell r="V17" t="str">
            <v>np</v>
          </cell>
          <cell r="W17" t="str">
            <v>np</v>
          </cell>
          <cell r="X17">
            <v>0</v>
          </cell>
          <cell r="Y17" t="str">
            <v>np</v>
          </cell>
          <cell r="Z17">
            <v>31</v>
          </cell>
          <cell r="AA17">
            <v>168</v>
          </cell>
          <cell r="AB17">
            <v>31</v>
          </cell>
          <cell r="AC17" t="str">
            <v>np</v>
          </cell>
          <cell r="AD17">
            <v>0</v>
          </cell>
          <cell r="AE17" t="str">
            <v>np</v>
          </cell>
          <cell r="AF17" t="str">
            <v>np</v>
          </cell>
          <cell r="AG17">
            <v>0</v>
          </cell>
          <cell r="AH17" t="str">
            <v>np</v>
          </cell>
          <cell r="AI17" t="str">
            <v>np</v>
          </cell>
          <cell r="AJ17">
            <v>0</v>
          </cell>
          <cell r="AK17" t="str">
            <v>np</v>
          </cell>
          <cell r="AL17" t="str">
            <v>np</v>
          </cell>
          <cell r="AM17">
            <v>0</v>
          </cell>
          <cell r="AN17" t="str">
            <v>np</v>
          </cell>
        </row>
        <row r="18">
          <cell r="C18" t="str">
            <v>Ross, Nicole</v>
          </cell>
          <cell r="D18">
            <v>1989</v>
          </cell>
          <cell r="E18">
            <v>702</v>
          </cell>
          <cell r="F18">
            <v>24</v>
          </cell>
          <cell r="G18">
            <v>126</v>
          </cell>
          <cell r="H18">
            <v>20</v>
          </cell>
          <cell r="I18">
            <v>137</v>
          </cell>
          <cell r="J18">
            <v>26</v>
          </cell>
          <cell r="K18">
            <v>116</v>
          </cell>
          <cell r="L18">
            <v>8</v>
          </cell>
          <cell r="M18">
            <v>274</v>
          </cell>
          <cell r="N18">
            <v>32</v>
          </cell>
          <cell r="O18">
            <v>165</v>
          </cell>
          <cell r="P18">
            <v>32</v>
          </cell>
          <cell r="Q18" t="str">
            <v>np</v>
          </cell>
          <cell r="R18">
            <v>0</v>
          </cell>
          <cell r="S18" t="str">
            <v>np</v>
          </cell>
          <cell r="T18" t="str">
            <v>np</v>
          </cell>
          <cell r="U18">
            <v>0</v>
          </cell>
          <cell r="V18" t="str">
            <v>np</v>
          </cell>
          <cell r="W18" t="str">
            <v>np</v>
          </cell>
          <cell r="X18">
            <v>0</v>
          </cell>
          <cell r="Y18" t="str">
            <v>np</v>
          </cell>
          <cell r="Z18" t="str">
            <v>np</v>
          </cell>
          <cell r="AA18">
            <v>0</v>
          </cell>
          <cell r="AB18" t="str">
            <v>np</v>
          </cell>
          <cell r="AC18" t="str">
            <v>np</v>
          </cell>
          <cell r="AD18">
            <v>0</v>
          </cell>
          <cell r="AE18" t="str">
            <v>np</v>
          </cell>
          <cell r="AF18" t="str">
            <v>np</v>
          </cell>
          <cell r="AG18">
            <v>0</v>
          </cell>
          <cell r="AH18" t="str">
            <v>np</v>
          </cell>
          <cell r="AI18" t="str">
            <v>np</v>
          </cell>
          <cell r="AJ18">
            <v>0</v>
          </cell>
          <cell r="AK18" t="str">
            <v>np</v>
          </cell>
          <cell r="AL18" t="str">
            <v>np</v>
          </cell>
          <cell r="AM18">
            <v>0</v>
          </cell>
          <cell r="AN18" t="str">
            <v>np</v>
          </cell>
        </row>
        <row r="19">
          <cell r="C19" t="str">
            <v>Hancock, Katherine</v>
          </cell>
          <cell r="D19">
            <v>1987</v>
          </cell>
          <cell r="E19">
            <v>654</v>
          </cell>
          <cell r="F19">
            <v>14</v>
          </cell>
          <cell r="G19">
            <v>204</v>
          </cell>
          <cell r="H19">
            <v>17.5</v>
          </cell>
          <cell r="I19">
            <v>139.5</v>
          </cell>
          <cell r="J19">
            <v>25</v>
          </cell>
          <cell r="K19">
            <v>117</v>
          </cell>
          <cell r="L19" t="str">
            <v>np</v>
          </cell>
          <cell r="M19">
            <v>0</v>
          </cell>
          <cell r="N19" t="str">
            <v>np</v>
          </cell>
          <cell r="O19">
            <v>0</v>
          </cell>
          <cell r="P19" t="e">
            <v>#N/A</v>
          </cell>
          <cell r="Q19" t="str">
            <v>np</v>
          </cell>
          <cell r="R19">
            <v>0</v>
          </cell>
          <cell r="S19" t="e">
            <v>#N/A</v>
          </cell>
          <cell r="T19" t="str">
            <v>np</v>
          </cell>
          <cell r="U19">
            <v>0</v>
          </cell>
          <cell r="V19" t="e">
            <v>#N/A</v>
          </cell>
          <cell r="W19" t="str">
            <v>np</v>
          </cell>
          <cell r="X19">
            <v>0</v>
          </cell>
          <cell r="Y19" t="e">
            <v>#N/A</v>
          </cell>
          <cell r="Z19" t="str">
            <v>np</v>
          </cell>
          <cell r="AA19">
            <v>0</v>
          </cell>
          <cell r="AB19" t="e">
            <v>#N/A</v>
          </cell>
          <cell r="AC19" t="str">
            <v>np</v>
          </cell>
          <cell r="AD19">
            <v>0</v>
          </cell>
          <cell r="AE19" t="e">
            <v>#N/A</v>
          </cell>
          <cell r="AF19" t="str">
            <v>np</v>
          </cell>
          <cell r="AG19">
            <v>0</v>
          </cell>
          <cell r="AH19" t="e">
            <v>#N/A</v>
          </cell>
          <cell r="AI19" t="str">
            <v>np</v>
          </cell>
          <cell r="AJ19">
            <v>0</v>
          </cell>
          <cell r="AK19" t="e">
            <v>#N/A</v>
          </cell>
          <cell r="AL19" t="str">
            <v>np</v>
          </cell>
          <cell r="AM19">
            <v>0</v>
          </cell>
          <cell r="AN19" t="e">
            <v>#N/A</v>
          </cell>
          <cell r="AO19">
            <v>193</v>
          </cell>
        </row>
        <row r="20">
          <cell r="C20" t="str">
            <v>Baskies, Meredith S</v>
          </cell>
          <cell r="D20">
            <v>1989</v>
          </cell>
          <cell r="E20">
            <v>617</v>
          </cell>
          <cell r="F20">
            <v>13</v>
          </cell>
          <cell r="G20">
            <v>206</v>
          </cell>
          <cell r="H20">
            <v>6</v>
          </cell>
          <cell r="I20">
            <v>278</v>
          </cell>
          <cell r="J20">
            <v>24</v>
          </cell>
          <cell r="K20">
            <v>133</v>
          </cell>
          <cell r="L20" t="str">
            <v>np</v>
          </cell>
          <cell r="M20">
            <v>0</v>
          </cell>
          <cell r="N20" t="str">
            <v>np</v>
          </cell>
          <cell r="O20">
            <v>0</v>
          </cell>
          <cell r="P20" t="e">
            <v>#N/A</v>
          </cell>
          <cell r="Q20" t="str">
            <v>np</v>
          </cell>
          <cell r="R20">
            <v>0</v>
          </cell>
          <cell r="S20" t="e">
            <v>#N/A</v>
          </cell>
          <cell r="T20" t="str">
            <v>np</v>
          </cell>
          <cell r="U20">
            <v>0</v>
          </cell>
          <cell r="V20" t="e">
            <v>#N/A</v>
          </cell>
          <cell r="W20" t="str">
            <v>np</v>
          </cell>
          <cell r="X20">
            <v>0</v>
          </cell>
          <cell r="Y20" t="e">
            <v>#N/A</v>
          </cell>
          <cell r="Z20" t="str">
            <v>np</v>
          </cell>
          <cell r="AA20">
            <v>0</v>
          </cell>
          <cell r="AB20" t="e">
            <v>#N/A</v>
          </cell>
          <cell r="AC20" t="str">
            <v>np</v>
          </cell>
          <cell r="AD20">
            <v>0</v>
          </cell>
          <cell r="AE20" t="e">
            <v>#N/A</v>
          </cell>
          <cell r="AF20" t="str">
            <v>np</v>
          </cell>
          <cell r="AG20">
            <v>0</v>
          </cell>
          <cell r="AH20" t="e">
            <v>#N/A</v>
          </cell>
          <cell r="AI20" t="str">
            <v>np</v>
          </cell>
          <cell r="AJ20">
            <v>0</v>
          </cell>
          <cell r="AK20" t="e">
            <v>#N/A</v>
          </cell>
          <cell r="AL20" t="str">
            <v>np</v>
          </cell>
          <cell r="AM20">
            <v>0</v>
          </cell>
          <cell r="AN20" t="e">
            <v>#N/A</v>
          </cell>
        </row>
        <row r="21">
          <cell r="C21" t="str">
            <v>Liroff, Elena R</v>
          </cell>
          <cell r="D21">
            <v>1988</v>
          </cell>
          <cell r="E21">
            <v>538</v>
          </cell>
          <cell r="F21">
            <v>25</v>
          </cell>
          <cell r="G21">
            <v>124</v>
          </cell>
          <cell r="H21">
            <v>11</v>
          </cell>
          <cell r="I21">
            <v>212</v>
          </cell>
          <cell r="J21">
            <v>14</v>
          </cell>
          <cell r="K21">
            <v>202</v>
          </cell>
          <cell r="L21" t="str">
            <v>np</v>
          </cell>
          <cell r="M21">
            <v>0</v>
          </cell>
          <cell r="N21" t="str">
            <v>np</v>
          </cell>
          <cell r="O21">
            <v>0</v>
          </cell>
          <cell r="P21" t="e">
            <v>#N/A</v>
          </cell>
          <cell r="Q21" t="str">
            <v>np</v>
          </cell>
          <cell r="R21">
            <v>0</v>
          </cell>
          <cell r="S21" t="e">
            <v>#N/A</v>
          </cell>
          <cell r="T21" t="str">
            <v>np</v>
          </cell>
          <cell r="U21">
            <v>0</v>
          </cell>
          <cell r="V21" t="e">
            <v>#N/A</v>
          </cell>
          <cell r="W21" t="str">
            <v>np</v>
          </cell>
          <cell r="X21">
            <v>0</v>
          </cell>
          <cell r="Y21" t="e">
            <v>#N/A</v>
          </cell>
          <cell r="Z21" t="str">
            <v>np</v>
          </cell>
          <cell r="AA21">
            <v>0</v>
          </cell>
          <cell r="AB21" t="e">
            <v>#N/A</v>
          </cell>
          <cell r="AC21" t="str">
            <v>np</v>
          </cell>
          <cell r="AD21">
            <v>0</v>
          </cell>
          <cell r="AE21" t="e">
            <v>#N/A</v>
          </cell>
          <cell r="AF21" t="str">
            <v>np</v>
          </cell>
          <cell r="AG21">
            <v>0</v>
          </cell>
          <cell r="AH21" t="e">
            <v>#N/A</v>
          </cell>
          <cell r="AI21" t="str">
            <v>np</v>
          </cell>
          <cell r="AJ21">
            <v>0</v>
          </cell>
          <cell r="AK21" t="e">
            <v>#N/A</v>
          </cell>
          <cell r="AL21" t="str">
            <v>np</v>
          </cell>
          <cell r="AM21">
            <v>0</v>
          </cell>
          <cell r="AN21" t="e">
            <v>#N/A</v>
          </cell>
        </row>
        <row r="22">
          <cell r="C22" t="str">
            <v>McDermott, Catherine</v>
          </cell>
          <cell r="D22">
            <v>1990</v>
          </cell>
          <cell r="E22">
            <v>449</v>
          </cell>
          <cell r="F22">
            <v>19</v>
          </cell>
          <cell r="G22">
            <v>136</v>
          </cell>
          <cell r="H22">
            <v>29</v>
          </cell>
          <cell r="I22">
            <v>113</v>
          </cell>
          <cell r="J22" t="str">
            <v>np</v>
          </cell>
          <cell r="K22">
            <v>0</v>
          </cell>
          <cell r="L22">
            <v>16</v>
          </cell>
          <cell r="M22">
            <v>200</v>
          </cell>
          <cell r="N22" t="str">
            <v>np</v>
          </cell>
          <cell r="O22">
            <v>0</v>
          </cell>
          <cell r="P22" t="e">
            <v>#N/A</v>
          </cell>
          <cell r="Q22" t="str">
            <v>np</v>
          </cell>
          <cell r="R22">
            <v>0</v>
          </cell>
          <cell r="S22" t="e">
            <v>#N/A</v>
          </cell>
          <cell r="T22" t="str">
            <v>np</v>
          </cell>
          <cell r="U22">
            <v>0</v>
          </cell>
          <cell r="V22" t="e">
            <v>#N/A</v>
          </cell>
          <cell r="W22" t="str">
            <v>np</v>
          </cell>
          <cell r="X22">
            <v>0</v>
          </cell>
          <cell r="Y22" t="e">
            <v>#N/A</v>
          </cell>
          <cell r="Z22" t="str">
            <v>np</v>
          </cell>
          <cell r="AA22">
            <v>0</v>
          </cell>
          <cell r="AB22" t="e">
            <v>#N/A</v>
          </cell>
          <cell r="AC22" t="str">
            <v>np</v>
          </cell>
          <cell r="AD22">
            <v>0</v>
          </cell>
          <cell r="AE22" t="e">
            <v>#N/A</v>
          </cell>
          <cell r="AF22" t="str">
            <v>np</v>
          </cell>
          <cell r="AG22">
            <v>0</v>
          </cell>
          <cell r="AH22" t="e">
            <v>#N/A</v>
          </cell>
          <cell r="AI22" t="str">
            <v>np</v>
          </cell>
          <cell r="AJ22">
            <v>0</v>
          </cell>
          <cell r="AK22" t="e">
            <v>#N/A</v>
          </cell>
          <cell r="AL22" t="str">
            <v>np</v>
          </cell>
          <cell r="AM22">
            <v>0</v>
          </cell>
          <cell r="AN22" t="e">
            <v>#N/A</v>
          </cell>
        </row>
        <row r="23">
          <cell r="C23" t="str">
            <v>Ellefson, Sarah E</v>
          </cell>
          <cell r="D23">
            <v>1987</v>
          </cell>
          <cell r="E23">
            <v>443</v>
          </cell>
          <cell r="F23">
            <v>16</v>
          </cell>
          <cell r="G23">
            <v>200</v>
          </cell>
          <cell r="H23">
            <v>27</v>
          </cell>
          <cell r="I23">
            <v>115</v>
          </cell>
          <cell r="J23" t="str">
            <v>np</v>
          </cell>
          <cell r="K23">
            <v>0</v>
          </cell>
          <cell r="L23">
            <v>23</v>
          </cell>
          <cell r="M23">
            <v>128</v>
          </cell>
          <cell r="N23" t="str">
            <v>np</v>
          </cell>
          <cell r="O23">
            <v>0</v>
          </cell>
          <cell r="P23" t="e">
            <v>#N/A</v>
          </cell>
          <cell r="Q23" t="str">
            <v>np</v>
          </cell>
          <cell r="R23">
            <v>0</v>
          </cell>
          <cell r="S23" t="e">
            <v>#N/A</v>
          </cell>
          <cell r="T23" t="str">
            <v>np</v>
          </cell>
          <cell r="U23">
            <v>0</v>
          </cell>
          <cell r="V23" t="e">
            <v>#N/A</v>
          </cell>
          <cell r="W23" t="str">
            <v>np</v>
          </cell>
          <cell r="X23">
            <v>0</v>
          </cell>
          <cell r="Y23" t="e">
            <v>#N/A</v>
          </cell>
          <cell r="Z23" t="str">
            <v>np</v>
          </cell>
          <cell r="AA23">
            <v>0</v>
          </cell>
          <cell r="AB23" t="e">
            <v>#N/A</v>
          </cell>
          <cell r="AC23" t="str">
            <v>np</v>
          </cell>
          <cell r="AD23">
            <v>0</v>
          </cell>
          <cell r="AE23" t="e">
            <v>#N/A</v>
          </cell>
          <cell r="AF23" t="str">
            <v>np</v>
          </cell>
          <cell r="AG23">
            <v>0</v>
          </cell>
          <cell r="AH23" t="e">
            <v>#N/A</v>
          </cell>
          <cell r="AI23" t="str">
            <v>np</v>
          </cell>
          <cell r="AJ23">
            <v>0</v>
          </cell>
          <cell r="AK23" t="e">
            <v>#N/A</v>
          </cell>
          <cell r="AL23" t="str">
            <v>np</v>
          </cell>
          <cell r="AM23">
            <v>0</v>
          </cell>
          <cell r="AN23" t="e">
            <v>#N/A</v>
          </cell>
        </row>
        <row r="24">
          <cell r="C24" t="str">
            <v>Wacker, Jessica B</v>
          </cell>
          <cell r="D24">
            <v>1988</v>
          </cell>
          <cell r="E24">
            <v>439</v>
          </cell>
          <cell r="F24">
            <v>22</v>
          </cell>
          <cell r="G24">
            <v>130</v>
          </cell>
          <cell r="H24" t="str">
            <v>np</v>
          </cell>
          <cell r="I24">
            <v>0</v>
          </cell>
          <cell r="J24" t="str">
            <v>np</v>
          </cell>
          <cell r="K24">
            <v>0</v>
          </cell>
          <cell r="L24">
            <v>25.5</v>
          </cell>
          <cell r="M24">
            <v>123</v>
          </cell>
          <cell r="N24">
            <v>25</v>
          </cell>
          <cell r="O24">
            <v>186</v>
          </cell>
          <cell r="P24">
            <v>25</v>
          </cell>
          <cell r="Q24" t="str">
            <v>np</v>
          </cell>
          <cell r="R24">
            <v>0</v>
          </cell>
          <cell r="S24" t="str">
            <v>np</v>
          </cell>
          <cell r="T24" t="str">
            <v>np</v>
          </cell>
          <cell r="U24">
            <v>0</v>
          </cell>
          <cell r="V24" t="str">
            <v>np</v>
          </cell>
          <cell r="W24" t="str">
            <v>np</v>
          </cell>
          <cell r="X24">
            <v>0</v>
          </cell>
          <cell r="Y24" t="str">
            <v>np</v>
          </cell>
          <cell r="Z24" t="str">
            <v>np</v>
          </cell>
          <cell r="AA24">
            <v>0</v>
          </cell>
          <cell r="AB24" t="str">
            <v>np</v>
          </cell>
          <cell r="AC24" t="str">
            <v>np</v>
          </cell>
          <cell r="AD24">
            <v>0</v>
          </cell>
          <cell r="AE24" t="str">
            <v>np</v>
          </cell>
          <cell r="AF24" t="str">
            <v>np</v>
          </cell>
          <cell r="AG24">
            <v>0</v>
          </cell>
          <cell r="AH24" t="str">
            <v>np</v>
          </cell>
          <cell r="AI24" t="str">
            <v>np</v>
          </cell>
          <cell r="AJ24">
            <v>0</v>
          </cell>
          <cell r="AK24" t="str">
            <v>np</v>
          </cell>
          <cell r="AL24" t="str">
            <v>np</v>
          </cell>
          <cell r="AM24">
            <v>0</v>
          </cell>
          <cell r="AN24" t="str">
            <v>np</v>
          </cell>
        </row>
        <row r="25">
          <cell r="C25" t="str">
            <v>Lee, Florence J</v>
          </cell>
          <cell r="D25">
            <v>1988</v>
          </cell>
          <cell r="E25">
            <v>431</v>
          </cell>
          <cell r="F25" t="str">
            <v>np</v>
          </cell>
          <cell r="G25">
            <v>0</v>
          </cell>
          <cell r="H25" t="str">
            <v>np</v>
          </cell>
          <cell r="I25">
            <v>0</v>
          </cell>
          <cell r="J25">
            <v>32</v>
          </cell>
          <cell r="K25">
            <v>110</v>
          </cell>
          <cell r="L25">
            <v>30</v>
          </cell>
          <cell r="M25">
            <v>114</v>
          </cell>
          <cell r="N25">
            <v>18</v>
          </cell>
          <cell r="O25">
            <v>207</v>
          </cell>
          <cell r="P25">
            <v>18</v>
          </cell>
          <cell r="Q25" t="str">
            <v>np</v>
          </cell>
          <cell r="R25">
            <v>0</v>
          </cell>
          <cell r="S25" t="str">
            <v>np</v>
          </cell>
          <cell r="T25" t="str">
            <v>np</v>
          </cell>
          <cell r="U25">
            <v>0</v>
          </cell>
          <cell r="V25" t="str">
            <v>np</v>
          </cell>
          <cell r="W25" t="str">
            <v>np</v>
          </cell>
          <cell r="X25">
            <v>0</v>
          </cell>
          <cell r="Y25" t="str">
            <v>np</v>
          </cell>
          <cell r="Z25" t="str">
            <v>np</v>
          </cell>
          <cell r="AA25">
            <v>0</v>
          </cell>
          <cell r="AB25" t="str">
            <v>np</v>
          </cell>
          <cell r="AC25" t="str">
            <v>np</v>
          </cell>
          <cell r="AD25">
            <v>0</v>
          </cell>
          <cell r="AE25" t="str">
            <v>np</v>
          </cell>
          <cell r="AF25" t="str">
            <v>np</v>
          </cell>
          <cell r="AG25">
            <v>0</v>
          </cell>
          <cell r="AH25" t="str">
            <v>np</v>
          </cell>
          <cell r="AI25" t="str">
            <v>np</v>
          </cell>
          <cell r="AJ25">
            <v>0</v>
          </cell>
          <cell r="AK25" t="str">
            <v>np</v>
          </cell>
          <cell r="AL25" t="str">
            <v>np</v>
          </cell>
          <cell r="AM25">
            <v>0</v>
          </cell>
          <cell r="AN25" t="str">
            <v>np</v>
          </cell>
        </row>
        <row r="26">
          <cell r="C26" t="str">
            <v>Bratton, Meredith A</v>
          </cell>
          <cell r="D26">
            <v>1988</v>
          </cell>
          <cell r="E26">
            <v>374</v>
          </cell>
          <cell r="F26">
            <v>20</v>
          </cell>
          <cell r="G26">
            <v>134</v>
          </cell>
          <cell r="H26" t="str">
            <v>np</v>
          </cell>
          <cell r="I26">
            <v>0</v>
          </cell>
          <cell r="J26">
            <v>28</v>
          </cell>
          <cell r="K26">
            <v>114</v>
          </cell>
          <cell r="L26">
            <v>24</v>
          </cell>
          <cell r="M26">
            <v>126</v>
          </cell>
          <cell r="N26" t="str">
            <v>np</v>
          </cell>
          <cell r="O26">
            <v>0</v>
          </cell>
          <cell r="P26" t="e">
            <v>#N/A</v>
          </cell>
          <cell r="Q26" t="str">
            <v>np</v>
          </cell>
          <cell r="R26">
            <v>0</v>
          </cell>
          <cell r="S26" t="e">
            <v>#N/A</v>
          </cell>
          <cell r="T26" t="str">
            <v>np</v>
          </cell>
          <cell r="U26">
            <v>0</v>
          </cell>
          <cell r="V26" t="e">
            <v>#N/A</v>
          </cell>
          <cell r="W26" t="str">
            <v>np</v>
          </cell>
          <cell r="X26">
            <v>0</v>
          </cell>
          <cell r="Y26" t="e">
            <v>#N/A</v>
          </cell>
          <cell r="Z26" t="str">
            <v>np</v>
          </cell>
          <cell r="AA26">
            <v>0</v>
          </cell>
          <cell r="AB26" t="e">
            <v>#N/A</v>
          </cell>
          <cell r="AC26" t="str">
            <v>np</v>
          </cell>
          <cell r="AD26">
            <v>0</v>
          </cell>
          <cell r="AE26" t="e">
            <v>#N/A</v>
          </cell>
          <cell r="AF26" t="str">
            <v>np</v>
          </cell>
          <cell r="AG26">
            <v>0</v>
          </cell>
          <cell r="AH26" t="e">
            <v>#N/A</v>
          </cell>
          <cell r="AI26" t="str">
            <v>np</v>
          </cell>
          <cell r="AJ26">
            <v>0</v>
          </cell>
          <cell r="AK26" t="e">
            <v>#N/A</v>
          </cell>
          <cell r="AL26" t="str">
            <v>np</v>
          </cell>
          <cell r="AM26">
            <v>0</v>
          </cell>
          <cell r="AN26" t="e">
            <v>#N/A</v>
          </cell>
        </row>
        <row r="27">
          <cell r="C27" t="str">
            <v>Yuh, Hyun-Kyung</v>
          </cell>
          <cell r="D27">
            <v>1992</v>
          </cell>
          <cell r="E27">
            <v>346</v>
          </cell>
          <cell r="F27" t="str">
            <v>np</v>
          </cell>
          <cell r="G27">
            <v>0</v>
          </cell>
          <cell r="H27">
            <v>30</v>
          </cell>
          <cell r="I27">
            <v>112</v>
          </cell>
          <cell r="J27">
            <v>31</v>
          </cell>
          <cell r="K27">
            <v>111</v>
          </cell>
          <cell r="L27">
            <v>25.5</v>
          </cell>
          <cell r="M27">
            <v>123</v>
          </cell>
          <cell r="N27" t="str">
            <v>np</v>
          </cell>
          <cell r="O27">
            <v>0</v>
          </cell>
          <cell r="P27" t="e">
            <v>#N/A</v>
          </cell>
          <cell r="Q27" t="str">
            <v>np</v>
          </cell>
          <cell r="R27">
            <v>0</v>
          </cell>
          <cell r="S27" t="e">
            <v>#N/A</v>
          </cell>
          <cell r="T27" t="str">
            <v>np</v>
          </cell>
          <cell r="U27">
            <v>0</v>
          </cell>
          <cell r="V27" t="e">
            <v>#N/A</v>
          </cell>
          <cell r="W27" t="str">
            <v>np</v>
          </cell>
          <cell r="X27">
            <v>0</v>
          </cell>
          <cell r="Y27" t="e">
            <v>#N/A</v>
          </cell>
          <cell r="Z27" t="str">
            <v>np</v>
          </cell>
          <cell r="AA27">
            <v>0</v>
          </cell>
          <cell r="AB27" t="e">
            <v>#N/A</v>
          </cell>
          <cell r="AC27" t="str">
            <v>np</v>
          </cell>
          <cell r="AD27">
            <v>0</v>
          </cell>
          <cell r="AE27" t="e">
            <v>#N/A</v>
          </cell>
          <cell r="AF27" t="str">
            <v>np</v>
          </cell>
          <cell r="AG27">
            <v>0</v>
          </cell>
          <cell r="AH27" t="e">
            <v>#N/A</v>
          </cell>
          <cell r="AI27" t="str">
            <v>np</v>
          </cell>
          <cell r="AJ27">
            <v>0</v>
          </cell>
          <cell r="AK27" t="e">
            <v>#N/A</v>
          </cell>
          <cell r="AL27" t="str">
            <v>np</v>
          </cell>
          <cell r="AM27">
            <v>0</v>
          </cell>
          <cell r="AN27" t="e">
            <v>#N/A</v>
          </cell>
        </row>
        <row r="28">
          <cell r="C28" t="str">
            <v>Moss, Rebecca L</v>
          </cell>
          <cell r="D28">
            <v>1988</v>
          </cell>
          <cell r="E28">
            <v>312</v>
          </cell>
          <cell r="F28" t="str">
            <v>np</v>
          </cell>
          <cell r="G28">
            <v>0</v>
          </cell>
          <cell r="H28">
            <v>16</v>
          </cell>
          <cell r="I28">
            <v>200</v>
          </cell>
          <cell r="J28" t="str">
            <v>np</v>
          </cell>
          <cell r="K28">
            <v>0</v>
          </cell>
          <cell r="L28">
            <v>31</v>
          </cell>
          <cell r="M28">
            <v>112</v>
          </cell>
          <cell r="N28" t="str">
            <v>np</v>
          </cell>
          <cell r="O28">
            <v>0</v>
          </cell>
          <cell r="P28" t="e">
            <v>#N/A</v>
          </cell>
          <cell r="Q28" t="str">
            <v>np</v>
          </cell>
          <cell r="R28">
            <v>0</v>
          </cell>
          <cell r="S28" t="e">
            <v>#N/A</v>
          </cell>
          <cell r="T28" t="str">
            <v>np</v>
          </cell>
          <cell r="U28">
            <v>0</v>
          </cell>
          <cell r="V28" t="e">
            <v>#N/A</v>
          </cell>
          <cell r="W28" t="str">
            <v>np</v>
          </cell>
          <cell r="X28">
            <v>0</v>
          </cell>
          <cell r="Y28" t="e">
            <v>#N/A</v>
          </cell>
          <cell r="Z28" t="str">
            <v>np</v>
          </cell>
          <cell r="AA28">
            <v>0</v>
          </cell>
          <cell r="AB28" t="e">
            <v>#N/A</v>
          </cell>
          <cell r="AC28" t="str">
            <v>np</v>
          </cell>
          <cell r="AD28">
            <v>0</v>
          </cell>
          <cell r="AE28" t="e">
            <v>#N/A</v>
          </cell>
          <cell r="AF28" t="str">
            <v>np</v>
          </cell>
          <cell r="AG28">
            <v>0</v>
          </cell>
          <cell r="AH28" t="e">
            <v>#N/A</v>
          </cell>
          <cell r="AI28" t="str">
            <v>np</v>
          </cell>
          <cell r="AJ28">
            <v>0</v>
          </cell>
          <cell r="AK28" t="e">
            <v>#N/A</v>
          </cell>
          <cell r="AL28" t="str">
            <v>np</v>
          </cell>
          <cell r="AM28">
            <v>0</v>
          </cell>
          <cell r="AN28" t="e">
            <v>#N/A</v>
          </cell>
        </row>
        <row r="29">
          <cell r="C29" t="str">
            <v>Jackson, Anne-Martine</v>
          </cell>
          <cell r="D29">
            <v>1987</v>
          </cell>
          <cell r="E29">
            <v>244</v>
          </cell>
          <cell r="F29">
            <v>31.5</v>
          </cell>
          <cell r="G29">
            <v>111</v>
          </cell>
          <cell r="H29">
            <v>24</v>
          </cell>
          <cell r="I29">
            <v>133</v>
          </cell>
          <cell r="J29" t="str">
            <v>np</v>
          </cell>
          <cell r="K29">
            <v>0</v>
          </cell>
          <cell r="L29" t="str">
            <v>np</v>
          </cell>
          <cell r="M29">
            <v>0</v>
          </cell>
          <cell r="N29" t="str">
            <v>np</v>
          </cell>
          <cell r="O29">
            <v>0</v>
          </cell>
          <cell r="P29" t="e">
            <v>#N/A</v>
          </cell>
          <cell r="Q29" t="str">
            <v>np</v>
          </cell>
          <cell r="R29">
            <v>0</v>
          </cell>
          <cell r="S29" t="e">
            <v>#N/A</v>
          </cell>
          <cell r="T29" t="str">
            <v>np</v>
          </cell>
          <cell r="U29">
            <v>0</v>
          </cell>
          <cell r="V29" t="e">
            <v>#N/A</v>
          </cell>
          <cell r="W29" t="str">
            <v>np</v>
          </cell>
          <cell r="X29">
            <v>0</v>
          </cell>
          <cell r="Y29" t="e">
            <v>#N/A</v>
          </cell>
          <cell r="Z29" t="str">
            <v>np</v>
          </cell>
          <cell r="AA29">
            <v>0</v>
          </cell>
          <cell r="AB29" t="e">
            <v>#N/A</v>
          </cell>
          <cell r="AC29" t="str">
            <v>np</v>
          </cell>
          <cell r="AD29">
            <v>0</v>
          </cell>
          <cell r="AE29" t="e">
            <v>#N/A</v>
          </cell>
          <cell r="AF29" t="str">
            <v>np</v>
          </cell>
          <cell r="AG29">
            <v>0</v>
          </cell>
          <cell r="AH29" t="e">
            <v>#N/A</v>
          </cell>
          <cell r="AI29" t="str">
            <v>np</v>
          </cell>
          <cell r="AJ29">
            <v>0</v>
          </cell>
          <cell r="AK29" t="e">
            <v>#N/A</v>
          </cell>
          <cell r="AL29" t="str">
            <v>np</v>
          </cell>
          <cell r="AM29">
            <v>0</v>
          </cell>
          <cell r="AN29" t="e">
            <v>#N/A</v>
          </cell>
        </row>
        <row r="30">
          <cell r="C30" t="str">
            <v>Hirschfeld, Rebecca C</v>
          </cell>
          <cell r="D30">
            <v>1990</v>
          </cell>
          <cell r="E30">
            <v>238</v>
          </cell>
          <cell r="F30">
            <v>23</v>
          </cell>
          <cell r="G30">
            <v>128</v>
          </cell>
          <cell r="H30">
            <v>32</v>
          </cell>
          <cell r="I30">
            <v>110</v>
          </cell>
          <cell r="J30" t="str">
            <v>np</v>
          </cell>
          <cell r="K30">
            <v>0</v>
          </cell>
          <cell r="L30" t="str">
            <v>np</v>
          </cell>
          <cell r="M30">
            <v>0</v>
          </cell>
          <cell r="N30" t="str">
            <v>np</v>
          </cell>
          <cell r="O30">
            <v>0</v>
          </cell>
          <cell r="P30" t="e">
            <v>#N/A</v>
          </cell>
          <cell r="Q30" t="str">
            <v>np</v>
          </cell>
          <cell r="R30">
            <v>0</v>
          </cell>
          <cell r="S30" t="e">
            <v>#N/A</v>
          </cell>
          <cell r="T30" t="str">
            <v>np</v>
          </cell>
          <cell r="U30">
            <v>0</v>
          </cell>
          <cell r="V30" t="e">
            <v>#N/A</v>
          </cell>
          <cell r="W30" t="str">
            <v>np</v>
          </cell>
          <cell r="X30">
            <v>0</v>
          </cell>
          <cell r="Y30" t="e">
            <v>#N/A</v>
          </cell>
          <cell r="Z30" t="str">
            <v>np</v>
          </cell>
          <cell r="AA30">
            <v>0</v>
          </cell>
          <cell r="AB30" t="e">
            <v>#N/A</v>
          </cell>
          <cell r="AC30" t="str">
            <v>np</v>
          </cell>
          <cell r="AD30">
            <v>0</v>
          </cell>
          <cell r="AE30" t="e">
            <v>#N/A</v>
          </cell>
          <cell r="AF30" t="str">
            <v>np</v>
          </cell>
          <cell r="AG30">
            <v>0</v>
          </cell>
          <cell r="AH30" t="e">
            <v>#N/A</v>
          </cell>
          <cell r="AI30" t="str">
            <v>np</v>
          </cell>
          <cell r="AJ30">
            <v>0</v>
          </cell>
          <cell r="AK30" t="e">
            <v>#N/A</v>
          </cell>
          <cell r="AL30" t="str">
            <v>np</v>
          </cell>
          <cell r="AM30">
            <v>0</v>
          </cell>
          <cell r="AN30" t="e">
            <v>#N/A</v>
          </cell>
        </row>
        <row r="31">
          <cell r="C31" t="str">
            <v>Rhodes, Elizabeth</v>
          </cell>
          <cell r="D31">
            <v>1989</v>
          </cell>
          <cell r="E31">
            <v>210</v>
          </cell>
          <cell r="F31">
            <v>11</v>
          </cell>
          <cell r="G31">
            <v>210</v>
          </cell>
          <cell r="H31" t="str">
            <v>np</v>
          </cell>
          <cell r="I31">
            <v>0</v>
          </cell>
          <cell r="J31" t="str">
            <v>np</v>
          </cell>
          <cell r="K31">
            <v>0</v>
          </cell>
          <cell r="L31" t="str">
            <v>np</v>
          </cell>
          <cell r="M31">
            <v>0</v>
          </cell>
          <cell r="N31" t="str">
            <v>np</v>
          </cell>
          <cell r="O31">
            <v>0</v>
          </cell>
          <cell r="P31" t="e">
            <v>#N/A</v>
          </cell>
          <cell r="Q31" t="str">
            <v>np</v>
          </cell>
          <cell r="R31">
            <v>0</v>
          </cell>
          <cell r="S31" t="e">
            <v>#N/A</v>
          </cell>
          <cell r="T31" t="str">
            <v>np</v>
          </cell>
          <cell r="U31">
            <v>0</v>
          </cell>
          <cell r="V31" t="e">
            <v>#N/A</v>
          </cell>
          <cell r="W31" t="str">
            <v>np</v>
          </cell>
          <cell r="X31">
            <v>0</v>
          </cell>
          <cell r="Y31" t="e">
            <v>#N/A</v>
          </cell>
          <cell r="Z31" t="str">
            <v>np</v>
          </cell>
          <cell r="AA31">
            <v>0</v>
          </cell>
          <cell r="AB31" t="e">
            <v>#N/A</v>
          </cell>
          <cell r="AC31" t="str">
            <v>np</v>
          </cell>
          <cell r="AD31">
            <v>0</v>
          </cell>
          <cell r="AE31" t="e">
            <v>#N/A</v>
          </cell>
          <cell r="AF31" t="str">
            <v>np</v>
          </cell>
          <cell r="AG31">
            <v>0</v>
          </cell>
          <cell r="AH31" t="e">
            <v>#N/A</v>
          </cell>
          <cell r="AI31" t="str">
            <v>np</v>
          </cell>
          <cell r="AJ31">
            <v>0</v>
          </cell>
          <cell r="AK31" t="e">
            <v>#N/A</v>
          </cell>
          <cell r="AL31" t="str">
            <v>np</v>
          </cell>
          <cell r="AM31">
            <v>0</v>
          </cell>
          <cell r="AN31" t="e">
            <v>#N/A</v>
          </cell>
        </row>
        <row r="32">
          <cell r="C32" t="str">
            <v>Larcom, Peggy</v>
          </cell>
          <cell r="D32">
            <v>1988</v>
          </cell>
          <cell r="E32">
            <v>166</v>
          </cell>
          <cell r="F32" t="str">
            <v>np</v>
          </cell>
          <cell r="G32">
            <v>0</v>
          </cell>
          <cell r="H32" t="str">
            <v>np</v>
          </cell>
          <cell r="I32">
            <v>0</v>
          </cell>
          <cell r="J32" t="str">
            <v>np</v>
          </cell>
          <cell r="K32">
            <v>0</v>
          </cell>
          <cell r="L32" t="str">
            <v>np</v>
          </cell>
          <cell r="M32">
            <v>0</v>
          </cell>
          <cell r="N32" t="str">
            <v>np</v>
          </cell>
          <cell r="O32">
            <v>0</v>
          </cell>
          <cell r="P32" t="str">
            <v>np</v>
          </cell>
          <cell r="Q32" t="str">
            <v>np</v>
          </cell>
          <cell r="R32">
            <v>0</v>
          </cell>
          <cell r="S32" t="str">
            <v>np</v>
          </cell>
          <cell r="T32">
            <v>31</v>
          </cell>
          <cell r="U32">
            <v>166</v>
          </cell>
          <cell r="V32">
            <v>31</v>
          </cell>
          <cell r="W32" t="str">
            <v>np</v>
          </cell>
          <cell r="X32">
            <v>0</v>
          </cell>
          <cell r="Y32" t="str">
            <v>np</v>
          </cell>
          <cell r="Z32" t="str">
            <v>np</v>
          </cell>
          <cell r="AA32">
            <v>0</v>
          </cell>
          <cell r="AB32" t="str">
            <v>np</v>
          </cell>
          <cell r="AC32" t="str">
            <v>np</v>
          </cell>
          <cell r="AD32">
            <v>0</v>
          </cell>
          <cell r="AE32" t="str">
            <v>np</v>
          </cell>
          <cell r="AF32" t="str">
            <v>np</v>
          </cell>
          <cell r="AG32">
            <v>0</v>
          </cell>
          <cell r="AH32" t="str">
            <v>np</v>
          </cell>
          <cell r="AI32" t="str">
            <v>np</v>
          </cell>
          <cell r="AJ32">
            <v>0</v>
          </cell>
          <cell r="AK32" t="str">
            <v>np</v>
          </cell>
          <cell r="AL32" t="str">
            <v>np</v>
          </cell>
          <cell r="AM32">
            <v>0</v>
          </cell>
          <cell r="AN32" t="str">
            <v>np</v>
          </cell>
        </row>
        <row r="33">
          <cell r="C33" t="str">
            <v>Mattox, Lucia I</v>
          </cell>
          <cell r="D33">
            <v>1988</v>
          </cell>
          <cell r="E33">
            <v>140</v>
          </cell>
          <cell r="F33">
            <v>17</v>
          </cell>
          <cell r="G33">
            <v>140</v>
          </cell>
          <cell r="H33" t="str">
            <v>np</v>
          </cell>
          <cell r="I33">
            <v>0</v>
          </cell>
          <cell r="J33" t="str">
            <v>np</v>
          </cell>
          <cell r="K33">
            <v>0</v>
          </cell>
          <cell r="L33" t="str">
            <v>np</v>
          </cell>
          <cell r="M33">
            <v>0</v>
          </cell>
          <cell r="N33" t="str">
            <v>np</v>
          </cell>
          <cell r="O33">
            <v>0</v>
          </cell>
          <cell r="P33" t="e">
            <v>#N/A</v>
          </cell>
          <cell r="Q33" t="str">
            <v>np</v>
          </cell>
          <cell r="R33">
            <v>0</v>
          </cell>
          <cell r="S33" t="e">
            <v>#N/A</v>
          </cell>
          <cell r="T33" t="str">
            <v>np</v>
          </cell>
          <cell r="U33">
            <v>0</v>
          </cell>
          <cell r="V33" t="e">
            <v>#N/A</v>
          </cell>
          <cell r="W33" t="str">
            <v>np</v>
          </cell>
          <cell r="X33">
            <v>0</v>
          </cell>
          <cell r="Y33" t="e">
            <v>#N/A</v>
          </cell>
          <cell r="Z33" t="str">
            <v>np</v>
          </cell>
          <cell r="AA33">
            <v>0</v>
          </cell>
          <cell r="AB33" t="e">
            <v>#N/A</v>
          </cell>
          <cell r="AC33" t="str">
            <v>np</v>
          </cell>
          <cell r="AD33">
            <v>0</v>
          </cell>
          <cell r="AE33" t="e">
            <v>#N/A</v>
          </cell>
          <cell r="AF33" t="str">
            <v>np</v>
          </cell>
          <cell r="AG33">
            <v>0</v>
          </cell>
          <cell r="AH33" t="e">
            <v>#N/A</v>
          </cell>
          <cell r="AI33" t="str">
            <v>np</v>
          </cell>
          <cell r="AJ33">
            <v>0</v>
          </cell>
          <cell r="AK33" t="e">
            <v>#N/A</v>
          </cell>
          <cell r="AL33" t="str">
            <v>np</v>
          </cell>
          <cell r="AM33">
            <v>0</v>
          </cell>
          <cell r="AN33" t="e">
            <v>#N/A</v>
          </cell>
        </row>
        <row r="34">
          <cell r="C34" t="str">
            <v>Knauer, Lindsay A</v>
          </cell>
          <cell r="D34">
            <v>1989</v>
          </cell>
          <cell r="E34">
            <v>132</v>
          </cell>
          <cell r="F34">
            <v>21</v>
          </cell>
          <cell r="G34">
            <v>132</v>
          </cell>
          <cell r="H34" t="str">
            <v>np</v>
          </cell>
          <cell r="I34">
            <v>0</v>
          </cell>
          <cell r="J34" t="str">
            <v>np</v>
          </cell>
          <cell r="K34">
            <v>0</v>
          </cell>
          <cell r="L34" t="str">
            <v>np</v>
          </cell>
          <cell r="M34">
            <v>0</v>
          </cell>
          <cell r="N34" t="str">
            <v>np</v>
          </cell>
          <cell r="O34">
            <v>0</v>
          </cell>
          <cell r="P34" t="e">
            <v>#N/A</v>
          </cell>
          <cell r="Q34" t="str">
            <v>np</v>
          </cell>
          <cell r="R34">
            <v>0</v>
          </cell>
          <cell r="S34" t="e">
            <v>#N/A</v>
          </cell>
          <cell r="T34" t="str">
            <v>np</v>
          </cell>
          <cell r="U34">
            <v>0</v>
          </cell>
          <cell r="V34" t="e">
            <v>#N/A</v>
          </cell>
          <cell r="W34" t="str">
            <v>np</v>
          </cell>
          <cell r="X34">
            <v>0</v>
          </cell>
          <cell r="Y34" t="e">
            <v>#N/A</v>
          </cell>
          <cell r="Z34" t="str">
            <v>np</v>
          </cell>
          <cell r="AA34">
            <v>0</v>
          </cell>
          <cell r="AB34" t="e">
            <v>#N/A</v>
          </cell>
          <cell r="AC34" t="str">
            <v>np</v>
          </cell>
          <cell r="AD34">
            <v>0</v>
          </cell>
          <cell r="AE34" t="e">
            <v>#N/A</v>
          </cell>
          <cell r="AF34" t="str">
            <v>np</v>
          </cell>
          <cell r="AG34">
            <v>0</v>
          </cell>
          <cell r="AH34" t="e">
            <v>#N/A</v>
          </cell>
          <cell r="AI34" t="str">
            <v>np</v>
          </cell>
          <cell r="AJ34">
            <v>0</v>
          </cell>
          <cell r="AK34" t="e">
            <v>#N/A</v>
          </cell>
          <cell r="AL34" t="str">
            <v>np</v>
          </cell>
          <cell r="AM34">
            <v>0</v>
          </cell>
          <cell r="AN34" t="e">
            <v>#N/A</v>
          </cell>
        </row>
        <row r="35">
          <cell r="C35" t="str">
            <v>Henvick, Allison M</v>
          </cell>
          <cell r="D35">
            <v>1990</v>
          </cell>
          <cell r="E35">
            <v>130</v>
          </cell>
          <cell r="F35" t="str">
            <v>np</v>
          </cell>
          <cell r="G35">
            <v>0</v>
          </cell>
          <cell r="H35" t="str">
            <v>np</v>
          </cell>
          <cell r="I35">
            <v>0</v>
          </cell>
          <cell r="J35" t="str">
            <v>np</v>
          </cell>
          <cell r="K35">
            <v>0</v>
          </cell>
          <cell r="L35">
            <v>22</v>
          </cell>
          <cell r="M35">
            <v>130</v>
          </cell>
          <cell r="N35" t="str">
            <v>np</v>
          </cell>
          <cell r="O35">
            <v>0</v>
          </cell>
          <cell r="P35" t="e">
            <v>#N/A</v>
          </cell>
          <cell r="Q35" t="str">
            <v>np</v>
          </cell>
          <cell r="R35">
            <v>0</v>
          </cell>
          <cell r="S35" t="e">
            <v>#N/A</v>
          </cell>
          <cell r="T35" t="str">
            <v>np</v>
          </cell>
          <cell r="U35">
            <v>0</v>
          </cell>
          <cell r="V35" t="e">
            <v>#N/A</v>
          </cell>
          <cell r="W35" t="str">
            <v>np</v>
          </cell>
          <cell r="X35">
            <v>0</v>
          </cell>
          <cell r="Y35" t="e">
            <v>#N/A</v>
          </cell>
          <cell r="Z35" t="str">
            <v>np</v>
          </cell>
          <cell r="AA35">
            <v>0</v>
          </cell>
          <cell r="AB35" t="e">
            <v>#N/A</v>
          </cell>
          <cell r="AC35" t="str">
            <v>np</v>
          </cell>
          <cell r="AD35">
            <v>0</v>
          </cell>
          <cell r="AE35" t="e">
            <v>#N/A</v>
          </cell>
          <cell r="AF35" t="str">
            <v>np</v>
          </cell>
          <cell r="AG35">
            <v>0</v>
          </cell>
          <cell r="AH35" t="e">
            <v>#N/A</v>
          </cell>
          <cell r="AI35" t="str">
            <v>np</v>
          </cell>
          <cell r="AJ35">
            <v>0</v>
          </cell>
          <cell r="AK35" t="e">
            <v>#N/A</v>
          </cell>
          <cell r="AL35" t="str">
            <v>np</v>
          </cell>
          <cell r="AM35">
            <v>0</v>
          </cell>
          <cell r="AN35" t="e">
            <v>#N/A</v>
          </cell>
        </row>
        <row r="36">
          <cell r="C36" t="str">
            <v>Bartholomew, Francesca</v>
          </cell>
          <cell r="D36">
            <v>1989</v>
          </cell>
          <cell r="E36">
            <v>122</v>
          </cell>
          <cell r="F36">
            <v>26</v>
          </cell>
          <cell r="G36">
            <v>122</v>
          </cell>
          <cell r="H36" t="str">
            <v>np</v>
          </cell>
          <cell r="I36">
            <v>0</v>
          </cell>
          <cell r="J36" t="str">
            <v>np</v>
          </cell>
          <cell r="K36">
            <v>0</v>
          </cell>
          <cell r="L36" t="str">
            <v>np</v>
          </cell>
          <cell r="M36">
            <v>0</v>
          </cell>
          <cell r="N36" t="str">
            <v>np</v>
          </cell>
          <cell r="O36">
            <v>0</v>
          </cell>
          <cell r="P36" t="e">
            <v>#N/A</v>
          </cell>
          <cell r="Q36" t="str">
            <v>np</v>
          </cell>
          <cell r="R36">
            <v>0</v>
          </cell>
          <cell r="S36" t="e">
            <v>#N/A</v>
          </cell>
          <cell r="T36" t="str">
            <v>np</v>
          </cell>
          <cell r="U36">
            <v>0</v>
          </cell>
          <cell r="V36" t="e">
            <v>#N/A</v>
          </cell>
          <cell r="W36" t="str">
            <v>np</v>
          </cell>
          <cell r="X36">
            <v>0</v>
          </cell>
          <cell r="Y36" t="e">
            <v>#N/A</v>
          </cell>
          <cell r="Z36" t="str">
            <v>np</v>
          </cell>
          <cell r="AA36">
            <v>0</v>
          </cell>
          <cell r="AB36" t="e">
            <v>#N/A</v>
          </cell>
          <cell r="AC36" t="str">
            <v>np</v>
          </cell>
          <cell r="AD36">
            <v>0</v>
          </cell>
          <cell r="AE36" t="e">
            <v>#N/A</v>
          </cell>
          <cell r="AF36" t="str">
            <v>np</v>
          </cell>
          <cell r="AG36">
            <v>0</v>
          </cell>
          <cell r="AH36" t="e">
            <v>#N/A</v>
          </cell>
          <cell r="AI36" t="str">
            <v>np</v>
          </cell>
          <cell r="AJ36">
            <v>0</v>
          </cell>
          <cell r="AK36" t="e">
            <v>#N/A</v>
          </cell>
          <cell r="AL36" t="str">
            <v>np</v>
          </cell>
          <cell r="AM36">
            <v>0</v>
          </cell>
          <cell r="AN36" t="e">
            <v>#N/A</v>
          </cell>
        </row>
        <row r="37">
          <cell r="C37" t="str">
            <v>Tillman, Christina</v>
          </cell>
          <cell r="D37">
            <v>1987</v>
          </cell>
          <cell r="E37">
            <v>120</v>
          </cell>
          <cell r="F37">
            <v>27</v>
          </cell>
          <cell r="G37">
            <v>120</v>
          </cell>
          <cell r="H37" t="str">
            <v>np</v>
          </cell>
          <cell r="I37">
            <v>0</v>
          </cell>
          <cell r="J37" t="str">
            <v>np</v>
          </cell>
          <cell r="K37">
            <v>0</v>
          </cell>
          <cell r="L37" t="str">
            <v>np</v>
          </cell>
          <cell r="M37">
            <v>0</v>
          </cell>
          <cell r="N37" t="str">
            <v>np</v>
          </cell>
          <cell r="O37">
            <v>0</v>
          </cell>
          <cell r="P37" t="e">
            <v>#N/A</v>
          </cell>
          <cell r="Q37" t="str">
            <v>np</v>
          </cell>
          <cell r="R37">
            <v>0</v>
          </cell>
          <cell r="S37" t="e">
            <v>#N/A</v>
          </cell>
          <cell r="T37" t="str">
            <v>np</v>
          </cell>
          <cell r="U37">
            <v>0</v>
          </cell>
          <cell r="V37" t="e">
            <v>#N/A</v>
          </cell>
          <cell r="W37" t="str">
            <v>np</v>
          </cell>
          <cell r="X37">
            <v>0</v>
          </cell>
          <cell r="Y37" t="e">
            <v>#N/A</v>
          </cell>
          <cell r="Z37" t="str">
            <v>np</v>
          </cell>
          <cell r="AA37">
            <v>0</v>
          </cell>
          <cell r="AB37" t="e">
            <v>#N/A</v>
          </cell>
          <cell r="AC37" t="str">
            <v>np</v>
          </cell>
          <cell r="AD37">
            <v>0</v>
          </cell>
          <cell r="AE37" t="e">
            <v>#N/A</v>
          </cell>
          <cell r="AF37" t="str">
            <v>np</v>
          </cell>
          <cell r="AG37">
            <v>0</v>
          </cell>
          <cell r="AH37" t="e">
            <v>#N/A</v>
          </cell>
          <cell r="AI37" t="str">
            <v>np</v>
          </cell>
          <cell r="AJ37">
            <v>0</v>
          </cell>
          <cell r="AK37" t="e">
            <v>#N/A</v>
          </cell>
          <cell r="AL37" t="str">
            <v>np</v>
          </cell>
          <cell r="AM37">
            <v>0</v>
          </cell>
          <cell r="AN37" t="e">
            <v>#N/A</v>
          </cell>
        </row>
        <row r="38">
          <cell r="C38" t="str">
            <v>Etholm, Alexandra</v>
          </cell>
          <cell r="D38">
            <v>1990</v>
          </cell>
          <cell r="E38">
            <v>118</v>
          </cell>
          <cell r="F38">
            <v>28</v>
          </cell>
          <cell r="G38">
            <v>118</v>
          </cell>
          <cell r="H38" t="str">
            <v>np</v>
          </cell>
          <cell r="I38">
            <v>0</v>
          </cell>
          <cell r="J38" t="str">
            <v>np</v>
          </cell>
          <cell r="K38">
            <v>0</v>
          </cell>
          <cell r="L38" t="str">
            <v>np</v>
          </cell>
          <cell r="M38">
            <v>0</v>
          </cell>
          <cell r="N38" t="str">
            <v>np</v>
          </cell>
          <cell r="O38">
            <v>0</v>
          </cell>
          <cell r="P38" t="e">
            <v>#N/A</v>
          </cell>
          <cell r="Q38" t="str">
            <v>np</v>
          </cell>
          <cell r="R38">
            <v>0</v>
          </cell>
          <cell r="S38" t="e">
            <v>#N/A</v>
          </cell>
          <cell r="T38" t="str">
            <v>np</v>
          </cell>
          <cell r="U38">
            <v>0</v>
          </cell>
          <cell r="V38" t="e">
            <v>#N/A</v>
          </cell>
          <cell r="W38" t="str">
            <v>np</v>
          </cell>
          <cell r="X38">
            <v>0</v>
          </cell>
          <cell r="Y38" t="e">
            <v>#N/A</v>
          </cell>
          <cell r="Z38" t="str">
            <v>np</v>
          </cell>
          <cell r="AA38">
            <v>0</v>
          </cell>
          <cell r="AB38" t="e">
            <v>#N/A</v>
          </cell>
          <cell r="AC38" t="str">
            <v>np</v>
          </cell>
          <cell r="AD38">
            <v>0</v>
          </cell>
          <cell r="AE38" t="e">
            <v>#N/A</v>
          </cell>
          <cell r="AF38" t="str">
            <v>np</v>
          </cell>
          <cell r="AG38">
            <v>0</v>
          </cell>
          <cell r="AH38" t="e">
            <v>#N/A</v>
          </cell>
          <cell r="AI38" t="str">
            <v>np</v>
          </cell>
          <cell r="AJ38">
            <v>0</v>
          </cell>
          <cell r="AK38" t="e">
            <v>#N/A</v>
          </cell>
          <cell r="AL38" t="str">
            <v>np</v>
          </cell>
          <cell r="AM38">
            <v>0</v>
          </cell>
          <cell r="AN38" t="e">
            <v>#N/A</v>
          </cell>
        </row>
        <row r="39">
          <cell r="C39" t="str">
            <v>Howell, Chelsey E</v>
          </cell>
          <cell r="D39">
            <v>1987</v>
          </cell>
          <cell r="E39">
            <v>116</v>
          </cell>
          <cell r="F39">
            <v>29</v>
          </cell>
          <cell r="G39">
            <v>116</v>
          </cell>
          <cell r="H39" t="str">
            <v>np</v>
          </cell>
          <cell r="I39">
            <v>0</v>
          </cell>
          <cell r="J39" t="str">
            <v>np</v>
          </cell>
          <cell r="K39">
            <v>0</v>
          </cell>
          <cell r="L39" t="str">
            <v>np</v>
          </cell>
          <cell r="M39">
            <v>0</v>
          </cell>
          <cell r="N39" t="str">
            <v>np</v>
          </cell>
          <cell r="O39">
            <v>0</v>
          </cell>
          <cell r="P39" t="e">
            <v>#N/A</v>
          </cell>
          <cell r="Q39" t="str">
            <v>np</v>
          </cell>
          <cell r="R39">
            <v>0</v>
          </cell>
          <cell r="S39" t="e">
            <v>#N/A</v>
          </cell>
          <cell r="T39" t="str">
            <v>np</v>
          </cell>
          <cell r="U39">
            <v>0</v>
          </cell>
          <cell r="V39" t="e">
            <v>#N/A</v>
          </cell>
          <cell r="W39" t="str">
            <v>np</v>
          </cell>
          <cell r="X39">
            <v>0</v>
          </cell>
          <cell r="Y39" t="e">
            <v>#N/A</v>
          </cell>
          <cell r="Z39" t="str">
            <v>np</v>
          </cell>
          <cell r="AA39">
            <v>0</v>
          </cell>
          <cell r="AB39" t="e">
            <v>#N/A</v>
          </cell>
          <cell r="AC39" t="str">
            <v>np</v>
          </cell>
          <cell r="AD39">
            <v>0</v>
          </cell>
          <cell r="AE39" t="e">
            <v>#N/A</v>
          </cell>
          <cell r="AF39" t="str">
            <v>np</v>
          </cell>
          <cell r="AG39">
            <v>0</v>
          </cell>
          <cell r="AH39" t="e">
            <v>#N/A</v>
          </cell>
          <cell r="AI39" t="str">
            <v>np</v>
          </cell>
          <cell r="AJ39">
            <v>0</v>
          </cell>
          <cell r="AK39" t="e">
            <v>#N/A</v>
          </cell>
          <cell r="AL39" t="str">
            <v>np</v>
          </cell>
          <cell r="AM39">
            <v>0</v>
          </cell>
          <cell r="AN39" t="e">
            <v>#N/A</v>
          </cell>
        </row>
        <row r="40">
          <cell r="C40" t="str">
            <v>Blumenthal, Dena C</v>
          </cell>
          <cell r="D40">
            <v>1987</v>
          </cell>
          <cell r="E40">
            <v>114</v>
          </cell>
          <cell r="F40">
            <v>30</v>
          </cell>
          <cell r="G40">
            <v>114</v>
          </cell>
          <cell r="H40" t="str">
            <v>np</v>
          </cell>
          <cell r="I40">
            <v>0</v>
          </cell>
          <cell r="J40" t="str">
            <v>np</v>
          </cell>
          <cell r="K40">
            <v>0</v>
          </cell>
          <cell r="L40" t="str">
            <v>np</v>
          </cell>
          <cell r="M40">
            <v>0</v>
          </cell>
          <cell r="N40" t="str">
            <v>np</v>
          </cell>
          <cell r="O40">
            <v>0</v>
          </cell>
          <cell r="P40" t="e">
            <v>#N/A</v>
          </cell>
          <cell r="Q40" t="str">
            <v>np</v>
          </cell>
          <cell r="R40">
            <v>0</v>
          </cell>
          <cell r="S40" t="e">
            <v>#N/A</v>
          </cell>
          <cell r="T40" t="str">
            <v>np</v>
          </cell>
          <cell r="U40">
            <v>0</v>
          </cell>
          <cell r="V40" t="e">
            <v>#N/A</v>
          </cell>
          <cell r="W40" t="str">
            <v>np</v>
          </cell>
          <cell r="X40">
            <v>0</v>
          </cell>
          <cell r="Y40" t="e">
            <v>#N/A</v>
          </cell>
          <cell r="Z40" t="str">
            <v>np</v>
          </cell>
          <cell r="AA40">
            <v>0</v>
          </cell>
          <cell r="AB40" t="e">
            <v>#N/A</v>
          </cell>
          <cell r="AC40" t="str">
            <v>np</v>
          </cell>
          <cell r="AD40">
            <v>0</v>
          </cell>
          <cell r="AE40" t="e">
            <v>#N/A</v>
          </cell>
          <cell r="AF40" t="str">
            <v>np</v>
          </cell>
          <cell r="AG40">
            <v>0</v>
          </cell>
          <cell r="AH40" t="e">
            <v>#N/A</v>
          </cell>
          <cell r="AI40" t="str">
            <v>np</v>
          </cell>
          <cell r="AJ40">
            <v>0</v>
          </cell>
          <cell r="AK40" t="e">
            <v>#N/A</v>
          </cell>
          <cell r="AL40" t="str">
            <v>np</v>
          </cell>
          <cell r="AM40">
            <v>0</v>
          </cell>
          <cell r="AN40" t="e">
            <v>#N/A</v>
          </cell>
        </row>
        <row r="41">
          <cell r="C41" t="str">
            <v>MacLeod, Shelby M</v>
          </cell>
          <cell r="D41">
            <v>1990</v>
          </cell>
          <cell r="E41">
            <v>111</v>
          </cell>
          <cell r="F41">
            <v>31.5</v>
          </cell>
          <cell r="G41">
            <v>111</v>
          </cell>
          <cell r="H41" t="str">
            <v>np</v>
          </cell>
          <cell r="I41">
            <v>0</v>
          </cell>
          <cell r="J41" t="str">
            <v>np</v>
          </cell>
          <cell r="K41">
            <v>0</v>
          </cell>
          <cell r="L41" t="str">
            <v>np</v>
          </cell>
          <cell r="M41">
            <v>0</v>
          </cell>
          <cell r="N41" t="str">
            <v>np</v>
          </cell>
          <cell r="O41">
            <v>0</v>
          </cell>
          <cell r="P41" t="e">
            <v>#N/A</v>
          </cell>
          <cell r="Q41" t="str">
            <v>np</v>
          </cell>
          <cell r="R41">
            <v>0</v>
          </cell>
          <cell r="S41" t="e">
            <v>#N/A</v>
          </cell>
          <cell r="T41" t="str">
            <v>np</v>
          </cell>
          <cell r="U41">
            <v>0</v>
          </cell>
          <cell r="V41" t="e">
            <v>#N/A</v>
          </cell>
          <cell r="W41" t="str">
            <v>np</v>
          </cell>
          <cell r="X41">
            <v>0</v>
          </cell>
          <cell r="Y41" t="e">
            <v>#N/A</v>
          </cell>
          <cell r="Z41" t="str">
            <v>np</v>
          </cell>
          <cell r="AA41">
            <v>0</v>
          </cell>
          <cell r="AB41" t="e">
            <v>#N/A</v>
          </cell>
          <cell r="AC41" t="str">
            <v>np</v>
          </cell>
          <cell r="AD41">
            <v>0</v>
          </cell>
          <cell r="AE41" t="e">
            <v>#N/A</v>
          </cell>
          <cell r="AF41" t="str">
            <v>np</v>
          </cell>
          <cell r="AG41">
            <v>0</v>
          </cell>
          <cell r="AH41" t="e">
            <v>#N/A</v>
          </cell>
          <cell r="AI41" t="str">
            <v>np</v>
          </cell>
          <cell r="AJ41">
            <v>0</v>
          </cell>
          <cell r="AK41" t="e">
            <v>#N/A</v>
          </cell>
          <cell r="AL41" t="str">
            <v>np</v>
          </cell>
          <cell r="AM41">
            <v>0</v>
          </cell>
          <cell r="AN41" t="e">
            <v>#N/A</v>
          </cell>
        </row>
        <row r="42">
          <cell r="C42" t="str">
            <v>Gober, Catherine</v>
          </cell>
          <cell r="D42">
            <v>1987</v>
          </cell>
          <cell r="E42">
            <v>110</v>
          </cell>
          <cell r="F42" t="str">
            <v>np</v>
          </cell>
          <cell r="G42">
            <v>0</v>
          </cell>
          <cell r="H42" t="str">
            <v>np</v>
          </cell>
          <cell r="I42">
            <v>0</v>
          </cell>
          <cell r="J42" t="str">
            <v>np</v>
          </cell>
          <cell r="K42">
            <v>0</v>
          </cell>
          <cell r="L42">
            <v>32</v>
          </cell>
          <cell r="M42">
            <v>110</v>
          </cell>
          <cell r="N42" t="str">
            <v>np</v>
          </cell>
          <cell r="O42">
            <v>0</v>
          </cell>
          <cell r="P42" t="e">
            <v>#N/A</v>
          </cell>
          <cell r="Q42" t="str">
            <v>np</v>
          </cell>
          <cell r="R42">
            <v>0</v>
          </cell>
          <cell r="S42" t="e">
            <v>#N/A</v>
          </cell>
          <cell r="T42" t="str">
            <v>np</v>
          </cell>
          <cell r="U42">
            <v>0</v>
          </cell>
          <cell r="V42" t="e">
            <v>#N/A</v>
          </cell>
          <cell r="W42" t="str">
            <v>np</v>
          </cell>
          <cell r="X42">
            <v>0</v>
          </cell>
          <cell r="Y42" t="e">
            <v>#N/A</v>
          </cell>
          <cell r="Z42" t="str">
            <v>np</v>
          </cell>
          <cell r="AA42">
            <v>0</v>
          </cell>
          <cell r="AB42" t="e">
            <v>#N/A</v>
          </cell>
          <cell r="AC42" t="str">
            <v>np</v>
          </cell>
          <cell r="AD42">
            <v>0</v>
          </cell>
          <cell r="AE42" t="e">
            <v>#N/A</v>
          </cell>
          <cell r="AF42" t="str">
            <v>np</v>
          </cell>
          <cell r="AG42">
            <v>0</v>
          </cell>
          <cell r="AH42" t="e">
            <v>#N/A</v>
          </cell>
          <cell r="AI42" t="str">
            <v>np</v>
          </cell>
          <cell r="AJ42">
            <v>0</v>
          </cell>
          <cell r="AK42" t="e">
            <v>#N/A</v>
          </cell>
          <cell r="AL42" t="str">
            <v>np</v>
          </cell>
          <cell r="AM42">
            <v>0</v>
          </cell>
          <cell r="AN42" t="e">
            <v>#N/A</v>
          </cell>
        </row>
        <row r="44">
          <cell r="C44" t="str">
            <v>Designated International Results</v>
          </cell>
          <cell r="L44" t="str">
            <v>Place</v>
          </cell>
          <cell r="M44" t="str">
            <v>Points</v>
          </cell>
        </row>
        <row r="45">
          <cell r="C45" t="str">
            <v>Emerson, Abby</v>
          </cell>
          <cell r="D45" t="str">
            <v>Cadet "B", Tauberbischofsheim, GER, 11/24/02</v>
          </cell>
          <cell r="L45">
            <v>12</v>
          </cell>
          <cell r="M45">
            <v>364</v>
          </cell>
        </row>
        <row r="46">
          <cell r="C46" t="str">
            <v>Emerson, Abby</v>
          </cell>
          <cell r="D46" t="str">
            <v>Cadet "B", Jena, GER, 1/25/02</v>
          </cell>
          <cell r="L46">
            <v>20</v>
          </cell>
          <cell r="M46">
            <v>235</v>
          </cell>
        </row>
        <row r="47">
          <cell r="C47" t="str">
            <v>Emerson, Abby</v>
          </cell>
          <cell r="D47" t="str">
            <v>Cadet Worlds, Trapani, ITA, 4/7/03</v>
          </cell>
          <cell r="L47" t="str">
            <v>22T</v>
          </cell>
          <cell r="M47">
            <v>258</v>
          </cell>
        </row>
        <row r="48">
          <cell r="C48" t="str">
            <v>Finkel, Kelsey</v>
          </cell>
          <cell r="D48" t="str">
            <v>Cadet "B", Tauberbischofsheim, GER, 11/24/02</v>
          </cell>
          <cell r="L48">
            <v>31</v>
          </cell>
          <cell r="M48">
            <v>196</v>
          </cell>
        </row>
        <row r="49">
          <cell r="C49" t="str">
            <v>Glasser, Alison</v>
          </cell>
          <cell r="D49" t="str">
            <v>Jr. "A", Jesi, ITA, 11/30/02</v>
          </cell>
          <cell r="L49">
            <v>14</v>
          </cell>
          <cell r="M49">
            <v>612</v>
          </cell>
        </row>
        <row r="50">
          <cell r="C50" t="str">
            <v>Hancock, Katherine</v>
          </cell>
          <cell r="D50" t="str">
            <v>Cadet "B", Tauberbischofsheim, GER, 11/24/02</v>
          </cell>
          <cell r="L50">
            <v>32</v>
          </cell>
          <cell r="M50">
            <v>193</v>
          </cell>
        </row>
        <row r="51">
          <cell r="C51" t="str">
            <v>Nemecek, Samantha</v>
          </cell>
          <cell r="D51" t="str">
            <v>Sr. "A", New York, NY, 6/14/03 (SF=2.000)</v>
          </cell>
          <cell r="L51" t="str">
            <v>63T</v>
          </cell>
          <cell r="M51">
            <v>200</v>
          </cell>
        </row>
        <row r="52">
          <cell r="C52" t="str">
            <v>Nott, Adrienne</v>
          </cell>
          <cell r="D52" t="str">
            <v>Sr. "A", New York, NY, 6/14/03 (SF=2.000)</v>
          </cell>
          <cell r="L52">
            <v>58</v>
          </cell>
          <cell r="M52">
            <v>200</v>
          </cell>
        </row>
        <row r="53">
          <cell r="C53" t="str">
            <v>Rush, Aly</v>
          </cell>
          <cell r="D53" t="str">
            <v>Cadet "B", Jena, GER, 1/25/02</v>
          </cell>
          <cell r="L53">
            <v>30</v>
          </cell>
          <cell r="M53">
            <v>200</v>
          </cell>
        </row>
        <row r="54">
          <cell r="C54" t="str">
            <v>Svengsouk, Jocelyn</v>
          </cell>
          <cell r="D54" t="str">
            <v>Cadet "B", Tauberbischofsheim, GER, 11/24/02</v>
          </cell>
          <cell r="L54">
            <v>30</v>
          </cell>
          <cell r="M54">
            <v>200</v>
          </cell>
        </row>
        <row r="55">
          <cell r="C55" t="str">
            <v>Willette, Doris</v>
          </cell>
          <cell r="D55" t="str">
            <v>Cadet "B", Tauberbischofsheim, GER, 11/24/02</v>
          </cell>
          <cell r="L55">
            <v>18</v>
          </cell>
          <cell r="M55">
            <v>242</v>
          </cell>
        </row>
        <row r="56">
          <cell r="C56" t="str">
            <v>Willette, Doris</v>
          </cell>
          <cell r="D56" t="str">
            <v>Cadet "B", Jena, GER, 1/25/02</v>
          </cell>
          <cell r="L56">
            <v>9</v>
          </cell>
          <cell r="M56">
            <v>375</v>
          </cell>
        </row>
      </sheetData>
      <sheetData sheetId="5">
        <row r="1">
          <cell r="F1" t="str">
            <v>2003 U16's</v>
          </cell>
          <cell r="H1" t="str">
            <v>Oct 2002 CDT</v>
          </cell>
          <cell r="J1" t="str">
            <v>Nov 2002 CDT</v>
          </cell>
          <cell r="L1" t="str">
            <v>2003 CDT JO's</v>
          </cell>
        </row>
        <row r="2">
          <cell r="F2" t="str">
            <v>D</v>
          </cell>
          <cell r="G2" t="str">
            <v>Summer&lt;BR&gt;2003&lt;BR&gt;U16</v>
          </cell>
          <cell r="H2" t="str">
            <v>C</v>
          </cell>
          <cell r="I2" t="str">
            <v>Oct 2002&lt;BR&gt;CADET</v>
          </cell>
          <cell r="J2" t="str">
            <v>C</v>
          </cell>
          <cell r="K2" t="str">
            <v>Nov 2002&lt;BR&gt;CADET</v>
          </cell>
          <cell r="L2" t="str">
            <v>D</v>
          </cell>
          <cell r="M2" t="str">
            <v>2003 JO^s&lt;BR&gt;CADET</v>
          </cell>
        </row>
        <row r="3">
          <cell r="F3">
            <v>6</v>
          </cell>
          <cell r="G3">
            <v>5</v>
          </cell>
          <cell r="H3">
            <v>8</v>
          </cell>
          <cell r="I3">
            <v>4</v>
          </cell>
          <cell r="J3">
            <v>10</v>
          </cell>
          <cell r="K3">
            <v>4</v>
          </cell>
          <cell r="L3">
            <v>12</v>
          </cell>
          <cell r="M3">
            <v>5</v>
          </cell>
        </row>
        <row r="4">
          <cell r="C4" t="str">
            <v>Thompson, Caitlin A</v>
          </cell>
          <cell r="D4">
            <v>1987</v>
          </cell>
          <cell r="E4">
            <v>4555</v>
          </cell>
          <cell r="F4">
            <v>2</v>
          </cell>
          <cell r="G4">
            <v>368</v>
          </cell>
          <cell r="H4" t="str">
            <v>np</v>
          </cell>
          <cell r="I4">
            <v>0</v>
          </cell>
          <cell r="J4">
            <v>3</v>
          </cell>
          <cell r="K4">
            <v>340</v>
          </cell>
          <cell r="L4" t="str">
            <v>np</v>
          </cell>
          <cell r="M4">
            <v>0</v>
          </cell>
          <cell r="N4">
            <v>9</v>
          </cell>
          <cell r="O4">
            <v>321</v>
          </cell>
          <cell r="P4">
            <v>9</v>
          </cell>
          <cell r="Q4">
            <v>11</v>
          </cell>
          <cell r="R4">
            <v>315</v>
          </cell>
          <cell r="S4">
            <v>11</v>
          </cell>
          <cell r="T4">
            <v>7</v>
          </cell>
          <cell r="U4">
            <v>414</v>
          </cell>
          <cell r="V4">
            <v>7</v>
          </cell>
          <cell r="W4">
            <v>3</v>
          </cell>
          <cell r="X4">
            <v>510</v>
          </cell>
          <cell r="Y4">
            <v>3</v>
          </cell>
          <cell r="Z4" t="str">
            <v>np</v>
          </cell>
          <cell r="AA4">
            <v>0</v>
          </cell>
          <cell r="AB4" t="str">
            <v>np</v>
          </cell>
          <cell r="AC4">
            <v>3</v>
          </cell>
          <cell r="AD4">
            <v>850</v>
          </cell>
          <cell r="AE4">
            <v>3</v>
          </cell>
          <cell r="AF4">
            <v>8</v>
          </cell>
          <cell r="AG4">
            <v>685</v>
          </cell>
          <cell r="AH4">
            <v>8</v>
          </cell>
          <cell r="AI4">
            <v>11.5</v>
          </cell>
          <cell r="AJ4">
            <v>530</v>
          </cell>
          <cell r="AK4">
            <v>11.5</v>
          </cell>
          <cell r="AL4" t="str">
            <v>np</v>
          </cell>
          <cell r="AM4">
            <v>0</v>
          </cell>
          <cell r="AN4" t="str">
            <v>np</v>
          </cell>
          <cell r="AO4">
            <v>822</v>
          </cell>
          <cell r="AP4">
            <v>372</v>
          </cell>
          <cell r="AQ4">
            <v>372</v>
          </cell>
          <cell r="AR4">
            <v>-200</v>
          </cell>
          <cell r="AS4">
            <v>-200</v>
          </cell>
        </row>
        <row r="5">
          <cell r="C5" t="str">
            <v>Ward, Rebecca C</v>
          </cell>
          <cell r="D5">
            <v>1990</v>
          </cell>
          <cell r="E5">
            <v>3921</v>
          </cell>
          <cell r="F5">
            <v>1</v>
          </cell>
          <cell r="G5">
            <v>400</v>
          </cell>
          <cell r="H5">
            <v>1</v>
          </cell>
          <cell r="I5">
            <v>400</v>
          </cell>
          <cell r="J5">
            <v>3</v>
          </cell>
          <cell r="K5">
            <v>340</v>
          </cell>
          <cell r="L5">
            <v>6.5</v>
          </cell>
          <cell r="M5">
            <v>277</v>
          </cell>
          <cell r="N5">
            <v>3</v>
          </cell>
          <cell r="O5">
            <v>510</v>
          </cell>
          <cell r="P5">
            <v>3</v>
          </cell>
          <cell r="Q5" t="str">
            <v>np</v>
          </cell>
          <cell r="R5">
            <v>0</v>
          </cell>
          <cell r="S5" t="str">
            <v>np</v>
          </cell>
          <cell r="T5">
            <v>14</v>
          </cell>
          <cell r="U5">
            <v>302</v>
          </cell>
          <cell r="V5">
            <v>14</v>
          </cell>
          <cell r="W5">
            <v>7</v>
          </cell>
          <cell r="X5">
            <v>414</v>
          </cell>
          <cell r="Y5">
            <v>7</v>
          </cell>
          <cell r="Z5">
            <v>3</v>
          </cell>
          <cell r="AA5">
            <v>510</v>
          </cell>
          <cell r="AB5">
            <v>3</v>
          </cell>
          <cell r="AC5">
            <v>18</v>
          </cell>
          <cell r="AD5">
            <v>348</v>
          </cell>
          <cell r="AE5">
            <v>18</v>
          </cell>
          <cell r="AF5">
            <v>20</v>
          </cell>
          <cell r="AG5">
            <v>344</v>
          </cell>
          <cell r="AH5">
            <v>20</v>
          </cell>
          <cell r="AI5">
            <v>6</v>
          </cell>
          <cell r="AJ5">
            <v>695</v>
          </cell>
          <cell r="AK5">
            <v>6</v>
          </cell>
          <cell r="AL5">
            <v>5</v>
          </cell>
          <cell r="AM5">
            <v>700</v>
          </cell>
          <cell r="AN5">
            <v>5</v>
          </cell>
        </row>
        <row r="6">
          <cell r="C6" t="str">
            <v>Parker, Sarah</v>
          </cell>
          <cell r="D6">
            <v>1987</v>
          </cell>
          <cell r="E6">
            <v>3462</v>
          </cell>
          <cell r="F6">
            <v>10</v>
          </cell>
          <cell r="G6">
            <v>212</v>
          </cell>
          <cell r="H6">
            <v>3</v>
          </cell>
          <cell r="I6">
            <v>340</v>
          </cell>
          <cell r="J6">
            <v>1</v>
          </cell>
          <cell r="K6">
            <v>400</v>
          </cell>
          <cell r="L6">
            <v>8</v>
          </cell>
          <cell r="M6">
            <v>274</v>
          </cell>
          <cell r="N6">
            <v>10</v>
          </cell>
          <cell r="O6">
            <v>318</v>
          </cell>
          <cell r="P6">
            <v>10</v>
          </cell>
          <cell r="Q6">
            <v>7</v>
          </cell>
          <cell r="R6">
            <v>414</v>
          </cell>
          <cell r="S6">
            <v>7</v>
          </cell>
          <cell r="T6">
            <v>6</v>
          </cell>
          <cell r="U6">
            <v>417</v>
          </cell>
          <cell r="V6">
            <v>6</v>
          </cell>
          <cell r="W6">
            <v>8</v>
          </cell>
          <cell r="X6">
            <v>411</v>
          </cell>
          <cell r="Y6">
            <v>8</v>
          </cell>
          <cell r="Z6">
            <v>13</v>
          </cell>
          <cell r="AA6">
            <v>309</v>
          </cell>
          <cell r="AB6">
            <v>13</v>
          </cell>
          <cell r="AC6">
            <v>21</v>
          </cell>
          <cell r="AD6">
            <v>342</v>
          </cell>
          <cell r="AE6">
            <v>21</v>
          </cell>
          <cell r="AF6">
            <v>23.5</v>
          </cell>
          <cell r="AG6">
            <v>337</v>
          </cell>
          <cell r="AH6">
            <v>23.5</v>
          </cell>
          <cell r="AI6" t="str">
            <v>np</v>
          </cell>
          <cell r="AJ6">
            <v>0</v>
          </cell>
          <cell r="AK6" t="str">
            <v>np</v>
          </cell>
          <cell r="AL6">
            <v>12</v>
          </cell>
          <cell r="AM6">
            <v>520</v>
          </cell>
          <cell r="AN6">
            <v>12</v>
          </cell>
          <cell r="AO6">
            <v>556</v>
          </cell>
          <cell r="AP6">
            <v>390</v>
          </cell>
          <cell r="AQ6">
            <v>354</v>
          </cell>
          <cell r="AR6">
            <v>330</v>
          </cell>
        </row>
        <row r="7">
          <cell r="C7" t="str">
            <v>Schneider, Daria H</v>
          </cell>
          <cell r="D7">
            <v>1987</v>
          </cell>
          <cell r="E7">
            <v>3026</v>
          </cell>
          <cell r="F7">
            <v>5</v>
          </cell>
          <cell r="G7">
            <v>280</v>
          </cell>
          <cell r="H7">
            <v>15</v>
          </cell>
          <cell r="I7">
            <v>201</v>
          </cell>
          <cell r="J7">
            <v>2</v>
          </cell>
          <cell r="K7">
            <v>368</v>
          </cell>
          <cell r="L7">
            <v>1</v>
          </cell>
          <cell r="M7">
            <v>400</v>
          </cell>
          <cell r="N7">
            <v>13.5</v>
          </cell>
          <cell r="O7">
            <v>307.5</v>
          </cell>
          <cell r="P7">
            <v>13.5</v>
          </cell>
          <cell r="Q7">
            <v>16</v>
          </cell>
          <cell r="R7">
            <v>300</v>
          </cell>
          <cell r="S7">
            <v>16</v>
          </cell>
          <cell r="T7">
            <v>11</v>
          </cell>
          <cell r="U7">
            <v>319</v>
          </cell>
          <cell r="V7">
            <v>11</v>
          </cell>
          <cell r="W7">
            <v>20</v>
          </cell>
          <cell r="X7">
            <v>207</v>
          </cell>
          <cell r="Y7">
            <v>20</v>
          </cell>
          <cell r="Z7">
            <v>10</v>
          </cell>
          <cell r="AA7">
            <v>318</v>
          </cell>
          <cell r="AB7">
            <v>10</v>
          </cell>
          <cell r="AC7">
            <v>26</v>
          </cell>
          <cell r="AD7">
            <v>287</v>
          </cell>
          <cell r="AE7">
            <v>26</v>
          </cell>
          <cell r="AF7">
            <v>18</v>
          </cell>
          <cell r="AG7">
            <v>348</v>
          </cell>
          <cell r="AH7">
            <v>18</v>
          </cell>
          <cell r="AI7">
            <v>24</v>
          </cell>
          <cell r="AJ7">
            <v>336</v>
          </cell>
          <cell r="AK7">
            <v>24</v>
          </cell>
          <cell r="AL7">
            <v>9</v>
          </cell>
          <cell r="AM7">
            <v>535</v>
          </cell>
          <cell r="AN7">
            <v>9</v>
          </cell>
          <cell r="AO7">
            <v>402</v>
          </cell>
          <cell r="AP7">
            <v>-200</v>
          </cell>
        </row>
        <row r="8">
          <cell r="C8" t="str">
            <v>Davis, Anika L</v>
          </cell>
          <cell r="D8">
            <v>1987</v>
          </cell>
          <cell r="E8">
            <v>2687</v>
          </cell>
          <cell r="F8">
            <v>11</v>
          </cell>
          <cell r="G8">
            <v>210</v>
          </cell>
          <cell r="H8" t="str">
            <v>np</v>
          </cell>
          <cell r="I8">
            <v>0</v>
          </cell>
          <cell r="J8">
            <v>15</v>
          </cell>
          <cell r="K8">
            <v>201</v>
          </cell>
          <cell r="L8">
            <v>6.5</v>
          </cell>
          <cell r="M8">
            <v>277</v>
          </cell>
          <cell r="N8">
            <v>16</v>
          </cell>
          <cell r="O8">
            <v>300</v>
          </cell>
          <cell r="P8">
            <v>16</v>
          </cell>
          <cell r="Q8">
            <v>32</v>
          </cell>
          <cell r="R8">
            <v>165</v>
          </cell>
          <cell r="S8">
            <v>32</v>
          </cell>
          <cell r="T8">
            <v>13</v>
          </cell>
          <cell r="U8">
            <v>303</v>
          </cell>
          <cell r="V8">
            <v>13</v>
          </cell>
          <cell r="W8">
            <v>11</v>
          </cell>
          <cell r="X8">
            <v>319</v>
          </cell>
          <cell r="Y8">
            <v>11</v>
          </cell>
          <cell r="Z8">
            <v>5.5</v>
          </cell>
          <cell r="AA8">
            <v>418.5</v>
          </cell>
          <cell r="AB8">
            <v>5.5</v>
          </cell>
          <cell r="AC8">
            <v>22</v>
          </cell>
          <cell r="AD8">
            <v>340</v>
          </cell>
          <cell r="AE8">
            <v>22</v>
          </cell>
          <cell r="AF8">
            <v>15</v>
          </cell>
          <cell r="AG8">
            <v>502</v>
          </cell>
          <cell r="AH8">
            <v>15</v>
          </cell>
          <cell r="AI8">
            <v>14</v>
          </cell>
          <cell r="AJ8">
            <v>504</v>
          </cell>
          <cell r="AK8">
            <v>14</v>
          </cell>
          <cell r="AL8" t="str">
            <v>np</v>
          </cell>
          <cell r="AM8">
            <v>0</v>
          </cell>
          <cell r="AN8" t="str">
            <v>np</v>
          </cell>
        </row>
        <row r="9">
          <cell r="C9" t="str">
            <v>Wozniak, Dagmara</v>
          </cell>
          <cell r="D9">
            <v>1988</v>
          </cell>
          <cell r="E9">
            <v>2485</v>
          </cell>
          <cell r="F9">
            <v>3</v>
          </cell>
          <cell r="G9">
            <v>340</v>
          </cell>
          <cell r="H9">
            <v>2</v>
          </cell>
          <cell r="I9">
            <v>368</v>
          </cell>
          <cell r="J9">
            <v>11</v>
          </cell>
          <cell r="K9">
            <v>212</v>
          </cell>
          <cell r="L9">
            <v>11</v>
          </cell>
          <cell r="M9">
            <v>210</v>
          </cell>
          <cell r="N9">
            <v>8</v>
          </cell>
          <cell r="O9">
            <v>411</v>
          </cell>
          <cell r="P9">
            <v>8</v>
          </cell>
          <cell r="Q9">
            <v>21</v>
          </cell>
          <cell r="R9">
            <v>198</v>
          </cell>
          <cell r="S9">
            <v>21</v>
          </cell>
          <cell r="T9" t="str">
            <v>np</v>
          </cell>
          <cell r="U9">
            <v>0</v>
          </cell>
          <cell r="V9" t="str">
            <v>np</v>
          </cell>
          <cell r="W9" t="str">
            <v>np</v>
          </cell>
          <cell r="X9">
            <v>0</v>
          </cell>
          <cell r="Y9" t="str">
            <v>np</v>
          </cell>
          <cell r="Z9">
            <v>15</v>
          </cell>
          <cell r="AA9">
            <v>303</v>
          </cell>
          <cell r="AB9">
            <v>15</v>
          </cell>
          <cell r="AC9">
            <v>10</v>
          </cell>
          <cell r="AD9">
            <v>533</v>
          </cell>
          <cell r="AE9">
            <v>10</v>
          </cell>
          <cell r="AF9" t="str">
            <v>np</v>
          </cell>
          <cell r="AG9">
            <v>0</v>
          </cell>
          <cell r="AH9" t="str">
            <v>np</v>
          </cell>
          <cell r="AI9">
            <v>11.5</v>
          </cell>
          <cell r="AJ9">
            <v>530</v>
          </cell>
          <cell r="AK9">
            <v>11.5</v>
          </cell>
          <cell r="AL9" t="str">
            <v>np</v>
          </cell>
          <cell r="AM9">
            <v>0</v>
          </cell>
          <cell r="AN9" t="str">
            <v>np</v>
          </cell>
        </row>
        <row r="10">
          <cell r="C10" t="str">
            <v>Jellison, Eva</v>
          </cell>
          <cell r="D10">
            <v>1987</v>
          </cell>
          <cell r="E10">
            <v>1755</v>
          </cell>
          <cell r="F10">
            <v>6</v>
          </cell>
          <cell r="G10">
            <v>278</v>
          </cell>
          <cell r="H10" t="str">
            <v>np</v>
          </cell>
          <cell r="I10">
            <v>0</v>
          </cell>
          <cell r="J10" t="str">
            <v>np</v>
          </cell>
          <cell r="K10">
            <v>0</v>
          </cell>
          <cell r="L10">
            <v>5</v>
          </cell>
          <cell r="M10">
            <v>280</v>
          </cell>
          <cell r="N10">
            <v>20</v>
          </cell>
          <cell r="O10">
            <v>201</v>
          </cell>
          <cell r="P10">
            <v>20</v>
          </cell>
          <cell r="Q10" t="str">
            <v>np</v>
          </cell>
          <cell r="R10">
            <v>0</v>
          </cell>
          <cell r="S10" t="str">
            <v>np</v>
          </cell>
          <cell r="T10">
            <v>28.5</v>
          </cell>
          <cell r="U10">
            <v>168.5</v>
          </cell>
          <cell r="V10">
            <v>28.5</v>
          </cell>
          <cell r="W10">
            <v>15</v>
          </cell>
          <cell r="X10">
            <v>301</v>
          </cell>
          <cell r="Y10">
            <v>15</v>
          </cell>
          <cell r="Z10">
            <v>23</v>
          </cell>
          <cell r="AA10">
            <v>192</v>
          </cell>
          <cell r="AB10">
            <v>23</v>
          </cell>
          <cell r="AC10" t="str">
            <v>np</v>
          </cell>
          <cell r="AD10">
            <v>0</v>
          </cell>
          <cell r="AE10" t="str">
            <v>np</v>
          </cell>
          <cell r="AF10">
            <v>17</v>
          </cell>
          <cell r="AG10">
            <v>350</v>
          </cell>
          <cell r="AH10">
            <v>17</v>
          </cell>
          <cell r="AI10">
            <v>19.5</v>
          </cell>
          <cell r="AJ10">
            <v>345</v>
          </cell>
          <cell r="AK10">
            <v>19.5</v>
          </cell>
          <cell r="AL10" t="str">
            <v>np</v>
          </cell>
          <cell r="AM10">
            <v>0</v>
          </cell>
          <cell r="AN10" t="str">
            <v>np</v>
          </cell>
        </row>
        <row r="11">
          <cell r="C11" t="str">
            <v>Keltner, Mera H</v>
          </cell>
          <cell r="D11">
            <v>1988</v>
          </cell>
          <cell r="E11">
            <v>1304</v>
          </cell>
          <cell r="F11">
            <v>3</v>
          </cell>
          <cell r="G11">
            <v>340</v>
          </cell>
          <cell r="H11">
            <v>6</v>
          </cell>
          <cell r="I11">
            <v>278</v>
          </cell>
          <cell r="J11">
            <v>13</v>
          </cell>
          <cell r="K11">
            <v>203</v>
          </cell>
          <cell r="L11">
            <v>16</v>
          </cell>
          <cell r="M11">
            <v>200</v>
          </cell>
          <cell r="N11">
            <v>27</v>
          </cell>
          <cell r="O11">
            <v>180</v>
          </cell>
          <cell r="P11">
            <v>27</v>
          </cell>
          <cell r="Q11" t="str">
            <v>np</v>
          </cell>
          <cell r="R11">
            <v>0</v>
          </cell>
          <cell r="S11" t="str">
            <v>np</v>
          </cell>
          <cell r="T11" t="str">
            <v>np</v>
          </cell>
          <cell r="U11">
            <v>0</v>
          </cell>
          <cell r="V11" t="str">
            <v>np</v>
          </cell>
          <cell r="W11" t="str">
            <v>np</v>
          </cell>
          <cell r="X11">
            <v>0</v>
          </cell>
          <cell r="Y11" t="str">
            <v>np</v>
          </cell>
          <cell r="Z11">
            <v>19</v>
          </cell>
          <cell r="AA11">
            <v>204</v>
          </cell>
          <cell r="AB11">
            <v>19</v>
          </cell>
          <cell r="AC11" t="str">
            <v>np</v>
          </cell>
          <cell r="AD11">
            <v>0</v>
          </cell>
          <cell r="AE11" t="str">
            <v>np</v>
          </cell>
          <cell r="AF11" t="str">
            <v>np</v>
          </cell>
          <cell r="AG11">
            <v>0</v>
          </cell>
          <cell r="AH11" t="str">
            <v>np</v>
          </cell>
          <cell r="AI11">
            <v>30</v>
          </cell>
          <cell r="AJ11">
            <v>279</v>
          </cell>
          <cell r="AK11">
            <v>30</v>
          </cell>
          <cell r="AL11" t="str">
            <v>np</v>
          </cell>
          <cell r="AM11">
            <v>0</v>
          </cell>
          <cell r="AN11" t="str">
            <v>np</v>
          </cell>
        </row>
        <row r="12">
          <cell r="C12" t="str">
            <v>Sitek, Zuzanna</v>
          </cell>
          <cell r="D12">
            <v>1987</v>
          </cell>
          <cell r="E12">
            <v>1245</v>
          </cell>
          <cell r="F12">
            <v>7</v>
          </cell>
          <cell r="G12">
            <v>276</v>
          </cell>
          <cell r="H12">
            <v>8</v>
          </cell>
          <cell r="I12">
            <v>274</v>
          </cell>
          <cell r="J12">
            <v>8</v>
          </cell>
          <cell r="K12">
            <v>274</v>
          </cell>
          <cell r="L12">
            <v>3</v>
          </cell>
          <cell r="M12">
            <v>340</v>
          </cell>
          <cell r="N12">
            <v>13.5</v>
          </cell>
          <cell r="O12">
            <v>307.5</v>
          </cell>
          <cell r="P12">
            <v>13.5</v>
          </cell>
          <cell r="Q12" t="str">
            <v>np</v>
          </cell>
          <cell r="R12">
            <v>0</v>
          </cell>
          <cell r="S12" t="str">
            <v>np</v>
          </cell>
          <cell r="T12" t="str">
            <v>np</v>
          </cell>
          <cell r="U12">
            <v>0</v>
          </cell>
          <cell r="V12" t="str">
            <v>np</v>
          </cell>
          <cell r="W12" t="str">
            <v>np</v>
          </cell>
          <cell r="X12">
            <v>0</v>
          </cell>
          <cell r="Y12" t="str">
            <v>np</v>
          </cell>
          <cell r="Z12">
            <v>9</v>
          </cell>
          <cell r="AA12">
            <v>321</v>
          </cell>
          <cell r="AB12">
            <v>9</v>
          </cell>
          <cell r="AC12" t="str">
            <v>np</v>
          </cell>
          <cell r="AD12">
            <v>0</v>
          </cell>
          <cell r="AE12" t="str">
            <v>np</v>
          </cell>
          <cell r="AF12" t="str">
            <v>np</v>
          </cell>
          <cell r="AG12">
            <v>0</v>
          </cell>
          <cell r="AH12" t="str">
            <v>np</v>
          </cell>
          <cell r="AI12" t="str">
            <v>np</v>
          </cell>
          <cell r="AJ12">
            <v>0</v>
          </cell>
          <cell r="AK12" t="str">
            <v>np</v>
          </cell>
          <cell r="AL12" t="str">
            <v>np</v>
          </cell>
          <cell r="AM12">
            <v>0</v>
          </cell>
          <cell r="AN12" t="str">
            <v>np</v>
          </cell>
        </row>
        <row r="13">
          <cell r="C13" t="str">
            <v>Borrmann, Sarah V</v>
          </cell>
          <cell r="D13">
            <v>1988</v>
          </cell>
          <cell r="E13">
            <v>1220</v>
          </cell>
          <cell r="F13">
            <v>8</v>
          </cell>
          <cell r="G13">
            <v>274</v>
          </cell>
          <cell r="H13">
            <v>16</v>
          </cell>
          <cell r="I13">
            <v>200</v>
          </cell>
          <cell r="J13" t="str">
            <v>np</v>
          </cell>
          <cell r="K13">
            <v>0</v>
          </cell>
          <cell r="L13">
            <v>3</v>
          </cell>
          <cell r="M13">
            <v>340</v>
          </cell>
          <cell r="N13">
            <v>15</v>
          </cell>
          <cell r="O13">
            <v>303</v>
          </cell>
          <cell r="P13">
            <v>15</v>
          </cell>
          <cell r="Q13" t="str">
            <v>np</v>
          </cell>
          <cell r="R13">
            <v>0</v>
          </cell>
          <cell r="S13" t="str">
            <v>np</v>
          </cell>
          <cell r="T13">
            <v>23</v>
          </cell>
          <cell r="U13">
            <v>204</v>
          </cell>
          <cell r="V13">
            <v>23</v>
          </cell>
          <cell r="W13">
            <v>13</v>
          </cell>
          <cell r="X13">
            <v>303</v>
          </cell>
          <cell r="Y13">
            <v>13</v>
          </cell>
          <cell r="Z13">
            <v>25</v>
          </cell>
          <cell r="AA13">
            <v>186</v>
          </cell>
          <cell r="AB13">
            <v>25</v>
          </cell>
          <cell r="AC13" t="str">
            <v>np</v>
          </cell>
          <cell r="AD13">
            <v>0</v>
          </cell>
          <cell r="AE13" t="str">
            <v>np</v>
          </cell>
          <cell r="AF13" t="str">
            <v>np</v>
          </cell>
          <cell r="AG13">
            <v>0</v>
          </cell>
          <cell r="AH13" t="str">
            <v>np</v>
          </cell>
          <cell r="AI13" t="str">
            <v>np</v>
          </cell>
          <cell r="AJ13">
            <v>0</v>
          </cell>
          <cell r="AK13" t="str">
            <v>np</v>
          </cell>
          <cell r="AL13" t="str">
            <v>np</v>
          </cell>
          <cell r="AM13">
            <v>0</v>
          </cell>
          <cell r="AN13" t="str">
            <v>np</v>
          </cell>
        </row>
        <row r="14">
          <cell r="C14" t="str">
            <v>Kadree, Yewande</v>
          </cell>
          <cell r="D14">
            <v>1987</v>
          </cell>
          <cell r="E14">
            <v>1020</v>
          </cell>
          <cell r="F14">
            <v>12</v>
          </cell>
          <cell r="G14">
            <v>208</v>
          </cell>
          <cell r="H14">
            <v>9</v>
          </cell>
          <cell r="I14">
            <v>214</v>
          </cell>
          <cell r="J14" t="str">
            <v>np</v>
          </cell>
          <cell r="K14">
            <v>0</v>
          </cell>
          <cell r="L14">
            <v>19.5</v>
          </cell>
          <cell r="M14">
            <v>135</v>
          </cell>
          <cell r="N14" t="str">
            <v>np</v>
          </cell>
          <cell r="O14">
            <v>0</v>
          </cell>
          <cell r="P14" t="str">
            <v>np</v>
          </cell>
          <cell r="Q14" t="str">
            <v>np</v>
          </cell>
          <cell r="R14">
            <v>0</v>
          </cell>
          <cell r="S14" t="str">
            <v>np</v>
          </cell>
          <cell r="T14" t="str">
            <v>np</v>
          </cell>
          <cell r="U14">
            <v>0</v>
          </cell>
          <cell r="V14" t="str">
            <v>np</v>
          </cell>
          <cell r="W14" t="str">
            <v>np</v>
          </cell>
          <cell r="X14">
            <v>0</v>
          </cell>
          <cell r="Y14" t="str">
            <v>np</v>
          </cell>
          <cell r="Z14">
            <v>29</v>
          </cell>
          <cell r="AA14">
            <v>174</v>
          </cell>
          <cell r="AB14">
            <v>29</v>
          </cell>
          <cell r="AC14" t="str">
            <v>np</v>
          </cell>
          <cell r="AD14">
            <v>0</v>
          </cell>
          <cell r="AE14" t="str">
            <v>np</v>
          </cell>
          <cell r="AF14" t="str">
            <v>np</v>
          </cell>
          <cell r="AG14">
            <v>0</v>
          </cell>
          <cell r="AH14" t="str">
            <v>np</v>
          </cell>
          <cell r="AI14">
            <v>25</v>
          </cell>
          <cell r="AJ14">
            <v>289</v>
          </cell>
          <cell r="AK14">
            <v>25</v>
          </cell>
          <cell r="AL14" t="str">
            <v>np</v>
          </cell>
          <cell r="AM14">
            <v>0</v>
          </cell>
          <cell r="AN14" t="str">
            <v>np</v>
          </cell>
        </row>
        <row r="15">
          <cell r="C15" t="str">
            <v>Jacobson, Jackie</v>
          </cell>
          <cell r="D15">
            <v>1989</v>
          </cell>
          <cell r="E15">
            <v>891</v>
          </cell>
          <cell r="F15" t="str">
            <v>np</v>
          </cell>
          <cell r="G15">
            <v>0</v>
          </cell>
          <cell r="H15">
            <v>13</v>
          </cell>
          <cell r="I15">
            <v>203</v>
          </cell>
          <cell r="J15">
            <v>6</v>
          </cell>
          <cell r="K15">
            <v>278</v>
          </cell>
          <cell r="L15">
            <v>10</v>
          </cell>
          <cell r="M15">
            <v>212</v>
          </cell>
          <cell r="N15" t="str">
            <v>np</v>
          </cell>
          <cell r="O15">
            <v>0</v>
          </cell>
          <cell r="P15" t="str">
            <v>np</v>
          </cell>
          <cell r="Q15">
            <v>22</v>
          </cell>
          <cell r="R15">
            <v>195</v>
          </cell>
          <cell r="S15">
            <v>22</v>
          </cell>
          <cell r="T15" t="str">
            <v>np</v>
          </cell>
          <cell r="U15">
            <v>0</v>
          </cell>
          <cell r="V15" t="str">
            <v>np</v>
          </cell>
          <cell r="W15" t="str">
            <v>np</v>
          </cell>
          <cell r="X15">
            <v>0</v>
          </cell>
          <cell r="Y15" t="str">
            <v>np</v>
          </cell>
          <cell r="Z15">
            <v>21</v>
          </cell>
          <cell r="AA15">
            <v>198</v>
          </cell>
          <cell r="AB15">
            <v>21</v>
          </cell>
          <cell r="AC15" t="str">
            <v>np</v>
          </cell>
          <cell r="AD15">
            <v>0</v>
          </cell>
          <cell r="AE15" t="str">
            <v>np</v>
          </cell>
          <cell r="AF15" t="str">
            <v>np</v>
          </cell>
          <cell r="AG15">
            <v>0</v>
          </cell>
          <cell r="AH15" t="str">
            <v>np</v>
          </cell>
          <cell r="AI15" t="str">
            <v>np</v>
          </cell>
          <cell r="AJ15">
            <v>0</v>
          </cell>
          <cell r="AK15" t="str">
            <v>np</v>
          </cell>
          <cell r="AL15" t="str">
            <v>np</v>
          </cell>
          <cell r="AM15">
            <v>0</v>
          </cell>
          <cell r="AN15" t="str">
            <v>np</v>
          </cell>
        </row>
        <row r="16">
          <cell r="C16" t="str">
            <v>Rodriguez, Anastacia</v>
          </cell>
          <cell r="D16">
            <v>1989</v>
          </cell>
          <cell r="E16">
            <v>753</v>
          </cell>
          <cell r="F16">
            <v>24.5</v>
          </cell>
          <cell r="G16">
            <v>125</v>
          </cell>
          <cell r="H16" t="str">
            <v>np</v>
          </cell>
          <cell r="I16">
            <v>0</v>
          </cell>
          <cell r="J16">
            <v>16</v>
          </cell>
          <cell r="K16">
            <v>200</v>
          </cell>
          <cell r="L16">
            <v>26</v>
          </cell>
          <cell r="M16">
            <v>122</v>
          </cell>
          <cell r="N16" t="str">
            <v>np</v>
          </cell>
          <cell r="O16">
            <v>0</v>
          </cell>
          <cell r="P16" t="str">
            <v>np</v>
          </cell>
          <cell r="Q16" t="str">
            <v>np</v>
          </cell>
          <cell r="R16">
            <v>0</v>
          </cell>
          <cell r="S16" t="str">
            <v>np</v>
          </cell>
          <cell r="T16" t="str">
            <v>np</v>
          </cell>
          <cell r="U16">
            <v>0</v>
          </cell>
          <cell r="V16" t="str">
            <v>np</v>
          </cell>
          <cell r="W16" t="str">
            <v>np</v>
          </cell>
          <cell r="X16">
            <v>0</v>
          </cell>
          <cell r="Y16" t="str">
            <v>np</v>
          </cell>
          <cell r="Z16">
            <v>14</v>
          </cell>
          <cell r="AA16">
            <v>306</v>
          </cell>
          <cell r="AB16">
            <v>14</v>
          </cell>
          <cell r="AC16" t="str">
            <v>np</v>
          </cell>
          <cell r="AD16">
            <v>0</v>
          </cell>
          <cell r="AE16" t="str">
            <v>np</v>
          </cell>
          <cell r="AF16" t="str">
            <v>np</v>
          </cell>
          <cell r="AG16">
            <v>0</v>
          </cell>
          <cell r="AH16" t="str">
            <v>np</v>
          </cell>
          <cell r="AI16" t="str">
            <v>np</v>
          </cell>
          <cell r="AJ16">
            <v>0</v>
          </cell>
          <cell r="AK16" t="str">
            <v>np</v>
          </cell>
          <cell r="AL16" t="str">
            <v>np</v>
          </cell>
          <cell r="AM16">
            <v>0</v>
          </cell>
          <cell r="AN16" t="str">
            <v>np</v>
          </cell>
        </row>
        <row r="17">
          <cell r="C17" t="str">
            <v>Barroso, Audrey</v>
          </cell>
          <cell r="D17">
            <v>1987</v>
          </cell>
          <cell r="E17">
            <v>729</v>
          </cell>
          <cell r="F17">
            <v>14</v>
          </cell>
          <cell r="G17">
            <v>204</v>
          </cell>
          <cell r="H17" t="str">
            <v>np</v>
          </cell>
          <cell r="I17">
            <v>0</v>
          </cell>
          <cell r="J17" t="str">
            <v>np</v>
          </cell>
          <cell r="K17">
            <v>0</v>
          </cell>
          <cell r="L17">
            <v>21</v>
          </cell>
          <cell r="M17">
            <v>132</v>
          </cell>
          <cell r="N17" t="str">
            <v>np</v>
          </cell>
          <cell r="O17">
            <v>0</v>
          </cell>
          <cell r="P17" t="str">
            <v>np</v>
          </cell>
          <cell r="Q17">
            <v>25</v>
          </cell>
          <cell r="R17">
            <v>186</v>
          </cell>
          <cell r="S17">
            <v>25</v>
          </cell>
          <cell r="T17">
            <v>27</v>
          </cell>
          <cell r="U17">
            <v>170</v>
          </cell>
          <cell r="V17">
            <v>27</v>
          </cell>
          <cell r="W17">
            <v>28</v>
          </cell>
          <cell r="X17">
            <v>169</v>
          </cell>
          <cell r="Y17">
            <v>28</v>
          </cell>
          <cell r="Z17" t="str">
            <v>np</v>
          </cell>
          <cell r="AA17">
            <v>0</v>
          </cell>
          <cell r="AB17" t="str">
            <v>np</v>
          </cell>
          <cell r="AC17" t="str">
            <v>np</v>
          </cell>
          <cell r="AD17">
            <v>0</v>
          </cell>
          <cell r="AE17" t="str">
            <v>np</v>
          </cell>
          <cell r="AF17" t="str">
            <v>np</v>
          </cell>
          <cell r="AG17">
            <v>0</v>
          </cell>
          <cell r="AH17" t="str">
            <v>np</v>
          </cell>
          <cell r="AI17" t="str">
            <v>np</v>
          </cell>
          <cell r="AJ17">
            <v>0</v>
          </cell>
          <cell r="AK17" t="str">
            <v>np</v>
          </cell>
          <cell r="AL17" t="str">
            <v>np</v>
          </cell>
          <cell r="AM17">
            <v>0</v>
          </cell>
          <cell r="AN17" t="str">
            <v>np</v>
          </cell>
        </row>
        <row r="18">
          <cell r="C18" t="str">
            <v>Knauer, Elizabeth</v>
          </cell>
          <cell r="D18">
            <v>1987</v>
          </cell>
          <cell r="E18">
            <v>524</v>
          </cell>
          <cell r="F18">
            <v>16</v>
          </cell>
          <cell r="G18">
            <v>200</v>
          </cell>
          <cell r="H18" t="str">
            <v>np</v>
          </cell>
          <cell r="I18">
            <v>0</v>
          </cell>
          <cell r="J18" t="str">
            <v>np</v>
          </cell>
          <cell r="K18">
            <v>0</v>
          </cell>
          <cell r="L18">
            <v>19.5</v>
          </cell>
          <cell r="M18">
            <v>135</v>
          </cell>
          <cell r="N18">
            <v>24</v>
          </cell>
          <cell r="O18">
            <v>189</v>
          </cell>
          <cell r="P18">
            <v>24</v>
          </cell>
          <cell r="Q18" t="str">
            <v>np</v>
          </cell>
          <cell r="R18">
            <v>0</v>
          </cell>
          <cell r="S18" t="str">
            <v>np</v>
          </cell>
          <cell r="T18" t="str">
            <v>np</v>
          </cell>
          <cell r="U18">
            <v>0</v>
          </cell>
          <cell r="V18" t="str">
            <v>np</v>
          </cell>
          <cell r="W18" t="str">
            <v>np</v>
          </cell>
          <cell r="X18">
            <v>0</v>
          </cell>
          <cell r="Y18" t="str">
            <v>np</v>
          </cell>
          <cell r="Z18" t="str">
            <v>np</v>
          </cell>
          <cell r="AA18">
            <v>0</v>
          </cell>
          <cell r="AB18" t="str">
            <v>np</v>
          </cell>
          <cell r="AC18" t="str">
            <v>np</v>
          </cell>
          <cell r="AD18">
            <v>0</v>
          </cell>
          <cell r="AE18" t="str">
            <v>np</v>
          </cell>
          <cell r="AF18" t="str">
            <v>np</v>
          </cell>
          <cell r="AG18">
            <v>0</v>
          </cell>
          <cell r="AH18" t="str">
            <v>np</v>
          </cell>
          <cell r="AI18" t="str">
            <v>np</v>
          </cell>
          <cell r="AJ18">
            <v>0</v>
          </cell>
          <cell r="AK18" t="str">
            <v>np</v>
          </cell>
          <cell r="AL18" t="str">
            <v>np</v>
          </cell>
          <cell r="AM18">
            <v>0</v>
          </cell>
          <cell r="AN18" t="str">
            <v>np</v>
          </cell>
        </row>
        <row r="19">
          <cell r="C19" t="str">
            <v>Curry, Martha A</v>
          </cell>
          <cell r="D19">
            <v>1988</v>
          </cell>
          <cell r="E19">
            <v>433</v>
          </cell>
          <cell r="F19">
            <v>28</v>
          </cell>
          <cell r="G19">
            <v>118</v>
          </cell>
          <cell r="H19" t="str">
            <v>np</v>
          </cell>
          <cell r="I19">
            <v>0</v>
          </cell>
          <cell r="J19" t="str">
            <v>np</v>
          </cell>
          <cell r="K19">
            <v>0</v>
          </cell>
          <cell r="L19">
            <v>18</v>
          </cell>
          <cell r="M19">
            <v>138</v>
          </cell>
          <cell r="N19">
            <v>28</v>
          </cell>
          <cell r="O19">
            <v>177</v>
          </cell>
          <cell r="P19">
            <v>28</v>
          </cell>
          <cell r="Q19" t="str">
            <v>np</v>
          </cell>
          <cell r="R19">
            <v>0</v>
          </cell>
          <cell r="S19" t="str">
            <v>np</v>
          </cell>
          <cell r="T19" t="str">
            <v>np</v>
          </cell>
          <cell r="U19">
            <v>0</v>
          </cell>
          <cell r="V19" t="str">
            <v>np</v>
          </cell>
          <cell r="W19" t="str">
            <v>np</v>
          </cell>
          <cell r="X19">
            <v>0</v>
          </cell>
          <cell r="Y19" t="str">
            <v>np</v>
          </cell>
          <cell r="Z19" t="str">
            <v>np</v>
          </cell>
          <cell r="AA19">
            <v>0</v>
          </cell>
          <cell r="AB19" t="str">
            <v>np</v>
          </cell>
          <cell r="AC19" t="str">
            <v>np</v>
          </cell>
          <cell r="AD19">
            <v>0</v>
          </cell>
          <cell r="AE19" t="str">
            <v>np</v>
          </cell>
          <cell r="AF19" t="str">
            <v>np</v>
          </cell>
          <cell r="AG19">
            <v>0</v>
          </cell>
          <cell r="AH19" t="str">
            <v>np</v>
          </cell>
          <cell r="AI19" t="str">
            <v>np</v>
          </cell>
          <cell r="AJ19">
            <v>0</v>
          </cell>
          <cell r="AK19" t="str">
            <v>np</v>
          </cell>
          <cell r="AL19" t="str">
            <v>np</v>
          </cell>
          <cell r="AM19">
            <v>0</v>
          </cell>
          <cell r="AN19" t="str">
            <v>np</v>
          </cell>
        </row>
        <row r="20">
          <cell r="C20" t="str">
            <v>Wieronski, Anna</v>
          </cell>
          <cell r="D20">
            <v>1988</v>
          </cell>
          <cell r="E20">
            <v>429</v>
          </cell>
          <cell r="F20">
            <v>27</v>
          </cell>
          <cell r="G20">
            <v>120</v>
          </cell>
          <cell r="H20" t="str">
            <v>np</v>
          </cell>
          <cell r="I20">
            <v>0</v>
          </cell>
          <cell r="J20" t="str">
            <v>np</v>
          </cell>
          <cell r="K20">
            <v>0</v>
          </cell>
          <cell r="L20">
            <v>25</v>
          </cell>
          <cell r="M20">
            <v>124</v>
          </cell>
          <cell r="N20">
            <v>25.5</v>
          </cell>
          <cell r="O20">
            <v>184.5</v>
          </cell>
          <cell r="P20">
            <v>25.5</v>
          </cell>
          <cell r="Q20" t="str">
            <v>np</v>
          </cell>
          <cell r="R20">
            <v>0</v>
          </cell>
          <cell r="S20" t="str">
            <v>np</v>
          </cell>
          <cell r="T20" t="str">
            <v>np</v>
          </cell>
          <cell r="U20">
            <v>0</v>
          </cell>
          <cell r="V20" t="str">
            <v>np</v>
          </cell>
          <cell r="W20" t="str">
            <v>np</v>
          </cell>
          <cell r="X20">
            <v>0</v>
          </cell>
          <cell r="Y20" t="str">
            <v>np</v>
          </cell>
          <cell r="Z20" t="str">
            <v>np</v>
          </cell>
          <cell r="AA20">
            <v>0</v>
          </cell>
          <cell r="AB20" t="str">
            <v>np</v>
          </cell>
          <cell r="AC20" t="str">
            <v>np</v>
          </cell>
          <cell r="AD20">
            <v>0</v>
          </cell>
          <cell r="AE20" t="str">
            <v>np</v>
          </cell>
          <cell r="AF20" t="str">
            <v>np</v>
          </cell>
          <cell r="AG20">
            <v>0</v>
          </cell>
          <cell r="AH20" t="str">
            <v>np</v>
          </cell>
          <cell r="AI20" t="str">
            <v>np</v>
          </cell>
          <cell r="AJ20">
            <v>0</v>
          </cell>
          <cell r="AK20" t="str">
            <v>np</v>
          </cell>
          <cell r="AL20" t="str">
            <v>np</v>
          </cell>
          <cell r="AM20">
            <v>0</v>
          </cell>
          <cell r="AN20" t="str">
            <v>np</v>
          </cell>
        </row>
        <row r="21">
          <cell r="C21" t="str">
            <v>Vloka, Caroline N</v>
          </cell>
          <cell r="D21">
            <v>1990</v>
          </cell>
          <cell r="E21">
            <v>410</v>
          </cell>
          <cell r="F21">
            <v>13</v>
          </cell>
          <cell r="G21">
            <v>206</v>
          </cell>
          <cell r="H21" t="str">
            <v>np</v>
          </cell>
          <cell r="I21">
            <v>0</v>
          </cell>
          <cell r="J21" t="str">
            <v>np</v>
          </cell>
          <cell r="K21">
            <v>0</v>
          </cell>
          <cell r="L21">
            <v>14</v>
          </cell>
          <cell r="M21">
            <v>204</v>
          </cell>
          <cell r="N21" t="str">
            <v>np</v>
          </cell>
          <cell r="O21">
            <v>0</v>
          </cell>
          <cell r="P21" t="e">
            <v>#N/A</v>
          </cell>
          <cell r="Q21" t="str">
            <v>np</v>
          </cell>
          <cell r="R21">
            <v>0</v>
          </cell>
          <cell r="S21" t="e">
            <v>#N/A</v>
          </cell>
          <cell r="T21" t="str">
            <v>np</v>
          </cell>
          <cell r="U21">
            <v>0</v>
          </cell>
          <cell r="V21" t="e">
            <v>#N/A</v>
          </cell>
          <cell r="W21" t="str">
            <v>np</v>
          </cell>
          <cell r="X21">
            <v>0</v>
          </cell>
          <cell r="Y21" t="e">
            <v>#N/A</v>
          </cell>
          <cell r="Z21" t="str">
            <v>np</v>
          </cell>
          <cell r="AA21">
            <v>0</v>
          </cell>
          <cell r="AB21" t="e">
            <v>#N/A</v>
          </cell>
          <cell r="AC21" t="str">
            <v>np</v>
          </cell>
          <cell r="AD21">
            <v>0</v>
          </cell>
          <cell r="AE21" t="e">
            <v>#N/A</v>
          </cell>
          <cell r="AF21" t="str">
            <v>np</v>
          </cell>
          <cell r="AG21">
            <v>0</v>
          </cell>
          <cell r="AH21" t="e">
            <v>#N/A</v>
          </cell>
          <cell r="AI21" t="str">
            <v>np</v>
          </cell>
          <cell r="AJ21">
            <v>0</v>
          </cell>
          <cell r="AK21" t="e">
            <v>#N/A</v>
          </cell>
          <cell r="AL21" t="str">
            <v>np</v>
          </cell>
          <cell r="AM21">
            <v>0</v>
          </cell>
          <cell r="AN21" t="e">
            <v>#N/A</v>
          </cell>
        </row>
        <row r="22">
          <cell r="C22" t="str">
            <v>Bartoszewicz, Ann</v>
          </cell>
          <cell r="D22">
            <v>1988</v>
          </cell>
          <cell r="E22">
            <v>377</v>
          </cell>
          <cell r="F22" t="str">
            <v>np</v>
          </cell>
          <cell r="G22">
            <v>0</v>
          </cell>
          <cell r="H22">
            <v>12</v>
          </cell>
          <cell r="I22">
            <v>211</v>
          </cell>
          <cell r="J22" t="str">
            <v>np</v>
          </cell>
          <cell r="K22">
            <v>0</v>
          </cell>
          <cell r="L22" t="str">
            <v>np</v>
          </cell>
          <cell r="M22">
            <v>0</v>
          </cell>
          <cell r="N22" t="str">
            <v>np</v>
          </cell>
          <cell r="O22">
            <v>0</v>
          </cell>
          <cell r="P22" t="str">
            <v>np</v>
          </cell>
          <cell r="Q22" t="str">
            <v>np</v>
          </cell>
          <cell r="R22">
            <v>0</v>
          </cell>
          <cell r="S22" t="str">
            <v>np</v>
          </cell>
          <cell r="T22">
            <v>31</v>
          </cell>
          <cell r="U22">
            <v>166</v>
          </cell>
          <cell r="V22">
            <v>31</v>
          </cell>
          <cell r="W22" t="str">
            <v>np</v>
          </cell>
          <cell r="X22">
            <v>0</v>
          </cell>
          <cell r="Y22" t="str">
            <v>np</v>
          </cell>
          <cell r="Z22" t="str">
            <v>np</v>
          </cell>
          <cell r="AA22">
            <v>0</v>
          </cell>
          <cell r="AB22" t="str">
            <v>np</v>
          </cell>
          <cell r="AC22" t="str">
            <v>np</v>
          </cell>
          <cell r="AD22">
            <v>0</v>
          </cell>
          <cell r="AE22" t="str">
            <v>np</v>
          </cell>
          <cell r="AF22" t="str">
            <v>np</v>
          </cell>
          <cell r="AG22">
            <v>0</v>
          </cell>
          <cell r="AH22" t="str">
            <v>np</v>
          </cell>
          <cell r="AI22" t="str">
            <v>np</v>
          </cell>
          <cell r="AJ22">
            <v>0</v>
          </cell>
          <cell r="AK22" t="str">
            <v>np</v>
          </cell>
          <cell r="AL22" t="str">
            <v>np</v>
          </cell>
          <cell r="AM22">
            <v>0</v>
          </cell>
          <cell r="AN22" t="str">
            <v>np</v>
          </cell>
        </row>
        <row r="23">
          <cell r="C23" t="str">
            <v>McNeil, Molly C</v>
          </cell>
          <cell r="D23">
            <v>1988</v>
          </cell>
          <cell r="E23">
            <v>344</v>
          </cell>
          <cell r="F23">
            <v>9</v>
          </cell>
          <cell r="G23">
            <v>214</v>
          </cell>
          <cell r="H23" t="str">
            <v>np</v>
          </cell>
          <cell r="I23">
            <v>0</v>
          </cell>
          <cell r="J23" t="str">
            <v>np</v>
          </cell>
          <cell r="K23">
            <v>0</v>
          </cell>
          <cell r="L23">
            <v>22</v>
          </cell>
          <cell r="M23">
            <v>130</v>
          </cell>
          <cell r="N23" t="str">
            <v>np</v>
          </cell>
          <cell r="O23">
            <v>0</v>
          </cell>
          <cell r="P23" t="e">
            <v>#N/A</v>
          </cell>
          <cell r="Q23" t="str">
            <v>np</v>
          </cell>
          <cell r="R23">
            <v>0</v>
          </cell>
          <cell r="S23" t="e">
            <v>#N/A</v>
          </cell>
          <cell r="T23" t="str">
            <v>np</v>
          </cell>
          <cell r="U23">
            <v>0</v>
          </cell>
          <cell r="V23" t="e">
            <v>#N/A</v>
          </cell>
          <cell r="W23" t="str">
            <v>np</v>
          </cell>
          <cell r="X23">
            <v>0</v>
          </cell>
          <cell r="Y23" t="e">
            <v>#N/A</v>
          </cell>
          <cell r="Z23" t="str">
            <v>np</v>
          </cell>
          <cell r="AA23">
            <v>0</v>
          </cell>
          <cell r="AB23" t="e">
            <v>#N/A</v>
          </cell>
          <cell r="AC23" t="str">
            <v>np</v>
          </cell>
          <cell r="AD23">
            <v>0</v>
          </cell>
          <cell r="AE23" t="e">
            <v>#N/A</v>
          </cell>
          <cell r="AF23" t="str">
            <v>np</v>
          </cell>
          <cell r="AG23">
            <v>0</v>
          </cell>
          <cell r="AH23" t="e">
            <v>#N/A</v>
          </cell>
          <cell r="AI23" t="str">
            <v>np</v>
          </cell>
          <cell r="AJ23">
            <v>0</v>
          </cell>
          <cell r="AK23" t="e">
            <v>#N/A</v>
          </cell>
          <cell r="AL23" t="str">
            <v>np</v>
          </cell>
          <cell r="AM23">
            <v>0</v>
          </cell>
          <cell r="AN23" t="e">
            <v>#N/A</v>
          </cell>
        </row>
        <row r="24">
          <cell r="C24" t="str">
            <v>Siebert, Lillian</v>
          </cell>
          <cell r="D24">
            <v>1988</v>
          </cell>
          <cell r="E24">
            <v>334</v>
          </cell>
          <cell r="F24">
            <v>21</v>
          </cell>
          <cell r="G24">
            <v>132</v>
          </cell>
          <cell r="H24">
            <v>14</v>
          </cell>
          <cell r="I24">
            <v>202</v>
          </cell>
          <cell r="J24" t="str">
            <v>np</v>
          </cell>
          <cell r="K24">
            <v>0</v>
          </cell>
          <cell r="L24" t="str">
            <v>np</v>
          </cell>
          <cell r="M24">
            <v>0</v>
          </cell>
          <cell r="N24" t="str">
            <v>np</v>
          </cell>
          <cell r="O24">
            <v>0</v>
          </cell>
          <cell r="P24" t="e">
            <v>#N/A</v>
          </cell>
          <cell r="Q24" t="str">
            <v>np</v>
          </cell>
          <cell r="R24">
            <v>0</v>
          </cell>
          <cell r="S24" t="e">
            <v>#N/A</v>
          </cell>
          <cell r="T24" t="str">
            <v>np</v>
          </cell>
          <cell r="U24">
            <v>0</v>
          </cell>
          <cell r="V24" t="e">
            <v>#N/A</v>
          </cell>
          <cell r="W24" t="str">
            <v>np</v>
          </cell>
          <cell r="X24">
            <v>0</v>
          </cell>
          <cell r="Y24" t="e">
            <v>#N/A</v>
          </cell>
          <cell r="Z24" t="str">
            <v>np</v>
          </cell>
          <cell r="AA24">
            <v>0</v>
          </cell>
          <cell r="AB24" t="e">
            <v>#N/A</v>
          </cell>
          <cell r="AC24" t="str">
            <v>np</v>
          </cell>
          <cell r="AD24">
            <v>0</v>
          </cell>
          <cell r="AE24" t="e">
            <v>#N/A</v>
          </cell>
          <cell r="AF24" t="str">
            <v>np</v>
          </cell>
          <cell r="AG24">
            <v>0</v>
          </cell>
          <cell r="AH24" t="e">
            <v>#N/A</v>
          </cell>
          <cell r="AI24" t="str">
            <v>np</v>
          </cell>
          <cell r="AJ24">
            <v>0</v>
          </cell>
          <cell r="AK24" t="e">
            <v>#N/A</v>
          </cell>
          <cell r="AL24" t="str">
            <v>np</v>
          </cell>
          <cell r="AM24">
            <v>0</v>
          </cell>
          <cell r="AN24" t="e">
            <v>#N/A</v>
          </cell>
        </row>
        <row r="25">
          <cell r="C25" t="str">
            <v>Bass, Molly B</v>
          </cell>
          <cell r="D25">
            <v>1989</v>
          </cell>
          <cell r="E25">
            <v>323</v>
          </cell>
          <cell r="F25">
            <v>17</v>
          </cell>
          <cell r="G25">
            <v>140</v>
          </cell>
          <cell r="H25" t="str">
            <v>np</v>
          </cell>
          <cell r="I25">
            <v>0</v>
          </cell>
          <cell r="J25" t="str">
            <v>np</v>
          </cell>
          <cell r="K25">
            <v>0</v>
          </cell>
          <cell r="L25" t="str">
            <v>np</v>
          </cell>
          <cell r="M25">
            <v>0</v>
          </cell>
          <cell r="N25" t="str">
            <v>np</v>
          </cell>
          <cell r="O25">
            <v>0</v>
          </cell>
          <cell r="P25" t="str">
            <v>np</v>
          </cell>
          <cell r="Q25">
            <v>26</v>
          </cell>
          <cell r="R25">
            <v>183</v>
          </cell>
          <cell r="S25">
            <v>26</v>
          </cell>
          <cell r="T25" t="str">
            <v>np</v>
          </cell>
          <cell r="U25">
            <v>0</v>
          </cell>
          <cell r="V25" t="str">
            <v>np</v>
          </cell>
          <cell r="W25" t="str">
            <v>np</v>
          </cell>
          <cell r="X25">
            <v>0</v>
          </cell>
          <cell r="Y25" t="str">
            <v>np</v>
          </cell>
          <cell r="Z25" t="str">
            <v>np</v>
          </cell>
          <cell r="AA25">
            <v>0</v>
          </cell>
          <cell r="AB25" t="str">
            <v>np</v>
          </cell>
          <cell r="AC25" t="str">
            <v>np</v>
          </cell>
          <cell r="AD25">
            <v>0</v>
          </cell>
          <cell r="AE25" t="str">
            <v>np</v>
          </cell>
          <cell r="AF25" t="str">
            <v>np</v>
          </cell>
          <cell r="AG25">
            <v>0</v>
          </cell>
          <cell r="AH25" t="str">
            <v>np</v>
          </cell>
          <cell r="AI25" t="str">
            <v>np</v>
          </cell>
          <cell r="AJ25">
            <v>0</v>
          </cell>
          <cell r="AK25" t="str">
            <v>np</v>
          </cell>
          <cell r="AL25" t="str">
            <v>np</v>
          </cell>
          <cell r="AM25">
            <v>0</v>
          </cell>
          <cell r="AN25" t="str">
            <v>np</v>
          </cell>
        </row>
        <row r="26">
          <cell r="C26" t="str">
            <v>Kraujalis, Marina L</v>
          </cell>
          <cell r="D26">
            <v>1989</v>
          </cell>
          <cell r="E26">
            <v>323</v>
          </cell>
          <cell r="F26">
            <v>18</v>
          </cell>
          <cell r="G26">
            <v>138</v>
          </cell>
          <cell r="H26" t="str">
            <v>np</v>
          </cell>
          <cell r="I26">
            <v>0</v>
          </cell>
          <cell r="J26" t="str">
            <v>np</v>
          </cell>
          <cell r="K26">
            <v>0</v>
          </cell>
          <cell r="L26" t="str">
            <v>np</v>
          </cell>
          <cell r="M26">
            <v>0</v>
          </cell>
          <cell r="N26">
            <v>25.5</v>
          </cell>
          <cell r="O26">
            <v>184.5</v>
          </cell>
          <cell r="P26">
            <v>25.5</v>
          </cell>
          <cell r="Q26" t="str">
            <v>np</v>
          </cell>
          <cell r="R26">
            <v>0</v>
          </cell>
          <cell r="S26" t="str">
            <v>np</v>
          </cell>
          <cell r="T26" t="str">
            <v>np</v>
          </cell>
          <cell r="U26">
            <v>0</v>
          </cell>
          <cell r="V26" t="str">
            <v>np</v>
          </cell>
          <cell r="W26" t="str">
            <v>np</v>
          </cell>
          <cell r="X26">
            <v>0</v>
          </cell>
          <cell r="Y26" t="str">
            <v>np</v>
          </cell>
          <cell r="Z26" t="str">
            <v>np</v>
          </cell>
          <cell r="AA26">
            <v>0</v>
          </cell>
          <cell r="AB26" t="str">
            <v>np</v>
          </cell>
          <cell r="AC26" t="str">
            <v>np</v>
          </cell>
          <cell r="AD26">
            <v>0</v>
          </cell>
          <cell r="AE26" t="str">
            <v>np</v>
          </cell>
          <cell r="AF26" t="str">
            <v>np</v>
          </cell>
          <cell r="AG26">
            <v>0</v>
          </cell>
          <cell r="AH26" t="str">
            <v>np</v>
          </cell>
          <cell r="AI26" t="str">
            <v>np</v>
          </cell>
          <cell r="AJ26">
            <v>0</v>
          </cell>
          <cell r="AK26" t="str">
            <v>np</v>
          </cell>
          <cell r="AL26" t="str">
            <v>np</v>
          </cell>
          <cell r="AM26">
            <v>0</v>
          </cell>
          <cell r="AN26" t="str">
            <v>np</v>
          </cell>
        </row>
        <row r="27">
          <cell r="C27" t="str">
            <v>Baran, Alexis B</v>
          </cell>
          <cell r="D27">
            <v>1987</v>
          </cell>
          <cell r="E27">
            <v>283</v>
          </cell>
          <cell r="F27">
            <v>31</v>
          </cell>
          <cell r="G27">
            <v>112</v>
          </cell>
          <cell r="H27" t="str">
            <v>np</v>
          </cell>
          <cell r="I27">
            <v>0</v>
          </cell>
          <cell r="J27" t="str">
            <v>np</v>
          </cell>
          <cell r="K27">
            <v>0</v>
          </cell>
          <cell r="L27" t="str">
            <v>np</v>
          </cell>
          <cell r="M27">
            <v>0</v>
          </cell>
          <cell r="N27">
            <v>30</v>
          </cell>
          <cell r="O27">
            <v>171</v>
          </cell>
          <cell r="P27">
            <v>30</v>
          </cell>
          <cell r="Q27" t="str">
            <v>np</v>
          </cell>
          <cell r="R27">
            <v>0</v>
          </cell>
          <cell r="S27" t="str">
            <v>np</v>
          </cell>
          <cell r="T27" t="str">
            <v>np</v>
          </cell>
          <cell r="U27">
            <v>0</v>
          </cell>
          <cell r="V27" t="str">
            <v>np</v>
          </cell>
          <cell r="W27" t="str">
            <v>np</v>
          </cell>
          <cell r="X27">
            <v>0</v>
          </cell>
          <cell r="Y27" t="str">
            <v>np</v>
          </cell>
          <cell r="Z27" t="str">
            <v>np</v>
          </cell>
          <cell r="AA27">
            <v>0</v>
          </cell>
          <cell r="AB27" t="str">
            <v>np</v>
          </cell>
          <cell r="AC27" t="str">
            <v>np</v>
          </cell>
          <cell r="AD27">
            <v>0</v>
          </cell>
          <cell r="AE27" t="str">
            <v>np</v>
          </cell>
          <cell r="AF27" t="str">
            <v>np</v>
          </cell>
          <cell r="AG27">
            <v>0</v>
          </cell>
          <cell r="AH27" t="str">
            <v>np</v>
          </cell>
          <cell r="AI27" t="str">
            <v>np</v>
          </cell>
          <cell r="AJ27">
            <v>0</v>
          </cell>
          <cell r="AK27" t="str">
            <v>np</v>
          </cell>
          <cell r="AL27" t="str">
            <v>np</v>
          </cell>
          <cell r="AM27">
            <v>0</v>
          </cell>
          <cell r="AN27" t="str">
            <v>np</v>
          </cell>
        </row>
        <row r="28">
          <cell r="C28" t="str">
            <v>Herbert, Stephanie</v>
          </cell>
          <cell r="D28">
            <v>1988</v>
          </cell>
          <cell r="E28">
            <v>250</v>
          </cell>
          <cell r="F28">
            <v>22</v>
          </cell>
          <cell r="G28">
            <v>130</v>
          </cell>
          <cell r="H28" t="str">
            <v>np</v>
          </cell>
          <cell r="I28">
            <v>0</v>
          </cell>
          <cell r="J28" t="str">
            <v>np</v>
          </cell>
          <cell r="K28">
            <v>0</v>
          </cell>
          <cell r="L28">
            <v>27</v>
          </cell>
          <cell r="M28">
            <v>120</v>
          </cell>
          <cell r="N28" t="str">
            <v>np</v>
          </cell>
          <cell r="O28">
            <v>0</v>
          </cell>
          <cell r="P28" t="e">
            <v>#N/A</v>
          </cell>
          <cell r="Q28" t="str">
            <v>np</v>
          </cell>
          <cell r="R28">
            <v>0</v>
          </cell>
          <cell r="S28" t="e">
            <v>#N/A</v>
          </cell>
          <cell r="T28" t="str">
            <v>np</v>
          </cell>
          <cell r="U28">
            <v>0</v>
          </cell>
          <cell r="V28" t="e">
            <v>#N/A</v>
          </cell>
          <cell r="W28" t="str">
            <v>np</v>
          </cell>
          <cell r="X28">
            <v>0</v>
          </cell>
          <cell r="Y28" t="e">
            <v>#N/A</v>
          </cell>
          <cell r="Z28" t="str">
            <v>np</v>
          </cell>
          <cell r="AA28">
            <v>0</v>
          </cell>
          <cell r="AB28" t="e">
            <v>#N/A</v>
          </cell>
          <cell r="AC28" t="str">
            <v>np</v>
          </cell>
          <cell r="AD28">
            <v>0</v>
          </cell>
          <cell r="AE28" t="e">
            <v>#N/A</v>
          </cell>
          <cell r="AF28" t="str">
            <v>np</v>
          </cell>
          <cell r="AG28">
            <v>0</v>
          </cell>
          <cell r="AH28" t="e">
            <v>#N/A</v>
          </cell>
          <cell r="AI28" t="str">
            <v>np</v>
          </cell>
          <cell r="AJ28">
            <v>0</v>
          </cell>
          <cell r="AK28" t="e">
            <v>#N/A</v>
          </cell>
          <cell r="AL28" t="str">
            <v>np</v>
          </cell>
          <cell r="AM28">
            <v>0</v>
          </cell>
          <cell r="AN28" t="e">
            <v>#N/A</v>
          </cell>
        </row>
        <row r="29">
          <cell r="C29" t="str">
            <v>Blumenthal, Dena C</v>
          </cell>
          <cell r="D29">
            <v>1987</v>
          </cell>
          <cell r="E29">
            <v>238</v>
          </cell>
          <cell r="F29">
            <v>23</v>
          </cell>
          <cell r="G29">
            <v>128</v>
          </cell>
          <cell r="H29" t="str">
            <v>np</v>
          </cell>
          <cell r="I29">
            <v>0</v>
          </cell>
          <cell r="J29" t="str">
            <v>np</v>
          </cell>
          <cell r="K29">
            <v>0</v>
          </cell>
          <cell r="L29">
            <v>32</v>
          </cell>
          <cell r="M29">
            <v>110</v>
          </cell>
          <cell r="N29" t="str">
            <v>np</v>
          </cell>
          <cell r="O29">
            <v>0</v>
          </cell>
          <cell r="P29" t="e">
            <v>#N/A</v>
          </cell>
          <cell r="Q29" t="str">
            <v>np</v>
          </cell>
          <cell r="R29">
            <v>0</v>
          </cell>
          <cell r="S29" t="e">
            <v>#N/A</v>
          </cell>
          <cell r="T29" t="str">
            <v>np</v>
          </cell>
          <cell r="U29">
            <v>0</v>
          </cell>
          <cell r="V29" t="e">
            <v>#N/A</v>
          </cell>
          <cell r="W29" t="str">
            <v>np</v>
          </cell>
          <cell r="X29">
            <v>0</v>
          </cell>
          <cell r="Y29" t="e">
            <v>#N/A</v>
          </cell>
          <cell r="Z29" t="str">
            <v>np</v>
          </cell>
          <cell r="AA29">
            <v>0</v>
          </cell>
          <cell r="AB29" t="e">
            <v>#N/A</v>
          </cell>
          <cell r="AC29" t="str">
            <v>np</v>
          </cell>
          <cell r="AD29">
            <v>0</v>
          </cell>
          <cell r="AE29" t="e">
            <v>#N/A</v>
          </cell>
          <cell r="AF29" t="str">
            <v>np</v>
          </cell>
          <cell r="AG29">
            <v>0</v>
          </cell>
          <cell r="AH29" t="e">
            <v>#N/A</v>
          </cell>
          <cell r="AI29" t="str">
            <v>np</v>
          </cell>
          <cell r="AJ29">
            <v>0</v>
          </cell>
          <cell r="AK29" t="e">
            <v>#N/A</v>
          </cell>
          <cell r="AL29" t="str">
            <v>np</v>
          </cell>
          <cell r="AM29">
            <v>0</v>
          </cell>
          <cell r="AN29" t="e">
            <v>#N/A</v>
          </cell>
        </row>
        <row r="30">
          <cell r="C30" t="str">
            <v>Williams, Jocelyn H</v>
          </cell>
          <cell r="D30">
            <v>1989</v>
          </cell>
          <cell r="E30">
            <v>202</v>
          </cell>
          <cell r="F30">
            <v>15</v>
          </cell>
          <cell r="G30">
            <v>202</v>
          </cell>
          <cell r="H30" t="str">
            <v>np</v>
          </cell>
          <cell r="I30">
            <v>0</v>
          </cell>
          <cell r="J30" t="str">
            <v>np</v>
          </cell>
          <cell r="K30">
            <v>0</v>
          </cell>
          <cell r="L30" t="str">
            <v>np</v>
          </cell>
          <cell r="M30">
            <v>0</v>
          </cell>
          <cell r="N30" t="str">
            <v>np</v>
          </cell>
          <cell r="O30">
            <v>0</v>
          </cell>
          <cell r="P30" t="e">
            <v>#N/A</v>
          </cell>
          <cell r="Q30" t="str">
            <v>np</v>
          </cell>
          <cell r="R30">
            <v>0</v>
          </cell>
          <cell r="S30" t="e">
            <v>#N/A</v>
          </cell>
          <cell r="T30" t="str">
            <v>np</v>
          </cell>
          <cell r="U30">
            <v>0</v>
          </cell>
          <cell r="V30" t="e">
            <v>#N/A</v>
          </cell>
          <cell r="W30" t="str">
            <v>np</v>
          </cell>
          <cell r="X30">
            <v>0</v>
          </cell>
          <cell r="Y30" t="e">
            <v>#N/A</v>
          </cell>
          <cell r="Z30" t="str">
            <v>np</v>
          </cell>
          <cell r="AA30">
            <v>0</v>
          </cell>
          <cell r="AB30" t="e">
            <v>#N/A</v>
          </cell>
          <cell r="AC30" t="str">
            <v>np</v>
          </cell>
          <cell r="AD30">
            <v>0</v>
          </cell>
          <cell r="AE30" t="e">
            <v>#N/A</v>
          </cell>
          <cell r="AF30" t="str">
            <v>np</v>
          </cell>
          <cell r="AG30">
            <v>0</v>
          </cell>
          <cell r="AH30" t="e">
            <v>#N/A</v>
          </cell>
          <cell r="AI30" t="str">
            <v>np</v>
          </cell>
          <cell r="AJ30">
            <v>0</v>
          </cell>
          <cell r="AK30" t="e">
            <v>#N/A</v>
          </cell>
          <cell r="AL30" t="str">
            <v>np</v>
          </cell>
          <cell r="AM30">
            <v>0</v>
          </cell>
          <cell r="AN30" t="e">
            <v>#N/A</v>
          </cell>
        </row>
        <row r="31">
          <cell r="C31" t="str">
            <v>Maxfield, Bethany G</v>
          </cell>
          <cell r="D31">
            <v>1989</v>
          </cell>
          <cell r="E31">
            <v>136</v>
          </cell>
          <cell r="F31">
            <v>19</v>
          </cell>
          <cell r="G31">
            <v>136</v>
          </cell>
          <cell r="H31" t="str">
            <v>np</v>
          </cell>
          <cell r="I31">
            <v>0</v>
          </cell>
          <cell r="J31" t="str">
            <v>np</v>
          </cell>
          <cell r="K31">
            <v>0</v>
          </cell>
          <cell r="L31" t="str">
            <v>np</v>
          </cell>
          <cell r="M31">
            <v>0</v>
          </cell>
          <cell r="N31" t="str">
            <v>np</v>
          </cell>
          <cell r="O31">
            <v>0</v>
          </cell>
          <cell r="P31" t="e">
            <v>#N/A</v>
          </cell>
          <cell r="Q31" t="str">
            <v>np</v>
          </cell>
          <cell r="R31">
            <v>0</v>
          </cell>
          <cell r="S31" t="e">
            <v>#N/A</v>
          </cell>
          <cell r="T31" t="str">
            <v>np</v>
          </cell>
          <cell r="U31">
            <v>0</v>
          </cell>
          <cell r="V31" t="e">
            <v>#N/A</v>
          </cell>
          <cell r="W31" t="str">
            <v>np</v>
          </cell>
          <cell r="X31">
            <v>0</v>
          </cell>
          <cell r="Y31" t="e">
            <v>#N/A</v>
          </cell>
          <cell r="Z31" t="str">
            <v>np</v>
          </cell>
          <cell r="AA31">
            <v>0</v>
          </cell>
          <cell r="AB31" t="e">
            <v>#N/A</v>
          </cell>
          <cell r="AC31" t="str">
            <v>np</v>
          </cell>
          <cell r="AD31">
            <v>0</v>
          </cell>
          <cell r="AE31" t="e">
            <v>#N/A</v>
          </cell>
          <cell r="AF31" t="str">
            <v>np</v>
          </cell>
          <cell r="AG31">
            <v>0</v>
          </cell>
          <cell r="AH31" t="e">
            <v>#N/A</v>
          </cell>
          <cell r="AI31" t="str">
            <v>np</v>
          </cell>
          <cell r="AJ31">
            <v>0</v>
          </cell>
          <cell r="AK31" t="e">
            <v>#N/A</v>
          </cell>
          <cell r="AL31" t="str">
            <v>np</v>
          </cell>
          <cell r="AM31">
            <v>0</v>
          </cell>
          <cell r="AN31" t="e">
            <v>#N/A</v>
          </cell>
        </row>
        <row r="32">
          <cell r="C32" t="str">
            <v>Stone, Anne-Elizabeth</v>
          </cell>
          <cell r="D32">
            <v>1990</v>
          </cell>
          <cell r="E32">
            <v>134</v>
          </cell>
          <cell r="F32">
            <v>20</v>
          </cell>
          <cell r="G32">
            <v>134</v>
          </cell>
          <cell r="H32" t="str">
            <v>np</v>
          </cell>
          <cell r="I32">
            <v>0</v>
          </cell>
          <cell r="J32" t="str">
            <v>np</v>
          </cell>
          <cell r="K32">
            <v>0</v>
          </cell>
          <cell r="L32" t="str">
            <v>np</v>
          </cell>
          <cell r="M32">
            <v>0</v>
          </cell>
          <cell r="N32" t="str">
            <v>np</v>
          </cell>
          <cell r="O32">
            <v>0</v>
          </cell>
          <cell r="P32" t="e">
            <v>#N/A</v>
          </cell>
          <cell r="Q32" t="str">
            <v>np</v>
          </cell>
          <cell r="R32">
            <v>0</v>
          </cell>
          <cell r="S32" t="e">
            <v>#N/A</v>
          </cell>
          <cell r="T32" t="str">
            <v>np</v>
          </cell>
          <cell r="U32">
            <v>0</v>
          </cell>
          <cell r="V32" t="e">
            <v>#N/A</v>
          </cell>
          <cell r="W32" t="str">
            <v>np</v>
          </cell>
          <cell r="X32">
            <v>0</v>
          </cell>
          <cell r="Y32" t="e">
            <v>#N/A</v>
          </cell>
          <cell r="Z32" t="str">
            <v>np</v>
          </cell>
          <cell r="AA32">
            <v>0</v>
          </cell>
          <cell r="AB32" t="e">
            <v>#N/A</v>
          </cell>
          <cell r="AC32" t="str">
            <v>np</v>
          </cell>
          <cell r="AD32">
            <v>0</v>
          </cell>
          <cell r="AE32" t="e">
            <v>#N/A</v>
          </cell>
          <cell r="AF32" t="str">
            <v>np</v>
          </cell>
          <cell r="AG32">
            <v>0</v>
          </cell>
          <cell r="AH32" t="e">
            <v>#N/A</v>
          </cell>
          <cell r="AI32" t="str">
            <v>np</v>
          </cell>
          <cell r="AJ32">
            <v>0</v>
          </cell>
          <cell r="AK32" t="e">
            <v>#N/A</v>
          </cell>
          <cell r="AL32" t="str">
            <v>np</v>
          </cell>
          <cell r="AM32">
            <v>0</v>
          </cell>
          <cell r="AN32" t="e">
            <v>#N/A</v>
          </cell>
        </row>
        <row r="33">
          <cell r="C33" t="str">
            <v>Sachs, Elizabeth</v>
          </cell>
          <cell r="D33">
            <v>1989</v>
          </cell>
          <cell r="E33">
            <v>125</v>
          </cell>
          <cell r="F33">
            <v>24.5</v>
          </cell>
          <cell r="G33">
            <v>125</v>
          </cell>
          <cell r="H33" t="str">
            <v>np</v>
          </cell>
          <cell r="I33">
            <v>0</v>
          </cell>
          <cell r="J33" t="str">
            <v>np</v>
          </cell>
          <cell r="K33">
            <v>0</v>
          </cell>
          <cell r="L33" t="str">
            <v>np</v>
          </cell>
          <cell r="M33">
            <v>0</v>
          </cell>
          <cell r="N33" t="str">
            <v>np</v>
          </cell>
          <cell r="O33">
            <v>0</v>
          </cell>
          <cell r="P33" t="e">
            <v>#N/A</v>
          </cell>
          <cell r="Q33" t="str">
            <v>np</v>
          </cell>
          <cell r="R33">
            <v>0</v>
          </cell>
          <cell r="S33" t="e">
            <v>#N/A</v>
          </cell>
          <cell r="T33" t="str">
            <v>np</v>
          </cell>
          <cell r="U33">
            <v>0</v>
          </cell>
          <cell r="V33" t="e">
            <v>#N/A</v>
          </cell>
          <cell r="W33" t="str">
            <v>np</v>
          </cell>
          <cell r="X33">
            <v>0</v>
          </cell>
          <cell r="Y33" t="e">
            <v>#N/A</v>
          </cell>
          <cell r="Z33" t="str">
            <v>np</v>
          </cell>
          <cell r="AA33">
            <v>0</v>
          </cell>
          <cell r="AB33" t="e">
            <v>#N/A</v>
          </cell>
          <cell r="AC33" t="str">
            <v>np</v>
          </cell>
          <cell r="AD33">
            <v>0</v>
          </cell>
          <cell r="AE33" t="e">
            <v>#N/A</v>
          </cell>
          <cell r="AF33" t="str">
            <v>np</v>
          </cell>
          <cell r="AG33">
            <v>0</v>
          </cell>
          <cell r="AH33" t="e">
            <v>#N/A</v>
          </cell>
          <cell r="AI33" t="str">
            <v>np</v>
          </cell>
          <cell r="AJ33">
            <v>0</v>
          </cell>
          <cell r="AK33" t="e">
            <v>#N/A</v>
          </cell>
          <cell r="AL33" t="str">
            <v>np</v>
          </cell>
          <cell r="AM33">
            <v>0</v>
          </cell>
          <cell r="AN33" t="e">
            <v>#N/A</v>
          </cell>
        </row>
        <row r="34">
          <cell r="C34" t="str">
            <v>McKenna, Clare G</v>
          </cell>
          <cell r="D34">
            <v>1988</v>
          </cell>
          <cell r="E34">
            <v>122</v>
          </cell>
          <cell r="F34">
            <v>26</v>
          </cell>
          <cell r="G34">
            <v>122</v>
          </cell>
          <cell r="H34" t="str">
            <v>np</v>
          </cell>
          <cell r="I34">
            <v>0</v>
          </cell>
          <cell r="J34" t="str">
            <v>np</v>
          </cell>
          <cell r="K34">
            <v>0</v>
          </cell>
          <cell r="L34" t="str">
            <v>np</v>
          </cell>
          <cell r="M34">
            <v>0</v>
          </cell>
          <cell r="N34" t="str">
            <v>np</v>
          </cell>
          <cell r="O34">
            <v>0</v>
          </cell>
          <cell r="P34" t="e">
            <v>#N/A</v>
          </cell>
          <cell r="Q34" t="str">
            <v>np</v>
          </cell>
          <cell r="R34">
            <v>0</v>
          </cell>
          <cell r="S34" t="e">
            <v>#N/A</v>
          </cell>
          <cell r="T34" t="str">
            <v>np</v>
          </cell>
          <cell r="U34">
            <v>0</v>
          </cell>
          <cell r="V34" t="e">
            <v>#N/A</v>
          </cell>
          <cell r="W34" t="str">
            <v>np</v>
          </cell>
          <cell r="X34">
            <v>0</v>
          </cell>
          <cell r="Y34" t="e">
            <v>#N/A</v>
          </cell>
          <cell r="Z34" t="str">
            <v>np</v>
          </cell>
          <cell r="AA34">
            <v>0</v>
          </cell>
          <cell r="AB34" t="e">
            <v>#N/A</v>
          </cell>
          <cell r="AC34" t="str">
            <v>np</v>
          </cell>
          <cell r="AD34">
            <v>0</v>
          </cell>
          <cell r="AE34" t="e">
            <v>#N/A</v>
          </cell>
          <cell r="AF34" t="str">
            <v>np</v>
          </cell>
          <cell r="AG34">
            <v>0</v>
          </cell>
          <cell r="AH34" t="e">
            <v>#N/A</v>
          </cell>
          <cell r="AI34" t="str">
            <v>np</v>
          </cell>
          <cell r="AJ34">
            <v>0</v>
          </cell>
          <cell r="AK34" t="e">
            <v>#N/A</v>
          </cell>
          <cell r="AL34" t="str">
            <v>np</v>
          </cell>
          <cell r="AM34">
            <v>0</v>
          </cell>
          <cell r="AN34" t="e">
            <v>#N/A</v>
          </cell>
        </row>
        <row r="35">
          <cell r="C35" t="str">
            <v>Heiss, Alex S</v>
          </cell>
          <cell r="D35">
            <v>1987</v>
          </cell>
          <cell r="E35">
            <v>116</v>
          </cell>
          <cell r="F35">
            <v>29</v>
          </cell>
          <cell r="G35">
            <v>116</v>
          </cell>
          <cell r="H35" t="str">
            <v>np</v>
          </cell>
          <cell r="I35">
            <v>0</v>
          </cell>
          <cell r="J35" t="str">
            <v>np</v>
          </cell>
          <cell r="K35">
            <v>0</v>
          </cell>
          <cell r="L35" t="str">
            <v>np</v>
          </cell>
          <cell r="M35">
            <v>0</v>
          </cell>
          <cell r="N35" t="str">
            <v>np</v>
          </cell>
          <cell r="O35">
            <v>0</v>
          </cell>
          <cell r="P35" t="e">
            <v>#N/A</v>
          </cell>
          <cell r="Q35" t="str">
            <v>np</v>
          </cell>
          <cell r="R35">
            <v>0</v>
          </cell>
          <cell r="S35" t="e">
            <v>#N/A</v>
          </cell>
          <cell r="T35" t="str">
            <v>np</v>
          </cell>
          <cell r="U35">
            <v>0</v>
          </cell>
          <cell r="V35" t="e">
            <v>#N/A</v>
          </cell>
          <cell r="W35" t="str">
            <v>np</v>
          </cell>
          <cell r="X35">
            <v>0</v>
          </cell>
          <cell r="Y35" t="e">
            <v>#N/A</v>
          </cell>
          <cell r="Z35" t="str">
            <v>np</v>
          </cell>
          <cell r="AA35">
            <v>0</v>
          </cell>
          <cell r="AB35" t="e">
            <v>#N/A</v>
          </cell>
          <cell r="AC35" t="str">
            <v>np</v>
          </cell>
          <cell r="AD35">
            <v>0</v>
          </cell>
          <cell r="AE35" t="e">
            <v>#N/A</v>
          </cell>
          <cell r="AF35" t="str">
            <v>np</v>
          </cell>
          <cell r="AG35">
            <v>0</v>
          </cell>
          <cell r="AH35" t="e">
            <v>#N/A</v>
          </cell>
          <cell r="AI35" t="str">
            <v>np</v>
          </cell>
          <cell r="AJ35">
            <v>0</v>
          </cell>
          <cell r="AK35" t="e">
            <v>#N/A</v>
          </cell>
          <cell r="AL35" t="str">
            <v>np</v>
          </cell>
          <cell r="AM35">
            <v>0</v>
          </cell>
          <cell r="AN35" t="e">
            <v>#N/A</v>
          </cell>
        </row>
        <row r="36">
          <cell r="C36" t="str">
            <v>Meaut, Kristine M</v>
          </cell>
          <cell r="D36">
            <v>1988</v>
          </cell>
          <cell r="E36">
            <v>114</v>
          </cell>
          <cell r="F36">
            <v>30</v>
          </cell>
          <cell r="G36">
            <v>114</v>
          </cell>
          <cell r="H36" t="str">
            <v>np</v>
          </cell>
          <cell r="I36">
            <v>0</v>
          </cell>
          <cell r="J36" t="str">
            <v>np</v>
          </cell>
          <cell r="K36">
            <v>0</v>
          </cell>
          <cell r="L36" t="str">
            <v>np</v>
          </cell>
          <cell r="M36">
            <v>0</v>
          </cell>
          <cell r="N36" t="str">
            <v>np</v>
          </cell>
          <cell r="O36">
            <v>0</v>
          </cell>
          <cell r="P36" t="e">
            <v>#N/A</v>
          </cell>
          <cell r="Q36" t="str">
            <v>np</v>
          </cell>
          <cell r="R36">
            <v>0</v>
          </cell>
          <cell r="S36" t="e">
            <v>#N/A</v>
          </cell>
          <cell r="T36" t="str">
            <v>np</v>
          </cell>
          <cell r="U36">
            <v>0</v>
          </cell>
          <cell r="V36" t="e">
            <v>#N/A</v>
          </cell>
          <cell r="W36" t="str">
            <v>np</v>
          </cell>
          <cell r="X36">
            <v>0</v>
          </cell>
          <cell r="Y36" t="e">
            <v>#N/A</v>
          </cell>
          <cell r="Z36" t="str">
            <v>np</v>
          </cell>
          <cell r="AA36">
            <v>0</v>
          </cell>
          <cell r="AB36" t="e">
            <v>#N/A</v>
          </cell>
          <cell r="AC36" t="str">
            <v>np</v>
          </cell>
          <cell r="AD36">
            <v>0</v>
          </cell>
          <cell r="AE36" t="e">
            <v>#N/A</v>
          </cell>
          <cell r="AF36" t="str">
            <v>np</v>
          </cell>
          <cell r="AG36">
            <v>0</v>
          </cell>
          <cell r="AH36" t="e">
            <v>#N/A</v>
          </cell>
          <cell r="AI36" t="str">
            <v>np</v>
          </cell>
          <cell r="AJ36">
            <v>0</v>
          </cell>
          <cell r="AK36" t="e">
            <v>#N/A</v>
          </cell>
          <cell r="AL36" t="str">
            <v>np</v>
          </cell>
          <cell r="AM36">
            <v>0</v>
          </cell>
          <cell r="AN36" t="e">
            <v>#N/A</v>
          </cell>
        </row>
        <row r="37">
          <cell r="C37" t="str">
            <v>Fomovska, Alina M *</v>
          </cell>
          <cell r="D37">
            <v>1988</v>
          </cell>
          <cell r="E37">
            <v>110</v>
          </cell>
          <cell r="F37">
            <v>32</v>
          </cell>
          <cell r="G37">
            <v>110</v>
          </cell>
          <cell r="H37" t="str">
            <v>np</v>
          </cell>
          <cell r="I37">
            <v>0</v>
          </cell>
          <cell r="J37" t="str">
            <v>np</v>
          </cell>
          <cell r="K37">
            <v>0</v>
          </cell>
          <cell r="L37" t="str">
            <v>np</v>
          </cell>
          <cell r="M37">
            <v>0</v>
          </cell>
          <cell r="N37" t="str">
            <v>np</v>
          </cell>
          <cell r="O37">
            <v>0</v>
          </cell>
          <cell r="P37" t="e">
            <v>#N/A</v>
          </cell>
          <cell r="Q37" t="str">
            <v>np</v>
          </cell>
          <cell r="R37">
            <v>0</v>
          </cell>
          <cell r="S37" t="e">
            <v>#N/A</v>
          </cell>
          <cell r="T37" t="str">
            <v>np</v>
          </cell>
          <cell r="U37">
            <v>0</v>
          </cell>
          <cell r="V37" t="e">
            <v>#N/A</v>
          </cell>
          <cell r="W37" t="str">
            <v>np</v>
          </cell>
          <cell r="X37">
            <v>0</v>
          </cell>
          <cell r="Y37" t="e">
            <v>#N/A</v>
          </cell>
          <cell r="Z37" t="str">
            <v>np</v>
          </cell>
          <cell r="AA37">
            <v>0</v>
          </cell>
          <cell r="AB37" t="e">
            <v>#N/A</v>
          </cell>
          <cell r="AC37" t="str">
            <v>np</v>
          </cell>
          <cell r="AD37">
            <v>0</v>
          </cell>
          <cell r="AE37" t="e">
            <v>#N/A</v>
          </cell>
          <cell r="AF37" t="str">
            <v>np</v>
          </cell>
          <cell r="AG37">
            <v>0</v>
          </cell>
          <cell r="AH37" t="e">
            <v>#N/A</v>
          </cell>
          <cell r="AI37" t="str">
            <v>np</v>
          </cell>
          <cell r="AJ37">
            <v>0</v>
          </cell>
          <cell r="AK37" t="e">
            <v>#N/A</v>
          </cell>
          <cell r="AL37" t="str">
            <v>np</v>
          </cell>
          <cell r="AM37">
            <v>0</v>
          </cell>
          <cell r="AN37" t="e">
            <v>#N/A</v>
          </cell>
        </row>
        <row r="39">
          <cell r="C39" t="str">
            <v>Designated International Results</v>
          </cell>
          <cell r="L39" t="str">
            <v>Place</v>
          </cell>
          <cell r="M39" t="str">
            <v>Points</v>
          </cell>
        </row>
        <row r="40">
          <cell r="C40" t="str">
            <v>Parker, Sarah</v>
          </cell>
          <cell r="D40" t="str">
            <v>Jr "A", Frascati, ITA, 11/23/02</v>
          </cell>
          <cell r="L40">
            <v>22</v>
          </cell>
          <cell r="M40">
            <v>390</v>
          </cell>
        </row>
        <row r="41">
          <cell r="C41" t="str">
            <v>Parker, Sarah</v>
          </cell>
          <cell r="D41" t="str">
            <v>Jr "A", Budapest, HUN, 1/3/03</v>
          </cell>
          <cell r="L41">
            <v>32</v>
          </cell>
          <cell r="M41">
            <v>330</v>
          </cell>
        </row>
        <row r="42">
          <cell r="C42" t="str">
            <v>Parker, Sarah</v>
          </cell>
          <cell r="D42" t="str">
            <v>Jr. "A", Göppingen, GER, 1/12/03</v>
          </cell>
          <cell r="L42">
            <v>28</v>
          </cell>
          <cell r="M42">
            <v>354</v>
          </cell>
        </row>
        <row r="43">
          <cell r="C43" t="str">
            <v>Parker, Sarah</v>
          </cell>
          <cell r="D43" t="str">
            <v>Cadet Worlds, Trapani, ITA, 4/5/03</v>
          </cell>
          <cell r="L43">
            <v>6</v>
          </cell>
          <cell r="M43">
            <v>556</v>
          </cell>
        </row>
        <row r="44">
          <cell r="C44" t="str">
            <v>Schneider, Daria</v>
          </cell>
          <cell r="D44" t="str">
            <v>Jr "A", Dourdan, FRA, 2/23/03</v>
          </cell>
          <cell r="L44">
            <v>20</v>
          </cell>
          <cell r="M44">
            <v>402</v>
          </cell>
        </row>
        <row r="45">
          <cell r="C45" t="str">
            <v>Schneider, Daria</v>
          </cell>
          <cell r="D45" t="str">
            <v>Sr. "A", New York, NY, 6/13/03 (SF=2.000)</v>
          </cell>
          <cell r="L45">
            <v>47</v>
          </cell>
          <cell r="M45">
            <v>200</v>
          </cell>
        </row>
        <row r="46">
          <cell r="C46" t="str">
            <v>Thompson, Caitlin</v>
          </cell>
          <cell r="D46" t="str">
            <v>Jr "A", Frascati, ITA, 11/23/02</v>
          </cell>
          <cell r="L46">
            <v>25</v>
          </cell>
          <cell r="M46">
            <v>372</v>
          </cell>
        </row>
        <row r="47">
          <cell r="C47" t="str">
            <v>Thompson, Caitlin</v>
          </cell>
          <cell r="D47" t="str">
            <v>Jr "A", Budapest, HUN, 1/3/03</v>
          </cell>
          <cell r="L47">
            <v>25</v>
          </cell>
          <cell r="M47">
            <v>372</v>
          </cell>
        </row>
        <row r="48">
          <cell r="C48" t="str">
            <v>Thompson, Caitlin</v>
          </cell>
          <cell r="D48" t="str">
            <v>Jr "A", Logroño, ESP, 2/1/03</v>
          </cell>
          <cell r="L48">
            <v>8</v>
          </cell>
          <cell r="M48">
            <v>822</v>
          </cell>
        </row>
        <row r="49">
          <cell r="C49" t="str">
            <v>Thompson, Caitlin</v>
          </cell>
          <cell r="D49" t="str">
            <v>Sr. "A", Orléans, FRA, 3/29/03 (SF=2.000)</v>
          </cell>
          <cell r="L49">
            <v>57</v>
          </cell>
          <cell r="M49">
            <v>200</v>
          </cell>
        </row>
        <row r="50">
          <cell r="C50" t="str">
            <v>Thompson, Caitlin</v>
          </cell>
          <cell r="D50" t="str">
            <v>Sr. "A", New York, NY, 6/13/03 (SF=2.000)</v>
          </cell>
          <cell r="L50">
            <v>51</v>
          </cell>
          <cell r="M50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5.421875" style="6" hidden="1" customWidth="1"/>
    <col min="22" max="23" width="5.421875" style="6" customWidth="1"/>
    <col min="24" max="24" width="4.7109375" style="6" hidden="1" customWidth="1"/>
    <col min="26" max="32" width="9.140625" style="0" hidden="1" customWidth="1"/>
  </cols>
  <sheetData>
    <row r="1" spans="1:24" s="11" customFormat="1" ht="12.75" customHeight="1">
      <c r="A1" s="29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256</v>
      </c>
      <c r="H1" s="10"/>
      <c r="I1" s="9" t="s">
        <v>371</v>
      </c>
      <c r="J1" s="10"/>
      <c r="K1" s="9" t="s">
        <v>448</v>
      </c>
      <c r="L1" s="10"/>
      <c r="M1" s="15" t="s">
        <v>450</v>
      </c>
      <c r="N1" s="19"/>
      <c r="O1" s="20">
        <f>HLOOKUP(M1,'[2]Men''s Epée'!$F$1:$M$3,3,0)</f>
        <v>6</v>
      </c>
      <c r="P1" s="15" t="s">
        <v>253</v>
      </c>
      <c r="Q1" s="19"/>
      <c r="R1" s="20">
        <f>HLOOKUP(P1,'[2]Men''s Epée'!$F$1:$M$3,3,0)</f>
        <v>8</v>
      </c>
      <c r="S1" s="15" t="s">
        <v>254</v>
      </c>
      <c r="T1" s="19"/>
      <c r="U1" s="20">
        <f>HLOOKUP(S1,'[2]Men''s Epée'!$F$1:$M$3,3,0)</f>
        <v>10</v>
      </c>
      <c r="V1" s="15" t="s">
        <v>361</v>
      </c>
      <c r="W1" s="19"/>
      <c r="X1" s="20">
        <f>HLOOKUP(V1,'[2]Men''s Epée'!$F$1:$M$3,3,0)</f>
        <v>12</v>
      </c>
    </row>
    <row r="2" spans="1:34" s="11" customFormat="1" ht="18.75" customHeight="1">
      <c r="A2" s="7"/>
      <c r="B2" s="7"/>
      <c r="C2" s="12"/>
      <c r="D2" s="12"/>
      <c r="E2" s="36"/>
      <c r="F2" s="36"/>
      <c r="G2" s="35" t="s">
        <v>4</v>
      </c>
      <c r="H2" s="10" t="s">
        <v>257</v>
      </c>
      <c r="I2" s="13" t="s">
        <v>4</v>
      </c>
      <c r="J2" s="10" t="s">
        <v>372</v>
      </c>
      <c r="K2" s="13" t="s">
        <v>4</v>
      </c>
      <c r="L2" s="10" t="s">
        <v>449</v>
      </c>
      <c r="M2" s="15" t="str">
        <f ca="1">INDIRECT("'[CADET.XLS]Men''s Epée'!R2C"&amp;O1,FALSE)</f>
        <v>D</v>
      </c>
      <c r="N2" s="19" t="str">
        <f>IF(ISERROR(FIND("%",O2)),O2,LEFT(O2,FIND("%",O2)-1))</f>
        <v>Summer&lt;BR&gt;2003&lt;BR&gt;U16</v>
      </c>
      <c r="O2" s="14" t="str">
        <f ca="1">INDIRECT("'[CADET.XLS]Men''s Epée'!R2C"&amp;O1+1,FALSE)</f>
        <v>Summer&lt;BR&gt;2003&lt;BR&gt;U16</v>
      </c>
      <c r="P2" s="15" t="str">
        <f ca="1">INDIRECT("'[CADET.XLS]Men''s Epée'!R2C"&amp;R1,FALSE)</f>
        <v>C</v>
      </c>
      <c r="Q2" s="19" t="str">
        <f>IF(ISERROR(FIND("%",R2)),R2,LEFT(R2,FIND("%",R2)-1))</f>
        <v>Oct 2002&lt;BR&gt;CADET</v>
      </c>
      <c r="R2" s="14" t="str">
        <f ca="1">INDIRECT("'[CADET.XLS]Men''s Epée'!R2C"&amp;R1+1,FALSE)</f>
        <v>Oct 2002&lt;BR&gt;CADET</v>
      </c>
      <c r="S2" s="15" t="str">
        <f ca="1">INDIRECT("'[CADET.XLS]Men''s Epée'!R2C"&amp;U1,FALSE)</f>
        <v>C</v>
      </c>
      <c r="T2" s="19" t="str">
        <f>IF(ISERROR(FIND("%",U2)),U2,LEFT(U2,FIND("%",U2)-1))</f>
        <v>Nov 2002&lt;BR&gt;CADET</v>
      </c>
      <c r="U2" s="14" t="str">
        <f ca="1">INDIRECT("'[CADET.XLS]Men''s Epée'!R2C"&amp;U1+1,FALSE)</f>
        <v>Nov 2002&lt;BR&gt;CADET</v>
      </c>
      <c r="V2" s="15" t="str">
        <f ca="1">INDIRECT("'[CADET.XLS]Men''s Epée'!R2C"&amp;X1,FALSE)</f>
        <v>D</v>
      </c>
      <c r="W2" s="19" t="str">
        <f>IF(ISERROR(FIND("%",X2)),X2,LEFT(X2,FIND("%",X2)-1))</f>
        <v>2003 JO^s&lt;BR&gt;CADET</v>
      </c>
      <c r="X2" s="14" t="str">
        <f ca="1">INDIRECT("'[CADET.XLS]Men''s Epée'!R2C"&amp;X1+1,FALSE)</f>
        <v>2003 JO^s&lt;BR&gt;CADET</v>
      </c>
      <c r="AH2" s="25"/>
    </row>
    <row r="3" spans="1:24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3</v>
      </c>
      <c r="I3" s="21">
        <f>COLUMN()</f>
        <v>9</v>
      </c>
      <c r="J3" s="22">
        <f>HLOOKUP(I2,PointTableHeader,2,FALSE)</f>
        <v>3</v>
      </c>
      <c r="K3" s="21">
        <f>COLUMN()</f>
        <v>11</v>
      </c>
      <c r="L3" s="22">
        <f>HLOOKUP(K2,PointTableHeader,2,FALSE)</f>
        <v>3</v>
      </c>
      <c r="M3" s="23">
        <f>COLUMN()</f>
        <v>13</v>
      </c>
      <c r="N3" s="24">
        <f>HLOOKUP(M2,PointTableHeader,2,FALSE)</f>
        <v>5</v>
      </c>
      <c r="O3" s="14"/>
      <c r="P3" s="23">
        <f>COLUMN()</f>
        <v>16</v>
      </c>
      <c r="Q3" s="24">
        <f>HLOOKUP(P2,PointTableHeader,2,FALSE)</f>
        <v>4</v>
      </c>
      <c r="R3" s="14"/>
      <c r="S3" s="23">
        <f>COLUMN()</f>
        <v>19</v>
      </c>
      <c r="T3" s="24">
        <f>HLOOKUP(S2,PointTableHeader,2,FALSE)</f>
        <v>4</v>
      </c>
      <c r="U3" s="14"/>
      <c r="V3" s="23">
        <f>COLUMN()</f>
        <v>22</v>
      </c>
      <c r="W3" s="24">
        <f>HLOOKUP(V2,PointTableHeader,2,FALSE)</f>
        <v>5</v>
      </c>
      <c r="X3" s="14"/>
    </row>
    <row r="4" spans="1:34" ht="13.5">
      <c r="A4" s="2" t="str">
        <f aca="true" t="shared" si="0" ref="A4:A67">IF(E4=0,"",IF(E4=E3,A3,ROW()-3&amp;IF(E4=E5,"T","")))</f>
        <v>1</v>
      </c>
      <c r="B4" s="2" t="str">
        <f aca="true" t="shared" si="1" ref="B4:B38">IF(D4&gt;=U13Cutoff,"#"," ")</f>
        <v> </v>
      </c>
      <c r="C4" s="33" t="s">
        <v>7</v>
      </c>
      <c r="D4" s="34">
        <v>1988</v>
      </c>
      <c r="E4" s="38">
        <f aca="true" t="shared" si="2" ref="E4:E69">LARGE($Z4:$AF4,1)+LARGE($Z4:$AF4,2)+LARGE($Z4:$AF4,3)+LARGE($Z4:$AF4,4)</f>
        <v>1448</v>
      </c>
      <c r="F4" s="38">
        <f aca="true" t="shared" si="3" ref="F4:F69">LARGE($Z4:$AB4,1)+LARGE($Z4:$AB4,2)</f>
        <v>400</v>
      </c>
      <c r="G4" s="3" t="s">
        <v>5</v>
      </c>
      <c r="H4" s="5">
        <f aca="true" t="shared" si="4" ref="H4:J6">IF(OR(G4&gt;=33,ISNUMBER(G4)=FALSE),0,VLOOKUP(G4,PointTable,H$3,TRUE))</f>
        <v>0</v>
      </c>
      <c r="I4" s="4">
        <v>1</v>
      </c>
      <c r="J4" s="5">
        <f t="shared" si="4"/>
        <v>200</v>
      </c>
      <c r="K4" s="4">
        <v>1</v>
      </c>
      <c r="L4" s="5">
        <f aca="true" t="shared" si="5" ref="L4:L69">IF(OR(K4&gt;=33,ISNUMBER(K4)=FALSE),0,VLOOKUP(K4,PointTable,L$3,TRUE))</f>
        <v>200</v>
      </c>
      <c r="M4" s="17">
        <f aca="true" t="shared" si="6" ref="M4:M38">IF(ISERROR(O4),"np",O4)</f>
        <v>1</v>
      </c>
      <c r="N4" s="18">
        <f aca="true" t="shared" si="7" ref="N4:N69">IF(OR(M4&gt;=33,ISNUMBER(M4)=FALSE),0,VLOOKUP(M4,PointTable,N$3,TRUE))</f>
        <v>400</v>
      </c>
      <c r="O4" s="16">
        <f>VLOOKUP($C4,'[2]Men''s Epée'!$C$4:$AZ$147,O$1-2,FALSE)</f>
        <v>1</v>
      </c>
      <c r="P4" s="17">
        <f aca="true" t="shared" si="8" ref="P4:P38">IF(ISERROR(R4),"np",R4)</f>
        <v>3</v>
      </c>
      <c r="Q4" s="18">
        <f aca="true" t="shared" si="9" ref="Q4:Q69">IF(OR(P4&gt;=33,ISNUMBER(P4)=FALSE),0,VLOOKUP(P4,PointTable,Q$3,TRUE))</f>
        <v>340</v>
      </c>
      <c r="R4" s="16">
        <f>VLOOKUP($C4,'[2]Men''s Epée'!$C$4:$AZ$147,R$1-2,FALSE)</f>
        <v>3</v>
      </c>
      <c r="S4" s="17">
        <f aca="true" t="shared" si="10" ref="S4:S38">IF(ISERROR(U4),"np",U4)</f>
        <v>3</v>
      </c>
      <c r="T4" s="18">
        <f aca="true" t="shared" si="11" ref="T4:T69">IF(OR(S4&gt;=33,ISNUMBER(S4)=FALSE),0,VLOOKUP(S4,PointTable,T$3,TRUE))</f>
        <v>340</v>
      </c>
      <c r="U4" s="16">
        <f>VLOOKUP($C4,'[2]Men''s Epée'!$C$4:$AZ$147,U$1-2,FALSE)</f>
        <v>3</v>
      </c>
      <c r="V4" s="17">
        <f aca="true" t="shared" si="12" ref="V4:V38">IF(ISERROR(X4),"np",X4)</f>
        <v>2</v>
      </c>
      <c r="W4" s="18">
        <f aca="true" t="shared" si="13" ref="W4:W69">IF(OR(V4&gt;=33,ISNUMBER(V4)=FALSE),0,VLOOKUP(V4,PointTable,W$3,TRUE))</f>
        <v>368</v>
      </c>
      <c r="X4" s="16">
        <f>VLOOKUP($C4,'[2]Men''s Epée'!$C$4:$AZ$147,X$1-2,FALSE)</f>
        <v>2</v>
      </c>
      <c r="Z4">
        <f aca="true" t="shared" si="14" ref="Z4:Z37">H4</f>
        <v>0</v>
      </c>
      <c r="AA4">
        <f aca="true" t="shared" si="15" ref="AA4:AA37">J4</f>
        <v>200</v>
      </c>
      <c r="AB4">
        <f aca="true" t="shared" si="16" ref="AB4:AB37">L4</f>
        <v>200</v>
      </c>
      <c r="AC4">
        <f aca="true" t="shared" si="17" ref="AC4:AC37">N4</f>
        <v>400</v>
      </c>
      <c r="AD4">
        <f aca="true" t="shared" si="18" ref="AD4:AD37">Q4</f>
        <v>340</v>
      </c>
      <c r="AE4">
        <f aca="true" t="shared" si="19" ref="AE4:AE37">T4</f>
        <v>340</v>
      </c>
      <c r="AF4">
        <f aca="true" t="shared" si="20" ref="AF4:AF37">W4</f>
        <v>368</v>
      </c>
      <c r="AH4" s="30"/>
    </row>
    <row r="5" spans="1:34" ht="13.5">
      <c r="A5" s="2" t="str">
        <f t="shared" si="0"/>
        <v>2</v>
      </c>
      <c r="B5" s="2" t="str">
        <f t="shared" si="1"/>
        <v> </v>
      </c>
      <c r="C5" s="33" t="s">
        <v>109</v>
      </c>
      <c r="D5" s="34">
        <v>1988</v>
      </c>
      <c r="E5" s="38">
        <f t="shared" si="2"/>
        <v>942</v>
      </c>
      <c r="F5" s="38">
        <f t="shared" si="3"/>
        <v>368</v>
      </c>
      <c r="G5" s="3">
        <v>2</v>
      </c>
      <c r="H5" s="5">
        <f t="shared" si="4"/>
        <v>184</v>
      </c>
      <c r="I5" s="4" t="s">
        <v>5</v>
      </c>
      <c r="J5" s="5">
        <f t="shared" si="4"/>
        <v>0</v>
      </c>
      <c r="K5" s="4">
        <v>2</v>
      </c>
      <c r="L5" s="5">
        <f t="shared" si="5"/>
        <v>184</v>
      </c>
      <c r="M5" s="17">
        <f t="shared" si="6"/>
        <v>7</v>
      </c>
      <c r="N5" s="18">
        <f t="shared" si="7"/>
        <v>276</v>
      </c>
      <c r="O5" s="16">
        <f>VLOOKUP($C5,'[2]Men''s Epée'!$C$4:$AZ$147,O$1-2,FALSE)</f>
        <v>7</v>
      </c>
      <c r="P5" s="17">
        <f t="shared" si="8"/>
        <v>5</v>
      </c>
      <c r="Q5" s="18">
        <f t="shared" si="9"/>
        <v>280</v>
      </c>
      <c r="R5" s="16">
        <f>VLOOKUP($C5,'[2]Men''s Epée'!$C$4:$AZ$147,R$1-2,FALSE)</f>
        <v>5</v>
      </c>
      <c r="S5" s="17">
        <f t="shared" si="10"/>
        <v>14</v>
      </c>
      <c r="T5" s="18">
        <f t="shared" si="11"/>
        <v>202</v>
      </c>
      <c r="U5" s="16">
        <f>VLOOKUP($C5,'[2]Men''s Epée'!$C$4:$AZ$147,U$1-2,FALSE)</f>
        <v>14</v>
      </c>
      <c r="V5" s="17">
        <f t="shared" si="12"/>
        <v>22</v>
      </c>
      <c r="W5" s="18">
        <f t="shared" si="13"/>
        <v>130</v>
      </c>
      <c r="X5" s="16">
        <f>VLOOKUP($C5,'[2]Men''s Epée'!$C$4:$AZ$147,X$1-2,FALSE)</f>
        <v>22</v>
      </c>
      <c r="Z5">
        <f t="shared" si="14"/>
        <v>184</v>
      </c>
      <c r="AA5">
        <f t="shared" si="15"/>
        <v>0</v>
      </c>
      <c r="AB5">
        <f t="shared" si="16"/>
        <v>184</v>
      </c>
      <c r="AC5">
        <f t="shared" si="17"/>
        <v>276</v>
      </c>
      <c r="AD5">
        <f t="shared" si="18"/>
        <v>280</v>
      </c>
      <c r="AE5">
        <f t="shared" si="19"/>
        <v>202</v>
      </c>
      <c r="AF5">
        <f t="shared" si="20"/>
        <v>130</v>
      </c>
      <c r="AH5" s="30"/>
    </row>
    <row r="6" spans="1:34" ht="13.5">
      <c r="A6" s="2" t="str">
        <f t="shared" si="0"/>
        <v>3</v>
      </c>
      <c r="B6" s="2" t="str">
        <f>IF(D6&gt;=U13Cutoff,"#"," ")</f>
        <v> </v>
      </c>
      <c r="C6" s="26" t="s">
        <v>25</v>
      </c>
      <c r="D6" s="1">
        <v>1988</v>
      </c>
      <c r="E6" s="38">
        <f t="shared" si="2"/>
        <v>838</v>
      </c>
      <c r="F6" s="38">
        <f t="shared" si="3"/>
        <v>140</v>
      </c>
      <c r="G6" s="3" t="s">
        <v>5</v>
      </c>
      <c r="H6" s="5">
        <f t="shared" si="4"/>
        <v>0</v>
      </c>
      <c r="I6" s="4" t="s">
        <v>5</v>
      </c>
      <c r="J6" s="5">
        <f t="shared" si="4"/>
        <v>0</v>
      </c>
      <c r="K6" s="4">
        <v>5</v>
      </c>
      <c r="L6" s="5">
        <f t="shared" si="5"/>
        <v>140</v>
      </c>
      <c r="M6" s="17">
        <f>IF(ISERROR(O6),"np",O6)</f>
        <v>5</v>
      </c>
      <c r="N6" s="18">
        <f t="shared" si="7"/>
        <v>280</v>
      </c>
      <c r="O6" s="16">
        <f>VLOOKUP($C6,'[2]Men''s Epée'!$C$4:$AZ$147,O$1-2,FALSE)</f>
        <v>5</v>
      </c>
      <c r="P6" s="17">
        <f>IF(ISERROR(R6),"np",R6)</f>
        <v>17</v>
      </c>
      <c r="Q6" s="18">
        <f t="shared" si="9"/>
        <v>140</v>
      </c>
      <c r="R6" s="16">
        <f>VLOOKUP($C6,'[2]Men''s Epée'!$C$4:$AZ$147,R$1-2,FALSE)</f>
        <v>17</v>
      </c>
      <c r="S6" s="17" t="str">
        <f>IF(ISERROR(U6),"np",U6)</f>
        <v>np</v>
      </c>
      <c r="T6" s="18">
        <f t="shared" si="11"/>
        <v>0</v>
      </c>
      <c r="U6" s="16" t="str">
        <f>VLOOKUP($C6,'[2]Men''s Epée'!$C$4:$AZ$147,U$1-2,FALSE)</f>
        <v>np</v>
      </c>
      <c r="V6" s="17">
        <f>IF(ISERROR(X6),"np",X6)</f>
        <v>6</v>
      </c>
      <c r="W6" s="18">
        <f t="shared" si="13"/>
        <v>278</v>
      </c>
      <c r="X6" s="16">
        <f>VLOOKUP($C6,'[2]Men''s Epée'!$C$4:$AZ$147,X$1-2,FALSE)</f>
        <v>6</v>
      </c>
      <c r="Z6">
        <f t="shared" si="14"/>
        <v>0</v>
      </c>
      <c r="AA6">
        <f t="shared" si="15"/>
        <v>0</v>
      </c>
      <c r="AB6">
        <f t="shared" si="16"/>
        <v>140</v>
      </c>
      <c r="AC6">
        <f t="shared" si="17"/>
        <v>280</v>
      </c>
      <c r="AD6">
        <f t="shared" si="18"/>
        <v>140</v>
      </c>
      <c r="AE6">
        <f t="shared" si="19"/>
        <v>0</v>
      </c>
      <c r="AF6">
        <f t="shared" si="20"/>
        <v>278</v>
      </c>
      <c r="AH6" s="30"/>
    </row>
    <row r="7" spans="1:34" ht="13.5">
      <c r="A7" s="2" t="str">
        <f t="shared" si="0"/>
        <v>4</v>
      </c>
      <c r="B7" s="2" t="str">
        <f t="shared" si="1"/>
        <v> </v>
      </c>
      <c r="C7" s="26" t="s">
        <v>88</v>
      </c>
      <c r="D7" s="1">
        <v>1989</v>
      </c>
      <c r="E7" s="38">
        <f t="shared" si="2"/>
        <v>774</v>
      </c>
      <c r="F7" s="38">
        <f t="shared" si="3"/>
        <v>370</v>
      </c>
      <c r="G7" s="3">
        <v>1</v>
      </c>
      <c r="H7" s="5">
        <f aca="true" t="shared" si="21" ref="H7:H69">IF(OR(G7&gt;=33,ISNUMBER(G7)=FALSE),0,VLOOKUP(G7,PointTable,H$3,TRUE))</f>
        <v>200</v>
      </c>
      <c r="I7" s="4">
        <v>6</v>
      </c>
      <c r="J7" s="5">
        <f aca="true" t="shared" si="22" ref="J7:J69">IF(OR(I7&gt;=33,ISNUMBER(I7)=FALSE),0,VLOOKUP(I7,PointTable,J$3,TRUE))</f>
        <v>139</v>
      </c>
      <c r="K7" s="4">
        <v>3</v>
      </c>
      <c r="L7" s="5">
        <f t="shared" si="5"/>
        <v>170</v>
      </c>
      <c r="M7" s="17">
        <f t="shared" si="6"/>
        <v>15</v>
      </c>
      <c r="N7" s="18">
        <f t="shared" si="7"/>
        <v>202</v>
      </c>
      <c r="O7" s="16">
        <f>VLOOKUP($C7,'[2]Men''s Epée'!$C$4:$AZ$147,O$1-2,FALSE)</f>
        <v>15</v>
      </c>
      <c r="P7" s="17">
        <f t="shared" si="8"/>
        <v>14</v>
      </c>
      <c r="Q7" s="18">
        <f t="shared" si="9"/>
        <v>202</v>
      </c>
      <c r="R7" s="16">
        <f>VLOOKUP($C7,'[2]Men''s Epée'!$C$4:$AZ$147,R$1-2,FALSE)</f>
        <v>14</v>
      </c>
      <c r="S7" s="17" t="str">
        <f t="shared" si="10"/>
        <v>np</v>
      </c>
      <c r="T7" s="18">
        <f t="shared" si="11"/>
        <v>0</v>
      </c>
      <c r="U7" s="16" t="str">
        <f>VLOOKUP($C7,'[2]Men''s Epée'!$C$4:$AZ$147,U$1-2,FALSE)</f>
        <v>np</v>
      </c>
      <c r="V7" s="17">
        <f t="shared" si="12"/>
        <v>20</v>
      </c>
      <c r="W7" s="18">
        <f t="shared" si="13"/>
        <v>134</v>
      </c>
      <c r="X7" s="16">
        <f>VLOOKUP($C7,'[2]Men''s Epée'!$C$4:$AZ$147,X$1-2,FALSE)</f>
        <v>20</v>
      </c>
      <c r="Z7">
        <f t="shared" si="14"/>
        <v>200</v>
      </c>
      <c r="AA7">
        <f t="shared" si="15"/>
        <v>139</v>
      </c>
      <c r="AB7">
        <f t="shared" si="16"/>
        <v>170</v>
      </c>
      <c r="AC7">
        <f t="shared" si="17"/>
        <v>202</v>
      </c>
      <c r="AD7">
        <f t="shared" si="18"/>
        <v>202</v>
      </c>
      <c r="AE7">
        <f t="shared" si="19"/>
        <v>0</v>
      </c>
      <c r="AF7">
        <f t="shared" si="20"/>
        <v>134</v>
      </c>
      <c r="AH7" s="30"/>
    </row>
    <row r="8" spans="1:34" ht="13.5">
      <c r="A8" s="2" t="str">
        <f t="shared" si="0"/>
        <v>5</v>
      </c>
      <c r="B8" s="2" t="str">
        <f t="shared" si="1"/>
        <v> </v>
      </c>
      <c r="C8" s="26" t="s">
        <v>9</v>
      </c>
      <c r="D8" s="1">
        <v>1988</v>
      </c>
      <c r="E8" s="38">
        <f t="shared" si="2"/>
        <v>654</v>
      </c>
      <c r="F8" s="38">
        <f t="shared" si="3"/>
        <v>340</v>
      </c>
      <c r="G8" s="3">
        <v>3</v>
      </c>
      <c r="H8" s="5">
        <f t="shared" si="21"/>
        <v>170</v>
      </c>
      <c r="I8" s="4">
        <v>3</v>
      </c>
      <c r="J8" s="5">
        <f t="shared" si="22"/>
        <v>170</v>
      </c>
      <c r="K8" s="4" t="s">
        <v>5</v>
      </c>
      <c r="L8" s="5">
        <f t="shared" si="5"/>
        <v>0</v>
      </c>
      <c r="M8" s="17">
        <f t="shared" si="6"/>
        <v>16</v>
      </c>
      <c r="N8" s="18">
        <f t="shared" si="7"/>
        <v>200</v>
      </c>
      <c r="O8" s="16">
        <f>VLOOKUP($C8,'[2]Men''s Epée'!$C$4:$AZ$147,O$1-2,FALSE)</f>
        <v>16</v>
      </c>
      <c r="P8" s="17" t="str">
        <f t="shared" si="8"/>
        <v>np</v>
      </c>
      <c r="Q8" s="18">
        <f t="shared" si="9"/>
        <v>0</v>
      </c>
      <c r="R8" s="16" t="str">
        <f>VLOOKUP($C8,'[2]Men''s Epée'!$C$4:$AZ$147,R$1-2,FALSE)</f>
        <v>np</v>
      </c>
      <c r="S8" s="17">
        <f t="shared" si="10"/>
        <v>28</v>
      </c>
      <c r="T8" s="18">
        <f t="shared" si="11"/>
        <v>114</v>
      </c>
      <c r="U8" s="16">
        <f>VLOOKUP($C8,'[2]Men''s Epée'!$C$4:$AZ$147,U$1-2,FALSE)</f>
        <v>28</v>
      </c>
      <c r="V8" s="17">
        <f t="shared" si="12"/>
        <v>30</v>
      </c>
      <c r="W8" s="18">
        <f t="shared" si="13"/>
        <v>114</v>
      </c>
      <c r="X8" s="16">
        <f>VLOOKUP($C8,'[2]Men''s Epée'!$C$4:$AZ$147,X$1-2,FALSE)</f>
        <v>30</v>
      </c>
      <c r="Z8">
        <f t="shared" si="14"/>
        <v>170</v>
      </c>
      <c r="AA8">
        <f t="shared" si="15"/>
        <v>170</v>
      </c>
      <c r="AB8">
        <f t="shared" si="16"/>
        <v>0</v>
      </c>
      <c r="AC8">
        <f t="shared" si="17"/>
        <v>200</v>
      </c>
      <c r="AD8">
        <f t="shared" si="18"/>
        <v>0</v>
      </c>
      <c r="AE8">
        <f t="shared" si="19"/>
        <v>114</v>
      </c>
      <c r="AF8">
        <f t="shared" si="20"/>
        <v>114</v>
      </c>
      <c r="AH8" s="30"/>
    </row>
    <row r="9" spans="1:34" ht="13.5">
      <c r="A9" s="2" t="str">
        <f t="shared" si="0"/>
        <v>6</v>
      </c>
      <c r="B9" s="2" t="str">
        <f t="shared" si="1"/>
        <v> </v>
      </c>
      <c r="C9" s="33" t="s">
        <v>252</v>
      </c>
      <c r="D9" s="34">
        <v>1988</v>
      </c>
      <c r="E9" s="38">
        <f t="shared" si="2"/>
        <v>585.5</v>
      </c>
      <c r="F9" s="38">
        <f t="shared" si="3"/>
        <v>209.5</v>
      </c>
      <c r="G9" s="3">
        <v>12</v>
      </c>
      <c r="H9" s="5">
        <f t="shared" si="21"/>
        <v>104</v>
      </c>
      <c r="I9" s="4" t="s">
        <v>5</v>
      </c>
      <c r="J9" s="5">
        <f t="shared" si="22"/>
        <v>0</v>
      </c>
      <c r="K9" s="4">
        <v>10.5</v>
      </c>
      <c r="L9" s="5">
        <f t="shared" si="5"/>
        <v>105.5</v>
      </c>
      <c r="M9" s="17">
        <f t="shared" si="6"/>
        <v>20</v>
      </c>
      <c r="N9" s="18">
        <f t="shared" si="7"/>
        <v>134</v>
      </c>
      <c r="O9" s="16">
        <f>VLOOKUP($C9,'[2]Men''s Epée'!$C$4:$AZ$147,O$1-2,FALSE)</f>
        <v>20</v>
      </c>
      <c r="P9" s="17">
        <f t="shared" si="8"/>
        <v>12</v>
      </c>
      <c r="Q9" s="18">
        <f t="shared" si="9"/>
        <v>211</v>
      </c>
      <c r="R9" s="16">
        <f>VLOOKUP($C9,'[2]Men''s Epée'!$C$4:$AZ$147,R$1-2,FALSE)</f>
        <v>12</v>
      </c>
      <c r="S9" s="17">
        <f t="shared" si="10"/>
        <v>22</v>
      </c>
      <c r="T9" s="18">
        <f t="shared" si="11"/>
        <v>135</v>
      </c>
      <c r="U9" s="16">
        <f>VLOOKUP($C9,'[2]Men''s Epée'!$C$4:$AZ$147,U$1-2,FALSE)</f>
        <v>22</v>
      </c>
      <c r="V9" s="17" t="str">
        <f t="shared" si="12"/>
        <v>np</v>
      </c>
      <c r="W9" s="18">
        <f t="shared" si="13"/>
        <v>0</v>
      </c>
      <c r="X9" s="16" t="str">
        <f>VLOOKUP($C9,'[2]Men''s Epée'!$C$4:$AZ$147,X$1-2,FALSE)</f>
        <v>np</v>
      </c>
      <c r="Z9">
        <f t="shared" si="14"/>
        <v>104</v>
      </c>
      <c r="AA9">
        <f t="shared" si="15"/>
        <v>0</v>
      </c>
      <c r="AB9">
        <f t="shared" si="16"/>
        <v>105.5</v>
      </c>
      <c r="AC9">
        <f t="shared" si="17"/>
        <v>134</v>
      </c>
      <c r="AD9">
        <f t="shared" si="18"/>
        <v>211</v>
      </c>
      <c r="AE9">
        <f t="shared" si="19"/>
        <v>135</v>
      </c>
      <c r="AF9">
        <f t="shared" si="20"/>
        <v>0</v>
      </c>
      <c r="AH9" s="30"/>
    </row>
    <row r="10" spans="1:34" ht="13.5">
      <c r="A10" s="2" t="str">
        <f t="shared" si="0"/>
        <v>7</v>
      </c>
      <c r="B10" s="2" t="str">
        <f t="shared" si="1"/>
        <v> </v>
      </c>
      <c r="C10" s="26" t="s">
        <v>133</v>
      </c>
      <c r="D10" s="1">
        <v>1989</v>
      </c>
      <c r="E10" s="38">
        <f t="shared" si="2"/>
        <v>500</v>
      </c>
      <c r="F10" s="38">
        <f t="shared" si="3"/>
        <v>280</v>
      </c>
      <c r="G10" s="3">
        <v>5</v>
      </c>
      <c r="H10" s="5">
        <f t="shared" si="21"/>
        <v>140</v>
      </c>
      <c r="I10" s="4">
        <v>5</v>
      </c>
      <c r="J10" s="5">
        <f t="shared" si="22"/>
        <v>140</v>
      </c>
      <c r="K10" s="4">
        <v>12</v>
      </c>
      <c r="L10" s="5">
        <f t="shared" si="5"/>
        <v>104</v>
      </c>
      <c r="M10" s="17">
        <f t="shared" si="6"/>
        <v>29</v>
      </c>
      <c r="N10" s="18">
        <f t="shared" si="7"/>
        <v>116</v>
      </c>
      <c r="O10" s="16">
        <f>VLOOKUP($C10,'[2]Men''s Epée'!$C$4:$AZ$147,O$1-2,FALSE)</f>
        <v>29</v>
      </c>
      <c r="P10" s="17" t="str">
        <f t="shared" si="8"/>
        <v>np</v>
      </c>
      <c r="Q10" s="18">
        <f t="shared" si="9"/>
        <v>0</v>
      </c>
      <c r="R10" s="16" t="str">
        <f>VLOOKUP($C10,'[2]Men''s Epée'!$C$4:$AZ$147,R$1-2,FALSE)</f>
        <v>np</v>
      </c>
      <c r="S10" s="17" t="str">
        <f t="shared" si="10"/>
        <v>np</v>
      </c>
      <c r="T10" s="18">
        <f t="shared" si="11"/>
        <v>0</v>
      </c>
      <c r="U10" s="16" t="str">
        <f>VLOOKUP($C10,'[2]Men''s Epée'!$C$4:$AZ$147,U$1-2,FALSE)</f>
        <v>np</v>
      </c>
      <c r="V10" s="17" t="str">
        <f t="shared" si="12"/>
        <v>np</v>
      </c>
      <c r="W10" s="18">
        <f t="shared" si="13"/>
        <v>0</v>
      </c>
      <c r="X10" s="16" t="str">
        <f>VLOOKUP($C10,'[2]Men''s Epée'!$C$4:$AZ$147,X$1-2,FALSE)</f>
        <v>np</v>
      </c>
      <c r="Z10">
        <f t="shared" si="14"/>
        <v>140</v>
      </c>
      <c r="AA10">
        <f t="shared" si="15"/>
        <v>140</v>
      </c>
      <c r="AB10">
        <f t="shared" si="16"/>
        <v>104</v>
      </c>
      <c r="AC10">
        <f t="shared" si="17"/>
        <v>116</v>
      </c>
      <c r="AD10">
        <f t="shared" si="18"/>
        <v>0</v>
      </c>
      <c r="AE10">
        <f t="shared" si="19"/>
        <v>0</v>
      </c>
      <c r="AF10">
        <f t="shared" si="20"/>
        <v>0</v>
      </c>
      <c r="AH10" s="30"/>
    </row>
    <row r="11" spans="1:34" ht="13.5">
      <c r="A11" s="2" t="str">
        <f t="shared" si="0"/>
        <v>8</v>
      </c>
      <c r="B11" s="2" t="str">
        <f t="shared" si="1"/>
        <v> </v>
      </c>
      <c r="C11" s="40" t="s">
        <v>459</v>
      </c>
      <c r="D11" s="1">
        <v>1988</v>
      </c>
      <c r="E11" s="38">
        <f t="shared" si="2"/>
        <v>404</v>
      </c>
      <c r="F11" s="38">
        <f t="shared" si="3"/>
        <v>64</v>
      </c>
      <c r="G11" s="3" t="s">
        <v>5</v>
      </c>
      <c r="H11" s="5">
        <f t="shared" si="21"/>
        <v>0</v>
      </c>
      <c r="I11" s="4" t="s">
        <v>5</v>
      </c>
      <c r="J11" s="5">
        <f t="shared" si="22"/>
        <v>0</v>
      </c>
      <c r="K11" s="4">
        <v>23</v>
      </c>
      <c r="L11" s="5">
        <f t="shared" si="5"/>
        <v>64</v>
      </c>
      <c r="M11" s="17">
        <f t="shared" si="6"/>
        <v>3</v>
      </c>
      <c r="N11" s="18">
        <f t="shared" si="7"/>
        <v>340</v>
      </c>
      <c r="O11" s="16">
        <f>VLOOKUP($C11,'[2]Men''s Epée'!$C$4:$AZ$147,O$1-2,FALSE)</f>
        <v>3</v>
      </c>
      <c r="P11" s="17" t="str">
        <f t="shared" si="8"/>
        <v>np</v>
      </c>
      <c r="Q11" s="18">
        <f t="shared" si="9"/>
        <v>0</v>
      </c>
      <c r="R11" s="16" t="str">
        <f>VLOOKUP($C11,'[2]Men''s Epée'!$C$4:$AZ$147,R$1-2,FALSE)</f>
        <v>np</v>
      </c>
      <c r="S11" s="17" t="str">
        <f t="shared" si="10"/>
        <v>np</v>
      </c>
      <c r="T11" s="18">
        <f t="shared" si="11"/>
        <v>0</v>
      </c>
      <c r="U11" s="16" t="str">
        <f>VLOOKUP($C11,'[2]Men''s Epée'!$C$4:$AZ$147,U$1-2,FALSE)</f>
        <v>np</v>
      </c>
      <c r="V11" s="17" t="str">
        <f t="shared" si="12"/>
        <v>np</v>
      </c>
      <c r="W11" s="18">
        <f t="shared" si="13"/>
        <v>0</v>
      </c>
      <c r="X11" s="16" t="str">
        <f>VLOOKUP($C11,'[2]Men''s Epée'!$C$4:$AZ$147,X$1-2,FALSE)</f>
        <v>np</v>
      </c>
      <c r="Z11">
        <f t="shared" si="14"/>
        <v>0</v>
      </c>
      <c r="AA11">
        <f t="shared" si="15"/>
        <v>0</v>
      </c>
      <c r="AB11">
        <f t="shared" si="16"/>
        <v>64</v>
      </c>
      <c r="AC11">
        <f t="shared" si="17"/>
        <v>340</v>
      </c>
      <c r="AD11">
        <f t="shared" si="18"/>
        <v>0</v>
      </c>
      <c r="AE11">
        <f t="shared" si="19"/>
        <v>0</v>
      </c>
      <c r="AF11">
        <f t="shared" si="20"/>
        <v>0</v>
      </c>
      <c r="AH11" s="30"/>
    </row>
    <row r="12" spans="1:34" ht="13.5">
      <c r="A12" s="2" t="str">
        <f t="shared" si="0"/>
        <v>9</v>
      </c>
      <c r="B12" s="2" t="str">
        <f t="shared" si="1"/>
        <v> </v>
      </c>
      <c r="C12" s="26" t="s">
        <v>310</v>
      </c>
      <c r="D12" s="1">
        <v>1988</v>
      </c>
      <c r="E12" s="38">
        <f t="shared" si="2"/>
        <v>371</v>
      </c>
      <c r="F12" s="38">
        <f t="shared" si="3"/>
        <v>163</v>
      </c>
      <c r="G12" s="3">
        <v>16</v>
      </c>
      <c r="H12" s="5">
        <f t="shared" si="21"/>
        <v>100</v>
      </c>
      <c r="I12" s="4">
        <v>24</v>
      </c>
      <c r="J12" s="5">
        <f t="shared" si="22"/>
        <v>63</v>
      </c>
      <c r="K12" s="4" t="s">
        <v>5</v>
      </c>
      <c r="L12" s="5">
        <f t="shared" si="5"/>
        <v>0</v>
      </c>
      <c r="M12" s="17">
        <f t="shared" si="6"/>
        <v>12</v>
      </c>
      <c r="N12" s="18">
        <f t="shared" si="7"/>
        <v>208</v>
      </c>
      <c r="O12" s="16">
        <f>VLOOKUP($C12,'[2]Men''s Epée'!$C$4:$AZ$147,O$1-2,FALSE)</f>
        <v>12</v>
      </c>
      <c r="P12" s="17" t="str">
        <f t="shared" si="8"/>
        <v>np</v>
      </c>
      <c r="Q12" s="18">
        <f t="shared" si="9"/>
        <v>0</v>
      </c>
      <c r="R12" s="16" t="str">
        <f>VLOOKUP($C12,'[2]Men''s Epée'!$C$4:$AZ$147,R$1-2,FALSE)</f>
        <v>np</v>
      </c>
      <c r="S12" s="17" t="str">
        <f t="shared" si="10"/>
        <v>np</v>
      </c>
      <c r="T12" s="18">
        <f t="shared" si="11"/>
        <v>0</v>
      </c>
      <c r="U12" s="16" t="str">
        <f>VLOOKUP($C12,'[2]Men''s Epée'!$C$4:$AZ$147,U$1-2,FALSE)</f>
        <v>np</v>
      </c>
      <c r="V12" s="17" t="str">
        <f t="shared" si="12"/>
        <v>np</v>
      </c>
      <c r="W12" s="18">
        <f t="shared" si="13"/>
        <v>0</v>
      </c>
      <c r="X12" s="16" t="str">
        <f>VLOOKUP($C12,'[2]Men''s Epée'!$C$4:$AZ$147,X$1-2,FALSE)</f>
        <v>np</v>
      </c>
      <c r="Z12">
        <f t="shared" si="14"/>
        <v>100</v>
      </c>
      <c r="AA12">
        <f t="shared" si="15"/>
        <v>63</v>
      </c>
      <c r="AB12">
        <f t="shared" si="16"/>
        <v>0</v>
      </c>
      <c r="AC12">
        <f t="shared" si="17"/>
        <v>208</v>
      </c>
      <c r="AD12">
        <f t="shared" si="18"/>
        <v>0</v>
      </c>
      <c r="AE12">
        <f t="shared" si="19"/>
        <v>0</v>
      </c>
      <c r="AF12">
        <f t="shared" si="20"/>
        <v>0</v>
      </c>
      <c r="AH12" s="30"/>
    </row>
    <row r="13" spans="1:34" ht="13.5">
      <c r="A13" s="2" t="str">
        <f t="shared" si="0"/>
        <v>10</v>
      </c>
      <c r="B13" s="2" t="str">
        <f t="shared" si="1"/>
        <v> </v>
      </c>
      <c r="C13" s="26" t="s">
        <v>49</v>
      </c>
      <c r="D13" s="1">
        <v>1988</v>
      </c>
      <c r="E13" s="38">
        <f t="shared" si="2"/>
        <v>356</v>
      </c>
      <c r="F13" s="38">
        <f t="shared" si="3"/>
        <v>242</v>
      </c>
      <c r="G13" s="3">
        <v>13</v>
      </c>
      <c r="H13" s="5">
        <f t="shared" si="21"/>
        <v>103</v>
      </c>
      <c r="I13" s="4" t="s">
        <v>5</v>
      </c>
      <c r="J13" s="5">
        <f t="shared" si="22"/>
        <v>0</v>
      </c>
      <c r="K13" s="4">
        <v>6</v>
      </c>
      <c r="L13" s="5">
        <f t="shared" si="5"/>
        <v>139</v>
      </c>
      <c r="M13" s="17">
        <f t="shared" si="6"/>
        <v>30</v>
      </c>
      <c r="N13" s="18">
        <f t="shared" si="7"/>
        <v>114</v>
      </c>
      <c r="O13" s="16">
        <f>VLOOKUP($C13,'[2]Men''s Epée'!$C$4:$AZ$147,O$1-2,FALSE)</f>
        <v>30</v>
      </c>
      <c r="P13" s="17" t="str">
        <f t="shared" si="8"/>
        <v>np</v>
      </c>
      <c r="Q13" s="18">
        <f t="shared" si="9"/>
        <v>0</v>
      </c>
      <c r="R13" s="16" t="str">
        <f>VLOOKUP($C13,'[2]Men''s Epée'!$C$4:$AZ$147,R$1-2,FALSE)</f>
        <v>np</v>
      </c>
      <c r="S13" s="17" t="str">
        <f t="shared" si="10"/>
        <v>np</v>
      </c>
      <c r="T13" s="18">
        <f t="shared" si="11"/>
        <v>0</v>
      </c>
      <c r="U13" s="16" t="str">
        <f>VLOOKUP($C13,'[2]Men''s Epée'!$C$4:$AZ$147,U$1-2,FALSE)</f>
        <v>np</v>
      </c>
      <c r="V13" s="17" t="str">
        <f t="shared" si="12"/>
        <v>np</v>
      </c>
      <c r="W13" s="18">
        <f t="shared" si="13"/>
        <v>0</v>
      </c>
      <c r="X13" s="16" t="str">
        <f>VLOOKUP($C13,'[2]Men''s Epée'!$C$4:$AZ$147,X$1-2,FALSE)</f>
        <v>np</v>
      </c>
      <c r="Z13">
        <f t="shared" si="14"/>
        <v>103</v>
      </c>
      <c r="AA13">
        <f t="shared" si="15"/>
        <v>0</v>
      </c>
      <c r="AB13">
        <f t="shared" si="16"/>
        <v>139</v>
      </c>
      <c r="AC13">
        <f t="shared" si="17"/>
        <v>114</v>
      </c>
      <c r="AD13">
        <f t="shared" si="18"/>
        <v>0</v>
      </c>
      <c r="AE13">
        <f t="shared" si="19"/>
        <v>0</v>
      </c>
      <c r="AF13">
        <f t="shared" si="20"/>
        <v>0</v>
      </c>
      <c r="AH13" s="30"/>
    </row>
    <row r="14" spans="1:34" ht="13.5">
      <c r="A14" s="2" t="str">
        <f t="shared" si="0"/>
        <v>11</v>
      </c>
      <c r="B14" s="2" t="str">
        <f t="shared" si="1"/>
        <v> </v>
      </c>
      <c r="C14" s="26" t="s">
        <v>306</v>
      </c>
      <c r="D14" s="1">
        <v>1989</v>
      </c>
      <c r="E14" s="38">
        <f t="shared" si="2"/>
        <v>322</v>
      </c>
      <c r="F14" s="38">
        <f t="shared" si="3"/>
        <v>322</v>
      </c>
      <c r="G14" s="3">
        <v>7</v>
      </c>
      <c r="H14" s="5">
        <f t="shared" si="21"/>
        <v>138</v>
      </c>
      <c r="I14" s="4">
        <v>2</v>
      </c>
      <c r="J14" s="5">
        <f t="shared" si="22"/>
        <v>184</v>
      </c>
      <c r="K14" s="4" t="s">
        <v>5</v>
      </c>
      <c r="L14" s="5">
        <f t="shared" si="5"/>
        <v>0</v>
      </c>
      <c r="M14" s="17" t="str">
        <f t="shared" si="6"/>
        <v>np</v>
      </c>
      <c r="N14" s="18">
        <f t="shared" si="7"/>
        <v>0</v>
      </c>
      <c r="O14" s="16" t="e">
        <f>VLOOKUP($C14,'[2]Men''s Epée'!$C$4:$AZ$147,O$1-2,FALSE)</f>
        <v>#N/A</v>
      </c>
      <c r="P14" s="17" t="str">
        <f t="shared" si="8"/>
        <v>np</v>
      </c>
      <c r="Q14" s="18">
        <f t="shared" si="9"/>
        <v>0</v>
      </c>
      <c r="R14" s="16" t="e">
        <f>VLOOKUP($C14,'[2]Men''s Epée'!$C$4:$AZ$147,R$1-2,FALSE)</f>
        <v>#N/A</v>
      </c>
      <c r="S14" s="17" t="str">
        <f t="shared" si="10"/>
        <v>np</v>
      </c>
      <c r="T14" s="18">
        <f t="shared" si="11"/>
        <v>0</v>
      </c>
      <c r="U14" s="16" t="e">
        <f>VLOOKUP($C14,'[2]Men''s Epée'!$C$4:$AZ$147,U$1-2,FALSE)</f>
        <v>#N/A</v>
      </c>
      <c r="V14" s="17" t="str">
        <f t="shared" si="12"/>
        <v>np</v>
      </c>
      <c r="W14" s="18">
        <f t="shared" si="13"/>
        <v>0</v>
      </c>
      <c r="X14" s="16" t="e">
        <f>VLOOKUP($C14,'[2]Men''s Epée'!$C$4:$AZ$147,X$1-2,FALSE)</f>
        <v>#N/A</v>
      </c>
      <c r="Z14">
        <f t="shared" si="14"/>
        <v>138</v>
      </c>
      <c r="AA14">
        <f t="shared" si="15"/>
        <v>184</v>
      </c>
      <c r="AB14">
        <f t="shared" si="16"/>
        <v>0</v>
      </c>
      <c r="AC14">
        <f t="shared" si="17"/>
        <v>0</v>
      </c>
      <c r="AD14">
        <f t="shared" si="18"/>
        <v>0</v>
      </c>
      <c r="AE14">
        <f t="shared" si="19"/>
        <v>0</v>
      </c>
      <c r="AF14">
        <f t="shared" si="20"/>
        <v>0</v>
      </c>
      <c r="AH14" s="30"/>
    </row>
    <row r="15" spans="1:34" ht="13.5">
      <c r="A15" s="2" t="str">
        <f t="shared" si="0"/>
        <v>12</v>
      </c>
      <c r="B15" s="2" t="str">
        <f t="shared" si="1"/>
        <v>#</v>
      </c>
      <c r="C15" s="26" t="s">
        <v>198</v>
      </c>
      <c r="D15" s="1">
        <v>1990</v>
      </c>
      <c r="E15" s="38">
        <f t="shared" si="2"/>
        <v>312.5</v>
      </c>
      <c r="F15" s="38">
        <f t="shared" si="3"/>
        <v>129.5</v>
      </c>
      <c r="G15" s="3">
        <v>28</v>
      </c>
      <c r="H15" s="5">
        <f t="shared" si="21"/>
        <v>59</v>
      </c>
      <c r="I15" s="4">
        <v>20</v>
      </c>
      <c r="J15" s="5">
        <f t="shared" si="22"/>
        <v>67</v>
      </c>
      <c r="K15" s="4">
        <v>24.5</v>
      </c>
      <c r="L15" s="5">
        <f t="shared" si="5"/>
        <v>62.5</v>
      </c>
      <c r="M15" s="17">
        <f t="shared" si="6"/>
        <v>25</v>
      </c>
      <c r="N15" s="18">
        <f t="shared" si="7"/>
        <v>124</v>
      </c>
      <c r="O15" s="16">
        <f>VLOOKUP($C15,'[2]Men''s Epée'!$C$4:$AZ$147,O$1-2,FALSE)</f>
        <v>25</v>
      </c>
      <c r="P15" s="17" t="str">
        <f t="shared" si="8"/>
        <v>np</v>
      </c>
      <c r="Q15" s="18">
        <f t="shared" si="9"/>
        <v>0</v>
      </c>
      <c r="R15" s="16" t="str">
        <f>VLOOKUP($C15,'[2]Men''s Epée'!$C$4:$AZ$147,R$1-2,FALSE)</f>
        <v>np</v>
      </c>
      <c r="S15" s="17" t="str">
        <f t="shared" si="10"/>
        <v>np</v>
      </c>
      <c r="T15" s="18">
        <f t="shared" si="11"/>
        <v>0</v>
      </c>
      <c r="U15" s="16" t="str">
        <f>VLOOKUP($C15,'[2]Men''s Epée'!$C$4:$AZ$147,U$1-2,FALSE)</f>
        <v>np</v>
      </c>
      <c r="V15" s="17" t="str">
        <f t="shared" si="12"/>
        <v>np</v>
      </c>
      <c r="W15" s="18">
        <f t="shared" si="13"/>
        <v>0</v>
      </c>
      <c r="X15" s="16" t="str">
        <f>VLOOKUP($C15,'[2]Men''s Epée'!$C$4:$AZ$147,X$1-2,FALSE)</f>
        <v>np</v>
      </c>
      <c r="Z15">
        <f t="shared" si="14"/>
        <v>59</v>
      </c>
      <c r="AA15">
        <f t="shared" si="15"/>
        <v>67</v>
      </c>
      <c r="AB15">
        <f t="shared" si="16"/>
        <v>62.5</v>
      </c>
      <c r="AC15">
        <f t="shared" si="17"/>
        <v>124</v>
      </c>
      <c r="AD15">
        <f t="shared" si="18"/>
        <v>0</v>
      </c>
      <c r="AE15">
        <f t="shared" si="19"/>
        <v>0</v>
      </c>
      <c r="AF15">
        <f t="shared" si="20"/>
        <v>0</v>
      </c>
      <c r="AH15" s="30"/>
    </row>
    <row r="16" spans="1:34" ht="13.5">
      <c r="A16" s="2" t="str">
        <f t="shared" si="0"/>
        <v>13</v>
      </c>
      <c r="B16" s="2" t="str">
        <f t="shared" si="1"/>
        <v> </v>
      </c>
      <c r="C16" s="26" t="s">
        <v>309</v>
      </c>
      <c r="D16" s="1">
        <v>1988</v>
      </c>
      <c r="E16" s="38">
        <f t="shared" si="2"/>
        <v>310</v>
      </c>
      <c r="F16" s="38">
        <f t="shared" si="3"/>
        <v>240</v>
      </c>
      <c r="G16" s="3">
        <v>14</v>
      </c>
      <c r="H16" s="5">
        <f t="shared" si="21"/>
        <v>102</v>
      </c>
      <c r="I16" s="4">
        <v>17</v>
      </c>
      <c r="J16" s="5">
        <f t="shared" si="22"/>
        <v>70</v>
      </c>
      <c r="K16" s="4">
        <v>7</v>
      </c>
      <c r="L16" s="5">
        <f t="shared" si="5"/>
        <v>138</v>
      </c>
      <c r="M16" s="17" t="str">
        <f t="shared" si="6"/>
        <v>np</v>
      </c>
      <c r="N16" s="18">
        <f t="shared" si="7"/>
        <v>0</v>
      </c>
      <c r="O16" s="16" t="e">
        <f>VLOOKUP($C16,'[2]Men''s Epée'!$C$4:$AZ$147,O$1-2,FALSE)</f>
        <v>#N/A</v>
      </c>
      <c r="P16" s="17" t="str">
        <f t="shared" si="8"/>
        <v>np</v>
      </c>
      <c r="Q16" s="18">
        <f t="shared" si="9"/>
        <v>0</v>
      </c>
      <c r="R16" s="16" t="e">
        <f>VLOOKUP($C16,'[2]Men''s Epée'!$C$4:$AZ$147,R$1-2,FALSE)</f>
        <v>#N/A</v>
      </c>
      <c r="S16" s="17" t="str">
        <f t="shared" si="10"/>
        <v>np</v>
      </c>
      <c r="T16" s="18">
        <f t="shared" si="11"/>
        <v>0</v>
      </c>
      <c r="U16" s="16" t="e">
        <f>VLOOKUP($C16,'[2]Men''s Epée'!$C$4:$AZ$147,U$1-2,FALSE)</f>
        <v>#N/A</v>
      </c>
      <c r="V16" s="17" t="str">
        <f t="shared" si="12"/>
        <v>np</v>
      </c>
      <c r="W16" s="18">
        <f t="shared" si="13"/>
        <v>0</v>
      </c>
      <c r="X16" s="16" t="e">
        <f>VLOOKUP($C16,'[2]Men''s Epée'!$C$4:$AZ$147,X$1-2,FALSE)</f>
        <v>#N/A</v>
      </c>
      <c r="Z16">
        <f t="shared" si="14"/>
        <v>102</v>
      </c>
      <c r="AA16">
        <f t="shared" si="15"/>
        <v>70</v>
      </c>
      <c r="AB16">
        <f t="shared" si="16"/>
        <v>138</v>
      </c>
      <c r="AC16">
        <f t="shared" si="17"/>
        <v>0</v>
      </c>
      <c r="AD16">
        <f t="shared" si="18"/>
        <v>0</v>
      </c>
      <c r="AE16">
        <f t="shared" si="19"/>
        <v>0</v>
      </c>
      <c r="AF16">
        <f t="shared" si="20"/>
        <v>0</v>
      </c>
      <c r="AH16" s="30"/>
    </row>
    <row r="17" spans="1:34" ht="13.5">
      <c r="A17" s="2" t="str">
        <f t="shared" si="0"/>
        <v>14T</v>
      </c>
      <c r="B17" s="2" t="str">
        <f t="shared" si="1"/>
        <v> </v>
      </c>
      <c r="C17" s="40" t="s">
        <v>454</v>
      </c>
      <c r="D17" s="1">
        <v>1989</v>
      </c>
      <c r="E17" s="38">
        <f t="shared" si="2"/>
        <v>308</v>
      </c>
      <c r="F17" s="38">
        <f t="shared" si="3"/>
        <v>170</v>
      </c>
      <c r="G17" s="3" t="s">
        <v>5</v>
      </c>
      <c r="H17" s="5">
        <f t="shared" si="21"/>
        <v>0</v>
      </c>
      <c r="I17" s="4" t="s">
        <v>5</v>
      </c>
      <c r="J17" s="5">
        <f t="shared" si="22"/>
        <v>0</v>
      </c>
      <c r="K17" s="4">
        <v>3</v>
      </c>
      <c r="L17" s="5">
        <f t="shared" si="5"/>
        <v>170</v>
      </c>
      <c r="M17" s="17">
        <f t="shared" si="6"/>
        <v>18</v>
      </c>
      <c r="N17" s="18">
        <f t="shared" si="7"/>
        <v>138</v>
      </c>
      <c r="O17" s="16">
        <f>VLOOKUP($C17,'[2]Men''s Epée'!$C$4:$AZ$147,O$1-2,FALSE)</f>
        <v>18</v>
      </c>
      <c r="P17" s="17" t="str">
        <f t="shared" si="8"/>
        <v>np</v>
      </c>
      <c r="Q17" s="18">
        <f t="shared" si="9"/>
        <v>0</v>
      </c>
      <c r="R17" s="16" t="str">
        <f>VLOOKUP($C17,'[2]Men''s Epée'!$C$4:$AZ$147,R$1-2,FALSE)</f>
        <v>np</v>
      </c>
      <c r="S17" s="17" t="str">
        <f t="shared" si="10"/>
        <v>np</v>
      </c>
      <c r="T17" s="18">
        <f t="shared" si="11"/>
        <v>0</v>
      </c>
      <c r="U17" s="16" t="str">
        <f>VLOOKUP($C17,'[2]Men''s Epée'!$C$4:$AZ$147,U$1-2,FALSE)</f>
        <v>np</v>
      </c>
      <c r="V17" s="17" t="str">
        <f t="shared" si="12"/>
        <v>np</v>
      </c>
      <c r="W17" s="18">
        <f t="shared" si="13"/>
        <v>0</v>
      </c>
      <c r="X17" s="16" t="str">
        <f>VLOOKUP($C17,'[2]Men''s Epée'!$C$4:$AZ$147,X$1-2,FALSE)</f>
        <v>np</v>
      </c>
      <c r="Z17">
        <f t="shared" si="14"/>
        <v>0</v>
      </c>
      <c r="AA17">
        <f t="shared" si="15"/>
        <v>0</v>
      </c>
      <c r="AB17">
        <f t="shared" si="16"/>
        <v>170</v>
      </c>
      <c r="AC17">
        <f t="shared" si="17"/>
        <v>138</v>
      </c>
      <c r="AD17">
        <f t="shared" si="18"/>
        <v>0</v>
      </c>
      <c r="AE17">
        <f t="shared" si="19"/>
        <v>0</v>
      </c>
      <c r="AF17">
        <f t="shared" si="20"/>
        <v>0</v>
      </c>
      <c r="AH17" s="30"/>
    </row>
    <row r="18" spans="1:34" ht="13.5">
      <c r="A18" s="2" t="str">
        <f t="shared" si="0"/>
        <v>14T</v>
      </c>
      <c r="B18" s="2" t="str">
        <f>IF(D18&gt;=U13Cutoff,"#"," ")</f>
        <v> </v>
      </c>
      <c r="C18" s="26" t="s">
        <v>182</v>
      </c>
      <c r="D18" s="1">
        <v>1988</v>
      </c>
      <c r="E18" s="38">
        <f t="shared" si="2"/>
        <v>308</v>
      </c>
      <c r="F18" s="38">
        <f t="shared" si="3"/>
        <v>308</v>
      </c>
      <c r="G18" s="3">
        <v>3</v>
      </c>
      <c r="H18" s="5">
        <f t="shared" si="21"/>
        <v>170</v>
      </c>
      <c r="I18" s="4">
        <v>7</v>
      </c>
      <c r="J18" s="5">
        <f t="shared" si="22"/>
        <v>138</v>
      </c>
      <c r="K18" s="4" t="s">
        <v>5</v>
      </c>
      <c r="L18" s="5">
        <f t="shared" si="5"/>
        <v>0</v>
      </c>
      <c r="M18" s="17" t="str">
        <f>IF(ISERROR(O18),"np",O18)</f>
        <v>np</v>
      </c>
      <c r="N18" s="18">
        <f t="shared" si="7"/>
        <v>0</v>
      </c>
      <c r="O18" s="16" t="e">
        <f>VLOOKUP($C18,'[2]Men''s Epée'!$C$4:$AZ$147,O$1-2,FALSE)</f>
        <v>#N/A</v>
      </c>
      <c r="P18" s="17" t="str">
        <f>IF(ISERROR(R18),"np",R18)</f>
        <v>np</v>
      </c>
      <c r="Q18" s="18">
        <f t="shared" si="9"/>
        <v>0</v>
      </c>
      <c r="R18" s="16" t="e">
        <f>VLOOKUP($C18,'[2]Men''s Epée'!$C$4:$AZ$147,R$1-2,FALSE)</f>
        <v>#N/A</v>
      </c>
      <c r="S18" s="17" t="str">
        <f>IF(ISERROR(U18),"np",U18)</f>
        <v>np</v>
      </c>
      <c r="T18" s="18">
        <f t="shared" si="11"/>
        <v>0</v>
      </c>
      <c r="U18" s="16" t="e">
        <f>VLOOKUP($C18,'[2]Men''s Epée'!$C$4:$AZ$147,U$1-2,FALSE)</f>
        <v>#N/A</v>
      </c>
      <c r="V18" s="17" t="str">
        <f>IF(ISERROR(X18),"np",X18)</f>
        <v>np</v>
      </c>
      <c r="W18" s="18">
        <f t="shared" si="13"/>
        <v>0</v>
      </c>
      <c r="X18" s="16" t="e">
        <f>VLOOKUP($C18,'[2]Men''s Epée'!$C$4:$AZ$147,X$1-2,FALSE)</f>
        <v>#N/A</v>
      </c>
      <c r="Z18">
        <f>H18</f>
        <v>170</v>
      </c>
      <c r="AA18">
        <f>J18</f>
        <v>138</v>
      </c>
      <c r="AB18">
        <f>L18</f>
        <v>0</v>
      </c>
      <c r="AC18">
        <f>N18</f>
        <v>0</v>
      </c>
      <c r="AD18">
        <f>Q18</f>
        <v>0</v>
      </c>
      <c r="AE18">
        <f>T18</f>
        <v>0</v>
      </c>
      <c r="AF18">
        <f>W18</f>
        <v>0</v>
      </c>
      <c r="AH18" s="30"/>
    </row>
    <row r="19" spans="1:34" ht="13.5">
      <c r="A19" s="2" t="str">
        <f t="shared" si="0"/>
        <v>16</v>
      </c>
      <c r="B19" s="2" t="str">
        <f>IF(D19&gt;=U13Cutoff,"#"," ")</f>
        <v>#</v>
      </c>
      <c r="C19" s="26" t="s">
        <v>128</v>
      </c>
      <c r="D19" s="1">
        <v>1990</v>
      </c>
      <c r="E19" s="38">
        <f t="shared" si="2"/>
        <v>306.5</v>
      </c>
      <c r="F19" s="38">
        <f t="shared" si="3"/>
        <v>242.5</v>
      </c>
      <c r="G19" s="3">
        <v>23</v>
      </c>
      <c r="H19" s="5">
        <f t="shared" si="21"/>
        <v>64</v>
      </c>
      <c r="I19" s="4">
        <v>8</v>
      </c>
      <c r="J19" s="5">
        <f t="shared" si="22"/>
        <v>137</v>
      </c>
      <c r="K19" s="4">
        <v>10.5</v>
      </c>
      <c r="L19" s="5">
        <f t="shared" si="5"/>
        <v>105.5</v>
      </c>
      <c r="M19" s="17" t="str">
        <f>IF(ISERROR(O19),"np",O19)</f>
        <v>np</v>
      </c>
      <c r="N19" s="18">
        <f t="shared" si="7"/>
        <v>0</v>
      </c>
      <c r="O19" s="16" t="e">
        <f>VLOOKUP($C19,'[2]Men''s Epée'!$C$4:$AZ$147,O$1-2,FALSE)</f>
        <v>#N/A</v>
      </c>
      <c r="P19" s="17" t="str">
        <f>IF(ISERROR(R19),"np",R19)</f>
        <v>np</v>
      </c>
      <c r="Q19" s="18">
        <f t="shared" si="9"/>
        <v>0</v>
      </c>
      <c r="R19" s="16" t="e">
        <f>VLOOKUP($C19,'[2]Men''s Epée'!$C$4:$AZ$147,R$1-2,FALSE)</f>
        <v>#N/A</v>
      </c>
      <c r="S19" s="17" t="str">
        <f>IF(ISERROR(U19),"np",U19)</f>
        <v>np</v>
      </c>
      <c r="T19" s="18">
        <f t="shared" si="11"/>
        <v>0</v>
      </c>
      <c r="U19" s="16" t="e">
        <f>VLOOKUP($C19,'[2]Men''s Epée'!$C$4:$AZ$147,U$1-2,FALSE)</f>
        <v>#N/A</v>
      </c>
      <c r="V19" s="17" t="str">
        <f>IF(ISERROR(X19),"np",X19)</f>
        <v>np</v>
      </c>
      <c r="W19" s="18">
        <f t="shared" si="13"/>
        <v>0</v>
      </c>
      <c r="X19" s="16" t="e">
        <f>VLOOKUP($C19,'[2]Men''s Epée'!$C$4:$AZ$147,X$1-2,FALSE)</f>
        <v>#N/A</v>
      </c>
      <c r="Z19">
        <f>H19</f>
        <v>64</v>
      </c>
      <c r="AA19">
        <f>J19</f>
        <v>137</v>
      </c>
      <c r="AB19">
        <f>L19</f>
        <v>105.5</v>
      </c>
      <c r="AC19">
        <f>N19</f>
        <v>0</v>
      </c>
      <c r="AD19">
        <f>Q19</f>
        <v>0</v>
      </c>
      <c r="AE19">
        <f>T19</f>
        <v>0</v>
      </c>
      <c r="AF19">
        <f>W19</f>
        <v>0</v>
      </c>
      <c r="AH19" s="30"/>
    </row>
    <row r="20" spans="1:34" ht="13.5">
      <c r="A20" s="2" t="str">
        <f t="shared" si="0"/>
        <v>17</v>
      </c>
      <c r="B20" s="2" t="str">
        <f t="shared" si="1"/>
        <v> </v>
      </c>
      <c r="C20" s="33" t="s">
        <v>362</v>
      </c>
      <c r="D20" s="34">
        <v>1988</v>
      </c>
      <c r="E20" s="38">
        <f t="shared" si="2"/>
        <v>297</v>
      </c>
      <c r="F20" s="38">
        <f t="shared" si="3"/>
        <v>165</v>
      </c>
      <c r="G20" s="3" t="s">
        <v>5</v>
      </c>
      <c r="H20" s="5">
        <f t="shared" si="21"/>
        <v>0</v>
      </c>
      <c r="I20" s="4">
        <v>12</v>
      </c>
      <c r="J20" s="5">
        <f t="shared" si="22"/>
        <v>104</v>
      </c>
      <c r="K20" s="4">
        <v>26</v>
      </c>
      <c r="L20" s="5">
        <f t="shared" si="5"/>
        <v>61</v>
      </c>
      <c r="M20" s="17" t="str">
        <f t="shared" si="6"/>
        <v>np</v>
      </c>
      <c r="N20" s="18">
        <f t="shared" si="7"/>
        <v>0</v>
      </c>
      <c r="O20" s="16" t="str">
        <f>VLOOKUP($C20,'[2]Men''s Epée'!$C$4:$AZ$147,O$1-2,FALSE)</f>
        <v>np</v>
      </c>
      <c r="P20" s="17" t="str">
        <f t="shared" si="8"/>
        <v>np</v>
      </c>
      <c r="Q20" s="18">
        <f t="shared" si="9"/>
        <v>0</v>
      </c>
      <c r="R20" s="16" t="str">
        <f>VLOOKUP($C20,'[2]Men''s Epée'!$C$4:$AZ$147,R$1-2,FALSE)</f>
        <v>np</v>
      </c>
      <c r="S20" s="17" t="str">
        <f t="shared" si="10"/>
        <v>np</v>
      </c>
      <c r="T20" s="18">
        <f t="shared" si="11"/>
        <v>0</v>
      </c>
      <c r="U20" s="16" t="str">
        <f>VLOOKUP($C20,'[2]Men''s Epée'!$C$4:$AZ$147,U$1-2,FALSE)</f>
        <v>np</v>
      </c>
      <c r="V20" s="17">
        <f t="shared" si="12"/>
        <v>21</v>
      </c>
      <c r="W20" s="18">
        <f t="shared" si="13"/>
        <v>132</v>
      </c>
      <c r="X20" s="16">
        <f>VLOOKUP($C20,'[2]Men''s Epée'!$C$4:$AZ$147,X$1-2,FALSE)</f>
        <v>21</v>
      </c>
      <c r="Z20">
        <f t="shared" si="14"/>
        <v>0</v>
      </c>
      <c r="AA20">
        <f t="shared" si="15"/>
        <v>104</v>
      </c>
      <c r="AB20">
        <f t="shared" si="16"/>
        <v>61</v>
      </c>
      <c r="AC20">
        <f t="shared" si="17"/>
        <v>0</v>
      </c>
      <c r="AD20">
        <f t="shared" si="18"/>
        <v>0</v>
      </c>
      <c r="AE20">
        <f t="shared" si="19"/>
        <v>0</v>
      </c>
      <c r="AF20">
        <f t="shared" si="20"/>
        <v>132</v>
      </c>
      <c r="AH20" s="30"/>
    </row>
    <row r="21" spans="1:34" ht="13.5">
      <c r="A21" s="2" t="str">
        <f t="shared" si="0"/>
        <v>18</v>
      </c>
      <c r="B21" s="2" t="str">
        <f t="shared" si="1"/>
        <v> </v>
      </c>
      <c r="C21" s="26" t="s">
        <v>85</v>
      </c>
      <c r="D21" s="1">
        <v>1989</v>
      </c>
      <c r="E21" s="38">
        <f t="shared" si="2"/>
        <v>230</v>
      </c>
      <c r="F21" s="38">
        <f t="shared" si="3"/>
        <v>230</v>
      </c>
      <c r="G21" s="3">
        <v>27</v>
      </c>
      <c r="H21" s="5">
        <f t="shared" si="21"/>
        <v>60</v>
      </c>
      <c r="I21" s="4">
        <v>3</v>
      </c>
      <c r="J21" s="5">
        <f t="shared" si="22"/>
        <v>170</v>
      </c>
      <c r="K21" s="4" t="s">
        <v>5</v>
      </c>
      <c r="L21" s="5">
        <f t="shared" si="5"/>
        <v>0</v>
      </c>
      <c r="M21" s="17" t="str">
        <f t="shared" si="6"/>
        <v>np</v>
      </c>
      <c r="N21" s="18">
        <f t="shared" si="7"/>
        <v>0</v>
      </c>
      <c r="O21" s="16" t="e">
        <f>VLOOKUP($C21,'[2]Men''s Epée'!$C$4:$AZ$147,O$1-2,FALSE)</f>
        <v>#N/A</v>
      </c>
      <c r="P21" s="17" t="str">
        <f t="shared" si="8"/>
        <v>np</v>
      </c>
      <c r="Q21" s="18">
        <f t="shared" si="9"/>
        <v>0</v>
      </c>
      <c r="R21" s="16" t="e">
        <f>VLOOKUP($C21,'[2]Men''s Epée'!$C$4:$AZ$147,R$1-2,FALSE)</f>
        <v>#N/A</v>
      </c>
      <c r="S21" s="17" t="str">
        <f t="shared" si="10"/>
        <v>np</v>
      </c>
      <c r="T21" s="18">
        <f t="shared" si="11"/>
        <v>0</v>
      </c>
      <c r="U21" s="16" t="e">
        <f>VLOOKUP($C21,'[2]Men''s Epée'!$C$4:$AZ$147,U$1-2,FALSE)</f>
        <v>#N/A</v>
      </c>
      <c r="V21" s="17" t="str">
        <f t="shared" si="12"/>
        <v>np</v>
      </c>
      <c r="W21" s="18">
        <f t="shared" si="13"/>
        <v>0</v>
      </c>
      <c r="X21" s="16" t="e">
        <f>VLOOKUP($C21,'[2]Men''s Epée'!$C$4:$AZ$147,X$1-2,FALSE)</f>
        <v>#N/A</v>
      </c>
      <c r="Z21">
        <f t="shared" si="14"/>
        <v>60</v>
      </c>
      <c r="AA21">
        <f t="shared" si="15"/>
        <v>170</v>
      </c>
      <c r="AB21">
        <f t="shared" si="16"/>
        <v>0</v>
      </c>
      <c r="AC21">
        <f t="shared" si="17"/>
        <v>0</v>
      </c>
      <c r="AD21">
        <f t="shared" si="18"/>
        <v>0</v>
      </c>
      <c r="AE21">
        <f t="shared" si="19"/>
        <v>0</v>
      </c>
      <c r="AF21">
        <f t="shared" si="20"/>
        <v>0</v>
      </c>
      <c r="AH21" s="30"/>
    </row>
    <row r="22" spans="1:34" ht="13.5">
      <c r="A22" s="2" t="str">
        <f t="shared" si="0"/>
        <v>19</v>
      </c>
      <c r="B22" s="2" t="str">
        <f t="shared" si="1"/>
        <v> </v>
      </c>
      <c r="C22" s="26" t="s">
        <v>244</v>
      </c>
      <c r="D22" s="1">
        <v>1988</v>
      </c>
      <c r="E22" s="38">
        <f t="shared" si="2"/>
        <v>224</v>
      </c>
      <c r="F22" s="38">
        <f t="shared" si="3"/>
        <v>106</v>
      </c>
      <c r="G22" s="3">
        <v>10</v>
      </c>
      <c r="H22" s="5">
        <f t="shared" si="21"/>
        <v>106</v>
      </c>
      <c r="I22" s="4" t="s">
        <v>5</v>
      </c>
      <c r="J22" s="5">
        <f t="shared" si="22"/>
        <v>0</v>
      </c>
      <c r="K22" s="4" t="s">
        <v>5</v>
      </c>
      <c r="L22" s="5">
        <f t="shared" si="5"/>
        <v>0</v>
      </c>
      <c r="M22" s="17">
        <f t="shared" si="6"/>
        <v>28</v>
      </c>
      <c r="N22" s="18">
        <f t="shared" si="7"/>
        <v>118</v>
      </c>
      <c r="O22" s="16">
        <f>VLOOKUP($C22,'[2]Men''s Epée'!$C$4:$AZ$147,O$1-2,FALSE)</f>
        <v>28</v>
      </c>
      <c r="P22" s="17" t="str">
        <f t="shared" si="8"/>
        <v>np</v>
      </c>
      <c r="Q22" s="18">
        <f t="shared" si="9"/>
        <v>0</v>
      </c>
      <c r="R22" s="16" t="str">
        <f>VLOOKUP($C22,'[2]Men''s Epée'!$C$4:$AZ$147,R$1-2,FALSE)</f>
        <v>np</v>
      </c>
      <c r="S22" s="17" t="str">
        <f t="shared" si="10"/>
        <v>np</v>
      </c>
      <c r="T22" s="18">
        <f t="shared" si="11"/>
        <v>0</v>
      </c>
      <c r="U22" s="16" t="str">
        <f>VLOOKUP($C22,'[2]Men''s Epée'!$C$4:$AZ$147,U$1-2,FALSE)</f>
        <v>np</v>
      </c>
      <c r="V22" s="17" t="str">
        <f t="shared" si="12"/>
        <v>np</v>
      </c>
      <c r="W22" s="18">
        <f t="shared" si="13"/>
        <v>0</v>
      </c>
      <c r="X22" s="16" t="str">
        <f>VLOOKUP($C22,'[2]Men''s Epée'!$C$4:$AZ$147,X$1-2,FALSE)</f>
        <v>np</v>
      </c>
      <c r="Z22">
        <f t="shared" si="14"/>
        <v>106</v>
      </c>
      <c r="AA22">
        <f t="shared" si="15"/>
        <v>0</v>
      </c>
      <c r="AB22">
        <f t="shared" si="16"/>
        <v>0</v>
      </c>
      <c r="AC22">
        <f t="shared" si="17"/>
        <v>118</v>
      </c>
      <c r="AD22">
        <f t="shared" si="18"/>
        <v>0</v>
      </c>
      <c r="AE22">
        <f t="shared" si="19"/>
        <v>0</v>
      </c>
      <c r="AF22">
        <f t="shared" si="20"/>
        <v>0</v>
      </c>
      <c r="AH22" s="30"/>
    </row>
    <row r="23" spans="1:34" ht="13.5">
      <c r="A23" s="2" t="str">
        <f t="shared" si="0"/>
        <v>20</v>
      </c>
      <c r="B23" s="2" t="str">
        <f t="shared" si="1"/>
        <v> </v>
      </c>
      <c r="C23" s="26" t="s">
        <v>432</v>
      </c>
      <c r="D23" s="1">
        <v>1989</v>
      </c>
      <c r="E23" s="38">
        <f t="shared" si="2"/>
        <v>208</v>
      </c>
      <c r="F23" s="38">
        <f t="shared" si="3"/>
        <v>208</v>
      </c>
      <c r="G23" s="3" t="s">
        <v>5</v>
      </c>
      <c r="H23" s="5">
        <f t="shared" si="21"/>
        <v>0</v>
      </c>
      <c r="I23" s="4">
        <v>15</v>
      </c>
      <c r="J23" s="5">
        <f t="shared" si="22"/>
        <v>101</v>
      </c>
      <c r="K23" s="4">
        <v>9</v>
      </c>
      <c r="L23" s="5">
        <f t="shared" si="5"/>
        <v>107</v>
      </c>
      <c r="M23" s="17" t="str">
        <f t="shared" si="6"/>
        <v>np</v>
      </c>
      <c r="N23" s="18">
        <f t="shared" si="7"/>
        <v>0</v>
      </c>
      <c r="O23" s="16" t="e">
        <f>VLOOKUP($C23,'[2]Men''s Epée'!$C$4:$AZ$147,O$1-2,FALSE)</f>
        <v>#N/A</v>
      </c>
      <c r="P23" s="17" t="str">
        <f t="shared" si="8"/>
        <v>np</v>
      </c>
      <c r="Q23" s="18">
        <f t="shared" si="9"/>
        <v>0</v>
      </c>
      <c r="R23" s="16" t="e">
        <f>VLOOKUP($C23,'[2]Men''s Epée'!$C$4:$AZ$147,R$1-2,FALSE)</f>
        <v>#N/A</v>
      </c>
      <c r="S23" s="17" t="str">
        <f t="shared" si="10"/>
        <v>np</v>
      </c>
      <c r="T23" s="18">
        <f t="shared" si="11"/>
        <v>0</v>
      </c>
      <c r="U23" s="16" t="e">
        <f>VLOOKUP($C23,'[2]Men''s Epée'!$C$4:$AZ$147,U$1-2,FALSE)</f>
        <v>#N/A</v>
      </c>
      <c r="V23" s="17" t="str">
        <f t="shared" si="12"/>
        <v>np</v>
      </c>
      <c r="W23" s="18">
        <f t="shared" si="13"/>
        <v>0</v>
      </c>
      <c r="X23" s="16" t="e">
        <f>VLOOKUP($C23,'[2]Men''s Epée'!$C$4:$AZ$147,X$1-2,FALSE)</f>
        <v>#N/A</v>
      </c>
      <c r="Z23">
        <f t="shared" si="14"/>
        <v>0</v>
      </c>
      <c r="AA23">
        <f t="shared" si="15"/>
        <v>101</v>
      </c>
      <c r="AB23">
        <f t="shared" si="16"/>
        <v>107</v>
      </c>
      <c r="AC23">
        <f t="shared" si="17"/>
        <v>0</v>
      </c>
      <c r="AD23">
        <f t="shared" si="18"/>
        <v>0</v>
      </c>
      <c r="AE23">
        <f t="shared" si="19"/>
        <v>0</v>
      </c>
      <c r="AF23">
        <f t="shared" si="20"/>
        <v>0</v>
      </c>
      <c r="AH23" s="30"/>
    </row>
    <row r="24" spans="1:34" ht="13.5">
      <c r="A24" s="2" t="str">
        <f t="shared" si="0"/>
        <v>21</v>
      </c>
      <c r="B24" s="2" t="str">
        <f t="shared" si="1"/>
        <v> </v>
      </c>
      <c r="C24" s="41" t="s">
        <v>532</v>
      </c>
      <c r="D24" s="34">
        <v>1989</v>
      </c>
      <c r="E24" s="38">
        <f t="shared" si="2"/>
        <v>204</v>
      </c>
      <c r="F24" s="38">
        <f t="shared" si="3"/>
        <v>0</v>
      </c>
      <c r="G24" s="3" t="s">
        <v>5</v>
      </c>
      <c r="H24" s="5">
        <f t="shared" si="21"/>
        <v>0</v>
      </c>
      <c r="I24" s="4" t="s">
        <v>5</v>
      </c>
      <c r="J24" s="5">
        <f t="shared" si="22"/>
        <v>0</v>
      </c>
      <c r="K24" s="4" t="s">
        <v>5</v>
      </c>
      <c r="L24" s="5">
        <f t="shared" si="5"/>
        <v>0</v>
      </c>
      <c r="M24" s="17">
        <f t="shared" si="6"/>
        <v>14</v>
      </c>
      <c r="N24" s="18">
        <f t="shared" si="7"/>
        <v>204</v>
      </c>
      <c r="O24" s="16">
        <f>VLOOKUP($C24,'[2]Men''s Epée'!$C$4:$AZ$147,O$1-2,FALSE)</f>
        <v>14</v>
      </c>
      <c r="P24" s="17" t="str">
        <f t="shared" si="8"/>
        <v>np</v>
      </c>
      <c r="Q24" s="18">
        <f t="shared" si="9"/>
        <v>0</v>
      </c>
      <c r="R24" s="16" t="str">
        <f>VLOOKUP($C24,'[2]Men''s Epée'!$C$4:$AZ$147,R$1-2,FALSE)</f>
        <v>np</v>
      </c>
      <c r="S24" s="17" t="str">
        <f t="shared" si="10"/>
        <v>np</v>
      </c>
      <c r="T24" s="18">
        <f t="shared" si="11"/>
        <v>0</v>
      </c>
      <c r="U24" s="16" t="str">
        <f>VLOOKUP($C24,'[2]Men''s Epée'!$C$4:$AZ$147,U$1-2,FALSE)</f>
        <v>np</v>
      </c>
      <c r="V24" s="17" t="str">
        <f t="shared" si="12"/>
        <v>np</v>
      </c>
      <c r="W24" s="18">
        <f t="shared" si="13"/>
        <v>0</v>
      </c>
      <c r="X24" s="16" t="str">
        <f>VLOOKUP($C24,'[2]Men''s Epée'!$C$4:$AZ$147,X$1-2,FALSE)</f>
        <v>np</v>
      </c>
      <c r="Z24">
        <f t="shared" si="14"/>
        <v>0</v>
      </c>
      <c r="AA24">
        <f t="shared" si="15"/>
        <v>0</v>
      </c>
      <c r="AB24">
        <f t="shared" si="16"/>
        <v>0</v>
      </c>
      <c r="AC24">
        <f t="shared" si="17"/>
        <v>204</v>
      </c>
      <c r="AD24">
        <f t="shared" si="18"/>
        <v>0</v>
      </c>
      <c r="AE24">
        <f t="shared" si="19"/>
        <v>0</v>
      </c>
      <c r="AF24">
        <f t="shared" si="20"/>
        <v>0</v>
      </c>
      <c r="AH24" s="30"/>
    </row>
    <row r="25" spans="1:34" ht="13.5">
      <c r="A25" s="2" t="str">
        <f t="shared" si="0"/>
        <v>22</v>
      </c>
      <c r="B25" s="2" t="str">
        <f t="shared" si="1"/>
        <v> </v>
      </c>
      <c r="C25" s="26" t="s">
        <v>87</v>
      </c>
      <c r="D25" s="1">
        <v>1989</v>
      </c>
      <c r="E25" s="38">
        <f t="shared" si="2"/>
        <v>197</v>
      </c>
      <c r="F25" s="38">
        <f t="shared" si="3"/>
        <v>197</v>
      </c>
      <c r="G25" s="3">
        <v>6</v>
      </c>
      <c r="H25" s="5">
        <f t="shared" si="21"/>
        <v>139</v>
      </c>
      <c r="I25" s="4">
        <v>29</v>
      </c>
      <c r="J25" s="5">
        <f t="shared" si="22"/>
        <v>58</v>
      </c>
      <c r="K25" s="4" t="s">
        <v>5</v>
      </c>
      <c r="L25" s="5">
        <f t="shared" si="5"/>
        <v>0</v>
      </c>
      <c r="M25" s="17" t="str">
        <f t="shared" si="6"/>
        <v>np</v>
      </c>
      <c r="N25" s="18">
        <f t="shared" si="7"/>
        <v>0</v>
      </c>
      <c r="O25" s="16" t="e">
        <f>VLOOKUP($C25,'[2]Men''s Epée'!$C$4:$AZ$147,O$1-2,FALSE)</f>
        <v>#N/A</v>
      </c>
      <c r="P25" s="17" t="str">
        <f t="shared" si="8"/>
        <v>np</v>
      </c>
      <c r="Q25" s="18">
        <f t="shared" si="9"/>
        <v>0</v>
      </c>
      <c r="R25" s="16" t="e">
        <f>VLOOKUP($C25,'[2]Men''s Epée'!$C$4:$AZ$147,R$1-2,FALSE)</f>
        <v>#N/A</v>
      </c>
      <c r="S25" s="17" t="str">
        <f t="shared" si="10"/>
        <v>np</v>
      </c>
      <c r="T25" s="18">
        <f t="shared" si="11"/>
        <v>0</v>
      </c>
      <c r="U25" s="16" t="e">
        <f>VLOOKUP($C25,'[2]Men''s Epée'!$C$4:$AZ$147,U$1-2,FALSE)</f>
        <v>#N/A</v>
      </c>
      <c r="V25" s="17" t="str">
        <f t="shared" si="12"/>
        <v>np</v>
      </c>
      <c r="W25" s="18">
        <f t="shared" si="13"/>
        <v>0</v>
      </c>
      <c r="X25" s="16" t="e">
        <f>VLOOKUP($C25,'[2]Men''s Epée'!$C$4:$AZ$147,X$1-2,FALSE)</f>
        <v>#N/A</v>
      </c>
      <c r="Z25">
        <f t="shared" si="14"/>
        <v>139</v>
      </c>
      <c r="AA25">
        <f t="shared" si="15"/>
        <v>58</v>
      </c>
      <c r="AB25">
        <f t="shared" si="16"/>
        <v>0</v>
      </c>
      <c r="AC25">
        <f t="shared" si="17"/>
        <v>0</v>
      </c>
      <c r="AD25">
        <f t="shared" si="18"/>
        <v>0</v>
      </c>
      <c r="AE25">
        <f t="shared" si="19"/>
        <v>0</v>
      </c>
      <c r="AF25">
        <f t="shared" si="20"/>
        <v>0</v>
      </c>
      <c r="AH25" s="30"/>
    </row>
    <row r="26" spans="1:34" ht="13.5">
      <c r="A26" s="2" t="str">
        <f t="shared" si="0"/>
        <v>23</v>
      </c>
      <c r="B26" s="2" t="str">
        <f t="shared" si="1"/>
        <v> </v>
      </c>
      <c r="C26" s="26" t="s">
        <v>431</v>
      </c>
      <c r="D26" s="1">
        <v>1988</v>
      </c>
      <c r="E26" s="38">
        <f t="shared" si="2"/>
        <v>174</v>
      </c>
      <c r="F26" s="38">
        <f t="shared" si="3"/>
        <v>174</v>
      </c>
      <c r="G26" s="3" t="s">
        <v>5</v>
      </c>
      <c r="H26" s="5">
        <f t="shared" si="21"/>
        <v>0</v>
      </c>
      <c r="I26" s="4">
        <v>11</v>
      </c>
      <c r="J26" s="5">
        <f t="shared" si="22"/>
        <v>105</v>
      </c>
      <c r="K26" s="4">
        <v>18</v>
      </c>
      <c r="L26" s="5">
        <f t="shared" si="5"/>
        <v>69</v>
      </c>
      <c r="M26" s="17" t="str">
        <f t="shared" si="6"/>
        <v>np</v>
      </c>
      <c r="N26" s="18">
        <f t="shared" si="7"/>
        <v>0</v>
      </c>
      <c r="O26" s="16" t="e">
        <f>VLOOKUP($C26,'[2]Men''s Epée'!$C$4:$AZ$147,O$1-2,FALSE)</f>
        <v>#N/A</v>
      </c>
      <c r="P26" s="17" t="str">
        <f t="shared" si="8"/>
        <v>np</v>
      </c>
      <c r="Q26" s="18">
        <f t="shared" si="9"/>
        <v>0</v>
      </c>
      <c r="R26" s="16" t="e">
        <f>VLOOKUP($C26,'[2]Men''s Epée'!$C$4:$AZ$147,R$1-2,FALSE)</f>
        <v>#N/A</v>
      </c>
      <c r="S26" s="17" t="str">
        <f t="shared" si="10"/>
        <v>np</v>
      </c>
      <c r="T26" s="18">
        <f t="shared" si="11"/>
        <v>0</v>
      </c>
      <c r="U26" s="16" t="e">
        <f>VLOOKUP($C26,'[2]Men''s Epée'!$C$4:$AZ$147,U$1-2,FALSE)</f>
        <v>#N/A</v>
      </c>
      <c r="V26" s="17" t="str">
        <f t="shared" si="12"/>
        <v>np</v>
      </c>
      <c r="W26" s="18">
        <f t="shared" si="13"/>
        <v>0</v>
      </c>
      <c r="X26" s="16" t="e">
        <f>VLOOKUP($C26,'[2]Men''s Epée'!$C$4:$AZ$147,X$1-2,FALSE)</f>
        <v>#N/A</v>
      </c>
      <c r="Z26">
        <f t="shared" si="14"/>
        <v>0</v>
      </c>
      <c r="AA26">
        <f t="shared" si="15"/>
        <v>105</v>
      </c>
      <c r="AB26">
        <f t="shared" si="16"/>
        <v>69</v>
      </c>
      <c r="AC26">
        <f t="shared" si="17"/>
        <v>0</v>
      </c>
      <c r="AD26">
        <f t="shared" si="18"/>
        <v>0</v>
      </c>
      <c r="AE26">
        <f t="shared" si="19"/>
        <v>0</v>
      </c>
      <c r="AF26">
        <f t="shared" si="20"/>
        <v>0</v>
      </c>
      <c r="AH26" s="30"/>
    </row>
    <row r="27" spans="1:34" ht="13.5">
      <c r="A27" s="2" t="str">
        <f t="shared" si="0"/>
        <v>24</v>
      </c>
      <c r="B27" s="2" t="str">
        <f t="shared" si="1"/>
        <v> </v>
      </c>
      <c r="C27" s="26" t="s">
        <v>207</v>
      </c>
      <c r="D27" s="1">
        <v>1988</v>
      </c>
      <c r="E27" s="38">
        <f t="shared" si="2"/>
        <v>173</v>
      </c>
      <c r="F27" s="38">
        <f t="shared" si="3"/>
        <v>173</v>
      </c>
      <c r="G27" s="3">
        <v>11</v>
      </c>
      <c r="H27" s="5">
        <f t="shared" si="21"/>
        <v>105</v>
      </c>
      <c r="I27" s="4" t="s">
        <v>5</v>
      </c>
      <c r="J27" s="5">
        <f t="shared" si="22"/>
        <v>0</v>
      </c>
      <c r="K27" s="4">
        <v>19</v>
      </c>
      <c r="L27" s="5">
        <f t="shared" si="5"/>
        <v>68</v>
      </c>
      <c r="M27" s="17" t="str">
        <f t="shared" si="6"/>
        <v>np</v>
      </c>
      <c r="N27" s="18">
        <f t="shared" si="7"/>
        <v>0</v>
      </c>
      <c r="O27" s="16" t="e">
        <f>VLOOKUP($C27,'[2]Men''s Epée'!$C$4:$AZ$147,O$1-2,FALSE)</f>
        <v>#N/A</v>
      </c>
      <c r="P27" s="17" t="str">
        <f t="shared" si="8"/>
        <v>np</v>
      </c>
      <c r="Q27" s="18">
        <f t="shared" si="9"/>
        <v>0</v>
      </c>
      <c r="R27" s="16" t="e">
        <f>VLOOKUP($C27,'[2]Men''s Epée'!$C$4:$AZ$147,R$1-2,FALSE)</f>
        <v>#N/A</v>
      </c>
      <c r="S27" s="17" t="str">
        <f t="shared" si="10"/>
        <v>np</v>
      </c>
      <c r="T27" s="18">
        <f t="shared" si="11"/>
        <v>0</v>
      </c>
      <c r="U27" s="16" t="e">
        <f>VLOOKUP($C27,'[2]Men''s Epée'!$C$4:$AZ$147,U$1-2,FALSE)</f>
        <v>#N/A</v>
      </c>
      <c r="V27" s="17" t="str">
        <f t="shared" si="12"/>
        <v>np</v>
      </c>
      <c r="W27" s="18">
        <f t="shared" si="13"/>
        <v>0</v>
      </c>
      <c r="X27" s="16" t="e">
        <f>VLOOKUP($C27,'[2]Men''s Epée'!$C$4:$AZ$147,X$1-2,FALSE)</f>
        <v>#N/A</v>
      </c>
      <c r="Z27">
        <f t="shared" si="14"/>
        <v>105</v>
      </c>
      <c r="AA27">
        <f t="shared" si="15"/>
        <v>0</v>
      </c>
      <c r="AB27">
        <f t="shared" si="16"/>
        <v>68</v>
      </c>
      <c r="AC27">
        <f t="shared" si="17"/>
        <v>0</v>
      </c>
      <c r="AD27">
        <f t="shared" si="18"/>
        <v>0</v>
      </c>
      <c r="AE27">
        <f t="shared" si="19"/>
        <v>0</v>
      </c>
      <c r="AF27">
        <f t="shared" si="20"/>
        <v>0</v>
      </c>
      <c r="AH27" s="30"/>
    </row>
    <row r="28" spans="1:34" ht="13.5">
      <c r="A28" s="2" t="str">
        <f t="shared" si="0"/>
        <v>25</v>
      </c>
      <c r="B28" s="2" t="str">
        <f t="shared" si="1"/>
        <v> </v>
      </c>
      <c r="C28" s="26" t="s">
        <v>430</v>
      </c>
      <c r="D28" s="1">
        <v>1989</v>
      </c>
      <c r="E28" s="38">
        <f t="shared" si="2"/>
        <v>171</v>
      </c>
      <c r="F28" s="38">
        <f t="shared" si="3"/>
        <v>171</v>
      </c>
      <c r="G28" s="3" t="s">
        <v>5</v>
      </c>
      <c r="H28" s="5">
        <f t="shared" si="21"/>
        <v>0</v>
      </c>
      <c r="I28" s="4">
        <v>10</v>
      </c>
      <c r="J28" s="5">
        <f t="shared" si="22"/>
        <v>106</v>
      </c>
      <c r="K28" s="4">
        <v>22</v>
      </c>
      <c r="L28" s="5">
        <f t="shared" si="5"/>
        <v>65</v>
      </c>
      <c r="M28" s="17" t="str">
        <f t="shared" si="6"/>
        <v>np</v>
      </c>
      <c r="N28" s="18">
        <f t="shared" si="7"/>
        <v>0</v>
      </c>
      <c r="O28" s="16" t="e">
        <f>VLOOKUP($C28,'[2]Men''s Epée'!$C$4:$AZ$147,O$1-2,FALSE)</f>
        <v>#N/A</v>
      </c>
      <c r="P28" s="17" t="str">
        <f t="shared" si="8"/>
        <v>np</v>
      </c>
      <c r="Q28" s="18">
        <f t="shared" si="9"/>
        <v>0</v>
      </c>
      <c r="R28" s="16" t="e">
        <f>VLOOKUP($C28,'[2]Men''s Epée'!$C$4:$AZ$147,R$1-2,FALSE)</f>
        <v>#N/A</v>
      </c>
      <c r="S28" s="17" t="str">
        <f t="shared" si="10"/>
        <v>np</v>
      </c>
      <c r="T28" s="18">
        <f t="shared" si="11"/>
        <v>0</v>
      </c>
      <c r="U28" s="16" t="e">
        <f>VLOOKUP($C28,'[2]Men''s Epée'!$C$4:$AZ$147,U$1-2,FALSE)</f>
        <v>#N/A</v>
      </c>
      <c r="V28" s="17" t="str">
        <f t="shared" si="12"/>
        <v>np</v>
      </c>
      <c r="W28" s="18">
        <f t="shared" si="13"/>
        <v>0</v>
      </c>
      <c r="X28" s="16" t="e">
        <f>VLOOKUP($C28,'[2]Men''s Epée'!$C$4:$AZ$147,X$1-2,FALSE)</f>
        <v>#N/A</v>
      </c>
      <c r="Z28">
        <f t="shared" si="14"/>
        <v>0</v>
      </c>
      <c r="AA28">
        <f t="shared" si="15"/>
        <v>106</v>
      </c>
      <c r="AB28">
        <f t="shared" si="16"/>
        <v>65</v>
      </c>
      <c r="AC28">
        <f t="shared" si="17"/>
        <v>0</v>
      </c>
      <c r="AD28">
        <f t="shared" si="18"/>
        <v>0</v>
      </c>
      <c r="AE28">
        <f t="shared" si="19"/>
        <v>0</v>
      </c>
      <c r="AF28">
        <f t="shared" si="20"/>
        <v>0</v>
      </c>
      <c r="AH28" s="30"/>
    </row>
    <row r="29" spans="1:34" ht="13.5">
      <c r="A29" s="2" t="str">
        <f t="shared" si="0"/>
        <v>26</v>
      </c>
      <c r="B29" s="2" t="str">
        <f t="shared" si="1"/>
        <v> </v>
      </c>
      <c r="C29" s="26" t="s">
        <v>208</v>
      </c>
      <c r="D29" s="1">
        <v>1988</v>
      </c>
      <c r="E29" s="38">
        <f t="shared" si="2"/>
        <v>169</v>
      </c>
      <c r="F29" s="38">
        <f t="shared" si="3"/>
        <v>169</v>
      </c>
      <c r="G29" s="3">
        <v>19</v>
      </c>
      <c r="H29" s="5">
        <f t="shared" si="21"/>
        <v>68</v>
      </c>
      <c r="I29" s="4" t="s">
        <v>5</v>
      </c>
      <c r="J29" s="5">
        <f t="shared" si="22"/>
        <v>0</v>
      </c>
      <c r="K29" s="4">
        <v>15</v>
      </c>
      <c r="L29" s="5">
        <f t="shared" si="5"/>
        <v>101</v>
      </c>
      <c r="M29" s="17" t="str">
        <f t="shared" si="6"/>
        <v>np</v>
      </c>
      <c r="N29" s="18">
        <f t="shared" si="7"/>
        <v>0</v>
      </c>
      <c r="O29" s="16" t="e">
        <f>VLOOKUP($C29,'[2]Men''s Epée'!$C$4:$AZ$147,O$1-2,FALSE)</f>
        <v>#N/A</v>
      </c>
      <c r="P29" s="17" t="str">
        <f t="shared" si="8"/>
        <v>np</v>
      </c>
      <c r="Q29" s="18">
        <f t="shared" si="9"/>
        <v>0</v>
      </c>
      <c r="R29" s="16" t="e">
        <f>VLOOKUP($C29,'[2]Men''s Epée'!$C$4:$AZ$147,R$1-2,FALSE)</f>
        <v>#N/A</v>
      </c>
      <c r="S29" s="17" t="str">
        <f t="shared" si="10"/>
        <v>np</v>
      </c>
      <c r="T29" s="18">
        <f t="shared" si="11"/>
        <v>0</v>
      </c>
      <c r="U29" s="16" t="e">
        <f>VLOOKUP($C29,'[2]Men''s Epée'!$C$4:$AZ$147,U$1-2,FALSE)</f>
        <v>#N/A</v>
      </c>
      <c r="V29" s="17" t="str">
        <f t="shared" si="12"/>
        <v>np</v>
      </c>
      <c r="W29" s="18">
        <f t="shared" si="13"/>
        <v>0</v>
      </c>
      <c r="X29" s="16" t="e">
        <f>VLOOKUP($C29,'[2]Men''s Epée'!$C$4:$AZ$147,X$1-2,FALSE)</f>
        <v>#N/A</v>
      </c>
      <c r="Z29">
        <f t="shared" si="14"/>
        <v>68</v>
      </c>
      <c r="AA29">
        <f t="shared" si="15"/>
        <v>0</v>
      </c>
      <c r="AB29">
        <f t="shared" si="16"/>
        <v>101</v>
      </c>
      <c r="AC29">
        <f t="shared" si="17"/>
        <v>0</v>
      </c>
      <c r="AD29">
        <f t="shared" si="18"/>
        <v>0</v>
      </c>
      <c r="AE29">
        <f t="shared" si="19"/>
        <v>0</v>
      </c>
      <c r="AF29">
        <f t="shared" si="20"/>
        <v>0</v>
      </c>
      <c r="AH29" s="30"/>
    </row>
    <row r="30" spans="1:34" ht="13.5">
      <c r="A30" s="2" t="str">
        <f t="shared" si="0"/>
        <v>27</v>
      </c>
      <c r="B30" s="2" t="str">
        <f t="shared" si="1"/>
        <v> </v>
      </c>
      <c r="C30" s="26" t="s">
        <v>126</v>
      </c>
      <c r="D30" s="1">
        <v>1989</v>
      </c>
      <c r="E30" s="38">
        <f t="shared" si="2"/>
        <v>168</v>
      </c>
      <c r="F30" s="38">
        <f t="shared" si="3"/>
        <v>168</v>
      </c>
      <c r="G30" s="3">
        <v>22</v>
      </c>
      <c r="H30" s="5">
        <f t="shared" si="21"/>
        <v>65</v>
      </c>
      <c r="I30" s="4">
        <v>13</v>
      </c>
      <c r="J30" s="5">
        <f t="shared" si="22"/>
        <v>103</v>
      </c>
      <c r="K30" s="4" t="s">
        <v>5</v>
      </c>
      <c r="L30" s="5">
        <f t="shared" si="5"/>
        <v>0</v>
      </c>
      <c r="M30" s="17" t="str">
        <f t="shared" si="6"/>
        <v>np</v>
      </c>
      <c r="N30" s="18">
        <f t="shared" si="7"/>
        <v>0</v>
      </c>
      <c r="O30" s="16" t="e">
        <f>VLOOKUP($C30,'[2]Men''s Epée'!$C$4:$AZ$147,O$1-2,FALSE)</f>
        <v>#N/A</v>
      </c>
      <c r="P30" s="17" t="str">
        <f t="shared" si="8"/>
        <v>np</v>
      </c>
      <c r="Q30" s="18">
        <f t="shared" si="9"/>
        <v>0</v>
      </c>
      <c r="R30" s="16" t="e">
        <f>VLOOKUP($C30,'[2]Men''s Epée'!$C$4:$AZ$147,R$1-2,FALSE)</f>
        <v>#N/A</v>
      </c>
      <c r="S30" s="17" t="str">
        <f t="shared" si="10"/>
        <v>np</v>
      </c>
      <c r="T30" s="18">
        <f t="shared" si="11"/>
        <v>0</v>
      </c>
      <c r="U30" s="16" t="e">
        <f>VLOOKUP($C30,'[2]Men''s Epée'!$C$4:$AZ$147,U$1-2,FALSE)</f>
        <v>#N/A</v>
      </c>
      <c r="V30" s="17" t="str">
        <f t="shared" si="12"/>
        <v>np</v>
      </c>
      <c r="W30" s="18">
        <f t="shared" si="13"/>
        <v>0</v>
      </c>
      <c r="X30" s="16" t="e">
        <f>VLOOKUP($C30,'[2]Men''s Epée'!$C$4:$AZ$147,X$1-2,FALSE)</f>
        <v>#N/A</v>
      </c>
      <c r="Z30">
        <f t="shared" si="14"/>
        <v>65</v>
      </c>
      <c r="AA30">
        <f t="shared" si="15"/>
        <v>103</v>
      </c>
      <c r="AB30">
        <f t="shared" si="16"/>
        <v>0</v>
      </c>
      <c r="AC30">
        <f t="shared" si="17"/>
        <v>0</v>
      </c>
      <c r="AD30">
        <f t="shared" si="18"/>
        <v>0</v>
      </c>
      <c r="AE30">
        <f t="shared" si="19"/>
        <v>0</v>
      </c>
      <c r="AF30">
        <f t="shared" si="20"/>
        <v>0</v>
      </c>
      <c r="AH30" s="30"/>
    </row>
    <row r="31" spans="1:34" ht="13.5">
      <c r="A31" s="2" t="str">
        <f t="shared" si="0"/>
        <v>28</v>
      </c>
      <c r="B31" s="2" t="str">
        <f t="shared" si="1"/>
        <v> </v>
      </c>
      <c r="C31" s="26" t="s">
        <v>200</v>
      </c>
      <c r="D31" s="1">
        <v>1989</v>
      </c>
      <c r="E31" s="38">
        <f t="shared" si="2"/>
        <v>139</v>
      </c>
      <c r="F31" s="38">
        <f t="shared" si="3"/>
        <v>139</v>
      </c>
      <c r="G31" s="3">
        <v>18</v>
      </c>
      <c r="H31" s="5">
        <f t="shared" si="21"/>
        <v>69</v>
      </c>
      <c r="I31" s="4" t="s">
        <v>5</v>
      </c>
      <c r="J31" s="5">
        <f t="shared" si="22"/>
        <v>0</v>
      </c>
      <c r="K31" s="4">
        <v>17</v>
      </c>
      <c r="L31" s="5">
        <f t="shared" si="5"/>
        <v>70</v>
      </c>
      <c r="M31" s="17" t="str">
        <f t="shared" si="6"/>
        <v>np</v>
      </c>
      <c r="N31" s="18">
        <f t="shared" si="7"/>
        <v>0</v>
      </c>
      <c r="O31" s="16" t="e">
        <f>VLOOKUP($C31,'[2]Men''s Epée'!$C$4:$AZ$147,O$1-2,FALSE)</f>
        <v>#N/A</v>
      </c>
      <c r="P31" s="17" t="str">
        <f t="shared" si="8"/>
        <v>np</v>
      </c>
      <c r="Q31" s="18">
        <f t="shared" si="9"/>
        <v>0</v>
      </c>
      <c r="R31" s="16" t="e">
        <f>VLOOKUP($C31,'[2]Men''s Epée'!$C$4:$AZ$147,R$1-2,FALSE)</f>
        <v>#N/A</v>
      </c>
      <c r="S31" s="17" t="str">
        <f t="shared" si="10"/>
        <v>np</v>
      </c>
      <c r="T31" s="18">
        <f t="shared" si="11"/>
        <v>0</v>
      </c>
      <c r="U31" s="16" t="e">
        <f>VLOOKUP($C31,'[2]Men''s Epée'!$C$4:$AZ$147,U$1-2,FALSE)</f>
        <v>#N/A</v>
      </c>
      <c r="V31" s="17" t="str">
        <f t="shared" si="12"/>
        <v>np</v>
      </c>
      <c r="W31" s="18">
        <f t="shared" si="13"/>
        <v>0</v>
      </c>
      <c r="X31" s="16" t="e">
        <f>VLOOKUP($C31,'[2]Men''s Epée'!$C$4:$AZ$147,X$1-2,FALSE)</f>
        <v>#N/A</v>
      </c>
      <c r="Z31">
        <f t="shared" si="14"/>
        <v>69</v>
      </c>
      <c r="AA31">
        <f t="shared" si="15"/>
        <v>0</v>
      </c>
      <c r="AB31">
        <f t="shared" si="16"/>
        <v>70</v>
      </c>
      <c r="AC31">
        <f t="shared" si="17"/>
        <v>0</v>
      </c>
      <c r="AD31">
        <f t="shared" si="18"/>
        <v>0</v>
      </c>
      <c r="AE31">
        <f t="shared" si="19"/>
        <v>0</v>
      </c>
      <c r="AF31">
        <f t="shared" si="20"/>
        <v>0</v>
      </c>
      <c r="AH31" s="30"/>
    </row>
    <row r="32" spans="1:34" ht="13.5">
      <c r="A32" s="2" t="str">
        <f t="shared" si="0"/>
        <v>29T</v>
      </c>
      <c r="B32" s="2" t="str">
        <f t="shared" si="1"/>
        <v> </v>
      </c>
      <c r="C32" s="26" t="s">
        <v>71</v>
      </c>
      <c r="D32" s="1">
        <v>1989</v>
      </c>
      <c r="E32" s="38">
        <f t="shared" si="2"/>
        <v>137</v>
      </c>
      <c r="F32" s="38">
        <f t="shared" si="3"/>
        <v>137</v>
      </c>
      <c r="G32" s="3" t="s">
        <v>5</v>
      </c>
      <c r="H32" s="5">
        <f t="shared" si="21"/>
        <v>0</v>
      </c>
      <c r="I32" s="4" t="s">
        <v>5</v>
      </c>
      <c r="J32" s="5">
        <f t="shared" si="22"/>
        <v>0</v>
      </c>
      <c r="K32" s="4">
        <v>8</v>
      </c>
      <c r="L32" s="5">
        <f t="shared" si="5"/>
        <v>137</v>
      </c>
      <c r="M32" s="17" t="str">
        <f t="shared" si="6"/>
        <v>np</v>
      </c>
      <c r="N32" s="18">
        <f t="shared" si="7"/>
        <v>0</v>
      </c>
      <c r="O32" s="16" t="e">
        <f>VLOOKUP($C32,'[2]Men''s Epée'!$C$4:$AZ$147,O$1-2,FALSE)</f>
        <v>#N/A</v>
      </c>
      <c r="P32" s="17" t="str">
        <f t="shared" si="8"/>
        <v>np</v>
      </c>
      <c r="Q32" s="18">
        <f t="shared" si="9"/>
        <v>0</v>
      </c>
      <c r="R32" s="16" t="e">
        <f>VLOOKUP($C32,'[2]Men''s Epée'!$C$4:$AZ$147,R$1-2,FALSE)</f>
        <v>#N/A</v>
      </c>
      <c r="S32" s="17" t="str">
        <f t="shared" si="10"/>
        <v>np</v>
      </c>
      <c r="T32" s="18">
        <f t="shared" si="11"/>
        <v>0</v>
      </c>
      <c r="U32" s="16" t="e">
        <f>VLOOKUP($C32,'[2]Men''s Epée'!$C$4:$AZ$147,U$1-2,FALSE)</f>
        <v>#N/A</v>
      </c>
      <c r="V32" s="17" t="str">
        <f t="shared" si="12"/>
        <v>np</v>
      </c>
      <c r="W32" s="18">
        <f t="shared" si="13"/>
        <v>0</v>
      </c>
      <c r="X32" s="16" t="e">
        <f>VLOOKUP($C32,'[2]Men''s Epée'!$C$4:$AZ$147,X$1-2,FALSE)</f>
        <v>#N/A</v>
      </c>
      <c r="Z32">
        <f t="shared" si="14"/>
        <v>0</v>
      </c>
      <c r="AA32">
        <f t="shared" si="15"/>
        <v>0</v>
      </c>
      <c r="AB32">
        <f t="shared" si="16"/>
        <v>137</v>
      </c>
      <c r="AC32">
        <f t="shared" si="17"/>
        <v>0</v>
      </c>
      <c r="AD32">
        <f t="shared" si="18"/>
        <v>0</v>
      </c>
      <c r="AE32">
        <f t="shared" si="19"/>
        <v>0</v>
      </c>
      <c r="AF32">
        <f t="shared" si="20"/>
        <v>0</v>
      </c>
      <c r="AH32" s="30"/>
    </row>
    <row r="33" spans="1:34" ht="13.5">
      <c r="A33" s="2" t="str">
        <f t="shared" si="0"/>
        <v>29T</v>
      </c>
      <c r="B33" s="2" t="str">
        <f t="shared" si="1"/>
        <v> </v>
      </c>
      <c r="C33" s="26" t="s">
        <v>307</v>
      </c>
      <c r="D33" s="1">
        <v>1988</v>
      </c>
      <c r="E33" s="38">
        <f t="shared" si="2"/>
        <v>137</v>
      </c>
      <c r="F33" s="38">
        <f t="shared" si="3"/>
        <v>137</v>
      </c>
      <c r="G33" s="3">
        <v>8</v>
      </c>
      <c r="H33" s="5">
        <f t="shared" si="21"/>
        <v>137</v>
      </c>
      <c r="I33" s="4" t="s">
        <v>5</v>
      </c>
      <c r="J33" s="5">
        <f t="shared" si="22"/>
        <v>0</v>
      </c>
      <c r="K33" s="4" t="s">
        <v>5</v>
      </c>
      <c r="L33" s="5">
        <f t="shared" si="5"/>
        <v>0</v>
      </c>
      <c r="M33" s="17" t="str">
        <f t="shared" si="6"/>
        <v>np</v>
      </c>
      <c r="N33" s="18">
        <f t="shared" si="7"/>
        <v>0</v>
      </c>
      <c r="O33" s="16" t="e">
        <f>VLOOKUP($C33,'[2]Men''s Epée'!$C$4:$AZ$147,O$1-2,FALSE)</f>
        <v>#N/A</v>
      </c>
      <c r="P33" s="17" t="str">
        <f t="shared" si="8"/>
        <v>np</v>
      </c>
      <c r="Q33" s="18">
        <f t="shared" si="9"/>
        <v>0</v>
      </c>
      <c r="R33" s="16" t="e">
        <f>VLOOKUP($C33,'[2]Men''s Epée'!$C$4:$AZ$147,R$1-2,FALSE)</f>
        <v>#N/A</v>
      </c>
      <c r="S33" s="17" t="str">
        <f t="shared" si="10"/>
        <v>np</v>
      </c>
      <c r="T33" s="18">
        <f t="shared" si="11"/>
        <v>0</v>
      </c>
      <c r="U33" s="16" t="e">
        <f>VLOOKUP($C33,'[2]Men''s Epée'!$C$4:$AZ$147,U$1-2,FALSE)</f>
        <v>#N/A</v>
      </c>
      <c r="V33" s="17" t="str">
        <f t="shared" si="12"/>
        <v>np</v>
      </c>
      <c r="W33" s="18">
        <f t="shared" si="13"/>
        <v>0</v>
      </c>
      <c r="X33" s="16" t="e">
        <f>VLOOKUP($C33,'[2]Men''s Epée'!$C$4:$AZ$147,X$1-2,FALSE)</f>
        <v>#N/A</v>
      </c>
      <c r="Z33">
        <f t="shared" si="14"/>
        <v>137</v>
      </c>
      <c r="AA33">
        <f t="shared" si="15"/>
        <v>0</v>
      </c>
      <c r="AB33">
        <f t="shared" si="16"/>
        <v>0</v>
      </c>
      <c r="AC33">
        <f t="shared" si="17"/>
        <v>0</v>
      </c>
      <c r="AD33">
        <f t="shared" si="18"/>
        <v>0</v>
      </c>
      <c r="AE33">
        <f t="shared" si="19"/>
        <v>0</v>
      </c>
      <c r="AF33">
        <f t="shared" si="20"/>
        <v>0</v>
      </c>
      <c r="AH33" s="30"/>
    </row>
    <row r="34" spans="1:34" ht="13.5">
      <c r="A34" s="2" t="str">
        <f t="shared" si="0"/>
        <v>31</v>
      </c>
      <c r="B34" s="2" t="str">
        <f t="shared" si="1"/>
        <v> </v>
      </c>
      <c r="C34" s="26" t="s">
        <v>107</v>
      </c>
      <c r="D34" s="1">
        <v>1989</v>
      </c>
      <c r="E34" s="38">
        <f t="shared" si="2"/>
        <v>135</v>
      </c>
      <c r="F34" s="38">
        <f t="shared" si="3"/>
        <v>135</v>
      </c>
      <c r="G34" s="3">
        <v>20</v>
      </c>
      <c r="H34" s="5">
        <f t="shared" si="21"/>
        <v>67</v>
      </c>
      <c r="I34" s="4">
        <v>19</v>
      </c>
      <c r="J34" s="5">
        <f t="shared" si="22"/>
        <v>68</v>
      </c>
      <c r="K34" s="4" t="s">
        <v>5</v>
      </c>
      <c r="L34" s="5">
        <f t="shared" si="5"/>
        <v>0</v>
      </c>
      <c r="M34" s="17" t="str">
        <f t="shared" si="6"/>
        <v>np</v>
      </c>
      <c r="N34" s="18">
        <f t="shared" si="7"/>
        <v>0</v>
      </c>
      <c r="O34" s="16" t="e">
        <f>VLOOKUP($C34,'[2]Men''s Epée'!$C$4:$AZ$147,O$1-2,FALSE)</f>
        <v>#N/A</v>
      </c>
      <c r="P34" s="17" t="str">
        <f t="shared" si="8"/>
        <v>np</v>
      </c>
      <c r="Q34" s="18">
        <f t="shared" si="9"/>
        <v>0</v>
      </c>
      <c r="R34" s="16" t="e">
        <f>VLOOKUP($C34,'[2]Men''s Epée'!$C$4:$AZ$147,R$1-2,FALSE)</f>
        <v>#N/A</v>
      </c>
      <c r="S34" s="17" t="str">
        <f t="shared" si="10"/>
        <v>np</v>
      </c>
      <c r="T34" s="18">
        <f t="shared" si="11"/>
        <v>0</v>
      </c>
      <c r="U34" s="16" t="e">
        <f>VLOOKUP($C34,'[2]Men''s Epée'!$C$4:$AZ$147,U$1-2,FALSE)</f>
        <v>#N/A</v>
      </c>
      <c r="V34" s="17" t="str">
        <f t="shared" si="12"/>
        <v>np</v>
      </c>
      <c r="W34" s="18">
        <f t="shared" si="13"/>
        <v>0</v>
      </c>
      <c r="X34" s="16" t="e">
        <f>VLOOKUP($C34,'[2]Men''s Epée'!$C$4:$AZ$147,X$1-2,FALSE)</f>
        <v>#N/A</v>
      </c>
      <c r="Z34">
        <f t="shared" si="14"/>
        <v>67</v>
      </c>
      <c r="AA34">
        <f t="shared" si="15"/>
        <v>68</v>
      </c>
      <c r="AB34">
        <f t="shared" si="16"/>
        <v>0</v>
      </c>
      <c r="AC34">
        <f t="shared" si="17"/>
        <v>0</v>
      </c>
      <c r="AD34">
        <f t="shared" si="18"/>
        <v>0</v>
      </c>
      <c r="AE34">
        <f t="shared" si="19"/>
        <v>0</v>
      </c>
      <c r="AF34">
        <f t="shared" si="20"/>
        <v>0</v>
      </c>
      <c r="AH34" s="30"/>
    </row>
    <row r="35" spans="1:34" ht="13.5">
      <c r="A35" s="2" t="str">
        <f t="shared" si="0"/>
        <v>32T</v>
      </c>
      <c r="B35" s="2" t="str">
        <f t="shared" si="1"/>
        <v>#</v>
      </c>
      <c r="C35" s="26" t="s">
        <v>130</v>
      </c>
      <c r="D35" s="1">
        <v>1991</v>
      </c>
      <c r="E35" s="38">
        <f t="shared" si="2"/>
        <v>127</v>
      </c>
      <c r="F35" s="38">
        <f t="shared" si="3"/>
        <v>127</v>
      </c>
      <c r="G35" s="3">
        <v>25</v>
      </c>
      <c r="H35" s="5">
        <f t="shared" si="21"/>
        <v>62</v>
      </c>
      <c r="I35" s="4">
        <v>22</v>
      </c>
      <c r="J35" s="5">
        <f t="shared" si="22"/>
        <v>65</v>
      </c>
      <c r="K35" s="4" t="s">
        <v>5</v>
      </c>
      <c r="L35" s="5">
        <f t="shared" si="5"/>
        <v>0</v>
      </c>
      <c r="M35" s="17" t="str">
        <f t="shared" si="6"/>
        <v>np</v>
      </c>
      <c r="N35" s="18">
        <f t="shared" si="7"/>
        <v>0</v>
      </c>
      <c r="O35" s="16" t="e">
        <f>VLOOKUP($C35,'[2]Men''s Epée'!$C$4:$AZ$147,O$1-2,FALSE)</f>
        <v>#N/A</v>
      </c>
      <c r="P35" s="17" t="str">
        <f t="shared" si="8"/>
        <v>np</v>
      </c>
      <c r="Q35" s="18">
        <f t="shared" si="9"/>
        <v>0</v>
      </c>
      <c r="R35" s="16" t="e">
        <f>VLOOKUP($C35,'[2]Men''s Epée'!$C$4:$AZ$147,R$1-2,FALSE)</f>
        <v>#N/A</v>
      </c>
      <c r="S35" s="17" t="str">
        <f t="shared" si="10"/>
        <v>np</v>
      </c>
      <c r="T35" s="18">
        <f t="shared" si="11"/>
        <v>0</v>
      </c>
      <c r="U35" s="16" t="e">
        <f>VLOOKUP($C35,'[2]Men''s Epée'!$C$4:$AZ$147,U$1-2,FALSE)</f>
        <v>#N/A</v>
      </c>
      <c r="V35" s="17" t="str">
        <f t="shared" si="12"/>
        <v>np</v>
      </c>
      <c r="W35" s="18">
        <f t="shared" si="13"/>
        <v>0</v>
      </c>
      <c r="X35" s="16" t="e">
        <f>VLOOKUP($C35,'[2]Men''s Epée'!$C$4:$AZ$147,X$1-2,FALSE)</f>
        <v>#N/A</v>
      </c>
      <c r="Z35">
        <f t="shared" si="14"/>
        <v>62</v>
      </c>
      <c r="AA35">
        <f t="shared" si="15"/>
        <v>65</v>
      </c>
      <c r="AB35">
        <f t="shared" si="16"/>
        <v>0</v>
      </c>
      <c r="AC35">
        <f t="shared" si="17"/>
        <v>0</v>
      </c>
      <c r="AD35">
        <f t="shared" si="18"/>
        <v>0</v>
      </c>
      <c r="AE35">
        <f t="shared" si="19"/>
        <v>0</v>
      </c>
      <c r="AF35">
        <f t="shared" si="20"/>
        <v>0</v>
      </c>
      <c r="AH35" s="30"/>
    </row>
    <row r="36" spans="1:34" ht="13.5">
      <c r="A36" s="2" t="str">
        <f t="shared" si="0"/>
        <v>32T</v>
      </c>
      <c r="B36" s="2" t="str">
        <f t="shared" si="1"/>
        <v> </v>
      </c>
      <c r="C36" s="26" t="s">
        <v>435</v>
      </c>
      <c r="D36" s="1">
        <v>1989</v>
      </c>
      <c r="E36" s="38">
        <f t="shared" si="2"/>
        <v>127</v>
      </c>
      <c r="F36" s="38">
        <f t="shared" si="3"/>
        <v>127</v>
      </c>
      <c r="G36" s="3" t="s">
        <v>5</v>
      </c>
      <c r="H36" s="5">
        <f t="shared" si="21"/>
        <v>0</v>
      </c>
      <c r="I36" s="4">
        <v>26</v>
      </c>
      <c r="J36" s="5">
        <f t="shared" si="22"/>
        <v>61</v>
      </c>
      <c r="K36" s="4">
        <v>21</v>
      </c>
      <c r="L36" s="5">
        <f t="shared" si="5"/>
        <v>66</v>
      </c>
      <c r="M36" s="17" t="str">
        <f t="shared" si="6"/>
        <v>np</v>
      </c>
      <c r="N36" s="18">
        <f t="shared" si="7"/>
        <v>0</v>
      </c>
      <c r="O36" s="16" t="e">
        <f>VLOOKUP($C36,'[2]Men''s Epée'!$C$4:$AZ$147,O$1-2,FALSE)</f>
        <v>#N/A</v>
      </c>
      <c r="P36" s="17" t="str">
        <f t="shared" si="8"/>
        <v>np</v>
      </c>
      <c r="Q36" s="18">
        <f t="shared" si="9"/>
        <v>0</v>
      </c>
      <c r="R36" s="16" t="e">
        <f>VLOOKUP($C36,'[2]Men''s Epée'!$C$4:$AZ$147,R$1-2,FALSE)</f>
        <v>#N/A</v>
      </c>
      <c r="S36" s="17" t="str">
        <f t="shared" si="10"/>
        <v>np</v>
      </c>
      <c r="T36" s="18">
        <f t="shared" si="11"/>
        <v>0</v>
      </c>
      <c r="U36" s="16" t="e">
        <f>VLOOKUP($C36,'[2]Men''s Epée'!$C$4:$AZ$147,U$1-2,FALSE)</f>
        <v>#N/A</v>
      </c>
      <c r="V36" s="17" t="str">
        <f t="shared" si="12"/>
        <v>np</v>
      </c>
      <c r="W36" s="18">
        <f t="shared" si="13"/>
        <v>0</v>
      </c>
      <c r="X36" s="16" t="e">
        <f>VLOOKUP($C36,'[2]Men''s Epée'!$C$4:$AZ$147,X$1-2,FALSE)</f>
        <v>#N/A</v>
      </c>
      <c r="Z36">
        <f t="shared" si="14"/>
        <v>0</v>
      </c>
      <c r="AA36">
        <f t="shared" si="15"/>
        <v>61</v>
      </c>
      <c r="AB36">
        <f t="shared" si="16"/>
        <v>66</v>
      </c>
      <c r="AC36">
        <f t="shared" si="17"/>
        <v>0</v>
      </c>
      <c r="AD36">
        <f t="shared" si="18"/>
        <v>0</v>
      </c>
      <c r="AE36">
        <f t="shared" si="19"/>
        <v>0</v>
      </c>
      <c r="AF36">
        <f t="shared" si="20"/>
        <v>0</v>
      </c>
      <c r="AH36" s="30"/>
    </row>
    <row r="37" spans="1:34" ht="13.5">
      <c r="A37" s="2" t="str">
        <f t="shared" si="0"/>
        <v>34</v>
      </c>
      <c r="B37" s="2" t="str">
        <f t="shared" si="1"/>
        <v> </v>
      </c>
      <c r="C37" s="41" t="s">
        <v>533</v>
      </c>
      <c r="D37" s="34">
        <v>1988</v>
      </c>
      <c r="E37" s="38">
        <f t="shared" si="2"/>
        <v>120</v>
      </c>
      <c r="F37" s="38">
        <f t="shared" si="3"/>
        <v>0</v>
      </c>
      <c r="G37" s="3" t="s">
        <v>5</v>
      </c>
      <c r="H37" s="5">
        <f t="shared" si="21"/>
        <v>0</v>
      </c>
      <c r="I37" s="4" t="s">
        <v>5</v>
      </c>
      <c r="J37" s="5">
        <f t="shared" si="22"/>
        <v>0</v>
      </c>
      <c r="K37" s="4" t="s">
        <v>5</v>
      </c>
      <c r="L37" s="5">
        <f t="shared" si="5"/>
        <v>0</v>
      </c>
      <c r="M37" s="17">
        <f t="shared" si="6"/>
        <v>27</v>
      </c>
      <c r="N37" s="18">
        <f t="shared" si="7"/>
        <v>120</v>
      </c>
      <c r="O37" s="16">
        <f>VLOOKUP($C37,'[2]Men''s Epée'!$C$4:$AZ$147,O$1-2,FALSE)</f>
        <v>27</v>
      </c>
      <c r="P37" s="17" t="str">
        <f t="shared" si="8"/>
        <v>np</v>
      </c>
      <c r="Q37" s="18">
        <f t="shared" si="9"/>
        <v>0</v>
      </c>
      <c r="R37" s="16" t="str">
        <f>VLOOKUP($C37,'[2]Men''s Epée'!$C$4:$AZ$147,R$1-2,FALSE)</f>
        <v>np</v>
      </c>
      <c r="S37" s="17" t="str">
        <f t="shared" si="10"/>
        <v>np</v>
      </c>
      <c r="T37" s="18">
        <f t="shared" si="11"/>
        <v>0</v>
      </c>
      <c r="U37" s="16" t="str">
        <f>VLOOKUP($C37,'[2]Men''s Epée'!$C$4:$AZ$147,U$1-2,FALSE)</f>
        <v>np</v>
      </c>
      <c r="V37" s="17" t="str">
        <f t="shared" si="12"/>
        <v>np</v>
      </c>
      <c r="W37" s="18">
        <f t="shared" si="13"/>
        <v>0</v>
      </c>
      <c r="X37" s="16" t="str">
        <f>VLOOKUP($C37,'[2]Men''s Epée'!$C$4:$AZ$147,X$1-2,FALSE)</f>
        <v>np</v>
      </c>
      <c r="Z37">
        <f t="shared" si="14"/>
        <v>0</v>
      </c>
      <c r="AA37">
        <f t="shared" si="15"/>
        <v>0</v>
      </c>
      <c r="AB37">
        <f t="shared" si="16"/>
        <v>0</v>
      </c>
      <c r="AC37">
        <f t="shared" si="17"/>
        <v>120</v>
      </c>
      <c r="AD37">
        <f t="shared" si="18"/>
        <v>0</v>
      </c>
      <c r="AE37">
        <f t="shared" si="19"/>
        <v>0</v>
      </c>
      <c r="AF37">
        <f t="shared" si="20"/>
        <v>0</v>
      </c>
      <c r="AH37" s="30"/>
    </row>
    <row r="38" spans="1:34" ht="13.5">
      <c r="A38" s="2" t="str">
        <f t="shared" si="0"/>
        <v>35T</v>
      </c>
      <c r="B38" s="2" t="str">
        <f t="shared" si="1"/>
        <v> </v>
      </c>
      <c r="C38" s="26" t="s">
        <v>197</v>
      </c>
      <c r="D38" s="1">
        <v>1989</v>
      </c>
      <c r="E38" s="38">
        <f t="shared" si="2"/>
        <v>107</v>
      </c>
      <c r="F38" s="38">
        <f t="shared" si="3"/>
        <v>107</v>
      </c>
      <c r="G38" s="3" t="s">
        <v>5</v>
      </c>
      <c r="H38" s="5">
        <f t="shared" si="21"/>
        <v>0</v>
      </c>
      <c r="I38" s="4">
        <v>9</v>
      </c>
      <c r="J38" s="5">
        <f t="shared" si="22"/>
        <v>107</v>
      </c>
      <c r="K38" s="4" t="s">
        <v>5</v>
      </c>
      <c r="L38" s="5">
        <f t="shared" si="5"/>
        <v>0</v>
      </c>
      <c r="M38" s="17" t="str">
        <f t="shared" si="6"/>
        <v>np</v>
      </c>
      <c r="N38" s="18">
        <f t="shared" si="7"/>
        <v>0</v>
      </c>
      <c r="O38" s="16" t="e">
        <f>VLOOKUP($C38,'[2]Men''s Epée'!$C$4:$AZ$147,O$1-2,FALSE)</f>
        <v>#N/A</v>
      </c>
      <c r="P38" s="17" t="str">
        <f t="shared" si="8"/>
        <v>np</v>
      </c>
      <c r="Q38" s="18">
        <f t="shared" si="9"/>
        <v>0</v>
      </c>
      <c r="R38" s="16" t="e">
        <f>VLOOKUP($C38,'[2]Men''s Epée'!$C$4:$AZ$147,R$1-2,FALSE)</f>
        <v>#N/A</v>
      </c>
      <c r="S38" s="17" t="str">
        <f t="shared" si="10"/>
        <v>np</v>
      </c>
      <c r="T38" s="18">
        <f t="shared" si="11"/>
        <v>0</v>
      </c>
      <c r="U38" s="16" t="e">
        <f>VLOOKUP($C38,'[2]Men''s Epée'!$C$4:$AZ$147,U$1-2,FALSE)</f>
        <v>#N/A</v>
      </c>
      <c r="V38" s="17" t="str">
        <f t="shared" si="12"/>
        <v>np</v>
      </c>
      <c r="W38" s="18">
        <f t="shared" si="13"/>
        <v>0</v>
      </c>
      <c r="X38" s="16" t="e">
        <f>VLOOKUP($C38,'[2]Men''s Epée'!$C$4:$AZ$147,X$1-2,FALSE)</f>
        <v>#N/A</v>
      </c>
      <c r="Z38">
        <f aca="true" t="shared" si="23" ref="Z38:Z69">H38</f>
        <v>0</v>
      </c>
      <c r="AA38">
        <f aca="true" t="shared" si="24" ref="AA38:AA69">J38</f>
        <v>107</v>
      </c>
      <c r="AB38">
        <f aca="true" t="shared" si="25" ref="AB38:AB69">L38</f>
        <v>0</v>
      </c>
      <c r="AC38">
        <f aca="true" t="shared" si="26" ref="AC38:AC69">N38</f>
        <v>0</v>
      </c>
      <c r="AD38">
        <f aca="true" t="shared" si="27" ref="AD38:AD69">Q38</f>
        <v>0</v>
      </c>
      <c r="AE38">
        <f aca="true" t="shared" si="28" ref="AE38:AE69">T38</f>
        <v>0</v>
      </c>
      <c r="AF38">
        <f aca="true" t="shared" si="29" ref="AF38:AF69">W38</f>
        <v>0</v>
      </c>
      <c r="AH38" s="30"/>
    </row>
    <row r="39" spans="1:34" ht="13.5">
      <c r="A39" s="2" t="str">
        <f t="shared" si="0"/>
        <v>35T</v>
      </c>
      <c r="B39" s="2" t="str">
        <f aca="true" t="shared" si="30" ref="B39:B69">IF(D39&gt;=U13Cutoff,"#"," ")</f>
        <v> </v>
      </c>
      <c r="C39" s="26" t="s">
        <v>308</v>
      </c>
      <c r="D39" s="1">
        <v>1988</v>
      </c>
      <c r="E39" s="38">
        <f t="shared" si="2"/>
        <v>107</v>
      </c>
      <c r="F39" s="38">
        <f t="shared" si="3"/>
        <v>107</v>
      </c>
      <c r="G39" s="3">
        <v>9</v>
      </c>
      <c r="H39" s="5">
        <f t="shared" si="21"/>
        <v>107</v>
      </c>
      <c r="I39" s="4" t="s">
        <v>5</v>
      </c>
      <c r="J39" s="5">
        <f t="shared" si="22"/>
        <v>0</v>
      </c>
      <c r="K39" s="4" t="s">
        <v>5</v>
      </c>
      <c r="L39" s="5">
        <f t="shared" si="5"/>
        <v>0</v>
      </c>
      <c r="M39" s="17" t="str">
        <f aca="true" t="shared" si="31" ref="M39:M69">IF(ISERROR(O39),"np",O39)</f>
        <v>np</v>
      </c>
      <c r="N39" s="18">
        <f t="shared" si="7"/>
        <v>0</v>
      </c>
      <c r="O39" s="16" t="e">
        <f>VLOOKUP($C39,'[2]Men''s Epée'!$C$4:$AZ$147,O$1-2,FALSE)</f>
        <v>#N/A</v>
      </c>
      <c r="P39" s="17" t="str">
        <f aca="true" t="shared" si="32" ref="P39:P69">IF(ISERROR(R39),"np",R39)</f>
        <v>np</v>
      </c>
      <c r="Q39" s="18">
        <f t="shared" si="9"/>
        <v>0</v>
      </c>
      <c r="R39" s="16" t="e">
        <f>VLOOKUP($C39,'[2]Men''s Epée'!$C$4:$AZ$147,R$1-2,FALSE)</f>
        <v>#N/A</v>
      </c>
      <c r="S39" s="17" t="str">
        <f aca="true" t="shared" si="33" ref="S39:S69">IF(ISERROR(U39),"np",U39)</f>
        <v>np</v>
      </c>
      <c r="T39" s="18">
        <f t="shared" si="11"/>
        <v>0</v>
      </c>
      <c r="U39" s="16" t="e">
        <f>VLOOKUP($C39,'[2]Men''s Epée'!$C$4:$AZ$147,U$1-2,FALSE)</f>
        <v>#N/A</v>
      </c>
      <c r="V39" s="17" t="str">
        <f aca="true" t="shared" si="34" ref="V39:V69">IF(ISERROR(X39),"np",X39)</f>
        <v>np</v>
      </c>
      <c r="W39" s="18">
        <f t="shared" si="13"/>
        <v>0</v>
      </c>
      <c r="X39" s="16" t="e">
        <f>VLOOKUP($C39,'[2]Men''s Epée'!$C$4:$AZ$147,X$1-2,FALSE)</f>
        <v>#N/A</v>
      </c>
      <c r="Z39">
        <f t="shared" si="23"/>
        <v>107</v>
      </c>
      <c r="AA39">
        <f t="shared" si="24"/>
        <v>0</v>
      </c>
      <c r="AB39">
        <f t="shared" si="25"/>
        <v>0</v>
      </c>
      <c r="AC39">
        <f t="shared" si="26"/>
        <v>0</v>
      </c>
      <c r="AD39">
        <f t="shared" si="27"/>
        <v>0</v>
      </c>
      <c r="AE39">
        <f t="shared" si="28"/>
        <v>0</v>
      </c>
      <c r="AF39">
        <f t="shared" si="29"/>
        <v>0</v>
      </c>
      <c r="AH39" s="30"/>
    </row>
    <row r="40" spans="1:34" ht="13.5">
      <c r="A40" s="2" t="str">
        <f t="shared" si="0"/>
        <v>37</v>
      </c>
      <c r="B40" s="2" t="str">
        <f t="shared" si="30"/>
        <v> </v>
      </c>
      <c r="C40" s="26" t="s">
        <v>455</v>
      </c>
      <c r="D40" s="1">
        <v>1988</v>
      </c>
      <c r="E40" s="38">
        <f t="shared" si="2"/>
        <v>103</v>
      </c>
      <c r="F40" s="38">
        <f t="shared" si="3"/>
        <v>103</v>
      </c>
      <c r="G40" s="3" t="s">
        <v>5</v>
      </c>
      <c r="H40" s="5">
        <f t="shared" si="21"/>
        <v>0</v>
      </c>
      <c r="I40" s="4" t="s">
        <v>5</v>
      </c>
      <c r="J40" s="5">
        <f t="shared" si="22"/>
        <v>0</v>
      </c>
      <c r="K40" s="4">
        <v>13</v>
      </c>
      <c r="L40" s="5">
        <f t="shared" si="5"/>
        <v>103</v>
      </c>
      <c r="M40" s="17" t="str">
        <f t="shared" si="31"/>
        <v>np</v>
      </c>
      <c r="N40" s="18">
        <f t="shared" si="7"/>
        <v>0</v>
      </c>
      <c r="O40" s="16" t="e">
        <f>VLOOKUP($C40,'[2]Men''s Epée'!$C$4:$AZ$147,O$1-2,FALSE)</f>
        <v>#N/A</v>
      </c>
      <c r="P40" s="17" t="str">
        <f t="shared" si="32"/>
        <v>np</v>
      </c>
      <c r="Q40" s="18">
        <f t="shared" si="9"/>
        <v>0</v>
      </c>
      <c r="R40" s="16" t="e">
        <f>VLOOKUP($C40,'[2]Men''s Epée'!$C$4:$AZ$147,R$1-2,FALSE)</f>
        <v>#N/A</v>
      </c>
      <c r="S40" s="17" t="str">
        <f t="shared" si="33"/>
        <v>np</v>
      </c>
      <c r="T40" s="18">
        <f t="shared" si="11"/>
        <v>0</v>
      </c>
      <c r="U40" s="16" t="e">
        <f>VLOOKUP($C40,'[2]Men''s Epée'!$C$4:$AZ$147,U$1-2,FALSE)</f>
        <v>#N/A</v>
      </c>
      <c r="V40" s="17" t="str">
        <f t="shared" si="34"/>
        <v>np</v>
      </c>
      <c r="W40" s="18">
        <f t="shared" si="13"/>
        <v>0</v>
      </c>
      <c r="X40" s="16" t="e">
        <f>VLOOKUP($C40,'[2]Men''s Epée'!$C$4:$AZ$147,X$1-2,FALSE)</f>
        <v>#N/A</v>
      </c>
      <c r="Z40">
        <f t="shared" si="23"/>
        <v>0</v>
      </c>
      <c r="AA40">
        <f t="shared" si="24"/>
        <v>0</v>
      </c>
      <c r="AB40">
        <f t="shared" si="25"/>
        <v>103</v>
      </c>
      <c r="AC40">
        <f t="shared" si="26"/>
        <v>0</v>
      </c>
      <c r="AD40">
        <f t="shared" si="27"/>
        <v>0</v>
      </c>
      <c r="AE40">
        <f t="shared" si="28"/>
        <v>0</v>
      </c>
      <c r="AF40">
        <f t="shared" si="29"/>
        <v>0</v>
      </c>
      <c r="AH40" s="30"/>
    </row>
    <row r="41" spans="1:34" ht="13.5">
      <c r="A41" s="2" t="str">
        <f t="shared" si="0"/>
        <v>38T</v>
      </c>
      <c r="B41" s="2" t="str">
        <f t="shared" si="30"/>
        <v> </v>
      </c>
      <c r="C41" s="40" t="s">
        <v>456</v>
      </c>
      <c r="D41" s="1">
        <v>1989</v>
      </c>
      <c r="E41" s="38">
        <f t="shared" si="2"/>
        <v>102</v>
      </c>
      <c r="F41" s="38">
        <f t="shared" si="3"/>
        <v>102</v>
      </c>
      <c r="G41" s="3" t="s">
        <v>5</v>
      </c>
      <c r="H41" s="5">
        <f t="shared" si="21"/>
        <v>0</v>
      </c>
      <c r="I41" s="4" t="s">
        <v>5</v>
      </c>
      <c r="J41" s="5">
        <f t="shared" si="22"/>
        <v>0</v>
      </c>
      <c r="K41" s="4">
        <v>14</v>
      </c>
      <c r="L41" s="5">
        <f t="shared" si="5"/>
        <v>102</v>
      </c>
      <c r="M41" s="17" t="str">
        <f t="shared" si="31"/>
        <v>np</v>
      </c>
      <c r="N41" s="18">
        <f t="shared" si="7"/>
        <v>0</v>
      </c>
      <c r="O41" s="16" t="e">
        <f>VLOOKUP($C41,'[2]Men''s Epée'!$C$4:$AZ$147,O$1-2,FALSE)</f>
        <v>#N/A</v>
      </c>
      <c r="P41" s="17" t="str">
        <f t="shared" si="32"/>
        <v>np</v>
      </c>
      <c r="Q41" s="18">
        <f t="shared" si="9"/>
        <v>0</v>
      </c>
      <c r="R41" s="16" t="e">
        <f>VLOOKUP($C41,'[2]Men''s Epée'!$C$4:$AZ$147,R$1-2,FALSE)</f>
        <v>#N/A</v>
      </c>
      <c r="S41" s="17" t="str">
        <f t="shared" si="33"/>
        <v>np</v>
      </c>
      <c r="T41" s="18">
        <f t="shared" si="11"/>
        <v>0</v>
      </c>
      <c r="U41" s="16" t="e">
        <f>VLOOKUP($C41,'[2]Men''s Epée'!$C$4:$AZ$147,U$1-2,FALSE)</f>
        <v>#N/A</v>
      </c>
      <c r="V41" s="17" t="str">
        <f t="shared" si="34"/>
        <v>np</v>
      </c>
      <c r="W41" s="18">
        <f t="shared" si="13"/>
        <v>0</v>
      </c>
      <c r="X41" s="16" t="e">
        <f>VLOOKUP($C41,'[2]Men''s Epée'!$C$4:$AZ$147,X$1-2,FALSE)</f>
        <v>#N/A</v>
      </c>
      <c r="Z41">
        <f t="shared" si="23"/>
        <v>0</v>
      </c>
      <c r="AA41">
        <f t="shared" si="24"/>
        <v>0</v>
      </c>
      <c r="AB41">
        <f t="shared" si="25"/>
        <v>102</v>
      </c>
      <c r="AC41">
        <f t="shared" si="26"/>
        <v>0</v>
      </c>
      <c r="AD41">
        <f t="shared" si="27"/>
        <v>0</v>
      </c>
      <c r="AE41">
        <f t="shared" si="28"/>
        <v>0</v>
      </c>
      <c r="AF41">
        <f t="shared" si="29"/>
        <v>0</v>
      </c>
      <c r="AH41" s="30"/>
    </row>
    <row r="42" spans="1:34" ht="13.5">
      <c r="A42" s="2" t="str">
        <f t="shared" si="0"/>
        <v>38T</v>
      </c>
      <c r="B42" s="2" t="str">
        <f t="shared" si="30"/>
        <v> </v>
      </c>
      <c r="C42" s="26" t="s">
        <v>40</v>
      </c>
      <c r="D42" s="1">
        <v>1989</v>
      </c>
      <c r="E42" s="38">
        <f t="shared" si="2"/>
        <v>102</v>
      </c>
      <c r="F42" s="38">
        <f t="shared" si="3"/>
        <v>102</v>
      </c>
      <c r="G42" s="3" t="s">
        <v>5</v>
      </c>
      <c r="H42" s="5">
        <f t="shared" si="21"/>
        <v>0</v>
      </c>
      <c r="I42" s="4">
        <v>14</v>
      </c>
      <c r="J42" s="5">
        <f t="shared" si="22"/>
        <v>102</v>
      </c>
      <c r="K42" s="4" t="s">
        <v>5</v>
      </c>
      <c r="L42" s="5">
        <f t="shared" si="5"/>
        <v>0</v>
      </c>
      <c r="M42" s="17" t="str">
        <f t="shared" si="31"/>
        <v>np</v>
      </c>
      <c r="N42" s="18">
        <f t="shared" si="7"/>
        <v>0</v>
      </c>
      <c r="O42" s="16" t="e">
        <f>VLOOKUP($C42,'[2]Men''s Epée'!$C$4:$AZ$147,O$1-2,FALSE)</f>
        <v>#N/A</v>
      </c>
      <c r="P42" s="17" t="str">
        <f t="shared" si="32"/>
        <v>np</v>
      </c>
      <c r="Q42" s="18">
        <f t="shared" si="9"/>
        <v>0</v>
      </c>
      <c r="R42" s="16" t="e">
        <f>VLOOKUP($C42,'[2]Men''s Epée'!$C$4:$AZ$147,R$1-2,FALSE)</f>
        <v>#N/A</v>
      </c>
      <c r="S42" s="17" t="str">
        <f t="shared" si="33"/>
        <v>np</v>
      </c>
      <c r="T42" s="18">
        <f t="shared" si="11"/>
        <v>0</v>
      </c>
      <c r="U42" s="16" t="e">
        <f>VLOOKUP($C42,'[2]Men''s Epée'!$C$4:$AZ$147,U$1-2,FALSE)</f>
        <v>#N/A</v>
      </c>
      <c r="V42" s="17" t="str">
        <f t="shared" si="34"/>
        <v>np</v>
      </c>
      <c r="W42" s="18">
        <f t="shared" si="13"/>
        <v>0</v>
      </c>
      <c r="X42" s="16" t="e">
        <f>VLOOKUP($C42,'[2]Men''s Epée'!$C$4:$AZ$147,X$1-2,FALSE)</f>
        <v>#N/A</v>
      </c>
      <c r="Z42">
        <f t="shared" si="23"/>
        <v>0</v>
      </c>
      <c r="AA42">
        <f t="shared" si="24"/>
        <v>102</v>
      </c>
      <c r="AB42">
        <f t="shared" si="25"/>
        <v>0</v>
      </c>
      <c r="AC42">
        <f t="shared" si="26"/>
        <v>0</v>
      </c>
      <c r="AD42">
        <f t="shared" si="27"/>
        <v>0</v>
      </c>
      <c r="AE42">
        <f t="shared" si="28"/>
        <v>0</v>
      </c>
      <c r="AF42">
        <f t="shared" si="29"/>
        <v>0</v>
      </c>
      <c r="AH42" s="30"/>
    </row>
    <row r="43" spans="1:34" ht="13.5">
      <c r="A43" s="2" t="str">
        <f t="shared" si="0"/>
        <v>40</v>
      </c>
      <c r="B43" s="2" t="str">
        <f t="shared" si="30"/>
        <v> </v>
      </c>
      <c r="C43" s="26" t="s">
        <v>184</v>
      </c>
      <c r="D43" s="1">
        <v>1988</v>
      </c>
      <c r="E43" s="38">
        <f t="shared" si="2"/>
        <v>101</v>
      </c>
      <c r="F43" s="38">
        <f t="shared" si="3"/>
        <v>101</v>
      </c>
      <c r="G43" s="3">
        <v>15</v>
      </c>
      <c r="H43" s="5">
        <f t="shared" si="21"/>
        <v>101</v>
      </c>
      <c r="I43" s="4" t="s">
        <v>5</v>
      </c>
      <c r="J43" s="5">
        <f t="shared" si="22"/>
        <v>0</v>
      </c>
      <c r="K43" s="4" t="s">
        <v>5</v>
      </c>
      <c r="L43" s="5">
        <f t="shared" si="5"/>
        <v>0</v>
      </c>
      <c r="M43" s="17" t="str">
        <f t="shared" si="31"/>
        <v>np</v>
      </c>
      <c r="N43" s="18">
        <f t="shared" si="7"/>
        <v>0</v>
      </c>
      <c r="O43" s="16" t="e">
        <f>VLOOKUP($C43,'[2]Men''s Epée'!$C$4:$AZ$147,O$1-2,FALSE)</f>
        <v>#N/A</v>
      </c>
      <c r="P43" s="17" t="str">
        <f t="shared" si="32"/>
        <v>np</v>
      </c>
      <c r="Q43" s="18">
        <f t="shared" si="9"/>
        <v>0</v>
      </c>
      <c r="R43" s="16" t="e">
        <f>VLOOKUP($C43,'[2]Men''s Epée'!$C$4:$AZ$147,R$1-2,FALSE)</f>
        <v>#N/A</v>
      </c>
      <c r="S43" s="17" t="str">
        <f t="shared" si="33"/>
        <v>np</v>
      </c>
      <c r="T43" s="18">
        <f t="shared" si="11"/>
        <v>0</v>
      </c>
      <c r="U43" s="16" t="e">
        <f>VLOOKUP($C43,'[2]Men''s Epée'!$C$4:$AZ$147,U$1-2,FALSE)</f>
        <v>#N/A</v>
      </c>
      <c r="V43" s="17" t="str">
        <f t="shared" si="34"/>
        <v>np</v>
      </c>
      <c r="W43" s="18">
        <f t="shared" si="13"/>
        <v>0</v>
      </c>
      <c r="X43" s="16" t="e">
        <f>VLOOKUP($C43,'[2]Men''s Epée'!$C$4:$AZ$147,X$1-2,FALSE)</f>
        <v>#N/A</v>
      </c>
      <c r="Z43">
        <f t="shared" si="23"/>
        <v>101</v>
      </c>
      <c r="AA43">
        <f t="shared" si="24"/>
        <v>0</v>
      </c>
      <c r="AB43">
        <f t="shared" si="25"/>
        <v>0</v>
      </c>
      <c r="AC43">
        <f t="shared" si="26"/>
        <v>0</v>
      </c>
      <c r="AD43">
        <f t="shared" si="27"/>
        <v>0</v>
      </c>
      <c r="AE43">
        <f t="shared" si="28"/>
        <v>0</v>
      </c>
      <c r="AF43">
        <f t="shared" si="29"/>
        <v>0</v>
      </c>
      <c r="AH43" s="30"/>
    </row>
    <row r="44" spans="1:34" ht="13.5">
      <c r="A44" s="2" t="str">
        <f t="shared" si="0"/>
        <v>41T</v>
      </c>
      <c r="B44" s="2" t="str">
        <f t="shared" si="30"/>
        <v> </v>
      </c>
      <c r="C44" s="40" t="s">
        <v>457</v>
      </c>
      <c r="D44" s="1">
        <v>1988</v>
      </c>
      <c r="E44" s="38">
        <f t="shared" si="2"/>
        <v>100</v>
      </c>
      <c r="F44" s="38">
        <f t="shared" si="3"/>
        <v>100</v>
      </c>
      <c r="G44" s="3" t="s">
        <v>5</v>
      </c>
      <c r="H44" s="5">
        <f t="shared" si="21"/>
        <v>0</v>
      </c>
      <c r="I44" s="4" t="s">
        <v>5</v>
      </c>
      <c r="J44" s="5">
        <f t="shared" si="22"/>
        <v>0</v>
      </c>
      <c r="K44" s="4">
        <v>16</v>
      </c>
      <c r="L44" s="5">
        <f t="shared" si="5"/>
        <v>100</v>
      </c>
      <c r="M44" s="17" t="str">
        <f t="shared" si="31"/>
        <v>np</v>
      </c>
      <c r="N44" s="18">
        <f t="shared" si="7"/>
        <v>0</v>
      </c>
      <c r="O44" s="16" t="e">
        <f>VLOOKUP($C44,'[2]Men''s Epée'!$C$4:$AZ$147,O$1-2,FALSE)</f>
        <v>#N/A</v>
      </c>
      <c r="P44" s="17" t="str">
        <f t="shared" si="32"/>
        <v>np</v>
      </c>
      <c r="Q44" s="18">
        <f t="shared" si="9"/>
        <v>0</v>
      </c>
      <c r="R44" s="16" t="e">
        <f>VLOOKUP($C44,'[2]Men''s Epée'!$C$4:$AZ$147,R$1-2,FALSE)</f>
        <v>#N/A</v>
      </c>
      <c r="S44" s="17" t="str">
        <f t="shared" si="33"/>
        <v>np</v>
      </c>
      <c r="T44" s="18">
        <f t="shared" si="11"/>
        <v>0</v>
      </c>
      <c r="U44" s="16" t="e">
        <f>VLOOKUP($C44,'[2]Men''s Epée'!$C$4:$AZ$147,U$1-2,FALSE)</f>
        <v>#N/A</v>
      </c>
      <c r="V44" s="17" t="str">
        <f t="shared" si="34"/>
        <v>np</v>
      </c>
      <c r="W44" s="18">
        <f t="shared" si="13"/>
        <v>0</v>
      </c>
      <c r="X44" s="16" t="e">
        <f>VLOOKUP($C44,'[2]Men''s Epée'!$C$4:$AZ$147,X$1-2,FALSE)</f>
        <v>#N/A</v>
      </c>
      <c r="Z44">
        <f t="shared" si="23"/>
        <v>0</v>
      </c>
      <c r="AA44">
        <f t="shared" si="24"/>
        <v>0</v>
      </c>
      <c r="AB44">
        <f t="shared" si="25"/>
        <v>100</v>
      </c>
      <c r="AC44">
        <f t="shared" si="26"/>
        <v>0</v>
      </c>
      <c r="AD44">
        <f t="shared" si="27"/>
        <v>0</v>
      </c>
      <c r="AE44">
        <f t="shared" si="28"/>
        <v>0</v>
      </c>
      <c r="AF44">
        <f t="shared" si="29"/>
        <v>0</v>
      </c>
      <c r="AH44" s="30"/>
    </row>
    <row r="45" spans="1:34" ht="13.5">
      <c r="A45" s="2" t="str">
        <f t="shared" si="0"/>
        <v>41T</v>
      </c>
      <c r="B45" s="2" t="str">
        <f t="shared" si="30"/>
        <v> </v>
      </c>
      <c r="C45" s="26" t="s">
        <v>433</v>
      </c>
      <c r="D45" s="1">
        <v>1988</v>
      </c>
      <c r="E45" s="38">
        <f t="shared" si="2"/>
        <v>100</v>
      </c>
      <c r="F45" s="38">
        <f t="shared" si="3"/>
        <v>100</v>
      </c>
      <c r="G45" s="3" t="s">
        <v>5</v>
      </c>
      <c r="H45" s="5">
        <f t="shared" si="21"/>
        <v>0</v>
      </c>
      <c r="I45" s="4">
        <v>16</v>
      </c>
      <c r="J45" s="5">
        <f t="shared" si="22"/>
        <v>100</v>
      </c>
      <c r="K45" s="4" t="s">
        <v>5</v>
      </c>
      <c r="L45" s="5">
        <f t="shared" si="5"/>
        <v>0</v>
      </c>
      <c r="M45" s="17" t="str">
        <f t="shared" si="31"/>
        <v>np</v>
      </c>
      <c r="N45" s="18">
        <f t="shared" si="7"/>
        <v>0</v>
      </c>
      <c r="O45" s="16" t="e">
        <f>VLOOKUP($C45,'[2]Men''s Epée'!$C$4:$AZ$147,O$1-2,FALSE)</f>
        <v>#N/A</v>
      </c>
      <c r="P45" s="17" t="str">
        <f t="shared" si="32"/>
        <v>np</v>
      </c>
      <c r="Q45" s="18">
        <f t="shared" si="9"/>
        <v>0</v>
      </c>
      <c r="R45" s="16" t="e">
        <f>VLOOKUP($C45,'[2]Men''s Epée'!$C$4:$AZ$147,R$1-2,FALSE)</f>
        <v>#N/A</v>
      </c>
      <c r="S45" s="17" t="str">
        <f t="shared" si="33"/>
        <v>np</v>
      </c>
      <c r="T45" s="18">
        <f t="shared" si="11"/>
        <v>0</v>
      </c>
      <c r="U45" s="16" t="e">
        <f>VLOOKUP($C45,'[2]Men''s Epée'!$C$4:$AZ$147,U$1-2,FALSE)</f>
        <v>#N/A</v>
      </c>
      <c r="V45" s="17" t="str">
        <f t="shared" si="34"/>
        <v>np</v>
      </c>
      <c r="W45" s="18">
        <f t="shared" si="13"/>
        <v>0</v>
      </c>
      <c r="X45" s="16" t="e">
        <f>VLOOKUP($C45,'[2]Men''s Epée'!$C$4:$AZ$147,X$1-2,FALSE)</f>
        <v>#N/A</v>
      </c>
      <c r="Z45">
        <f t="shared" si="23"/>
        <v>0</v>
      </c>
      <c r="AA45">
        <f t="shared" si="24"/>
        <v>100</v>
      </c>
      <c r="AB45">
        <f t="shared" si="25"/>
        <v>0</v>
      </c>
      <c r="AC45">
        <f t="shared" si="26"/>
        <v>0</v>
      </c>
      <c r="AD45">
        <f t="shared" si="27"/>
        <v>0</v>
      </c>
      <c r="AE45">
        <f t="shared" si="28"/>
        <v>0</v>
      </c>
      <c r="AF45">
        <f t="shared" si="29"/>
        <v>0</v>
      </c>
      <c r="AH45" s="30"/>
    </row>
    <row r="46" spans="1:34" ht="13.5">
      <c r="A46" s="2" t="str">
        <f t="shared" si="0"/>
        <v>43</v>
      </c>
      <c r="B46" s="2" t="str">
        <f t="shared" si="30"/>
        <v> </v>
      </c>
      <c r="C46" s="26" t="s">
        <v>183</v>
      </c>
      <c r="D46" s="1">
        <v>1988</v>
      </c>
      <c r="E46" s="38">
        <f t="shared" si="2"/>
        <v>70</v>
      </c>
      <c r="F46" s="38">
        <f t="shared" si="3"/>
        <v>70</v>
      </c>
      <c r="G46" s="3">
        <v>17</v>
      </c>
      <c r="H46" s="5">
        <f t="shared" si="21"/>
        <v>70</v>
      </c>
      <c r="I46" s="4" t="s">
        <v>5</v>
      </c>
      <c r="J46" s="5">
        <f t="shared" si="22"/>
        <v>0</v>
      </c>
      <c r="K46" s="4" t="s">
        <v>5</v>
      </c>
      <c r="L46" s="5">
        <f t="shared" si="5"/>
        <v>0</v>
      </c>
      <c r="M46" s="17" t="str">
        <f t="shared" si="31"/>
        <v>np</v>
      </c>
      <c r="N46" s="18">
        <f t="shared" si="7"/>
        <v>0</v>
      </c>
      <c r="O46" s="16" t="e">
        <f>VLOOKUP($C46,'[2]Men''s Epée'!$C$4:$AZ$147,O$1-2,FALSE)</f>
        <v>#N/A</v>
      </c>
      <c r="P46" s="17" t="str">
        <f t="shared" si="32"/>
        <v>np</v>
      </c>
      <c r="Q46" s="18">
        <f t="shared" si="9"/>
        <v>0</v>
      </c>
      <c r="R46" s="16" t="e">
        <f>VLOOKUP($C46,'[2]Men''s Epée'!$C$4:$AZ$147,R$1-2,FALSE)</f>
        <v>#N/A</v>
      </c>
      <c r="S46" s="17" t="str">
        <f t="shared" si="33"/>
        <v>np</v>
      </c>
      <c r="T46" s="18">
        <f t="shared" si="11"/>
        <v>0</v>
      </c>
      <c r="U46" s="16" t="e">
        <f>VLOOKUP($C46,'[2]Men''s Epée'!$C$4:$AZ$147,U$1-2,FALSE)</f>
        <v>#N/A</v>
      </c>
      <c r="V46" s="17" t="str">
        <f t="shared" si="34"/>
        <v>np</v>
      </c>
      <c r="W46" s="18">
        <f t="shared" si="13"/>
        <v>0</v>
      </c>
      <c r="X46" s="16" t="e">
        <f>VLOOKUP($C46,'[2]Men''s Epée'!$C$4:$AZ$147,X$1-2,FALSE)</f>
        <v>#N/A</v>
      </c>
      <c r="Z46">
        <f t="shared" si="23"/>
        <v>70</v>
      </c>
      <c r="AA46">
        <f t="shared" si="24"/>
        <v>0</v>
      </c>
      <c r="AB46">
        <f t="shared" si="25"/>
        <v>0</v>
      </c>
      <c r="AC46">
        <f t="shared" si="26"/>
        <v>0</v>
      </c>
      <c r="AD46">
        <f t="shared" si="27"/>
        <v>0</v>
      </c>
      <c r="AE46">
        <f t="shared" si="28"/>
        <v>0</v>
      </c>
      <c r="AF46">
        <f t="shared" si="29"/>
        <v>0</v>
      </c>
      <c r="AH46" s="30"/>
    </row>
    <row r="47" spans="1:34" ht="13.5">
      <c r="A47" s="2" t="str">
        <f t="shared" si="0"/>
        <v>44</v>
      </c>
      <c r="B47" s="2" t="str">
        <f t="shared" si="30"/>
        <v> </v>
      </c>
      <c r="C47" s="26" t="s">
        <v>434</v>
      </c>
      <c r="D47" s="1">
        <v>1988</v>
      </c>
      <c r="E47" s="38">
        <f t="shared" si="2"/>
        <v>69</v>
      </c>
      <c r="F47" s="38">
        <f t="shared" si="3"/>
        <v>69</v>
      </c>
      <c r="G47" s="3" t="s">
        <v>5</v>
      </c>
      <c r="H47" s="5">
        <f t="shared" si="21"/>
        <v>0</v>
      </c>
      <c r="I47" s="4">
        <v>18</v>
      </c>
      <c r="J47" s="5">
        <f t="shared" si="22"/>
        <v>69</v>
      </c>
      <c r="K47" s="4" t="s">
        <v>5</v>
      </c>
      <c r="L47" s="5">
        <f t="shared" si="5"/>
        <v>0</v>
      </c>
      <c r="M47" s="17" t="str">
        <f t="shared" si="31"/>
        <v>np</v>
      </c>
      <c r="N47" s="18">
        <f t="shared" si="7"/>
        <v>0</v>
      </c>
      <c r="O47" s="16" t="e">
        <f>VLOOKUP($C47,'[2]Men''s Epée'!$C$4:$AZ$147,O$1-2,FALSE)</f>
        <v>#N/A</v>
      </c>
      <c r="P47" s="17" t="str">
        <f t="shared" si="32"/>
        <v>np</v>
      </c>
      <c r="Q47" s="18">
        <f t="shared" si="9"/>
        <v>0</v>
      </c>
      <c r="R47" s="16" t="e">
        <f>VLOOKUP($C47,'[2]Men''s Epée'!$C$4:$AZ$147,R$1-2,FALSE)</f>
        <v>#N/A</v>
      </c>
      <c r="S47" s="17" t="str">
        <f t="shared" si="33"/>
        <v>np</v>
      </c>
      <c r="T47" s="18">
        <f t="shared" si="11"/>
        <v>0</v>
      </c>
      <c r="U47" s="16" t="e">
        <f>VLOOKUP($C47,'[2]Men''s Epée'!$C$4:$AZ$147,U$1-2,FALSE)</f>
        <v>#N/A</v>
      </c>
      <c r="V47" s="17" t="str">
        <f t="shared" si="34"/>
        <v>np</v>
      </c>
      <c r="W47" s="18">
        <f t="shared" si="13"/>
        <v>0</v>
      </c>
      <c r="X47" s="16" t="e">
        <f>VLOOKUP($C47,'[2]Men''s Epée'!$C$4:$AZ$147,X$1-2,FALSE)</f>
        <v>#N/A</v>
      </c>
      <c r="Z47">
        <f t="shared" si="23"/>
        <v>0</v>
      </c>
      <c r="AA47">
        <f t="shared" si="24"/>
        <v>69</v>
      </c>
      <c r="AB47">
        <f t="shared" si="25"/>
        <v>0</v>
      </c>
      <c r="AC47">
        <f t="shared" si="26"/>
        <v>0</v>
      </c>
      <c r="AD47">
        <f t="shared" si="27"/>
        <v>0</v>
      </c>
      <c r="AE47">
        <f t="shared" si="28"/>
        <v>0</v>
      </c>
      <c r="AF47">
        <f t="shared" si="29"/>
        <v>0</v>
      </c>
      <c r="AH47" s="30"/>
    </row>
    <row r="48" spans="1:34" ht="13.5">
      <c r="A48" s="2" t="str">
        <f t="shared" si="0"/>
        <v>45</v>
      </c>
      <c r="B48" s="2" t="str">
        <f t="shared" si="30"/>
        <v> </v>
      </c>
      <c r="C48" s="40" t="s">
        <v>458</v>
      </c>
      <c r="D48" s="1">
        <v>1988</v>
      </c>
      <c r="E48" s="38">
        <f t="shared" si="2"/>
        <v>67</v>
      </c>
      <c r="F48" s="38">
        <f t="shared" si="3"/>
        <v>67</v>
      </c>
      <c r="G48" s="3" t="s">
        <v>5</v>
      </c>
      <c r="H48" s="5">
        <f t="shared" si="21"/>
        <v>0</v>
      </c>
      <c r="I48" s="4" t="s">
        <v>5</v>
      </c>
      <c r="J48" s="5">
        <f t="shared" si="22"/>
        <v>0</v>
      </c>
      <c r="K48" s="4">
        <v>20</v>
      </c>
      <c r="L48" s="5">
        <f t="shared" si="5"/>
        <v>67</v>
      </c>
      <c r="M48" s="17" t="str">
        <f t="shared" si="31"/>
        <v>np</v>
      </c>
      <c r="N48" s="18">
        <f t="shared" si="7"/>
        <v>0</v>
      </c>
      <c r="O48" s="16" t="e">
        <f>VLOOKUP($C48,'[2]Men''s Epée'!$C$4:$AZ$147,O$1-2,FALSE)</f>
        <v>#N/A</v>
      </c>
      <c r="P48" s="17" t="str">
        <f t="shared" si="32"/>
        <v>np</v>
      </c>
      <c r="Q48" s="18">
        <f t="shared" si="9"/>
        <v>0</v>
      </c>
      <c r="R48" s="16" t="e">
        <f>VLOOKUP($C48,'[2]Men''s Epée'!$C$4:$AZ$147,R$1-2,FALSE)</f>
        <v>#N/A</v>
      </c>
      <c r="S48" s="17" t="str">
        <f t="shared" si="33"/>
        <v>np</v>
      </c>
      <c r="T48" s="18">
        <f t="shared" si="11"/>
        <v>0</v>
      </c>
      <c r="U48" s="16" t="e">
        <f>VLOOKUP($C48,'[2]Men''s Epée'!$C$4:$AZ$147,U$1-2,FALSE)</f>
        <v>#N/A</v>
      </c>
      <c r="V48" s="17" t="str">
        <f t="shared" si="34"/>
        <v>np</v>
      </c>
      <c r="W48" s="18">
        <f t="shared" si="13"/>
        <v>0</v>
      </c>
      <c r="X48" s="16" t="e">
        <f>VLOOKUP($C48,'[2]Men''s Epée'!$C$4:$AZ$147,X$1-2,FALSE)</f>
        <v>#N/A</v>
      </c>
      <c r="Z48">
        <f t="shared" si="23"/>
        <v>0</v>
      </c>
      <c r="AA48">
        <f t="shared" si="24"/>
        <v>0</v>
      </c>
      <c r="AB48">
        <f t="shared" si="25"/>
        <v>67</v>
      </c>
      <c r="AC48">
        <f t="shared" si="26"/>
        <v>0</v>
      </c>
      <c r="AD48">
        <f t="shared" si="27"/>
        <v>0</v>
      </c>
      <c r="AE48">
        <f t="shared" si="28"/>
        <v>0</v>
      </c>
      <c r="AF48">
        <f t="shared" si="29"/>
        <v>0</v>
      </c>
      <c r="AH48" s="30"/>
    </row>
    <row r="49" spans="1:34" ht="13.5">
      <c r="A49" s="2" t="str">
        <f t="shared" si="0"/>
        <v>46T</v>
      </c>
      <c r="B49" s="2" t="str">
        <f t="shared" si="30"/>
        <v> </v>
      </c>
      <c r="C49" s="26" t="s">
        <v>311</v>
      </c>
      <c r="D49" s="1">
        <v>1988</v>
      </c>
      <c r="E49" s="38">
        <f t="shared" si="2"/>
        <v>66</v>
      </c>
      <c r="F49" s="38">
        <f t="shared" si="3"/>
        <v>66</v>
      </c>
      <c r="G49" s="3">
        <v>21</v>
      </c>
      <c r="H49" s="5">
        <f t="shared" si="21"/>
        <v>66</v>
      </c>
      <c r="I49" s="4" t="s">
        <v>5</v>
      </c>
      <c r="J49" s="5">
        <f t="shared" si="22"/>
        <v>0</v>
      </c>
      <c r="K49" s="4" t="s">
        <v>5</v>
      </c>
      <c r="L49" s="5">
        <f t="shared" si="5"/>
        <v>0</v>
      </c>
      <c r="M49" s="17" t="str">
        <f t="shared" si="31"/>
        <v>np</v>
      </c>
      <c r="N49" s="18">
        <f t="shared" si="7"/>
        <v>0</v>
      </c>
      <c r="O49" s="16" t="e">
        <f>VLOOKUP($C49,'[2]Men''s Epée'!$C$4:$AZ$147,O$1-2,FALSE)</f>
        <v>#N/A</v>
      </c>
      <c r="P49" s="17" t="str">
        <f t="shared" si="32"/>
        <v>np</v>
      </c>
      <c r="Q49" s="18">
        <f t="shared" si="9"/>
        <v>0</v>
      </c>
      <c r="R49" s="16" t="e">
        <f>VLOOKUP($C49,'[2]Men''s Epée'!$C$4:$AZ$147,R$1-2,FALSE)</f>
        <v>#N/A</v>
      </c>
      <c r="S49" s="17" t="str">
        <f t="shared" si="33"/>
        <v>np</v>
      </c>
      <c r="T49" s="18">
        <f t="shared" si="11"/>
        <v>0</v>
      </c>
      <c r="U49" s="16" t="e">
        <f>VLOOKUP($C49,'[2]Men''s Epée'!$C$4:$AZ$147,U$1-2,FALSE)</f>
        <v>#N/A</v>
      </c>
      <c r="V49" s="17" t="str">
        <f t="shared" si="34"/>
        <v>np</v>
      </c>
      <c r="W49" s="18">
        <f t="shared" si="13"/>
        <v>0</v>
      </c>
      <c r="X49" s="16" t="e">
        <f>VLOOKUP($C49,'[2]Men''s Epée'!$C$4:$AZ$147,X$1-2,FALSE)</f>
        <v>#N/A</v>
      </c>
      <c r="Z49">
        <f t="shared" si="23"/>
        <v>66</v>
      </c>
      <c r="AA49">
        <f t="shared" si="24"/>
        <v>0</v>
      </c>
      <c r="AB49">
        <f t="shared" si="25"/>
        <v>0</v>
      </c>
      <c r="AC49">
        <f t="shared" si="26"/>
        <v>0</v>
      </c>
      <c r="AD49">
        <f t="shared" si="27"/>
        <v>0</v>
      </c>
      <c r="AE49">
        <f t="shared" si="28"/>
        <v>0</v>
      </c>
      <c r="AF49">
        <f t="shared" si="29"/>
        <v>0</v>
      </c>
      <c r="AH49" s="30"/>
    </row>
    <row r="50" spans="1:34" ht="13.5">
      <c r="A50" s="2" t="str">
        <f t="shared" si="0"/>
        <v>46T</v>
      </c>
      <c r="B50" s="2" t="str">
        <f t="shared" si="30"/>
        <v> </v>
      </c>
      <c r="C50" s="26" t="s">
        <v>317</v>
      </c>
      <c r="D50" s="1">
        <v>1988</v>
      </c>
      <c r="E50" s="38">
        <f t="shared" si="2"/>
        <v>66</v>
      </c>
      <c r="F50" s="38">
        <f t="shared" si="3"/>
        <v>66</v>
      </c>
      <c r="G50" s="3" t="s">
        <v>5</v>
      </c>
      <c r="H50" s="5">
        <f t="shared" si="21"/>
        <v>0</v>
      </c>
      <c r="I50" s="4">
        <v>21</v>
      </c>
      <c r="J50" s="5">
        <f t="shared" si="22"/>
        <v>66</v>
      </c>
      <c r="K50" s="4" t="s">
        <v>5</v>
      </c>
      <c r="L50" s="5">
        <f t="shared" si="5"/>
        <v>0</v>
      </c>
      <c r="M50" s="17" t="str">
        <f t="shared" si="31"/>
        <v>np</v>
      </c>
      <c r="N50" s="18">
        <f t="shared" si="7"/>
        <v>0</v>
      </c>
      <c r="O50" s="16" t="e">
        <f>VLOOKUP($C50,'[2]Men''s Epée'!$C$4:$AZ$147,O$1-2,FALSE)</f>
        <v>#N/A</v>
      </c>
      <c r="P50" s="17" t="str">
        <f t="shared" si="32"/>
        <v>np</v>
      </c>
      <c r="Q50" s="18">
        <f t="shared" si="9"/>
        <v>0</v>
      </c>
      <c r="R50" s="16" t="e">
        <f>VLOOKUP($C50,'[2]Men''s Epée'!$C$4:$AZ$147,R$1-2,FALSE)</f>
        <v>#N/A</v>
      </c>
      <c r="S50" s="17" t="str">
        <f t="shared" si="33"/>
        <v>np</v>
      </c>
      <c r="T50" s="18">
        <f t="shared" si="11"/>
        <v>0</v>
      </c>
      <c r="U50" s="16" t="e">
        <f>VLOOKUP($C50,'[2]Men''s Epée'!$C$4:$AZ$147,U$1-2,FALSE)</f>
        <v>#N/A</v>
      </c>
      <c r="V50" s="17" t="str">
        <f t="shared" si="34"/>
        <v>np</v>
      </c>
      <c r="W50" s="18">
        <f t="shared" si="13"/>
        <v>0</v>
      </c>
      <c r="X50" s="16" t="e">
        <f>VLOOKUP($C50,'[2]Men''s Epée'!$C$4:$AZ$147,X$1-2,FALSE)</f>
        <v>#N/A</v>
      </c>
      <c r="Z50">
        <f t="shared" si="23"/>
        <v>0</v>
      </c>
      <c r="AA50">
        <f t="shared" si="24"/>
        <v>66</v>
      </c>
      <c r="AB50">
        <f t="shared" si="25"/>
        <v>0</v>
      </c>
      <c r="AC50">
        <f t="shared" si="26"/>
        <v>0</v>
      </c>
      <c r="AD50">
        <f t="shared" si="27"/>
        <v>0</v>
      </c>
      <c r="AE50">
        <f t="shared" si="28"/>
        <v>0</v>
      </c>
      <c r="AF50">
        <f t="shared" si="29"/>
        <v>0</v>
      </c>
      <c r="AH50" s="30"/>
    </row>
    <row r="51" spans="1:34" ht="13.5">
      <c r="A51" s="2" t="str">
        <f t="shared" si="0"/>
        <v>48</v>
      </c>
      <c r="B51" s="2" t="str">
        <f t="shared" si="30"/>
        <v> </v>
      </c>
      <c r="C51" s="33" t="s">
        <v>250</v>
      </c>
      <c r="D51" s="34">
        <v>1988</v>
      </c>
      <c r="E51" s="38">
        <f t="shared" si="2"/>
        <v>64</v>
      </c>
      <c r="F51" s="38">
        <f t="shared" si="3"/>
        <v>64</v>
      </c>
      <c r="G51" s="3" t="s">
        <v>5</v>
      </c>
      <c r="H51" s="5">
        <f t="shared" si="21"/>
        <v>0</v>
      </c>
      <c r="I51" s="4">
        <v>23</v>
      </c>
      <c r="J51" s="5">
        <f t="shared" si="22"/>
        <v>64</v>
      </c>
      <c r="K51" s="4" t="s">
        <v>5</v>
      </c>
      <c r="L51" s="5">
        <f t="shared" si="5"/>
        <v>0</v>
      </c>
      <c r="M51" s="17" t="str">
        <f t="shared" si="31"/>
        <v>np</v>
      </c>
      <c r="N51" s="18">
        <f t="shared" si="7"/>
        <v>0</v>
      </c>
      <c r="O51" s="16" t="e">
        <f>VLOOKUP($C51,'[2]Men''s Epée'!$C$4:$AZ$147,O$1-2,FALSE)</f>
        <v>#N/A</v>
      </c>
      <c r="P51" s="17" t="str">
        <f t="shared" si="32"/>
        <v>np</v>
      </c>
      <c r="Q51" s="18">
        <f t="shared" si="9"/>
        <v>0</v>
      </c>
      <c r="R51" s="16" t="e">
        <f>VLOOKUP($C51,'[2]Men''s Epée'!$C$4:$AZ$147,R$1-2,FALSE)</f>
        <v>#N/A</v>
      </c>
      <c r="S51" s="17" t="str">
        <f t="shared" si="33"/>
        <v>np</v>
      </c>
      <c r="T51" s="18">
        <f t="shared" si="11"/>
        <v>0</v>
      </c>
      <c r="U51" s="16" t="e">
        <f>VLOOKUP($C51,'[2]Men''s Epée'!$C$4:$AZ$147,U$1-2,FALSE)</f>
        <v>#N/A</v>
      </c>
      <c r="V51" s="17" t="str">
        <f t="shared" si="34"/>
        <v>np</v>
      </c>
      <c r="W51" s="18">
        <f t="shared" si="13"/>
        <v>0</v>
      </c>
      <c r="X51" s="16" t="e">
        <f>VLOOKUP($C51,'[2]Men''s Epée'!$C$4:$AZ$147,X$1-2,FALSE)</f>
        <v>#N/A</v>
      </c>
      <c r="Z51">
        <f t="shared" si="23"/>
        <v>0</v>
      </c>
      <c r="AA51">
        <f t="shared" si="24"/>
        <v>64</v>
      </c>
      <c r="AB51">
        <f t="shared" si="25"/>
        <v>0</v>
      </c>
      <c r="AC51">
        <f t="shared" si="26"/>
        <v>0</v>
      </c>
      <c r="AD51">
        <f t="shared" si="27"/>
        <v>0</v>
      </c>
      <c r="AE51">
        <f t="shared" si="28"/>
        <v>0</v>
      </c>
      <c r="AF51">
        <f t="shared" si="29"/>
        <v>0</v>
      </c>
      <c r="AH51" s="30"/>
    </row>
    <row r="52" spans="1:34" ht="13.5">
      <c r="A52" s="2" t="str">
        <f t="shared" si="0"/>
        <v>49</v>
      </c>
      <c r="B52" s="2" t="str">
        <f t="shared" si="30"/>
        <v> </v>
      </c>
      <c r="C52" s="26" t="s">
        <v>312</v>
      </c>
      <c r="D52" s="1">
        <v>1988</v>
      </c>
      <c r="E52" s="38">
        <f t="shared" si="2"/>
        <v>63</v>
      </c>
      <c r="F52" s="38">
        <f t="shared" si="3"/>
        <v>63</v>
      </c>
      <c r="G52" s="3">
        <v>24</v>
      </c>
      <c r="H52" s="5">
        <f t="shared" si="21"/>
        <v>63</v>
      </c>
      <c r="I52" s="4" t="s">
        <v>5</v>
      </c>
      <c r="J52" s="5">
        <f t="shared" si="22"/>
        <v>0</v>
      </c>
      <c r="K52" s="4" t="s">
        <v>5</v>
      </c>
      <c r="L52" s="5">
        <f t="shared" si="5"/>
        <v>0</v>
      </c>
      <c r="M52" s="17" t="str">
        <f t="shared" si="31"/>
        <v>np</v>
      </c>
      <c r="N52" s="18">
        <f t="shared" si="7"/>
        <v>0</v>
      </c>
      <c r="O52" s="16" t="e">
        <f>VLOOKUP($C52,'[2]Men''s Epée'!$C$4:$AZ$147,O$1-2,FALSE)</f>
        <v>#N/A</v>
      </c>
      <c r="P52" s="17" t="str">
        <f t="shared" si="32"/>
        <v>np</v>
      </c>
      <c r="Q52" s="18">
        <f t="shared" si="9"/>
        <v>0</v>
      </c>
      <c r="R52" s="16" t="e">
        <f>VLOOKUP($C52,'[2]Men''s Epée'!$C$4:$AZ$147,R$1-2,FALSE)</f>
        <v>#N/A</v>
      </c>
      <c r="S52" s="17" t="str">
        <f t="shared" si="33"/>
        <v>np</v>
      </c>
      <c r="T52" s="18">
        <f t="shared" si="11"/>
        <v>0</v>
      </c>
      <c r="U52" s="16" t="e">
        <f>VLOOKUP($C52,'[2]Men''s Epée'!$C$4:$AZ$147,U$1-2,FALSE)</f>
        <v>#N/A</v>
      </c>
      <c r="V52" s="17" t="str">
        <f t="shared" si="34"/>
        <v>np</v>
      </c>
      <c r="W52" s="18">
        <f t="shared" si="13"/>
        <v>0</v>
      </c>
      <c r="X52" s="16" t="e">
        <f>VLOOKUP($C52,'[2]Men''s Epée'!$C$4:$AZ$147,X$1-2,FALSE)</f>
        <v>#N/A</v>
      </c>
      <c r="Z52">
        <f t="shared" si="23"/>
        <v>63</v>
      </c>
      <c r="AA52">
        <f t="shared" si="24"/>
        <v>0</v>
      </c>
      <c r="AB52">
        <f t="shared" si="25"/>
        <v>0</v>
      </c>
      <c r="AC52">
        <f t="shared" si="26"/>
        <v>0</v>
      </c>
      <c r="AD52">
        <f t="shared" si="27"/>
        <v>0</v>
      </c>
      <c r="AE52">
        <f t="shared" si="28"/>
        <v>0</v>
      </c>
      <c r="AF52">
        <f t="shared" si="29"/>
        <v>0</v>
      </c>
      <c r="AH52" s="30"/>
    </row>
    <row r="53" spans="1:34" ht="13.5">
      <c r="A53" s="2" t="str">
        <f t="shared" si="0"/>
        <v>50</v>
      </c>
      <c r="B53" s="2" t="str">
        <f t="shared" si="30"/>
        <v> </v>
      </c>
      <c r="C53" s="40" t="s">
        <v>460</v>
      </c>
      <c r="D53" s="1">
        <v>1989</v>
      </c>
      <c r="E53" s="38">
        <f t="shared" si="2"/>
        <v>62.5</v>
      </c>
      <c r="F53" s="38">
        <f t="shared" si="3"/>
        <v>62.5</v>
      </c>
      <c r="G53" s="3" t="s">
        <v>5</v>
      </c>
      <c r="H53" s="5">
        <f t="shared" si="21"/>
        <v>0</v>
      </c>
      <c r="I53" s="4" t="s">
        <v>5</v>
      </c>
      <c r="J53" s="5">
        <f t="shared" si="22"/>
        <v>0</v>
      </c>
      <c r="K53" s="4">
        <v>24.5</v>
      </c>
      <c r="L53" s="5">
        <f t="shared" si="5"/>
        <v>62.5</v>
      </c>
      <c r="M53" s="17" t="str">
        <f t="shared" si="31"/>
        <v>np</v>
      </c>
      <c r="N53" s="18">
        <f t="shared" si="7"/>
        <v>0</v>
      </c>
      <c r="O53" s="16" t="e">
        <f>VLOOKUP($C53,'[2]Men''s Epée'!$C$4:$AZ$147,O$1-2,FALSE)</f>
        <v>#N/A</v>
      </c>
      <c r="P53" s="17" t="str">
        <f t="shared" si="32"/>
        <v>np</v>
      </c>
      <c r="Q53" s="18">
        <f t="shared" si="9"/>
        <v>0</v>
      </c>
      <c r="R53" s="16" t="e">
        <f>VLOOKUP($C53,'[2]Men''s Epée'!$C$4:$AZ$147,R$1-2,FALSE)</f>
        <v>#N/A</v>
      </c>
      <c r="S53" s="17" t="str">
        <f t="shared" si="33"/>
        <v>np</v>
      </c>
      <c r="T53" s="18">
        <f t="shared" si="11"/>
        <v>0</v>
      </c>
      <c r="U53" s="16" t="e">
        <f>VLOOKUP($C53,'[2]Men''s Epée'!$C$4:$AZ$147,U$1-2,FALSE)</f>
        <v>#N/A</v>
      </c>
      <c r="V53" s="17" t="str">
        <f t="shared" si="34"/>
        <v>np</v>
      </c>
      <c r="W53" s="18">
        <f t="shared" si="13"/>
        <v>0</v>
      </c>
      <c r="X53" s="16" t="e">
        <f>VLOOKUP($C53,'[2]Men''s Epée'!$C$4:$AZ$147,X$1-2,FALSE)</f>
        <v>#N/A</v>
      </c>
      <c r="Z53">
        <f t="shared" si="23"/>
        <v>0</v>
      </c>
      <c r="AA53">
        <f t="shared" si="24"/>
        <v>0</v>
      </c>
      <c r="AB53">
        <f t="shared" si="25"/>
        <v>62.5</v>
      </c>
      <c r="AC53">
        <f t="shared" si="26"/>
        <v>0</v>
      </c>
      <c r="AD53">
        <f t="shared" si="27"/>
        <v>0</v>
      </c>
      <c r="AE53">
        <f t="shared" si="28"/>
        <v>0</v>
      </c>
      <c r="AF53">
        <f t="shared" si="29"/>
        <v>0</v>
      </c>
      <c r="AH53" s="30"/>
    </row>
    <row r="54" spans="1:34" ht="13.5">
      <c r="A54" s="2" t="str">
        <f t="shared" si="0"/>
        <v>51</v>
      </c>
      <c r="B54" s="2" t="str">
        <f t="shared" si="30"/>
        <v> </v>
      </c>
      <c r="C54" s="26" t="s">
        <v>30</v>
      </c>
      <c r="D54" s="1">
        <v>1989</v>
      </c>
      <c r="E54" s="38">
        <f t="shared" si="2"/>
        <v>62</v>
      </c>
      <c r="F54" s="38">
        <f t="shared" si="3"/>
        <v>62</v>
      </c>
      <c r="G54" s="3" t="s">
        <v>5</v>
      </c>
      <c r="H54" s="5">
        <f t="shared" si="21"/>
        <v>0</v>
      </c>
      <c r="I54" s="4">
        <v>25</v>
      </c>
      <c r="J54" s="5">
        <f t="shared" si="22"/>
        <v>62</v>
      </c>
      <c r="K54" s="4" t="s">
        <v>5</v>
      </c>
      <c r="L54" s="5">
        <f t="shared" si="5"/>
        <v>0</v>
      </c>
      <c r="M54" s="17" t="str">
        <f t="shared" si="31"/>
        <v>np</v>
      </c>
      <c r="N54" s="18">
        <f t="shared" si="7"/>
        <v>0</v>
      </c>
      <c r="O54" s="16" t="e">
        <f>VLOOKUP($C54,'[2]Men''s Epée'!$C$4:$AZ$147,O$1-2,FALSE)</f>
        <v>#N/A</v>
      </c>
      <c r="P54" s="17" t="str">
        <f t="shared" si="32"/>
        <v>np</v>
      </c>
      <c r="Q54" s="18">
        <f t="shared" si="9"/>
        <v>0</v>
      </c>
      <c r="R54" s="16" t="e">
        <f>VLOOKUP($C54,'[2]Men''s Epée'!$C$4:$AZ$147,R$1-2,FALSE)</f>
        <v>#N/A</v>
      </c>
      <c r="S54" s="17" t="str">
        <f t="shared" si="33"/>
        <v>np</v>
      </c>
      <c r="T54" s="18">
        <f t="shared" si="11"/>
        <v>0</v>
      </c>
      <c r="U54" s="16" t="e">
        <f>VLOOKUP($C54,'[2]Men''s Epée'!$C$4:$AZ$147,U$1-2,FALSE)</f>
        <v>#N/A</v>
      </c>
      <c r="V54" s="17" t="str">
        <f t="shared" si="34"/>
        <v>np</v>
      </c>
      <c r="W54" s="18">
        <f t="shared" si="13"/>
        <v>0</v>
      </c>
      <c r="X54" s="16" t="e">
        <f>VLOOKUP($C54,'[2]Men''s Epée'!$C$4:$AZ$147,X$1-2,FALSE)</f>
        <v>#N/A</v>
      </c>
      <c r="Z54">
        <f t="shared" si="23"/>
        <v>0</v>
      </c>
      <c r="AA54">
        <f t="shared" si="24"/>
        <v>62</v>
      </c>
      <c r="AB54">
        <f t="shared" si="25"/>
        <v>0</v>
      </c>
      <c r="AC54">
        <f t="shared" si="26"/>
        <v>0</v>
      </c>
      <c r="AD54">
        <f t="shared" si="27"/>
        <v>0</v>
      </c>
      <c r="AE54">
        <f t="shared" si="28"/>
        <v>0</v>
      </c>
      <c r="AF54">
        <f t="shared" si="29"/>
        <v>0</v>
      </c>
      <c r="AH54" s="30"/>
    </row>
    <row r="55" spans="1:34" ht="13.5">
      <c r="A55" s="2" t="str">
        <f t="shared" si="0"/>
        <v>52</v>
      </c>
      <c r="B55" s="2" t="str">
        <f t="shared" si="30"/>
        <v> </v>
      </c>
      <c r="C55" s="26" t="s">
        <v>313</v>
      </c>
      <c r="D55" s="1">
        <v>1989</v>
      </c>
      <c r="E55" s="38">
        <f t="shared" si="2"/>
        <v>61</v>
      </c>
      <c r="F55" s="38">
        <f t="shared" si="3"/>
        <v>61</v>
      </c>
      <c r="G55" s="3">
        <v>26</v>
      </c>
      <c r="H55" s="5">
        <f t="shared" si="21"/>
        <v>61</v>
      </c>
      <c r="I55" s="4" t="s">
        <v>5</v>
      </c>
      <c r="J55" s="5">
        <f t="shared" si="22"/>
        <v>0</v>
      </c>
      <c r="K55" s="4" t="s">
        <v>5</v>
      </c>
      <c r="L55" s="5">
        <f t="shared" si="5"/>
        <v>0</v>
      </c>
      <c r="M55" s="17" t="str">
        <f t="shared" si="31"/>
        <v>np</v>
      </c>
      <c r="N55" s="18">
        <f t="shared" si="7"/>
        <v>0</v>
      </c>
      <c r="O55" s="16" t="e">
        <f>VLOOKUP($C55,'[2]Men''s Epée'!$C$4:$AZ$147,O$1-2,FALSE)</f>
        <v>#N/A</v>
      </c>
      <c r="P55" s="17" t="str">
        <f t="shared" si="32"/>
        <v>np</v>
      </c>
      <c r="Q55" s="18">
        <f t="shared" si="9"/>
        <v>0</v>
      </c>
      <c r="R55" s="16" t="e">
        <f>VLOOKUP($C55,'[2]Men''s Epée'!$C$4:$AZ$147,R$1-2,FALSE)</f>
        <v>#N/A</v>
      </c>
      <c r="S55" s="17" t="str">
        <f t="shared" si="33"/>
        <v>np</v>
      </c>
      <c r="T55" s="18">
        <f t="shared" si="11"/>
        <v>0</v>
      </c>
      <c r="U55" s="16" t="e">
        <f>VLOOKUP($C55,'[2]Men''s Epée'!$C$4:$AZ$147,U$1-2,FALSE)</f>
        <v>#N/A</v>
      </c>
      <c r="V55" s="17" t="str">
        <f t="shared" si="34"/>
        <v>np</v>
      </c>
      <c r="W55" s="18">
        <f t="shared" si="13"/>
        <v>0</v>
      </c>
      <c r="X55" s="16" t="e">
        <f>VLOOKUP($C55,'[2]Men''s Epée'!$C$4:$AZ$147,X$1-2,FALSE)</f>
        <v>#N/A</v>
      </c>
      <c r="Z55">
        <f t="shared" si="23"/>
        <v>61</v>
      </c>
      <c r="AA55">
        <f t="shared" si="24"/>
        <v>0</v>
      </c>
      <c r="AB55">
        <f t="shared" si="25"/>
        <v>0</v>
      </c>
      <c r="AC55">
        <f t="shared" si="26"/>
        <v>0</v>
      </c>
      <c r="AD55">
        <f t="shared" si="27"/>
        <v>0</v>
      </c>
      <c r="AE55">
        <f t="shared" si="28"/>
        <v>0</v>
      </c>
      <c r="AF55">
        <f t="shared" si="29"/>
        <v>0</v>
      </c>
      <c r="AH55" s="30"/>
    </row>
    <row r="56" spans="1:34" ht="13.5">
      <c r="A56" s="2" t="str">
        <f t="shared" si="0"/>
        <v>53T</v>
      </c>
      <c r="B56" s="2" t="str">
        <f t="shared" si="30"/>
        <v>#</v>
      </c>
      <c r="C56" s="26" t="s">
        <v>127</v>
      </c>
      <c r="D56" s="1">
        <v>1990</v>
      </c>
      <c r="E56" s="38">
        <f t="shared" si="2"/>
        <v>60</v>
      </c>
      <c r="F56" s="38">
        <f t="shared" si="3"/>
        <v>60</v>
      </c>
      <c r="G56" s="3" t="s">
        <v>5</v>
      </c>
      <c r="H56" s="5">
        <f t="shared" si="21"/>
        <v>0</v>
      </c>
      <c r="I56" s="4">
        <v>27</v>
      </c>
      <c r="J56" s="5">
        <f t="shared" si="22"/>
        <v>60</v>
      </c>
      <c r="K56" s="4" t="s">
        <v>5</v>
      </c>
      <c r="L56" s="5">
        <f t="shared" si="5"/>
        <v>0</v>
      </c>
      <c r="M56" s="17" t="str">
        <f t="shared" si="31"/>
        <v>np</v>
      </c>
      <c r="N56" s="18">
        <f t="shared" si="7"/>
        <v>0</v>
      </c>
      <c r="O56" s="16" t="e">
        <f>VLOOKUP($C56,'[2]Men''s Epée'!$C$4:$AZ$147,O$1-2,FALSE)</f>
        <v>#N/A</v>
      </c>
      <c r="P56" s="17" t="str">
        <f t="shared" si="32"/>
        <v>np</v>
      </c>
      <c r="Q56" s="18">
        <f t="shared" si="9"/>
        <v>0</v>
      </c>
      <c r="R56" s="16" t="e">
        <f>VLOOKUP($C56,'[2]Men''s Epée'!$C$4:$AZ$147,R$1-2,FALSE)</f>
        <v>#N/A</v>
      </c>
      <c r="S56" s="17" t="str">
        <f t="shared" si="33"/>
        <v>np</v>
      </c>
      <c r="T56" s="18">
        <f t="shared" si="11"/>
        <v>0</v>
      </c>
      <c r="U56" s="16" t="e">
        <f>VLOOKUP($C56,'[2]Men''s Epée'!$C$4:$AZ$147,U$1-2,FALSE)</f>
        <v>#N/A</v>
      </c>
      <c r="V56" s="17" t="str">
        <f t="shared" si="34"/>
        <v>np</v>
      </c>
      <c r="W56" s="18">
        <f t="shared" si="13"/>
        <v>0</v>
      </c>
      <c r="X56" s="16" t="e">
        <f>VLOOKUP($C56,'[2]Men''s Epée'!$C$4:$AZ$147,X$1-2,FALSE)</f>
        <v>#N/A</v>
      </c>
      <c r="Z56">
        <f t="shared" si="23"/>
        <v>0</v>
      </c>
      <c r="AA56">
        <f t="shared" si="24"/>
        <v>60</v>
      </c>
      <c r="AB56">
        <f t="shared" si="25"/>
        <v>0</v>
      </c>
      <c r="AC56">
        <f t="shared" si="26"/>
        <v>0</v>
      </c>
      <c r="AD56">
        <f t="shared" si="27"/>
        <v>0</v>
      </c>
      <c r="AE56">
        <f t="shared" si="28"/>
        <v>0</v>
      </c>
      <c r="AF56">
        <f t="shared" si="29"/>
        <v>0</v>
      </c>
      <c r="AH56" s="30"/>
    </row>
    <row r="57" spans="1:34" ht="13.5">
      <c r="A57" s="2" t="str">
        <f t="shared" si="0"/>
        <v>53T</v>
      </c>
      <c r="B57" s="2" t="str">
        <f t="shared" si="30"/>
        <v> </v>
      </c>
      <c r="C57" s="40" t="s">
        <v>461</v>
      </c>
      <c r="D57" s="1">
        <v>1989</v>
      </c>
      <c r="E57" s="38">
        <f t="shared" si="2"/>
        <v>60</v>
      </c>
      <c r="F57" s="38">
        <f t="shared" si="3"/>
        <v>60</v>
      </c>
      <c r="G57" s="3" t="s">
        <v>5</v>
      </c>
      <c r="H57" s="5">
        <f t="shared" si="21"/>
        <v>0</v>
      </c>
      <c r="I57" s="4" t="s">
        <v>5</v>
      </c>
      <c r="J57" s="5">
        <f t="shared" si="22"/>
        <v>0</v>
      </c>
      <c r="K57" s="4">
        <v>27</v>
      </c>
      <c r="L57" s="5">
        <f t="shared" si="5"/>
        <v>60</v>
      </c>
      <c r="M57" s="17" t="str">
        <f t="shared" si="31"/>
        <v>np</v>
      </c>
      <c r="N57" s="18">
        <f t="shared" si="7"/>
        <v>0</v>
      </c>
      <c r="O57" s="16" t="e">
        <f>VLOOKUP($C57,'[2]Men''s Epée'!$C$4:$AZ$147,O$1-2,FALSE)</f>
        <v>#N/A</v>
      </c>
      <c r="P57" s="17" t="str">
        <f t="shared" si="32"/>
        <v>np</v>
      </c>
      <c r="Q57" s="18">
        <f t="shared" si="9"/>
        <v>0</v>
      </c>
      <c r="R57" s="16" t="e">
        <f>VLOOKUP($C57,'[2]Men''s Epée'!$C$4:$AZ$147,R$1-2,FALSE)</f>
        <v>#N/A</v>
      </c>
      <c r="S57" s="17" t="str">
        <f t="shared" si="33"/>
        <v>np</v>
      </c>
      <c r="T57" s="18">
        <f t="shared" si="11"/>
        <v>0</v>
      </c>
      <c r="U57" s="16" t="e">
        <f>VLOOKUP($C57,'[2]Men''s Epée'!$C$4:$AZ$147,U$1-2,FALSE)</f>
        <v>#N/A</v>
      </c>
      <c r="V57" s="17" t="str">
        <f t="shared" si="34"/>
        <v>np</v>
      </c>
      <c r="W57" s="18">
        <f t="shared" si="13"/>
        <v>0</v>
      </c>
      <c r="X57" s="16" t="e">
        <f>VLOOKUP($C57,'[2]Men''s Epée'!$C$4:$AZ$147,X$1-2,FALSE)</f>
        <v>#N/A</v>
      </c>
      <c r="Z57">
        <f t="shared" si="23"/>
        <v>0</v>
      </c>
      <c r="AA57">
        <f t="shared" si="24"/>
        <v>0</v>
      </c>
      <c r="AB57">
        <f t="shared" si="25"/>
        <v>60</v>
      </c>
      <c r="AC57">
        <f t="shared" si="26"/>
        <v>0</v>
      </c>
      <c r="AD57">
        <f t="shared" si="27"/>
        <v>0</v>
      </c>
      <c r="AE57">
        <f t="shared" si="28"/>
        <v>0</v>
      </c>
      <c r="AF57">
        <f t="shared" si="29"/>
        <v>0</v>
      </c>
      <c r="AH57" s="30"/>
    </row>
    <row r="58" spans="1:34" ht="13.5">
      <c r="A58" s="2" t="str">
        <f t="shared" si="0"/>
        <v>55T</v>
      </c>
      <c r="B58" s="2" t="str">
        <f t="shared" si="30"/>
        <v> </v>
      </c>
      <c r="C58" s="26" t="s">
        <v>8</v>
      </c>
      <c r="D58" s="1">
        <v>1988</v>
      </c>
      <c r="E58" s="38">
        <f t="shared" si="2"/>
        <v>59</v>
      </c>
      <c r="F58" s="38">
        <f t="shared" si="3"/>
        <v>59</v>
      </c>
      <c r="G58" s="3" t="s">
        <v>5</v>
      </c>
      <c r="H58" s="5">
        <f t="shared" si="21"/>
        <v>0</v>
      </c>
      <c r="I58" s="4" t="s">
        <v>5</v>
      </c>
      <c r="J58" s="5">
        <f t="shared" si="22"/>
        <v>0</v>
      </c>
      <c r="K58" s="4">
        <v>28</v>
      </c>
      <c r="L58" s="5">
        <f t="shared" si="5"/>
        <v>59</v>
      </c>
      <c r="M58" s="17" t="str">
        <f t="shared" si="31"/>
        <v>np</v>
      </c>
      <c r="N58" s="18">
        <f t="shared" si="7"/>
        <v>0</v>
      </c>
      <c r="O58" s="16" t="e">
        <f>VLOOKUP($C58,'[2]Men''s Epée'!$C$4:$AZ$147,O$1-2,FALSE)</f>
        <v>#N/A</v>
      </c>
      <c r="P58" s="17" t="str">
        <f t="shared" si="32"/>
        <v>np</v>
      </c>
      <c r="Q58" s="18">
        <f t="shared" si="9"/>
        <v>0</v>
      </c>
      <c r="R58" s="16" t="e">
        <f>VLOOKUP($C58,'[2]Men''s Epée'!$C$4:$AZ$147,R$1-2,FALSE)</f>
        <v>#N/A</v>
      </c>
      <c r="S58" s="17" t="str">
        <f t="shared" si="33"/>
        <v>np</v>
      </c>
      <c r="T58" s="18">
        <f t="shared" si="11"/>
        <v>0</v>
      </c>
      <c r="U58" s="16" t="e">
        <f>VLOOKUP($C58,'[2]Men''s Epée'!$C$4:$AZ$147,U$1-2,FALSE)</f>
        <v>#N/A</v>
      </c>
      <c r="V58" s="17" t="str">
        <f t="shared" si="34"/>
        <v>np</v>
      </c>
      <c r="W58" s="18">
        <f t="shared" si="13"/>
        <v>0</v>
      </c>
      <c r="X58" s="16" t="e">
        <f>VLOOKUP($C58,'[2]Men''s Epée'!$C$4:$AZ$147,X$1-2,FALSE)</f>
        <v>#N/A</v>
      </c>
      <c r="Z58">
        <f t="shared" si="23"/>
        <v>0</v>
      </c>
      <c r="AA58">
        <f t="shared" si="24"/>
        <v>0</v>
      </c>
      <c r="AB58">
        <f t="shared" si="25"/>
        <v>59</v>
      </c>
      <c r="AC58">
        <f t="shared" si="26"/>
        <v>0</v>
      </c>
      <c r="AD58">
        <f t="shared" si="27"/>
        <v>0</v>
      </c>
      <c r="AE58">
        <f t="shared" si="28"/>
        <v>0</v>
      </c>
      <c r="AF58">
        <f t="shared" si="29"/>
        <v>0</v>
      </c>
      <c r="AH58" s="30"/>
    </row>
    <row r="59" spans="1:34" ht="13.5">
      <c r="A59" s="2" t="str">
        <f t="shared" si="0"/>
        <v>55T</v>
      </c>
      <c r="B59" s="2" t="str">
        <f t="shared" si="30"/>
        <v>#</v>
      </c>
      <c r="C59" s="26" t="s">
        <v>439</v>
      </c>
      <c r="D59" s="1">
        <v>1990</v>
      </c>
      <c r="E59" s="38">
        <f t="shared" si="2"/>
        <v>59</v>
      </c>
      <c r="F59" s="38">
        <f t="shared" si="3"/>
        <v>59</v>
      </c>
      <c r="G59" s="3" t="s">
        <v>5</v>
      </c>
      <c r="H59" s="5">
        <f t="shared" si="21"/>
        <v>0</v>
      </c>
      <c r="I59" s="4">
        <v>28</v>
      </c>
      <c r="J59" s="5">
        <f t="shared" si="22"/>
        <v>59</v>
      </c>
      <c r="K59" s="4" t="s">
        <v>5</v>
      </c>
      <c r="L59" s="5">
        <f t="shared" si="5"/>
        <v>0</v>
      </c>
      <c r="M59" s="17" t="str">
        <f t="shared" si="31"/>
        <v>np</v>
      </c>
      <c r="N59" s="18">
        <f t="shared" si="7"/>
        <v>0</v>
      </c>
      <c r="O59" s="16" t="e">
        <f>VLOOKUP($C59,'[2]Men''s Epée'!$C$4:$AZ$147,O$1-2,FALSE)</f>
        <v>#N/A</v>
      </c>
      <c r="P59" s="17" t="str">
        <f t="shared" si="32"/>
        <v>np</v>
      </c>
      <c r="Q59" s="18">
        <f t="shared" si="9"/>
        <v>0</v>
      </c>
      <c r="R59" s="16" t="e">
        <f>VLOOKUP($C59,'[2]Men''s Epée'!$C$4:$AZ$147,R$1-2,FALSE)</f>
        <v>#N/A</v>
      </c>
      <c r="S59" s="17" t="str">
        <f t="shared" si="33"/>
        <v>np</v>
      </c>
      <c r="T59" s="18">
        <f t="shared" si="11"/>
        <v>0</v>
      </c>
      <c r="U59" s="16" t="e">
        <f>VLOOKUP($C59,'[2]Men''s Epée'!$C$4:$AZ$147,U$1-2,FALSE)</f>
        <v>#N/A</v>
      </c>
      <c r="V59" s="17" t="str">
        <f t="shared" si="34"/>
        <v>np</v>
      </c>
      <c r="W59" s="18">
        <f t="shared" si="13"/>
        <v>0</v>
      </c>
      <c r="X59" s="16" t="e">
        <f>VLOOKUP($C59,'[2]Men''s Epée'!$C$4:$AZ$147,X$1-2,FALSE)</f>
        <v>#N/A</v>
      </c>
      <c r="Z59">
        <f t="shared" si="23"/>
        <v>0</v>
      </c>
      <c r="AA59">
        <f t="shared" si="24"/>
        <v>59</v>
      </c>
      <c r="AB59">
        <f t="shared" si="25"/>
        <v>0</v>
      </c>
      <c r="AC59">
        <f t="shared" si="26"/>
        <v>0</v>
      </c>
      <c r="AD59">
        <f t="shared" si="27"/>
        <v>0</v>
      </c>
      <c r="AE59">
        <f t="shared" si="28"/>
        <v>0</v>
      </c>
      <c r="AF59">
        <f t="shared" si="29"/>
        <v>0</v>
      </c>
      <c r="AH59" s="30"/>
    </row>
    <row r="60" spans="1:34" ht="13.5">
      <c r="A60" s="2" t="str">
        <f t="shared" si="0"/>
        <v>57T</v>
      </c>
      <c r="B60" s="2" t="str">
        <f t="shared" si="30"/>
        <v> </v>
      </c>
      <c r="C60" s="26" t="s">
        <v>314</v>
      </c>
      <c r="D60" s="1">
        <v>1988</v>
      </c>
      <c r="E60" s="38">
        <f t="shared" si="2"/>
        <v>58</v>
      </c>
      <c r="F60" s="38">
        <f t="shared" si="3"/>
        <v>58</v>
      </c>
      <c r="G60" s="3">
        <v>29</v>
      </c>
      <c r="H60" s="5">
        <f t="shared" si="21"/>
        <v>58</v>
      </c>
      <c r="I60" s="4" t="s">
        <v>5</v>
      </c>
      <c r="J60" s="5">
        <f t="shared" si="22"/>
        <v>0</v>
      </c>
      <c r="K60" s="4" t="s">
        <v>5</v>
      </c>
      <c r="L60" s="5">
        <f t="shared" si="5"/>
        <v>0</v>
      </c>
      <c r="M60" s="17" t="str">
        <f t="shared" si="31"/>
        <v>np</v>
      </c>
      <c r="N60" s="18">
        <f t="shared" si="7"/>
        <v>0</v>
      </c>
      <c r="O60" s="16" t="e">
        <f>VLOOKUP($C60,'[2]Men''s Epée'!$C$4:$AZ$147,O$1-2,FALSE)</f>
        <v>#N/A</v>
      </c>
      <c r="P60" s="17" t="str">
        <f t="shared" si="32"/>
        <v>np</v>
      </c>
      <c r="Q60" s="18">
        <f t="shared" si="9"/>
        <v>0</v>
      </c>
      <c r="R60" s="16" t="e">
        <f>VLOOKUP($C60,'[2]Men''s Epée'!$C$4:$AZ$147,R$1-2,FALSE)</f>
        <v>#N/A</v>
      </c>
      <c r="S60" s="17" t="str">
        <f t="shared" si="33"/>
        <v>np</v>
      </c>
      <c r="T60" s="18">
        <f t="shared" si="11"/>
        <v>0</v>
      </c>
      <c r="U60" s="16" t="e">
        <f>VLOOKUP($C60,'[2]Men''s Epée'!$C$4:$AZ$147,U$1-2,FALSE)</f>
        <v>#N/A</v>
      </c>
      <c r="V60" s="17" t="str">
        <f t="shared" si="34"/>
        <v>np</v>
      </c>
      <c r="W60" s="18">
        <f t="shared" si="13"/>
        <v>0</v>
      </c>
      <c r="X60" s="16" t="e">
        <f>VLOOKUP($C60,'[2]Men''s Epée'!$C$4:$AZ$147,X$1-2,FALSE)</f>
        <v>#N/A</v>
      </c>
      <c r="Z60">
        <f t="shared" si="23"/>
        <v>58</v>
      </c>
      <c r="AA60">
        <f t="shared" si="24"/>
        <v>0</v>
      </c>
      <c r="AB60">
        <f t="shared" si="25"/>
        <v>0</v>
      </c>
      <c r="AC60">
        <f t="shared" si="26"/>
        <v>0</v>
      </c>
      <c r="AD60">
        <f t="shared" si="27"/>
        <v>0</v>
      </c>
      <c r="AE60">
        <f t="shared" si="28"/>
        <v>0</v>
      </c>
      <c r="AF60">
        <f t="shared" si="29"/>
        <v>0</v>
      </c>
      <c r="AH60" s="30"/>
    </row>
    <row r="61" spans="1:34" ht="13.5">
      <c r="A61" s="2" t="str">
        <f t="shared" si="0"/>
        <v>57T</v>
      </c>
      <c r="B61" s="2" t="str">
        <f t="shared" si="30"/>
        <v> </v>
      </c>
      <c r="C61" s="40" t="s">
        <v>462</v>
      </c>
      <c r="D61" s="1">
        <v>1989</v>
      </c>
      <c r="E61" s="38">
        <f t="shared" si="2"/>
        <v>58</v>
      </c>
      <c r="F61" s="38">
        <f t="shared" si="3"/>
        <v>58</v>
      </c>
      <c r="G61" s="3" t="s">
        <v>5</v>
      </c>
      <c r="H61" s="5">
        <f t="shared" si="21"/>
        <v>0</v>
      </c>
      <c r="I61" s="4" t="s">
        <v>5</v>
      </c>
      <c r="J61" s="5">
        <f t="shared" si="22"/>
        <v>0</v>
      </c>
      <c r="K61" s="4">
        <v>29</v>
      </c>
      <c r="L61" s="5">
        <f t="shared" si="5"/>
        <v>58</v>
      </c>
      <c r="M61" s="17" t="str">
        <f t="shared" si="31"/>
        <v>np</v>
      </c>
      <c r="N61" s="18">
        <f t="shared" si="7"/>
        <v>0</v>
      </c>
      <c r="O61" s="16" t="e">
        <f>VLOOKUP($C61,'[2]Men''s Epée'!$C$4:$AZ$147,O$1-2,FALSE)</f>
        <v>#N/A</v>
      </c>
      <c r="P61" s="17" t="str">
        <f t="shared" si="32"/>
        <v>np</v>
      </c>
      <c r="Q61" s="18">
        <f t="shared" si="9"/>
        <v>0</v>
      </c>
      <c r="R61" s="16" t="e">
        <f>VLOOKUP($C61,'[2]Men''s Epée'!$C$4:$AZ$147,R$1-2,FALSE)</f>
        <v>#N/A</v>
      </c>
      <c r="S61" s="17" t="str">
        <f t="shared" si="33"/>
        <v>np</v>
      </c>
      <c r="T61" s="18">
        <f t="shared" si="11"/>
        <v>0</v>
      </c>
      <c r="U61" s="16" t="e">
        <f>VLOOKUP($C61,'[2]Men''s Epée'!$C$4:$AZ$147,U$1-2,FALSE)</f>
        <v>#N/A</v>
      </c>
      <c r="V61" s="17" t="str">
        <f t="shared" si="34"/>
        <v>np</v>
      </c>
      <c r="W61" s="18">
        <f t="shared" si="13"/>
        <v>0</v>
      </c>
      <c r="X61" s="16" t="e">
        <f>VLOOKUP($C61,'[2]Men''s Epée'!$C$4:$AZ$147,X$1-2,FALSE)</f>
        <v>#N/A</v>
      </c>
      <c r="Z61">
        <f t="shared" si="23"/>
        <v>0</v>
      </c>
      <c r="AA61">
        <f t="shared" si="24"/>
        <v>0</v>
      </c>
      <c r="AB61">
        <f t="shared" si="25"/>
        <v>58</v>
      </c>
      <c r="AC61">
        <f t="shared" si="26"/>
        <v>0</v>
      </c>
      <c r="AD61">
        <f t="shared" si="27"/>
        <v>0</v>
      </c>
      <c r="AE61">
        <f t="shared" si="28"/>
        <v>0</v>
      </c>
      <c r="AF61">
        <f t="shared" si="29"/>
        <v>0</v>
      </c>
      <c r="AH61" s="30"/>
    </row>
    <row r="62" spans="1:34" ht="13.5">
      <c r="A62" s="2" t="str">
        <f t="shared" si="0"/>
        <v>59T</v>
      </c>
      <c r="B62" s="2" t="str">
        <f t="shared" si="30"/>
        <v> </v>
      </c>
      <c r="C62" s="26" t="s">
        <v>315</v>
      </c>
      <c r="D62" s="1">
        <v>1988</v>
      </c>
      <c r="E62" s="38">
        <f t="shared" si="2"/>
        <v>57</v>
      </c>
      <c r="F62" s="38">
        <f t="shared" si="3"/>
        <v>57</v>
      </c>
      <c r="G62" s="3">
        <v>30</v>
      </c>
      <c r="H62" s="5">
        <f t="shared" si="21"/>
        <v>57</v>
      </c>
      <c r="I62" s="4" t="s">
        <v>5</v>
      </c>
      <c r="J62" s="5">
        <f t="shared" si="22"/>
        <v>0</v>
      </c>
      <c r="K62" s="4" t="s">
        <v>5</v>
      </c>
      <c r="L62" s="5">
        <f t="shared" si="5"/>
        <v>0</v>
      </c>
      <c r="M62" s="17" t="str">
        <f t="shared" si="31"/>
        <v>np</v>
      </c>
      <c r="N62" s="18">
        <f t="shared" si="7"/>
        <v>0</v>
      </c>
      <c r="O62" s="16" t="e">
        <f>VLOOKUP($C62,'[2]Men''s Epée'!$C$4:$AZ$147,O$1-2,FALSE)</f>
        <v>#N/A</v>
      </c>
      <c r="P62" s="17" t="str">
        <f t="shared" si="32"/>
        <v>np</v>
      </c>
      <c r="Q62" s="18">
        <f t="shared" si="9"/>
        <v>0</v>
      </c>
      <c r="R62" s="16" t="e">
        <f>VLOOKUP($C62,'[2]Men''s Epée'!$C$4:$AZ$147,R$1-2,FALSE)</f>
        <v>#N/A</v>
      </c>
      <c r="S62" s="17" t="str">
        <f t="shared" si="33"/>
        <v>np</v>
      </c>
      <c r="T62" s="18">
        <f t="shared" si="11"/>
        <v>0</v>
      </c>
      <c r="U62" s="16" t="e">
        <f>VLOOKUP($C62,'[2]Men''s Epée'!$C$4:$AZ$147,U$1-2,FALSE)</f>
        <v>#N/A</v>
      </c>
      <c r="V62" s="17" t="str">
        <f t="shared" si="34"/>
        <v>np</v>
      </c>
      <c r="W62" s="18">
        <f t="shared" si="13"/>
        <v>0</v>
      </c>
      <c r="X62" s="16" t="e">
        <f>VLOOKUP($C62,'[2]Men''s Epée'!$C$4:$AZ$147,X$1-2,FALSE)</f>
        <v>#N/A</v>
      </c>
      <c r="Z62">
        <f t="shared" si="23"/>
        <v>57</v>
      </c>
      <c r="AA62">
        <f t="shared" si="24"/>
        <v>0</v>
      </c>
      <c r="AB62">
        <f t="shared" si="25"/>
        <v>0</v>
      </c>
      <c r="AC62">
        <f t="shared" si="26"/>
        <v>0</v>
      </c>
      <c r="AD62">
        <f t="shared" si="27"/>
        <v>0</v>
      </c>
      <c r="AE62">
        <f t="shared" si="28"/>
        <v>0</v>
      </c>
      <c r="AF62">
        <f t="shared" si="29"/>
        <v>0</v>
      </c>
      <c r="AH62" s="30"/>
    </row>
    <row r="63" spans="1:34" ht="13.5">
      <c r="A63" s="2" t="str">
        <f t="shared" si="0"/>
        <v>59T</v>
      </c>
      <c r="B63" s="2" t="str">
        <f t="shared" si="30"/>
        <v>#</v>
      </c>
      <c r="C63" s="26" t="s">
        <v>375</v>
      </c>
      <c r="D63" s="1">
        <v>1990</v>
      </c>
      <c r="E63" s="38">
        <f t="shared" si="2"/>
        <v>57</v>
      </c>
      <c r="F63" s="38">
        <f t="shared" si="3"/>
        <v>57</v>
      </c>
      <c r="G63" s="3" t="s">
        <v>5</v>
      </c>
      <c r="H63" s="5">
        <f t="shared" si="21"/>
        <v>0</v>
      </c>
      <c r="I63" s="4">
        <v>30</v>
      </c>
      <c r="J63" s="5">
        <f t="shared" si="22"/>
        <v>57</v>
      </c>
      <c r="K63" s="4" t="s">
        <v>5</v>
      </c>
      <c r="L63" s="5">
        <f t="shared" si="5"/>
        <v>0</v>
      </c>
      <c r="M63" s="17" t="str">
        <f t="shared" si="31"/>
        <v>np</v>
      </c>
      <c r="N63" s="18">
        <f t="shared" si="7"/>
        <v>0</v>
      </c>
      <c r="O63" s="16" t="e">
        <f>VLOOKUP($C63,'[2]Men''s Epée'!$C$4:$AZ$147,O$1-2,FALSE)</f>
        <v>#N/A</v>
      </c>
      <c r="P63" s="17" t="str">
        <f t="shared" si="32"/>
        <v>np</v>
      </c>
      <c r="Q63" s="18">
        <f t="shared" si="9"/>
        <v>0</v>
      </c>
      <c r="R63" s="16" t="e">
        <f>VLOOKUP($C63,'[2]Men''s Epée'!$C$4:$AZ$147,R$1-2,FALSE)</f>
        <v>#N/A</v>
      </c>
      <c r="S63" s="17" t="str">
        <f t="shared" si="33"/>
        <v>np</v>
      </c>
      <c r="T63" s="18">
        <f t="shared" si="11"/>
        <v>0</v>
      </c>
      <c r="U63" s="16" t="e">
        <f>VLOOKUP($C63,'[2]Men''s Epée'!$C$4:$AZ$147,U$1-2,FALSE)</f>
        <v>#N/A</v>
      </c>
      <c r="V63" s="17" t="str">
        <f t="shared" si="34"/>
        <v>np</v>
      </c>
      <c r="W63" s="18">
        <f t="shared" si="13"/>
        <v>0</v>
      </c>
      <c r="X63" s="16" t="e">
        <f>VLOOKUP($C63,'[2]Men''s Epée'!$C$4:$AZ$147,X$1-2,FALSE)</f>
        <v>#N/A</v>
      </c>
      <c r="Z63">
        <f t="shared" si="23"/>
        <v>0</v>
      </c>
      <c r="AA63">
        <f t="shared" si="24"/>
        <v>57</v>
      </c>
      <c r="AB63">
        <f t="shared" si="25"/>
        <v>0</v>
      </c>
      <c r="AC63">
        <f t="shared" si="26"/>
        <v>0</v>
      </c>
      <c r="AD63">
        <f t="shared" si="27"/>
        <v>0</v>
      </c>
      <c r="AE63">
        <f t="shared" si="28"/>
        <v>0</v>
      </c>
      <c r="AF63">
        <f t="shared" si="29"/>
        <v>0</v>
      </c>
      <c r="AH63" s="30"/>
    </row>
    <row r="64" spans="1:34" ht="13.5">
      <c r="A64" s="2" t="str">
        <f t="shared" si="0"/>
        <v>59T</v>
      </c>
      <c r="B64" s="2" t="str">
        <f t="shared" si="30"/>
        <v> </v>
      </c>
      <c r="C64" s="40" t="s">
        <v>463</v>
      </c>
      <c r="D64" s="1">
        <v>1989</v>
      </c>
      <c r="E64" s="38">
        <f t="shared" si="2"/>
        <v>57</v>
      </c>
      <c r="F64" s="38">
        <f t="shared" si="3"/>
        <v>57</v>
      </c>
      <c r="G64" s="3" t="s">
        <v>5</v>
      </c>
      <c r="H64" s="5">
        <f t="shared" si="21"/>
        <v>0</v>
      </c>
      <c r="I64" s="4" t="s">
        <v>5</v>
      </c>
      <c r="J64" s="5">
        <f t="shared" si="22"/>
        <v>0</v>
      </c>
      <c r="K64" s="4">
        <v>30</v>
      </c>
      <c r="L64" s="5">
        <f t="shared" si="5"/>
        <v>57</v>
      </c>
      <c r="M64" s="17" t="str">
        <f t="shared" si="31"/>
        <v>np</v>
      </c>
      <c r="N64" s="18">
        <f t="shared" si="7"/>
        <v>0</v>
      </c>
      <c r="O64" s="16" t="e">
        <f>VLOOKUP($C64,'[2]Men''s Epée'!$C$4:$AZ$147,O$1-2,FALSE)</f>
        <v>#N/A</v>
      </c>
      <c r="P64" s="17" t="str">
        <f t="shared" si="32"/>
        <v>np</v>
      </c>
      <c r="Q64" s="18">
        <f t="shared" si="9"/>
        <v>0</v>
      </c>
      <c r="R64" s="16" t="e">
        <f>VLOOKUP($C64,'[2]Men''s Epée'!$C$4:$AZ$147,R$1-2,FALSE)</f>
        <v>#N/A</v>
      </c>
      <c r="S64" s="17" t="str">
        <f t="shared" si="33"/>
        <v>np</v>
      </c>
      <c r="T64" s="18">
        <f t="shared" si="11"/>
        <v>0</v>
      </c>
      <c r="U64" s="16" t="e">
        <f>VLOOKUP($C64,'[2]Men''s Epée'!$C$4:$AZ$147,U$1-2,FALSE)</f>
        <v>#N/A</v>
      </c>
      <c r="V64" s="17" t="str">
        <f t="shared" si="34"/>
        <v>np</v>
      </c>
      <c r="W64" s="18">
        <f t="shared" si="13"/>
        <v>0</v>
      </c>
      <c r="X64" s="16" t="e">
        <f>VLOOKUP($C64,'[2]Men''s Epée'!$C$4:$AZ$147,X$1-2,FALSE)</f>
        <v>#N/A</v>
      </c>
      <c r="Z64">
        <f t="shared" si="23"/>
        <v>0</v>
      </c>
      <c r="AA64">
        <f t="shared" si="24"/>
        <v>0</v>
      </c>
      <c r="AB64">
        <f t="shared" si="25"/>
        <v>57</v>
      </c>
      <c r="AC64">
        <f t="shared" si="26"/>
        <v>0</v>
      </c>
      <c r="AD64">
        <f t="shared" si="27"/>
        <v>0</v>
      </c>
      <c r="AE64">
        <f t="shared" si="28"/>
        <v>0</v>
      </c>
      <c r="AF64">
        <f t="shared" si="29"/>
        <v>0</v>
      </c>
      <c r="AH64" s="30"/>
    </row>
    <row r="65" spans="1:34" ht="13.5">
      <c r="A65" s="2" t="str">
        <f t="shared" si="0"/>
        <v>62T</v>
      </c>
      <c r="B65" s="2" t="str">
        <f t="shared" si="30"/>
        <v> </v>
      </c>
      <c r="C65" s="26" t="s">
        <v>316</v>
      </c>
      <c r="D65" s="1">
        <v>1989</v>
      </c>
      <c r="E65" s="38">
        <f t="shared" si="2"/>
        <v>56</v>
      </c>
      <c r="F65" s="38">
        <f t="shared" si="3"/>
        <v>56</v>
      </c>
      <c r="G65" s="3">
        <v>31</v>
      </c>
      <c r="H65" s="5">
        <f t="shared" si="21"/>
        <v>56</v>
      </c>
      <c r="I65" s="4" t="s">
        <v>5</v>
      </c>
      <c r="J65" s="5">
        <f t="shared" si="22"/>
        <v>0</v>
      </c>
      <c r="K65" s="4" t="s">
        <v>5</v>
      </c>
      <c r="L65" s="5">
        <f t="shared" si="5"/>
        <v>0</v>
      </c>
      <c r="M65" s="17" t="str">
        <f t="shared" si="31"/>
        <v>np</v>
      </c>
      <c r="N65" s="18">
        <f t="shared" si="7"/>
        <v>0</v>
      </c>
      <c r="O65" s="16" t="e">
        <f>VLOOKUP($C65,'[2]Men''s Epée'!$C$4:$AZ$147,O$1-2,FALSE)</f>
        <v>#N/A</v>
      </c>
      <c r="P65" s="17" t="str">
        <f t="shared" si="32"/>
        <v>np</v>
      </c>
      <c r="Q65" s="18">
        <f t="shared" si="9"/>
        <v>0</v>
      </c>
      <c r="R65" s="16" t="e">
        <f>VLOOKUP($C65,'[2]Men''s Epée'!$C$4:$AZ$147,R$1-2,FALSE)</f>
        <v>#N/A</v>
      </c>
      <c r="S65" s="17" t="str">
        <f t="shared" si="33"/>
        <v>np</v>
      </c>
      <c r="T65" s="18">
        <f t="shared" si="11"/>
        <v>0</v>
      </c>
      <c r="U65" s="16" t="e">
        <f>VLOOKUP($C65,'[2]Men''s Epée'!$C$4:$AZ$147,U$1-2,FALSE)</f>
        <v>#N/A</v>
      </c>
      <c r="V65" s="17" t="str">
        <f t="shared" si="34"/>
        <v>np</v>
      </c>
      <c r="W65" s="18">
        <f t="shared" si="13"/>
        <v>0</v>
      </c>
      <c r="X65" s="16" t="e">
        <f>VLOOKUP($C65,'[2]Men''s Epée'!$C$4:$AZ$147,X$1-2,FALSE)</f>
        <v>#N/A</v>
      </c>
      <c r="Z65">
        <f t="shared" si="23"/>
        <v>56</v>
      </c>
      <c r="AA65">
        <f t="shared" si="24"/>
        <v>0</v>
      </c>
      <c r="AB65">
        <f t="shared" si="25"/>
        <v>0</v>
      </c>
      <c r="AC65">
        <f t="shared" si="26"/>
        <v>0</v>
      </c>
      <c r="AD65">
        <f t="shared" si="27"/>
        <v>0</v>
      </c>
      <c r="AE65">
        <f t="shared" si="28"/>
        <v>0</v>
      </c>
      <c r="AF65">
        <f t="shared" si="29"/>
        <v>0</v>
      </c>
      <c r="AH65" s="30"/>
    </row>
    <row r="66" spans="1:34" ht="13.5">
      <c r="A66" s="2" t="str">
        <f t="shared" si="0"/>
        <v>62T</v>
      </c>
      <c r="B66" s="2" t="str">
        <f t="shared" si="30"/>
        <v>#</v>
      </c>
      <c r="C66" s="26" t="s">
        <v>286</v>
      </c>
      <c r="D66" s="1">
        <v>1990</v>
      </c>
      <c r="E66" s="38">
        <f t="shared" si="2"/>
        <v>56</v>
      </c>
      <c r="F66" s="38">
        <f t="shared" si="3"/>
        <v>56</v>
      </c>
      <c r="G66" s="3" t="s">
        <v>5</v>
      </c>
      <c r="H66" s="5">
        <f t="shared" si="21"/>
        <v>0</v>
      </c>
      <c r="I66" s="4">
        <v>31</v>
      </c>
      <c r="J66" s="5">
        <f t="shared" si="22"/>
        <v>56</v>
      </c>
      <c r="K66" s="4" t="s">
        <v>5</v>
      </c>
      <c r="L66" s="5">
        <f t="shared" si="5"/>
        <v>0</v>
      </c>
      <c r="M66" s="17" t="str">
        <f t="shared" si="31"/>
        <v>np</v>
      </c>
      <c r="N66" s="18">
        <f t="shared" si="7"/>
        <v>0</v>
      </c>
      <c r="O66" s="16" t="e">
        <f>VLOOKUP($C66,'[2]Men''s Epée'!$C$4:$AZ$147,O$1-2,FALSE)</f>
        <v>#N/A</v>
      </c>
      <c r="P66" s="17" t="str">
        <f t="shared" si="32"/>
        <v>np</v>
      </c>
      <c r="Q66" s="18">
        <f t="shared" si="9"/>
        <v>0</v>
      </c>
      <c r="R66" s="16" t="e">
        <f>VLOOKUP($C66,'[2]Men''s Epée'!$C$4:$AZ$147,R$1-2,FALSE)</f>
        <v>#N/A</v>
      </c>
      <c r="S66" s="17" t="str">
        <f t="shared" si="33"/>
        <v>np</v>
      </c>
      <c r="T66" s="18">
        <f t="shared" si="11"/>
        <v>0</v>
      </c>
      <c r="U66" s="16" t="e">
        <f>VLOOKUP($C66,'[2]Men''s Epée'!$C$4:$AZ$147,U$1-2,FALSE)</f>
        <v>#N/A</v>
      </c>
      <c r="V66" s="17" t="str">
        <f t="shared" si="34"/>
        <v>np</v>
      </c>
      <c r="W66" s="18">
        <f t="shared" si="13"/>
        <v>0</v>
      </c>
      <c r="X66" s="16" t="e">
        <f>VLOOKUP($C66,'[2]Men''s Epée'!$C$4:$AZ$147,X$1-2,FALSE)</f>
        <v>#N/A</v>
      </c>
      <c r="Z66">
        <f t="shared" si="23"/>
        <v>0</v>
      </c>
      <c r="AA66">
        <f t="shared" si="24"/>
        <v>56</v>
      </c>
      <c r="AB66">
        <f t="shared" si="25"/>
        <v>0</v>
      </c>
      <c r="AC66">
        <f t="shared" si="26"/>
        <v>0</v>
      </c>
      <c r="AD66">
        <f t="shared" si="27"/>
        <v>0</v>
      </c>
      <c r="AE66">
        <f t="shared" si="28"/>
        <v>0</v>
      </c>
      <c r="AF66">
        <f t="shared" si="29"/>
        <v>0</v>
      </c>
      <c r="AH66" s="30"/>
    </row>
    <row r="67" spans="1:34" ht="13.5">
      <c r="A67" s="2" t="str">
        <f t="shared" si="0"/>
        <v>62T</v>
      </c>
      <c r="B67" s="2" t="str">
        <f t="shared" si="30"/>
        <v> </v>
      </c>
      <c r="C67" s="40" t="s">
        <v>464</v>
      </c>
      <c r="D67" s="1">
        <v>1989</v>
      </c>
      <c r="E67" s="38">
        <f t="shared" si="2"/>
        <v>56</v>
      </c>
      <c r="F67" s="38">
        <f t="shared" si="3"/>
        <v>56</v>
      </c>
      <c r="G67" s="3" t="s">
        <v>5</v>
      </c>
      <c r="H67" s="5">
        <f t="shared" si="21"/>
        <v>0</v>
      </c>
      <c r="I67" s="4" t="s">
        <v>5</v>
      </c>
      <c r="J67" s="5">
        <f t="shared" si="22"/>
        <v>0</v>
      </c>
      <c r="K67" s="4">
        <v>31</v>
      </c>
      <c r="L67" s="5">
        <f t="shared" si="5"/>
        <v>56</v>
      </c>
      <c r="M67" s="17" t="str">
        <f t="shared" si="31"/>
        <v>np</v>
      </c>
      <c r="N67" s="18">
        <f t="shared" si="7"/>
        <v>0</v>
      </c>
      <c r="O67" s="16" t="e">
        <f>VLOOKUP($C67,'[2]Men''s Epée'!$C$4:$AZ$147,O$1-2,FALSE)</f>
        <v>#N/A</v>
      </c>
      <c r="P67" s="17" t="str">
        <f t="shared" si="32"/>
        <v>np</v>
      </c>
      <c r="Q67" s="18">
        <f t="shared" si="9"/>
        <v>0</v>
      </c>
      <c r="R67" s="16" t="e">
        <f>VLOOKUP($C67,'[2]Men''s Epée'!$C$4:$AZ$147,R$1-2,FALSE)</f>
        <v>#N/A</v>
      </c>
      <c r="S67" s="17" t="str">
        <f t="shared" si="33"/>
        <v>np</v>
      </c>
      <c r="T67" s="18">
        <f t="shared" si="11"/>
        <v>0</v>
      </c>
      <c r="U67" s="16" t="e">
        <f>VLOOKUP($C67,'[2]Men''s Epée'!$C$4:$AZ$147,U$1-2,FALSE)</f>
        <v>#N/A</v>
      </c>
      <c r="V67" s="17" t="str">
        <f t="shared" si="34"/>
        <v>np</v>
      </c>
      <c r="W67" s="18">
        <f t="shared" si="13"/>
        <v>0</v>
      </c>
      <c r="X67" s="16" t="e">
        <f>VLOOKUP($C67,'[2]Men''s Epée'!$C$4:$AZ$147,X$1-2,FALSE)</f>
        <v>#N/A</v>
      </c>
      <c r="Z67">
        <f t="shared" si="23"/>
        <v>0</v>
      </c>
      <c r="AA67">
        <f t="shared" si="24"/>
        <v>0</v>
      </c>
      <c r="AB67">
        <f t="shared" si="25"/>
        <v>56</v>
      </c>
      <c r="AC67">
        <f t="shared" si="26"/>
        <v>0</v>
      </c>
      <c r="AD67">
        <f t="shared" si="27"/>
        <v>0</v>
      </c>
      <c r="AE67">
        <f t="shared" si="28"/>
        <v>0</v>
      </c>
      <c r="AF67">
        <f t="shared" si="29"/>
        <v>0</v>
      </c>
      <c r="AH67" s="30"/>
    </row>
    <row r="68" spans="1:34" ht="13.5">
      <c r="A68" s="2" t="str">
        <f>IF(E68=0,"",IF(E68=E67,A67,ROW()-3&amp;IF(E68=E69,"T","")))</f>
        <v>65T</v>
      </c>
      <c r="B68" s="2" t="str">
        <f t="shared" si="30"/>
        <v> </v>
      </c>
      <c r="C68" s="40" t="s">
        <v>465</v>
      </c>
      <c r="D68" s="1">
        <v>1989</v>
      </c>
      <c r="E68" s="38">
        <f t="shared" si="2"/>
        <v>55</v>
      </c>
      <c r="F68" s="38">
        <f t="shared" si="3"/>
        <v>55</v>
      </c>
      <c r="G68" s="3" t="s">
        <v>5</v>
      </c>
      <c r="H68" s="5">
        <f t="shared" si="21"/>
        <v>0</v>
      </c>
      <c r="I68" s="4" t="s">
        <v>5</v>
      </c>
      <c r="J68" s="5">
        <f t="shared" si="22"/>
        <v>0</v>
      </c>
      <c r="K68" s="4">
        <v>32</v>
      </c>
      <c r="L68" s="5">
        <f t="shared" si="5"/>
        <v>55</v>
      </c>
      <c r="M68" s="17" t="str">
        <f t="shared" si="31"/>
        <v>np</v>
      </c>
      <c r="N68" s="18">
        <f t="shared" si="7"/>
        <v>0</v>
      </c>
      <c r="O68" s="16" t="e">
        <f>VLOOKUP($C68,'[2]Men''s Epée'!$C$4:$AZ$147,O$1-2,FALSE)</f>
        <v>#N/A</v>
      </c>
      <c r="P68" s="17" t="str">
        <f t="shared" si="32"/>
        <v>np</v>
      </c>
      <c r="Q68" s="18">
        <f t="shared" si="9"/>
        <v>0</v>
      </c>
      <c r="R68" s="16" t="e">
        <f>VLOOKUP($C68,'[2]Men''s Epée'!$C$4:$AZ$147,R$1-2,FALSE)</f>
        <v>#N/A</v>
      </c>
      <c r="S68" s="17" t="str">
        <f t="shared" si="33"/>
        <v>np</v>
      </c>
      <c r="T68" s="18">
        <f t="shared" si="11"/>
        <v>0</v>
      </c>
      <c r="U68" s="16" t="e">
        <f>VLOOKUP($C68,'[2]Men''s Epée'!$C$4:$AZ$147,U$1-2,FALSE)</f>
        <v>#N/A</v>
      </c>
      <c r="V68" s="17" t="str">
        <f t="shared" si="34"/>
        <v>np</v>
      </c>
      <c r="W68" s="18">
        <f t="shared" si="13"/>
        <v>0</v>
      </c>
      <c r="X68" s="16" t="e">
        <f>VLOOKUP($C68,'[2]Men''s Epée'!$C$4:$AZ$147,X$1-2,FALSE)</f>
        <v>#N/A</v>
      </c>
      <c r="Z68">
        <f t="shared" si="23"/>
        <v>0</v>
      </c>
      <c r="AA68">
        <f t="shared" si="24"/>
        <v>0</v>
      </c>
      <c r="AB68">
        <f t="shared" si="25"/>
        <v>55</v>
      </c>
      <c r="AC68">
        <f t="shared" si="26"/>
        <v>0</v>
      </c>
      <c r="AD68">
        <f t="shared" si="27"/>
        <v>0</v>
      </c>
      <c r="AE68">
        <f t="shared" si="28"/>
        <v>0</v>
      </c>
      <c r="AF68">
        <f t="shared" si="29"/>
        <v>0</v>
      </c>
      <c r="AH68" s="30"/>
    </row>
    <row r="69" spans="1:34" ht="13.5">
      <c r="A69" s="2" t="str">
        <f>IF(E69=0,"",IF(E69=E68,A68,ROW()-3&amp;IF(E69=E70,"T","")))</f>
        <v>65T</v>
      </c>
      <c r="B69" s="2" t="str">
        <f t="shared" si="30"/>
        <v>#</v>
      </c>
      <c r="C69" s="26" t="s">
        <v>110</v>
      </c>
      <c r="D69" s="1">
        <v>1991</v>
      </c>
      <c r="E69" s="38">
        <f t="shared" si="2"/>
        <v>55</v>
      </c>
      <c r="F69" s="38">
        <f t="shared" si="3"/>
        <v>55</v>
      </c>
      <c r="G69" s="3" t="s">
        <v>5</v>
      </c>
      <c r="H69" s="5">
        <f t="shared" si="21"/>
        <v>0</v>
      </c>
      <c r="I69" s="4">
        <v>32</v>
      </c>
      <c r="J69" s="5">
        <f t="shared" si="22"/>
        <v>55</v>
      </c>
      <c r="K69" s="4" t="s">
        <v>5</v>
      </c>
      <c r="L69" s="5">
        <f t="shared" si="5"/>
        <v>0</v>
      </c>
      <c r="M69" s="17" t="str">
        <f t="shared" si="31"/>
        <v>np</v>
      </c>
      <c r="N69" s="18">
        <f t="shared" si="7"/>
        <v>0</v>
      </c>
      <c r="O69" s="16" t="e">
        <f>VLOOKUP($C69,'[2]Men''s Epée'!$C$4:$AZ$147,O$1-2,FALSE)</f>
        <v>#N/A</v>
      </c>
      <c r="P69" s="17" t="str">
        <f t="shared" si="32"/>
        <v>np</v>
      </c>
      <c r="Q69" s="18">
        <f t="shared" si="9"/>
        <v>0</v>
      </c>
      <c r="R69" s="16" t="e">
        <f>VLOOKUP($C69,'[2]Men''s Epée'!$C$4:$AZ$147,R$1-2,FALSE)</f>
        <v>#N/A</v>
      </c>
      <c r="S69" s="17" t="str">
        <f t="shared" si="33"/>
        <v>np</v>
      </c>
      <c r="T69" s="18">
        <f t="shared" si="11"/>
        <v>0</v>
      </c>
      <c r="U69" s="16" t="e">
        <f>VLOOKUP($C69,'[2]Men''s Epée'!$C$4:$AZ$147,U$1-2,FALSE)</f>
        <v>#N/A</v>
      </c>
      <c r="V69" s="17" t="str">
        <f t="shared" si="34"/>
        <v>np</v>
      </c>
      <c r="W69" s="18">
        <f t="shared" si="13"/>
        <v>0</v>
      </c>
      <c r="X69" s="16" t="e">
        <f>VLOOKUP($C69,'[2]Men''s Epée'!$C$4:$AZ$147,X$1-2,FALSE)</f>
        <v>#N/A</v>
      </c>
      <c r="Z69">
        <f t="shared" si="23"/>
        <v>0</v>
      </c>
      <c r="AA69">
        <f t="shared" si="24"/>
        <v>55</v>
      </c>
      <c r="AB69">
        <f t="shared" si="25"/>
        <v>0</v>
      </c>
      <c r="AC69">
        <f t="shared" si="26"/>
        <v>0</v>
      </c>
      <c r="AD69">
        <f t="shared" si="27"/>
        <v>0</v>
      </c>
      <c r="AE69">
        <f t="shared" si="28"/>
        <v>0</v>
      </c>
      <c r="AF69">
        <f t="shared" si="29"/>
        <v>0</v>
      </c>
      <c r="AH69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&amp;L&amp;"Arial,Bold"# Youth-12
* Permanent Resident&amp;"Arial,Regular"
Total = Best 4 results&amp;CPage &amp;P&amp;R&amp;"Arial,Bold"np = Did not earn points (including not competing)&amp;"Arial,Regular"
Printed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258</v>
      </c>
      <c r="H1" s="10"/>
      <c r="I1" s="9" t="s">
        <v>369</v>
      </c>
      <c r="J1" s="10"/>
      <c r="K1" s="9" t="s">
        <v>446</v>
      </c>
      <c r="L1" s="10"/>
      <c r="M1" s="15" t="s">
        <v>256</v>
      </c>
      <c r="N1" s="19"/>
      <c r="O1" s="20">
        <f>HLOOKUP(M1,'Youth-14 Women''s Epée'!$G$1:$L$3,3,0)</f>
        <v>7</v>
      </c>
      <c r="P1" s="15" t="s">
        <v>371</v>
      </c>
      <c r="Q1" s="19"/>
      <c r="R1" s="20">
        <f>HLOOKUP(P1,'Youth-14 Women''s Epée'!$G$1:$L$3,3,0)</f>
        <v>9</v>
      </c>
      <c r="S1" s="15" t="s">
        <v>448</v>
      </c>
      <c r="T1" s="19"/>
      <c r="U1" s="20">
        <f>HLOOKUP(S1,'Youth-14 Women''s Epée'!$G$1:$L$3,3,0)</f>
        <v>11</v>
      </c>
    </row>
    <row r="2" spans="1:30" s="11" customFormat="1" ht="18.75" customHeight="1">
      <c r="A2" s="7"/>
      <c r="B2" s="7"/>
      <c r="C2" s="12"/>
      <c r="D2" s="12"/>
      <c r="E2" s="36"/>
      <c r="F2" s="36"/>
      <c r="G2" s="35" t="s">
        <v>6</v>
      </c>
      <c r="H2" s="10" t="s">
        <v>259</v>
      </c>
      <c r="I2" s="13" t="s">
        <v>6</v>
      </c>
      <c r="J2" s="10" t="s">
        <v>370</v>
      </c>
      <c r="K2" s="13" t="s">
        <v>6</v>
      </c>
      <c r="L2" s="10" t="s">
        <v>447</v>
      </c>
      <c r="M2" s="15" t="str">
        <f ca="1">INDIRECT("'Youth-14 Women''s Epée'!R2C"&amp;O1,FALSE)</f>
        <v>B</v>
      </c>
      <c r="N2" s="19" t="str">
        <f ca="1">INDIRECT("'Youth-14 Women''s Epée'!R2C"&amp;O1+1,FALSE)</f>
        <v>Jan 2003&lt;BR&gt;Y14</v>
      </c>
      <c r="O2" s="14"/>
      <c r="P2" s="15" t="str">
        <f ca="1">INDIRECT("'Youth-14 Women''s Epée'!R2C"&amp;R1,FALSE)</f>
        <v>B</v>
      </c>
      <c r="Q2" s="19" t="str">
        <f ca="1">INDIRECT("'Youth-14 Women''s Epée'!R2C"&amp;R1+1,FALSE)</f>
        <v>Apr 2003&lt;BR&gt;Y14</v>
      </c>
      <c r="R2" s="14"/>
      <c r="S2" s="15" t="str">
        <f ca="1">INDIRECT("'Youth-14 Women''s Epée'!R2C"&amp;U1,FALSE)</f>
        <v>B</v>
      </c>
      <c r="T2" s="19" t="str">
        <f ca="1">INDIRECT("'Youth-14 Women''s Epée'!R2C"&amp;U1+1,FALSE)</f>
        <v>Summer&lt;BR&gt;2003&lt;BR&gt;Y14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3</v>
      </c>
      <c r="O3" s="14"/>
      <c r="P3" s="23">
        <f>COLUMN()</f>
        <v>16</v>
      </c>
      <c r="Q3" s="24">
        <f>HLOOKUP(P2,PointTableHeader,2,FALSE)</f>
        <v>3</v>
      </c>
      <c r="R3" s="14"/>
      <c r="S3" s="23">
        <f>COLUMN()</f>
        <v>19</v>
      </c>
      <c r="T3" s="24">
        <f>HLOOKUP(S2,PointTableHeader,2,FALSE)</f>
        <v>3</v>
      </c>
      <c r="U3" s="14"/>
    </row>
    <row r="4" spans="1:30" ht="13.5">
      <c r="A4" s="2" t="str">
        <f aca="true" t="shared" si="0" ref="A4:A26">IF(E4=0,"",IF(E4=E3,A3,ROW()-3&amp;IF(E4=E5,"T","")))</f>
        <v>1</v>
      </c>
      <c r="B4" s="2" t="str">
        <f aca="true" t="shared" si="1" ref="B4:B25">IF(D4&gt;=U11Cutoff,"#"," ")</f>
        <v> </v>
      </c>
      <c r="C4" s="26" t="s">
        <v>33</v>
      </c>
      <c r="D4" s="26">
        <v>1990</v>
      </c>
      <c r="E4" s="38">
        <f aca="true" t="shared" si="2" ref="E4:E26">LARGE($W4:$AB4,1)+LARGE($W4:$AB4,2)+LARGE($W4:$AB4,3)+LARGE($W4:$AB4,4)</f>
        <v>548</v>
      </c>
      <c r="F4" s="38">
        <f aca="true" t="shared" si="3" ref="F4:F26">LARGE($W4:$Y4,1)+LARGE($W4:$Y4,2)</f>
        <v>200</v>
      </c>
      <c r="G4" s="3">
        <v>1</v>
      </c>
      <c r="H4" s="5">
        <f aca="true" t="shared" si="4" ref="H4:H26">IF(OR(G4&gt;=33,ISNUMBER(G4)=FALSE),0,VLOOKUP(G4,PointTable,H$3,TRUE))</f>
        <v>100</v>
      </c>
      <c r="I4" s="4">
        <v>1</v>
      </c>
      <c r="J4" s="5">
        <f aca="true" t="shared" si="5" ref="J4:J26">IF(OR(I4&gt;=33,ISNUMBER(I4)=FALSE),0,VLOOKUP(I4,PointTable,J$3,TRUE))</f>
        <v>100</v>
      </c>
      <c r="K4" s="4">
        <v>1</v>
      </c>
      <c r="L4" s="5">
        <f aca="true" t="shared" si="6" ref="L4:L26">IF(OR(K4&gt;=33,ISNUMBER(K4)=FALSE),0,VLOOKUP(K4,PointTable,L$3,TRUE))</f>
        <v>100</v>
      </c>
      <c r="M4" s="17">
        <f aca="true" t="shared" si="7" ref="M4:M25">IF(ISERROR(O4),"np",O4)</f>
        <v>3</v>
      </c>
      <c r="N4" s="18">
        <f aca="true" t="shared" si="8" ref="N4:N26">IF(OR(M4&gt;=33,ISNUMBER(M4)=FALSE),0,VLOOKUP(M4,PointTable,N$3,TRUE))</f>
        <v>170</v>
      </c>
      <c r="O4" s="16">
        <f>VLOOKUP($C4,'Youth-14 Women''s Epée'!$C$4:$X$209,O$1-2,FALSE)</f>
        <v>3</v>
      </c>
      <c r="P4" s="17">
        <f aca="true" t="shared" si="9" ref="P4:P25">IF(ISERROR(R4),"np",R4)</f>
        <v>7</v>
      </c>
      <c r="Q4" s="18">
        <f aca="true" t="shared" si="10" ref="Q4:Q26">IF(OR(P4&gt;=33,ISNUMBER(P4)=FALSE),0,VLOOKUP(P4,PointTable,Q$3,TRUE))</f>
        <v>138</v>
      </c>
      <c r="R4" s="16">
        <f>VLOOKUP($C4,'Youth-14 Women''s Epée'!$C$4:$X$209,R$1-2,FALSE)</f>
        <v>7</v>
      </c>
      <c r="S4" s="17">
        <f aca="true" t="shared" si="11" ref="S4:S25">IF(ISERROR(U4),"np",U4)</f>
        <v>5</v>
      </c>
      <c r="T4" s="18">
        <f aca="true" t="shared" si="12" ref="T4:T26">IF(OR(S4&gt;=33,ISNUMBER(S4)=FALSE),0,VLOOKUP(S4,PointTable,T$3,TRUE))</f>
        <v>140</v>
      </c>
      <c r="U4" s="16">
        <f>VLOOKUP($C4,'Youth-14 Women''s Epée'!$C$4:$X$209,U$1-2,FALSE)</f>
        <v>5</v>
      </c>
      <c r="W4">
        <f>H4</f>
        <v>100</v>
      </c>
      <c r="X4">
        <f>J4</f>
        <v>100</v>
      </c>
      <c r="Y4">
        <f>L4</f>
        <v>100</v>
      </c>
      <c r="Z4">
        <f>N4</f>
        <v>170</v>
      </c>
      <c r="AA4">
        <f>Q4</f>
        <v>138</v>
      </c>
      <c r="AB4">
        <f>T4</f>
        <v>140</v>
      </c>
      <c r="AD4" s="30"/>
    </row>
    <row r="5" spans="1:30" ht="13.5">
      <c r="A5" s="2" t="str">
        <f t="shared" si="0"/>
        <v>2</v>
      </c>
      <c r="B5" s="2" t="str">
        <f t="shared" si="1"/>
        <v> </v>
      </c>
      <c r="C5" s="26" t="s">
        <v>94</v>
      </c>
      <c r="D5" s="26">
        <v>1991</v>
      </c>
      <c r="E5" s="38">
        <f t="shared" si="2"/>
        <v>515</v>
      </c>
      <c r="F5" s="38">
        <f t="shared" si="3"/>
        <v>184</v>
      </c>
      <c r="G5" s="3">
        <v>3</v>
      </c>
      <c r="H5" s="5">
        <f t="shared" si="4"/>
        <v>85</v>
      </c>
      <c r="I5" s="4">
        <v>2</v>
      </c>
      <c r="J5" s="5">
        <f t="shared" si="5"/>
        <v>92</v>
      </c>
      <c r="K5" s="4">
        <v>2</v>
      </c>
      <c r="L5" s="5">
        <f t="shared" si="6"/>
        <v>92</v>
      </c>
      <c r="M5" s="17">
        <f t="shared" si="7"/>
        <v>8</v>
      </c>
      <c r="N5" s="18">
        <f t="shared" si="8"/>
        <v>137</v>
      </c>
      <c r="O5" s="16">
        <f>VLOOKUP($C5,'Youth-14 Women''s Epée'!$C$4:$X$209,O$1-2,FALSE)</f>
        <v>8</v>
      </c>
      <c r="P5" s="17">
        <f t="shared" si="9"/>
        <v>2</v>
      </c>
      <c r="Q5" s="18">
        <f t="shared" si="10"/>
        <v>184</v>
      </c>
      <c r="R5" s="16">
        <f>VLOOKUP($C5,'Youth-14 Women''s Epée'!$C$4:$X$209,R$1-2,FALSE)</f>
        <v>2</v>
      </c>
      <c r="S5" s="17">
        <f t="shared" si="11"/>
        <v>14</v>
      </c>
      <c r="T5" s="18">
        <f t="shared" si="12"/>
        <v>102</v>
      </c>
      <c r="U5" s="16">
        <f>VLOOKUP($C5,'Youth-14 Women''s Epée'!$C$4:$X$209,U$1-2,FALSE)</f>
        <v>14</v>
      </c>
      <c r="W5">
        <f aca="true" t="shared" si="13" ref="W5:W11">H5</f>
        <v>85</v>
      </c>
      <c r="X5">
        <f aca="true" t="shared" si="14" ref="X5:X11">J5</f>
        <v>92</v>
      </c>
      <c r="Y5">
        <f aca="true" t="shared" si="15" ref="Y5:Y11">L5</f>
        <v>92</v>
      </c>
      <c r="Z5">
        <f aca="true" t="shared" si="16" ref="Z5:Z11">N5</f>
        <v>137</v>
      </c>
      <c r="AA5">
        <f aca="true" t="shared" si="17" ref="AA5:AA11">Q5</f>
        <v>184</v>
      </c>
      <c r="AB5">
        <f aca="true" t="shared" si="18" ref="AB5:AB11">T5</f>
        <v>102</v>
      </c>
      <c r="AD5" s="30"/>
    </row>
    <row r="6" spans="1:30" ht="13.5">
      <c r="A6" s="2" t="str">
        <f t="shared" si="0"/>
        <v>3</v>
      </c>
      <c r="B6" s="2" t="str">
        <f t="shared" si="1"/>
        <v> </v>
      </c>
      <c r="C6" s="26" t="s">
        <v>65</v>
      </c>
      <c r="D6" s="1">
        <v>1990</v>
      </c>
      <c r="E6" s="38">
        <f t="shared" si="2"/>
        <v>345</v>
      </c>
      <c r="F6" s="38">
        <f t="shared" si="3"/>
        <v>170</v>
      </c>
      <c r="G6" s="3" t="s">
        <v>5</v>
      </c>
      <c r="H6" s="5">
        <f t="shared" si="4"/>
        <v>0</v>
      </c>
      <c r="I6" s="4">
        <v>3</v>
      </c>
      <c r="J6" s="5">
        <f t="shared" si="5"/>
        <v>85</v>
      </c>
      <c r="K6" s="4">
        <v>3</v>
      </c>
      <c r="L6" s="5">
        <f t="shared" si="6"/>
        <v>85</v>
      </c>
      <c r="M6" s="17" t="str">
        <f t="shared" si="7"/>
        <v>np</v>
      </c>
      <c r="N6" s="18">
        <f t="shared" si="8"/>
        <v>0</v>
      </c>
      <c r="O6" s="16" t="str">
        <f>VLOOKUP($C6,'Youth-14 Women''s Epée'!$C$4:$X$209,O$1-2,FALSE)</f>
        <v>np</v>
      </c>
      <c r="P6" s="17">
        <f t="shared" si="9"/>
        <v>11</v>
      </c>
      <c r="Q6" s="18">
        <f t="shared" si="10"/>
        <v>105</v>
      </c>
      <c r="R6" s="16">
        <f>VLOOKUP($C6,'Youth-14 Women''s Epée'!$C$4:$X$209,R$1-2,FALSE)</f>
        <v>11</v>
      </c>
      <c r="S6" s="17">
        <f t="shared" si="11"/>
        <v>17</v>
      </c>
      <c r="T6" s="18">
        <f t="shared" si="12"/>
        <v>70</v>
      </c>
      <c r="U6" s="16">
        <f>VLOOKUP($C6,'Youth-14 Women''s Epée'!$C$4:$X$209,U$1-2,FALSE)</f>
        <v>17</v>
      </c>
      <c r="W6">
        <f t="shared" si="13"/>
        <v>0</v>
      </c>
      <c r="X6">
        <f t="shared" si="14"/>
        <v>85</v>
      </c>
      <c r="Y6">
        <f t="shared" si="15"/>
        <v>85</v>
      </c>
      <c r="Z6">
        <f t="shared" si="16"/>
        <v>0</v>
      </c>
      <c r="AA6">
        <f t="shared" si="17"/>
        <v>105</v>
      </c>
      <c r="AB6">
        <f t="shared" si="18"/>
        <v>70</v>
      </c>
      <c r="AD6" s="30"/>
    </row>
    <row r="7" spans="1:30" ht="13.5">
      <c r="A7" s="2" t="str">
        <f t="shared" si="0"/>
        <v>4</v>
      </c>
      <c r="B7" s="2" t="str">
        <f>IF(D7&gt;=U11Cutoff,"#"," ")</f>
        <v> </v>
      </c>
      <c r="C7" s="26" t="s">
        <v>399</v>
      </c>
      <c r="D7" s="1">
        <v>1990</v>
      </c>
      <c r="E7" s="38">
        <f t="shared" si="2"/>
        <v>253</v>
      </c>
      <c r="F7" s="38">
        <f t="shared" si="3"/>
        <v>53</v>
      </c>
      <c r="G7" s="3" t="s">
        <v>5</v>
      </c>
      <c r="H7" s="5">
        <f t="shared" si="4"/>
        <v>0</v>
      </c>
      <c r="I7" s="4">
        <v>10</v>
      </c>
      <c r="J7" s="5">
        <f t="shared" si="5"/>
        <v>53</v>
      </c>
      <c r="K7" s="4" t="s">
        <v>5</v>
      </c>
      <c r="L7" s="5">
        <f t="shared" si="6"/>
        <v>0</v>
      </c>
      <c r="M7" s="17" t="str">
        <f>IF(ISERROR(O7),"np",O7)</f>
        <v>np</v>
      </c>
      <c r="N7" s="18">
        <f t="shared" si="8"/>
        <v>0</v>
      </c>
      <c r="O7" s="16" t="str">
        <f>VLOOKUP($C7,'Youth-14 Women''s Epée'!$C$4:$X$209,O$1-2,FALSE)</f>
        <v>np</v>
      </c>
      <c r="P7" s="17">
        <f>IF(ISERROR(R7),"np",R7)</f>
        <v>8</v>
      </c>
      <c r="Q7" s="18">
        <f t="shared" si="10"/>
        <v>137</v>
      </c>
      <c r="R7" s="16">
        <f>VLOOKUP($C7,'Youth-14 Women''s Epée'!$C$4:$X$209,R$1-2,FALSE)</f>
        <v>8</v>
      </c>
      <c r="S7" s="17">
        <f>IF(ISERROR(U7),"np",U7)</f>
        <v>24</v>
      </c>
      <c r="T7" s="18">
        <f t="shared" si="12"/>
        <v>63</v>
      </c>
      <c r="U7" s="16">
        <f>VLOOKUP($C7,'Youth-14 Women''s Epée'!$C$4:$X$209,U$1-2,FALSE)</f>
        <v>24</v>
      </c>
      <c r="W7">
        <f>H7</f>
        <v>0</v>
      </c>
      <c r="X7">
        <f>J7</f>
        <v>53</v>
      </c>
      <c r="Y7">
        <f>L7</f>
        <v>0</v>
      </c>
      <c r="Z7">
        <f>N7</f>
        <v>0</v>
      </c>
      <c r="AA7">
        <f>Q7</f>
        <v>137</v>
      </c>
      <c r="AB7">
        <f>T7</f>
        <v>63</v>
      </c>
      <c r="AD7" s="30"/>
    </row>
    <row r="8" spans="1:30" ht="13.5">
      <c r="A8" s="2" t="str">
        <f t="shared" si="0"/>
        <v>5</v>
      </c>
      <c r="B8" s="2" t="str">
        <f t="shared" si="1"/>
        <v> </v>
      </c>
      <c r="C8" s="26" t="s">
        <v>82</v>
      </c>
      <c r="D8" s="26">
        <v>1990</v>
      </c>
      <c r="E8" s="38">
        <f t="shared" si="2"/>
        <v>250.5</v>
      </c>
      <c r="F8" s="38">
        <f t="shared" si="3"/>
        <v>139</v>
      </c>
      <c r="G8" s="3">
        <v>5</v>
      </c>
      <c r="H8" s="5">
        <f t="shared" si="4"/>
        <v>70</v>
      </c>
      <c r="I8" s="4">
        <v>9</v>
      </c>
      <c r="J8" s="5">
        <f t="shared" si="5"/>
        <v>53.5</v>
      </c>
      <c r="K8" s="4">
        <v>7</v>
      </c>
      <c r="L8" s="5">
        <f t="shared" si="6"/>
        <v>69</v>
      </c>
      <c r="M8" s="17" t="str">
        <f t="shared" si="7"/>
        <v>np</v>
      </c>
      <c r="N8" s="18">
        <f t="shared" si="8"/>
        <v>0</v>
      </c>
      <c r="O8" s="16" t="str">
        <f>VLOOKUP($C8,'Youth-14 Women''s Epée'!$C$4:$X$209,O$1-2,FALSE)</f>
        <v>np</v>
      </c>
      <c r="P8" s="17" t="str">
        <f t="shared" si="9"/>
        <v>np</v>
      </c>
      <c r="Q8" s="18">
        <f t="shared" si="10"/>
        <v>0</v>
      </c>
      <c r="R8" s="16" t="str">
        <f>VLOOKUP($C8,'Youth-14 Women''s Epée'!$C$4:$X$209,R$1-2,FALSE)</f>
        <v>np</v>
      </c>
      <c r="S8" s="17">
        <f t="shared" si="11"/>
        <v>29</v>
      </c>
      <c r="T8" s="18">
        <f t="shared" si="12"/>
        <v>58</v>
      </c>
      <c r="U8" s="16">
        <f>VLOOKUP($C8,'Youth-14 Women''s Epée'!$C$4:$X$209,U$1-2,FALSE)</f>
        <v>29</v>
      </c>
      <c r="W8">
        <f t="shared" si="13"/>
        <v>70</v>
      </c>
      <c r="X8">
        <f t="shared" si="14"/>
        <v>53.5</v>
      </c>
      <c r="Y8">
        <f t="shared" si="15"/>
        <v>69</v>
      </c>
      <c r="Z8">
        <f t="shared" si="16"/>
        <v>0</v>
      </c>
      <c r="AA8">
        <f t="shared" si="17"/>
        <v>0</v>
      </c>
      <c r="AB8">
        <f t="shared" si="18"/>
        <v>58</v>
      </c>
      <c r="AD8" s="30"/>
    </row>
    <row r="9" spans="1:30" ht="13.5">
      <c r="A9" s="2" t="str">
        <f t="shared" si="0"/>
        <v>6</v>
      </c>
      <c r="B9" s="2" t="str">
        <f t="shared" si="1"/>
        <v> </v>
      </c>
      <c r="C9" s="26" t="s">
        <v>101</v>
      </c>
      <c r="D9" s="1">
        <v>1990</v>
      </c>
      <c r="E9" s="38">
        <f t="shared" si="2"/>
        <v>239</v>
      </c>
      <c r="F9" s="38">
        <f t="shared" si="3"/>
        <v>170</v>
      </c>
      <c r="G9" s="3">
        <v>3</v>
      </c>
      <c r="H9" s="5">
        <f t="shared" si="4"/>
        <v>85</v>
      </c>
      <c r="I9" s="4">
        <v>7</v>
      </c>
      <c r="J9" s="5">
        <f t="shared" si="5"/>
        <v>69</v>
      </c>
      <c r="K9" s="4">
        <v>3</v>
      </c>
      <c r="L9" s="5">
        <f t="shared" si="6"/>
        <v>85</v>
      </c>
      <c r="M9" s="17" t="str">
        <f t="shared" si="7"/>
        <v>np</v>
      </c>
      <c r="N9" s="18">
        <f t="shared" si="8"/>
        <v>0</v>
      </c>
      <c r="O9" s="16" t="e">
        <f>VLOOKUP($C9,'Youth-14 Women''s Epée'!$C$4:$X$209,O$1-2,FALSE)</f>
        <v>#N/A</v>
      </c>
      <c r="P9" s="17" t="str">
        <f t="shared" si="9"/>
        <v>np</v>
      </c>
      <c r="Q9" s="18">
        <f t="shared" si="10"/>
        <v>0</v>
      </c>
      <c r="R9" s="16" t="e">
        <f>VLOOKUP($C9,'Youth-14 Women''s Epée'!$C$4:$X$209,R$1-2,FALSE)</f>
        <v>#N/A</v>
      </c>
      <c r="S9" s="17" t="str">
        <f t="shared" si="11"/>
        <v>np</v>
      </c>
      <c r="T9" s="18">
        <f t="shared" si="12"/>
        <v>0</v>
      </c>
      <c r="U9" s="16" t="e">
        <f>VLOOKUP($C9,'Youth-14 Women''s Epée'!$C$4:$X$209,U$1-2,FALSE)</f>
        <v>#N/A</v>
      </c>
      <c r="W9">
        <f t="shared" si="13"/>
        <v>85</v>
      </c>
      <c r="X9">
        <f t="shared" si="14"/>
        <v>69</v>
      </c>
      <c r="Y9">
        <f t="shared" si="15"/>
        <v>85</v>
      </c>
      <c r="Z9">
        <f t="shared" si="16"/>
        <v>0</v>
      </c>
      <c r="AA9">
        <f t="shared" si="17"/>
        <v>0</v>
      </c>
      <c r="AB9">
        <f t="shared" si="18"/>
        <v>0</v>
      </c>
      <c r="AD9" s="30"/>
    </row>
    <row r="10" spans="1:30" ht="13.5">
      <c r="A10" s="2" t="str">
        <f t="shared" si="0"/>
        <v>7</v>
      </c>
      <c r="B10" s="2" t="str">
        <f t="shared" si="1"/>
        <v> </v>
      </c>
      <c r="C10" s="26" t="s">
        <v>117</v>
      </c>
      <c r="D10" s="1">
        <v>1991</v>
      </c>
      <c r="E10" s="38">
        <f t="shared" si="2"/>
        <v>199</v>
      </c>
      <c r="F10" s="38">
        <f t="shared" si="3"/>
        <v>142</v>
      </c>
      <c r="G10" s="3">
        <v>2</v>
      </c>
      <c r="H10" s="5">
        <f t="shared" si="4"/>
        <v>92</v>
      </c>
      <c r="I10" s="4" t="s">
        <v>5</v>
      </c>
      <c r="J10" s="5">
        <f t="shared" si="5"/>
        <v>0</v>
      </c>
      <c r="K10" s="4">
        <v>16</v>
      </c>
      <c r="L10" s="5">
        <f t="shared" si="6"/>
        <v>50</v>
      </c>
      <c r="M10" s="17" t="str">
        <f t="shared" si="7"/>
        <v>np</v>
      </c>
      <c r="N10" s="18">
        <f t="shared" si="8"/>
        <v>0</v>
      </c>
      <c r="O10" s="16" t="str">
        <f>VLOOKUP($C10,'Youth-14 Women''s Epée'!$C$4:$X$209,O$1-2,FALSE)</f>
        <v>np</v>
      </c>
      <c r="P10" s="17" t="str">
        <f t="shared" si="9"/>
        <v>np</v>
      </c>
      <c r="Q10" s="18">
        <f t="shared" si="10"/>
        <v>0</v>
      </c>
      <c r="R10" s="16" t="str">
        <f>VLOOKUP($C10,'Youth-14 Women''s Epée'!$C$4:$X$209,R$1-2,FALSE)</f>
        <v>np</v>
      </c>
      <c r="S10" s="17">
        <f t="shared" si="11"/>
        <v>30</v>
      </c>
      <c r="T10" s="18">
        <f t="shared" si="12"/>
        <v>57</v>
      </c>
      <c r="U10" s="16">
        <f>VLOOKUP($C10,'Youth-14 Women''s Epée'!$C$4:$X$209,U$1-2,FALSE)</f>
        <v>30</v>
      </c>
      <c r="W10">
        <f t="shared" si="13"/>
        <v>92</v>
      </c>
      <c r="X10">
        <f t="shared" si="14"/>
        <v>0</v>
      </c>
      <c r="Y10">
        <f t="shared" si="15"/>
        <v>50</v>
      </c>
      <c r="Z10">
        <f t="shared" si="16"/>
        <v>0</v>
      </c>
      <c r="AA10">
        <f t="shared" si="17"/>
        <v>0</v>
      </c>
      <c r="AB10">
        <f t="shared" si="18"/>
        <v>57</v>
      </c>
      <c r="AD10" s="30"/>
    </row>
    <row r="11" spans="1:30" ht="13.5">
      <c r="A11" s="2" t="str">
        <f t="shared" si="0"/>
        <v>8</v>
      </c>
      <c r="B11" s="2" t="str">
        <f t="shared" si="1"/>
        <v>#</v>
      </c>
      <c r="C11" s="26" t="s">
        <v>176</v>
      </c>
      <c r="D11" s="26">
        <v>1992</v>
      </c>
      <c r="E11" s="38">
        <f t="shared" si="2"/>
        <v>189.5</v>
      </c>
      <c r="F11" s="38">
        <f t="shared" si="3"/>
        <v>138</v>
      </c>
      <c r="G11" s="3">
        <v>8</v>
      </c>
      <c r="H11" s="5">
        <f t="shared" si="4"/>
        <v>68.5</v>
      </c>
      <c r="I11" s="4">
        <v>13</v>
      </c>
      <c r="J11" s="5">
        <f t="shared" si="5"/>
        <v>51.5</v>
      </c>
      <c r="K11" s="4">
        <v>6</v>
      </c>
      <c r="L11" s="5">
        <f t="shared" si="6"/>
        <v>69.5</v>
      </c>
      <c r="M11" s="17" t="str">
        <f t="shared" si="7"/>
        <v>np</v>
      </c>
      <c r="N11" s="18">
        <f t="shared" si="8"/>
        <v>0</v>
      </c>
      <c r="O11" s="16" t="e">
        <f>VLOOKUP($C11,'Youth-14 Women''s Epée'!$C$4:$X$209,O$1-2,FALSE)</f>
        <v>#N/A</v>
      </c>
      <c r="P11" s="17" t="str">
        <f t="shared" si="9"/>
        <v>np</v>
      </c>
      <c r="Q11" s="18">
        <f t="shared" si="10"/>
        <v>0</v>
      </c>
      <c r="R11" s="16" t="e">
        <f>VLOOKUP($C11,'Youth-14 Women''s Epée'!$C$4:$X$209,R$1-2,FALSE)</f>
        <v>#N/A</v>
      </c>
      <c r="S11" s="17" t="str">
        <f t="shared" si="11"/>
        <v>np</v>
      </c>
      <c r="T11" s="18">
        <f t="shared" si="12"/>
        <v>0</v>
      </c>
      <c r="U11" s="16" t="e">
        <f>VLOOKUP($C11,'Youth-14 Women''s Epée'!$C$4:$X$209,U$1-2,FALSE)</f>
        <v>#N/A</v>
      </c>
      <c r="W11">
        <f t="shared" si="13"/>
        <v>68.5</v>
      </c>
      <c r="X11">
        <f t="shared" si="14"/>
        <v>51.5</v>
      </c>
      <c r="Y11">
        <f t="shared" si="15"/>
        <v>69.5</v>
      </c>
      <c r="Z11">
        <f t="shared" si="16"/>
        <v>0</v>
      </c>
      <c r="AA11">
        <f t="shared" si="17"/>
        <v>0</v>
      </c>
      <c r="AB11">
        <f t="shared" si="18"/>
        <v>0</v>
      </c>
      <c r="AD11" s="30"/>
    </row>
    <row r="12" spans="1:30" ht="13.5">
      <c r="A12" s="2" t="str">
        <f t="shared" si="0"/>
        <v>9</v>
      </c>
      <c r="B12" s="2" t="str">
        <f>IF(D12&gt;=U11Cutoff,"#"," ")</f>
        <v> </v>
      </c>
      <c r="C12" s="26" t="s">
        <v>148</v>
      </c>
      <c r="D12" s="1">
        <v>1990</v>
      </c>
      <c r="E12" s="38">
        <f t="shared" si="2"/>
        <v>189</v>
      </c>
      <c r="F12" s="38">
        <f t="shared" si="3"/>
        <v>138</v>
      </c>
      <c r="G12" s="3">
        <v>6</v>
      </c>
      <c r="H12" s="5">
        <f t="shared" si="4"/>
        <v>69.5</v>
      </c>
      <c r="I12" s="4">
        <v>14</v>
      </c>
      <c r="J12" s="5">
        <f t="shared" si="5"/>
        <v>51</v>
      </c>
      <c r="K12" s="4">
        <v>8</v>
      </c>
      <c r="L12" s="5">
        <f t="shared" si="6"/>
        <v>68.5</v>
      </c>
      <c r="M12" s="17" t="str">
        <f>IF(ISERROR(O12),"np",O12)</f>
        <v>np</v>
      </c>
      <c r="N12" s="18">
        <f t="shared" si="8"/>
        <v>0</v>
      </c>
      <c r="O12" s="16" t="e">
        <f>VLOOKUP($C12,'Youth-14 Women''s Epée'!$C$4:$X$209,O$1-2,FALSE)</f>
        <v>#N/A</v>
      </c>
      <c r="P12" s="17" t="str">
        <f>IF(ISERROR(R12),"np",R12)</f>
        <v>np</v>
      </c>
      <c r="Q12" s="18">
        <f t="shared" si="10"/>
        <v>0</v>
      </c>
      <c r="R12" s="16" t="e">
        <f>VLOOKUP($C12,'Youth-14 Women''s Epée'!$C$4:$X$209,R$1-2,FALSE)</f>
        <v>#N/A</v>
      </c>
      <c r="S12" s="17" t="str">
        <f>IF(ISERROR(U12),"np",U12)</f>
        <v>np</v>
      </c>
      <c r="T12" s="18">
        <f t="shared" si="12"/>
        <v>0</v>
      </c>
      <c r="U12" s="16" t="e">
        <f>VLOOKUP($C12,'Youth-14 Women''s Epée'!$C$4:$X$209,U$1-2,FALSE)</f>
        <v>#N/A</v>
      </c>
      <c r="W12">
        <f aca="true" t="shared" si="19" ref="W12:W26">H12</f>
        <v>69.5</v>
      </c>
      <c r="X12">
        <f aca="true" t="shared" si="20" ref="X12:X26">J12</f>
        <v>51</v>
      </c>
      <c r="Y12">
        <f aca="true" t="shared" si="21" ref="Y12:Y26">L12</f>
        <v>68.5</v>
      </c>
      <c r="Z12">
        <f aca="true" t="shared" si="22" ref="Z12:Z26">N12</f>
        <v>0</v>
      </c>
      <c r="AA12">
        <f aca="true" t="shared" si="23" ref="AA12:AA26">Q12</f>
        <v>0</v>
      </c>
      <c r="AB12">
        <f aca="true" t="shared" si="24" ref="AB12:AB26">T12</f>
        <v>0</v>
      </c>
      <c r="AD12" s="30"/>
    </row>
    <row r="13" spans="1:30" ht="13.5">
      <c r="A13" s="2" t="str">
        <f t="shared" si="0"/>
        <v>10</v>
      </c>
      <c r="B13" s="2" t="str">
        <f t="shared" si="1"/>
        <v> </v>
      </c>
      <c r="C13" s="26" t="s">
        <v>398</v>
      </c>
      <c r="D13" s="1">
        <v>1990</v>
      </c>
      <c r="E13" s="38">
        <f t="shared" si="2"/>
        <v>175.5</v>
      </c>
      <c r="F13" s="38">
        <f t="shared" si="3"/>
        <v>119.5</v>
      </c>
      <c r="G13" s="3" t="s">
        <v>5</v>
      </c>
      <c r="H13" s="5">
        <f t="shared" si="4"/>
        <v>0</v>
      </c>
      <c r="I13" s="4">
        <v>8</v>
      </c>
      <c r="J13" s="5">
        <f t="shared" si="5"/>
        <v>68.5</v>
      </c>
      <c r="K13" s="4">
        <v>14</v>
      </c>
      <c r="L13" s="5">
        <f t="shared" si="6"/>
        <v>51</v>
      </c>
      <c r="M13" s="17" t="str">
        <f t="shared" si="7"/>
        <v>np</v>
      </c>
      <c r="N13" s="18">
        <f t="shared" si="8"/>
        <v>0</v>
      </c>
      <c r="O13" s="16" t="str">
        <f>VLOOKUP($C13,'Youth-14 Women''s Epée'!$C$4:$X$209,O$1-2,FALSE)</f>
        <v>np</v>
      </c>
      <c r="P13" s="17" t="str">
        <f t="shared" si="9"/>
        <v>np</v>
      </c>
      <c r="Q13" s="18">
        <f t="shared" si="10"/>
        <v>0</v>
      </c>
      <c r="R13" s="16" t="str">
        <f>VLOOKUP($C13,'Youth-14 Women''s Epée'!$C$4:$X$209,R$1-2,FALSE)</f>
        <v>np</v>
      </c>
      <c r="S13" s="17">
        <f t="shared" si="11"/>
        <v>31</v>
      </c>
      <c r="T13" s="18">
        <f t="shared" si="12"/>
        <v>56</v>
      </c>
      <c r="U13" s="16">
        <f>VLOOKUP($C13,'Youth-14 Women''s Epée'!$C$4:$X$209,U$1-2,FALSE)</f>
        <v>31</v>
      </c>
      <c r="W13">
        <f t="shared" si="19"/>
        <v>0</v>
      </c>
      <c r="X13">
        <f t="shared" si="20"/>
        <v>68.5</v>
      </c>
      <c r="Y13">
        <f t="shared" si="21"/>
        <v>51</v>
      </c>
      <c r="Z13">
        <f t="shared" si="22"/>
        <v>0</v>
      </c>
      <c r="AA13">
        <f t="shared" si="23"/>
        <v>0</v>
      </c>
      <c r="AB13">
        <f t="shared" si="24"/>
        <v>56</v>
      </c>
      <c r="AD13" s="30"/>
    </row>
    <row r="14" spans="1:30" ht="13.5">
      <c r="A14" s="2" t="str">
        <f t="shared" si="0"/>
        <v>11</v>
      </c>
      <c r="B14" s="2" t="str">
        <f>IF(D14&gt;=U11Cutoff,"#"," ")</f>
        <v> </v>
      </c>
      <c r="C14" s="26" t="s">
        <v>243</v>
      </c>
      <c r="D14" s="1">
        <v>1990</v>
      </c>
      <c r="E14" s="38">
        <f t="shared" si="2"/>
        <v>140</v>
      </c>
      <c r="F14" s="38">
        <f t="shared" si="3"/>
        <v>85</v>
      </c>
      <c r="G14" s="3" t="s">
        <v>5</v>
      </c>
      <c r="H14" s="5">
        <f t="shared" si="4"/>
        <v>0</v>
      </c>
      <c r="I14" s="4">
        <v>3</v>
      </c>
      <c r="J14" s="5">
        <f t="shared" si="5"/>
        <v>85</v>
      </c>
      <c r="K14" s="4" t="s">
        <v>5</v>
      </c>
      <c r="L14" s="5">
        <f t="shared" si="6"/>
        <v>0</v>
      </c>
      <c r="M14" s="17" t="str">
        <f>IF(ISERROR(O14),"np",O14)</f>
        <v>np</v>
      </c>
      <c r="N14" s="18">
        <f t="shared" si="8"/>
        <v>0</v>
      </c>
      <c r="O14" s="16" t="str">
        <f>VLOOKUP($C14,'Youth-14 Women''s Epée'!$C$4:$X$209,O$1-2,FALSE)</f>
        <v>np</v>
      </c>
      <c r="P14" s="17" t="str">
        <f>IF(ISERROR(R14),"np",R14)</f>
        <v>np</v>
      </c>
      <c r="Q14" s="18">
        <f t="shared" si="10"/>
        <v>0</v>
      </c>
      <c r="R14" s="16" t="str">
        <f>VLOOKUP($C14,'Youth-14 Women''s Epée'!$C$4:$X$209,R$1-2,FALSE)</f>
        <v>np</v>
      </c>
      <c r="S14" s="17">
        <f>IF(ISERROR(U14),"np",U14)</f>
        <v>32</v>
      </c>
      <c r="T14" s="18">
        <f t="shared" si="12"/>
        <v>55</v>
      </c>
      <c r="U14" s="16">
        <f>VLOOKUP($C14,'Youth-14 Women''s Epée'!$C$4:$X$209,U$1-2,FALSE)</f>
        <v>32</v>
      </c>
      <c r="W14">
        <f t="shared" si="19"/>
        <v>0</v>
      </c>
      <c r="X14">
        <f t="shared" si="20"/>
        <v>85</v>
      </c>
      <c r="Y14">
        <f t="shared" si="21"/>
        <v>0</v>
      </c>
      <c r="Z14">
        <f t="shared" si="22"/>
        <v>0</v>
      </c>
      <c r="AA14">
        <f t="shared" si="23"/>
        <v>0</v>
      </c>
      <c r="AB14">
        <f t="shared" si="24"/>
        <v>55</v>
      </c>
      <c r="AD14" s="30"/>
    </row>
    <row r="15" spans="1:30" ht="13.5">
      <c r="A15" s="2" t="str">
        <f t="shared" si="0"/>
        <v>12</v>
      </c>
      <c r="B15" s="2" t="str">
        <f t="shared" si="1"/>
        <v> </v>
      </c>
      <c r="C15" s="26" t="s">
        <v>149</v>
      </c>
      <c r="D15" s="1">
        <v>1990</v>
      </c>
      <c r="E15" s="38">
        <f t="shared" si="2"/>
        <v>122</v>
      </c>
      <c r="F15" s="38">
        <f t="shared" si="3"/>
        <v>122</v>
      </c>
      <c r="G15" s="3" t="s">
        <v>5</v>
      </c>
      <c r="H15" s="5">
        <f t="shared" si="4"/>
        <v>0</v>
      </c>
      <c r="I15" s="4">
        <v>6</v>
      </c>
      <c r="J15" s="5">
        <f t="shared" si="5"/>
        <v>69.5</v>
      </c>
      <c r="K15" s="4">
        <v>11</v>
      </c>
      <c r="L15" s="5">
        <f t="shared" si="6"/>
        <v>52.5</v>
      </c>
      <c r="M15" s="17" t="str">
        <f t="shared" si="7"/>
        <v>np</v>
      </c>
      <c r="N15" s="18">
        <f t="shared" si="8"/>
        <v>0</v>
      </c>
      <c r="O15" s="16" t="e">
        <f>VLOOKUP($C15,'Youth-14 Women''s Epée'!$C$4:$X$209,O$1-2,FALSE)</f>
        <v>#N/A</v>
      </c>
      <c r="P15" s="17" t="str">
        <f t="shared" si="9"/>
        <v>np</v>
      </c>
      <c r="Q15" s="18">
        <f t="shared" si="10"/>
        <v>0</v>
      </c>
      <c r="R15" s="16" t="e">
        <f>VLOOKUP($C15,'Youth-14 Women''s Epée'!$C$4:$X$209,R$1-2,FALSE)</f>
        <v>#N/A</v>
      </c>
      <c r="S15" s="17" t="str">
        <f t="shared" si="11"/>
        <v>np</v>
      </c>
      <c r="T15" s="18">
        <f t="shared" si="12"/>
        <v>0</v>
      </c>
      <c r="U15" s="16" t="e">
        <f>VLOOKUP($C15,'Youth-14 Women''s Epée'!$C$4:$X$209,U$1-2,FALSE)</f>
        <v>#N/A</v>
      </c>
      <c r="W15">
        <f t="shared" si="19"/>
        <v>0</v>
      </c>
      <c r="X15">
        <f t="shared" si="20"/>
        <v>69.5</v>
      </c>
      <c r="Y15">
        <f t="shared" si="21"/>
        <v>52.5</v>
      </c>
      <c r="Z15">
        <f t="shared" si="22"/>
        <v>0</v>
      </c>
      <c r="AA15">
        <f t="shared" si="23"/>
        <v>0</v>
      </c>
      <c r="AB15">
        <f t="shared" si="24"/>
        <v>0</v>
      </c>
      <c r="AD15" s="30"/>
    </row>
    <row r="16" spans="1:30" ht="13.5">
      <c r="A16" s="2" t="str">
        <f t="shared" si="0"/>
        <v>13</v>
      </c>
      <c r="B16" s="2" t="str">
        <f aca="true" t="shared" si="25" ref="B16:B21">IF(D16&gt;=U11Cutoff,"#"," ")</f>
        <v> </v>
      </c>
      <c r="C16" s="40" t="s">
        <v>517</v>
      </c>
      <c r="D16" s="26">
        <v>1990</v>
      </c>
      <c r="E16" s="38">
        <f t="shared" si="2"/>
        <v>110.5</v>
      </c>
      <c r="F16" s="38">
        <f t="shared" si="3"/>
        <v>51.5</v>
      </c>
      <c r="G16" s="3" t="s">
        <v>5</v>
      </c>
      <c r="H16" s="5">
        <f t="shared" si="4"/>
        <v>0</v>
      </c>
      <c r="I16" s="4" t="s">
        <v>5</v>
      </c>
      <c r="J16" s="5">
        <f t="shared" si="5"/>
        <v>0</v>
      </c>
      <c r="K16" s="4">
        <v>13</v>
      </c>
      <c r="L16" s="5">
        <f t="shared" si="6"/>
        <v>51.5</v>
      </c>
      <c r="M16" s="17" t="str">
        <f aca="true" t="shared" si="26" ref="M16:M21">IF(ISERROR(O16),"np",O16)</f>
        <v>np</v>
      </c>
      <c r="N16" s="18">
        <f t="shared" si="8"/>
        <v>0</v>
      </c>
      <c r="O16" s="16" t="str">
        <f>VLOOKUP($C16,'Youth-14 Women''s Epée'!$C$4:$X$209,O$1-2,FALSE)</f>
        <v>np</v>
      </c>
      <c r="P16" s="17" t="str">
        <f aca="true" t="shared" si="27" ref="P16:P21">IF(ISERROR(R16),"np",R16)</f>
        <v>np</v>
      </c>
      <c r="Q16" s="18">
        <f t="shared" si="10"/>
        <v>0</v>
      </c>
      <c r="R16" s="16" t="str">
        <f>VLOOKUP($C16,'Youth-14 Women''s Epée'!$C$4:$X$209,R$1-2,FALSE)</f>
        <v>np</v>
      </c>
      <c r="S16" s="17">
        <f aca="true" t="shared" si="28" ref="S16:S21">IF(ISERROR(U16),"np",U16)</f>
        <v>28</v>
      </c>
      <c r="T16" s="18">
        <f t="shared" si="12"/>
        <v>59</v>
      </c>
      <c r="U16" s="16">
        <f>VLOOKUP($C16,'Youth-14 Women''s Epée'!$C$4:$X$209,U$1-2,FALSE)</f>
        <v>28</v>
      </c>
      <c r="W16">
        <f t="shared" si="19"/>
        <v>0</v>
      </c>
      <c r="X16">
        <f t="shared" si="20"/>
        <v>0</v>
      </c>
      <c r="Y16">
        <f t="shared" si="21"/>
        <v>51.5</v>
      </c>
      <c r="Z16">
        <f t="shared" si="22"/>
        <v>0</v>
      </c>
      <c r="AA16">
        <f t="shared" si="23"/>
        <v>0</v>
      </c>
      <c r="AB16">
        <f t="shared" si="24"/>
        <v>59</v>
      </c>
      <c r="AD16" s="30"/>
    </row>
    <row r="17" spans="1:30" ht="13.5">
      <c r="A17" s="2" t="str">
        <f t="shared" si="0"/>
        <v>14</v>
      </c>
      <c r="B17" s="2" t="str">
        <f t="shared" si="25"/>
        <v>#</v>
      </c>
      <c r="C17" s="26" t="s">
        <v>239</v>
      </c>
      <c r="D17" s="1">
        <v>1992</v>
      </c>
      <c r="E17" s="38">
        <f t="shared" si="2"/>
        <v>105.5</v>
      </c>
      <c r="F17" s="38">
        <f t="shared" si="3"/>
        <v>105.5</v>
      </c>
      <c r="G17" s="3" t="s">
        <v>5</v>
      </c>
      <c r="H17" s="5">
        <f t="shared" si="4"/>
        <v>0</v>
      </c>
      <c r="I17" s="4">
        <v>11</v>
      </c>
      <c r="J17" s="5">
        <f t="shared" si="5"/>
        <v>52.5</v>
      </c>
      <c r="K17" s="4">
        <v>10</v>
      </c>
      <c r="L17" s="5">
        <f t="shared" si="6"/>
        <v>53</v>
      </c>
      <c r="M17" s="17" t="str">
        <f t="shared" si="26"/>
        <v>np</v>
      </c>
      <c r="N17" s="18">
        <f t="shared" si="8"/>
        <v>0</v>
      </c>
      <c r="O17" s="16" t="e">
        <f>VLOOKUP($C17,'Youth-14 Women''s Epée'!$C$4:$X$209,O$1-2,FALSE)</f>
        <v>#N/A</v>
      </c>
      <c r="P17" s="17" t="str">
        <f t="shared" si="27"/>
        <v>np</v>
      </c>
      <c r="Q17" s="18">
        <f t="shared" si="10"/>
        <v>0</v>
      </c>
      <c r="R17" s="16" t="e">
        <f>VLOOKUP($C17,'Youth-14 Women''s Epée'!$C$4:$X$209,R$1-2,FALSE)</f>
        <v>#N/A</v>
      </c>
      <c r="S17" s="17" t="str">
        <f t="shared" si="28"/>
        <v>np</v>
      </c>
      <c r="T17" s="18">
        <f t="shared" si="12"/>
        <v>0</v>
      </c>
      <c r="U17" s="16" t="e">
        <f>VLOOKUP($C17,'Youth-14 Women''s Epée'!$C$4:$X$209,U$1-2,FALSE)</f>
        <v>#N/A</v>
      </c>
      <c r="W17">
        <f t="shared" si="19"/>
        <v>0</v>
      </c>
      <c r="X17">
        <f t="shared" si="20"/>
        <v>52.5</v>
      </c>
      <c r="Y17">
        <f t="shared" si="21"/>
        <v>53</v>
      </c>
      <c r="Z17">
        <f t="shared" si="22"/>
        <v>0</v>
      </c>
      <c r="AA17">
        <f t="shared" si="23"/>
        <v>0</v>
      </c>
      <c r="AB17">
        <f t="shared" si="24"/>
        <v>0</v>
      </c>
      <c r="AD17" s="30"/>
    </row>
    <row r="18" spans="1:30" ht="13.5">
      <c r="A18" s="2" t="str">
        <f t="shared" si="0"/>
        <v>15</v>
      </c>
      <c r="B18" s="2" t="str">
        <f t="shared" si="25"/>
        <v> </v>
      </c>
      <c r="C18" s="26" t="s">
        <v>400</v>
      </c>
      <c r="D18" s="1">
        <v>1990</v>
      </c>
      <c r="E18" s="38">
        <f t="shared" si="2"/>
        <v>104</v>
      </c>
      <c r="F18" s="38">
        <f t="shared" si="3"/>
        <v>104</v>
      </c>
      <c r="G18" s="3" t="s">
        <v>5</v>
      </c>
      <c r="H18" s="5">
        <f t="shared" si="4"/>
        <v>0</v>
      </c>
      <c r="I18" s="4">
        <v>15</v>
      </c>
      <c r="J18" s="5">
        <f t="shared" si="5"/>
        <v>50.5</v>
      </c>
      <c r="K18" s="4">
        <v>9</v>
      </c>
      <c r="L18" s="5">
        <f t="shared" si="6"/>
        <v>53.5</v>
      </c>
      <c r="M18" s="17" t="str">
        <f t="shared" si="26"/>
        <v>np</v>
      </c>
      <c r="N18" s="18">
        <f t="shared" si="8"/>
        <v>0</v>
      </c>
      <c r="O18" s="16" t="e">
        <f>VLOOKUP($C18,'Youth-14 Women''s Epée'!$C$4:$X$209,O$1-2,FALSE)</f>
        <v>#N/A</v>
      </c>
      <c r="P18" s="17" t="str">
        <f t="shared" si="27"/>
        <v>np</v>
      </c>
      <c r="Q18" s="18">
        <f t="shared" si="10"/>
        <v>0</v>
      </c>
      <c r="R18" s="16" t="e">
        <f>VLOOKUP($C18,'Youth-14 Women''s Epée'!$C$4:$X$209,R$1-2,FALSE)</f>
        <v>#N/A</v>
      </c>
      <c r="S18" s="17" t="str">
        <f t="shared" si="28"/>
        <v>np</v>
      </c>
      <c r="T18" s="18">
        <f t="shared" si="12"/>
        <v>0</v>
      </c>
      <c r="U18" s="16" t="e">
        <f>VLOOKUP($C18,'Youth-14 Women''s Epée'!$C$4:$X$209,U$1-2,FALSE)</f>
        <v>#N/A</v>
      </c>
      <c r="W18">
        <f t="shared" si="19"/>
        <v>0</v>
      </c>
      <c r="X18">
        <f t="shared" si="20"/>
        <v>50.5</v>
      </c>
      <c r="Y18">
        <f t="shared" si="21"/>
        <v>53.5</v>
      </c>
      <c r="Z18">
        <f t="shared" si="22"/>
        <v>0</v>
      </c>
      <c r="AA18">
        <f t="shared" si="23"/>
        <v>0</v>
      </c>
      <c r="AB18">
        <f t="shared" si="24"/>
        <v>0</v>
      </c>
      <c r="AD18" s="30"/>
    </row>
    <row r="19" spans="1:30" ht="13.5">
      <c r="A19" s="2" t="str">
        <f t="shared" si="0"/>
        <v>16T</v>
      </c>
      <c r="B19" s="2" t="str">
        <f>IF(D19&gt;=U11Cutoff,"#"," ")</f>
        <v> </v>
      </c>
      <c r="C19" s="26" t="s">
        <v>96</v>
      </c>
      <c r="D19" s="1">
        <v>1991</v>
      </c>
      <c r="E19" s="38">
        <f t="shared" si="2"/>
        <v>70</v>
      </c>
      <c r="F19" s="38">
        <f t="shared" si="3"/>
        <v>70</v>
      </c>
      <c r="G19" s="3" t="s">
        <v>5</v>
      </c>
      <c r="H19" s="5">
        <f t="shared" si="4"/>
        <v>0</v>
      </c>
      <c r="I19" s="4">
        <v>5</v>
      </c>
      <c r="J19" s="5">
        <f t="shared" si="5"/>
        <v>70</v>
      </c>
      <c r="K19" s="4" t="s">
        <v>5</v>
      </c>
      <c r="L19" s="5">
        <f t="shared" si="6"/>
        <v>0</v>
      </c>
      <c r="M19" s="17" t="str">
        <f>IF(ISERROR(O19),"np",O19)</f>
        <v>np</v>
      </c>
      <c r="N19" s="18">
        <f t="shared" si="8"/>
        <v>0</v>
      </c>
      <c r="O19" s="16" t="e">
        <f>VLOOKUP($C19,'Youth-14 Women''s Epée'!$C$4:$X$209,O$1-2,FALSE)</f>
        <v>#N/A</v>
      </c>
      <c r="P19" s="17" t="str">
        <f>IF(ISERROR(R19),"np",R19)</f>
        <v>np</v>
      </c>
      <c r="Q19" s="18">
        <f t="shared" si="10"/>
        <v>0</v>
      </c>
      <c r="R19" s="16" t="e">
        <f>VLOOKUP($C19,'Youth-14 Women''s Epée'!$C$4:$X$209,R$1-2,FALSE)</f>
        <v>#N/A</v>
      </c>
      <c r="S19" s="17" t="str">
        <f>IF(ISERROR(U19),"np",U19)</f>
        <v>np</v>
      </c>
      <c r="T19" s="18">
        <f t="shared" si="12"/>
        <v>0</v>
      </c>
      <c r="U19" s="16" t="e">
        <f>VLOOKUP($C19,'Youth-14 Women''s Epée'!$C$4:$X$209,U$1-2,FALSE)</f>
        <v>#N/A</v>
      </c>
      <c r="W19">
        <f t="shared" si="19"/>
        <v>0</v>
      </c>
      <c r="X19">
        <f t="shared" si="20"/>
        <v>70</v>
      </c>
      <c r="Y19">
        <f t="shared" si="21"/>
        <v>0</v>
      </c>
      <c r="Z19">
        <f t="shared" si="22"/>
        <v>0</v>
      </c>
      <c r="AA19">
        <f t="shared" si="23"/>
        <v>0</v>
      </c>
      <c r="AB19">
        <f t="shared" si="24"/>
        <v>0</v>
      </c>
      <c r="AD19" s="30"/>
    </row>
    <row r="20" spans="1:30" ht="13.5">
      <c r="A20" s="2" t="str">
        <f t="shared" si="0"/>
        <v>16T</v>
      </c>
      <c r="B20" s="2" t="str">
        <f t="shared" si="25"/>
        <v>#</v>
      </c>
      <c r="C20" s="40" t="s">
        <v>119</v>
      </c>
      <c r="D20" s="26">
        <v>1992</v>
      </c>
      <c r="E20" s="38">
        <f t="shared" si="2"/>
        <v>70</v>
      </c>
      <c r="F20" s="38">
        <f t="shared" si="3"/>
        <v>70</v>
      </c>
      <c r="G20" s="3" t="s">
        <v>5</v>
      </c>
      <c r="H20" s="5">
        <f t="shared" si="4"/>
        <v>0</v>
      </c>
      <c r="I20" s="4" t="s">
        <v>5</v>
      </c>
      <c r="J20" s="5">
        <f t="shared" si="5"/>
        <v>0</v>
      </c>
      <c r="K20" s="4">
        <v>5</v>
      </c>
      <c r="L20" s="5">
        <f t="shared" si="6"/>
        <v>70</v>
      </c>
      <c r="M20" s="17" t="str">
        <f t="shared" si="26"/>
        <v>np</v>
      </c>
      <c r="N20" s="18">
        <f t="shared" si="8"/>
        <v>0</v>
      </c>
      <c r="O20" s="16" t="e">
        <f>VLOOKUP($C20,'Youth-14 Women''s Epée'!$C$4:$X$209,O$1-2,FALSE)</f>
        <v>#N/A</v>
      </c>
      <c r="P20" s="17" t="str">
        <f t="shared" si="27"/>
        <v>np</v>
      </c>
      <c r="Q20" s="18">
        <f t="shared" si="10"/>
        <v>0</v>
      </c>
      <c r="R20" s="16" t="e">
        <f>VLOOKUP($C20,'Youth-14 Women''s Epée'!$C$4:$X$209,R$1-2,FALSE)</f>
        <v>#N/A</v>
      </c>
      <c r="S20" s="17" t="str">
        <f t="shared" si="28"/>
        <v>np</v>
      </c>
      <c r="T20" s="18">
        <f t="shared" si="12"/>
        <v>0</v>
      </c>
      <c r="U20" s="16" t="e">
        <f>VLOOKUP($C20,'Youth-14 Women''s Epée'!$C$4:$X$209,U$1-2,FALSE)</f>
        <v>#N/A</v>
      </c>
      <c r="W20">
        <f t="shared" si="19"/>
        <v>0</v>
      </c>
      <c r="X20">
        <f t="shared" si="20"/>
        <v>0</v>
      </c>
      <c r="Y20">
        <f t="shared" si="21"/>
        <v>70</v>
      </c>
      <c r="Z20">
        <f t="shared" si="22"/>
        <v>0</v>
      </c>
      <c r="AA20">
        <f t="shared" si="23"/>
        <v>0</v>
      </c>
      <c r="AB20">
        <f t="shared" si="24"/>
        <v>0</v>
      </c>
      <c r="AD20" s="30"/>
    </row>
    <row r="21" spans="1:30" ht="13.5">
      <c r="A21" s="2" t="str">
        <f t="shared" si="0"/>
        <v>18</v>
      </c>
      <c r="B21" s="2" t="str">
        <f t="shared" si="25"/>
        <v> </v>
      </c>
      <c r="C21" s="26" t="s">
        <v>301</v>
      </c>
      <c r="D21" s="1">
        <v>1990</v>
      </c>
      <c r="E21" s="38">
        <f t="shared" si="2"/>
        <v>69</v>
      </c>
      <c r="F21" s="38">
        <f t="shared" si="3"/>
        <v>69</v>
      </c>
      <c r="G21" s="3">
        <v>7</v>
      </c>
      <c r="H21" s="5">
        <f t="shared" si="4"/>
        <v>69</v>
      </c>
      <c r="I21" s="4" t="s">
        <v>5</v>
      </c>
      <c r="J21" s="5">
        <f t="shared" si="5"/>
        <v>0</v>
      </c>
      <c r="K21" s="4" t="s">
        <v>5</v>
      </c>
      <c r="L21" s="5">
        <f t="shared" si="6"/>
        <v>0</v>
      </c>
      <c r="M21" s="17" t="str">
        <f t="shared" si="26"/>
        <v>np</v>
      </c>
      <c r="N21" s="18">
        <f t="shared" si="8"/>
        <v>0</v>
      </c>
      <c r="O21" s="16" t="e">
        <f>VLOOKUP($C21,'Youth-14 Women''s Epée'!$C$4:$X$209,O$1-2,FALSE)</f>
        <v>#N/A</v>
      </c>
      <c r="P21" s="17" t="str">
        <f t="shared" si="27"/>
        <v>np</v>
      </c>
      <c r="Q21" s="18">
        <f t="shared" si="10"/>
        <v>0</v>
      </c>
      <c r="R21" s="16" t="e">
        <f>VLOOKUP($C21,'Youth-14 Women''s Epée'!$C$4:$X$209,R$1-2,FALSE)</f>
        <v>#N/A</v>
      </c>
      <c r="S21" s="17" t="str">
        <f t="shared" si="28"/>
        <v>np</v>
      </c>
      <c r="T21" s="18">
        <f t="shared" si="12"/>
        <v>0</v>
      </c>
      <c r="U21" s="16" t="e">
        <f>VLOOKUP($C21,'Youth-14 Women''s Epée'!$C$4:$X$209,U$1-2,FALSE)</f>
        <v>#N/A</v>
      </c>
      <c r="W21">
        <f t="shared" si="19"/>
        <v>69</v>
      </c>
      <c r="X21">
        <f t="shared" si="20"/>
        <v>0</v>
      </c>
      <c r="Y21">
        <f t="shared" si="21"/>
        <v>0</v>
      </c>
      <c r="Z21">
        <f t="shared" si="22"/>
        <v>0</v>
      </c>
      <c r="AA21">
        <f t="shared" si="23"/>
        <v>0</v>
      </c>
      <c r="AB21">
        <f t="shared" si="24"/>
        <v>0</v>
      </c>
      <c r="AD21" s="30"/>
    </row>
    <row r="22" spans="1:30" ht="13.5">
      <c r="A22" s="2" t="str">
        <f t="shared" si="0"/>
        <v>19</v>
      </c>
      <c r="B22" s="2" t="str">
        <f>IF(D22&gt;=U11Cutoff,"#"," ")</f>
        <v> </v>
      </c>
      <c r="C22" s="40" t="s">
        <v>527</v>
      </c>
      <c r="D22" s="26">
        <v>1991</v>
      </c>
      <c r="E22" s="38">
        <f t="shared" si="2"/>
        <v>66</v>
      </c>
      <c r="F22" s="38">
        <f t="shared" si="3"/>
        <v>0</v>
      </c>
      <c r="G22" s="3" t="s">
        <v>5</v>
      </c>
      <c r="H22" s="5">
        <f t="shared" si="4"/>
        <v>0</v>
      </c>
      <c r="I22" s="4" t="s">
        <v>5</v>
      </c>
      <c r="J22" s="5">
        <f t="shared" si="5"/>
        <v>0</v>
      </c>
      <c r="K22" s="4" t="s">
        <v>5</v>
      </c>
      <c r="L22" s="5">
        <f t="shared" si="6"/>
        <v>0</v>
      </c>
      <c r="M22" s="17" t="str">
        <f>IF(ISERROR(O22),"np",O22)</f>
        <v>np</v>
      </c>
      <c r="N22" s="18">
        <f t="shared" si="8"/>
        <v>0</v>
      </c>
      <c r="O22" s="16" t="str">
        <f>VLOOKUP($C22,'Youth-14 Women''s Epée'!$C$4:$X$209,O$1-2,FALSE)</f>
        <v>np</v>
      </c>
      <c r="P22" s="17" t="str">
        <f>IF(ISERROR(R22),"np",R22)</f>
        <v>np</v>
      </c>
      <c r="Q22" s="18">
        <f t="shared" si="10"/>
        <v>0</v>
      </c>
      <c r="R22" s="16" t="str">
        <f>VLOOKUP($C22,'Youth-14 Women''s Epée'!$C$4:$X$209,R$1-2,FALSE)</f>
        <v>np</v>
      </c>
      <c r="S22" s="17">
        <f>IF(ISERROR(U22),"np",U22)</f>
        <v>21</v>
      </c>
      <c r="T22" s="18">
        <f t="shared" si="12"/>
        <v>66</v>
      </c>
      <c r="U22" s="16">
        <f>VLOOKUP($C22,'Youth-14 Women''s Epée'!$C$4:$X$209,U$1-2,FALSE)</f>
        <v>21</v>
      </c>
      <c r="W22">
        <f t="shared" si="19"/>
        <v>0</v>
      </c>
      <c r="X22">
        <f t="shared" si="20"/>
        <v>0</v>
      </c>
      <c r="Y22">
        <f t="shared" si="21"/>
        <v>0</v>
      </c>
      <c r="Z22">
        <f t="shared" si="22"/>
        <v>0</v>
      </c>
      <c r="AA22">
        <f t="shared" si="23"/>
        <v>0</v>
      </c>
      <c r="AB22">
        <f t="shared" si="24"/>
        <v>66</v>
      </c>
      <c r="AD22" s="30"/>
    </row>
    <row r="23" spans="1:30" ht="13.5">
      <c r="A23" s="2" t="str">
        <f t="shared" si="0"/>
        <v>20T</v>
      </c>
      <c r="B23" s="2" t="str">
        <f t="shared" si="1"/>
        <v>#</v>
      </c>
      <c r="C23" s="26" t="s">
        <v>237</v>
      </c>
      <c r="D23" s="1">
        <v>1992</v>
      </c>
      <c r="E23" s="38">
        <f t="shared" si="2"/>
        <v>52</v>
      </c>
      <c r="F23" s="38">
        <f t="shared" si="3"/>
        <v>52</v>
      </c>
      <c r="G23" s="3" t="s">
        <v>5</v>
      </c>
      <c r="H23" s="5">
        <f t="shared" si="4"/>
        <v>0</v>
      </c>
      <c r="I23" s="4">
        <v>12</v>
      </c>
      <c r="J23" s="5">
        <f t="shared" si="5"/>
        <v>52</v>
      </c>
      <c r="K23" s="4" t="s">
        <v>5</v>
      </c>
      <c r="L23" s="5">
        <f t="shared" si="6"/>
        <v>0</v>
      </c>
      <c r="M23" s="17" t="str">
        <f t="shared" si="7"/>
        <v>np</v>
      </c>
      <c r="N23" s="18">
        <f t="shared" si="8"/>
        <v>0</v>
      </c>
      <c r="O23" s="16" t="e">
        <f>VLOOKUP($C23,'Youth-14 Women''s Epée'!$C$4:$X$209,O$1-2,FALSE)</f>
        <v>#N/A</v>
      </c>
      <c r="P23" s="17" t="str">
        <f t="shared" si="9"/>
        <v>np</v>
      </c>
      <c r="Q23" s="18">
        <f t="shared" si="10"/>
        <v>0</v>
      </c>
      <c r="R23" s="16" t="e">
        <f>VLOOKUP($C23,'Youth-14 Women''s Epée'!$C$4:$X$209,R$1-2,FALSE)</f>
        <v>#N/A</v>
      </c>
      <c r="S23" s="17" t="str">
        <f t="shared" si="11"/>
        <v>np</v>
      </c>
      <c r="T23" s="18">
        <f t="shared" si="12"/>
        <v>0</v>
      </c>
      <c r="U23" s="16" t="e">
        <f>VLOOKUP($C23,'Youth-14 Women''s Epée'!$C$4:$X$209,U$1-2,FALSE)</f>
        <v>#N/A</v>
      </c>
      <c r="W23">
        <f t="shared" si="19"/>
        <v>0</v>
      </c>
      <c r="X23">
        <f t="shared" si="20"/>
        <v>52</v>
      </c>
      <c r="Y23">
        <f t="shared" si="21"/>
        <v>0</v>
      </c>
      <c r="Z23">
        <f t="shared" si="22"/>
        <v>0</v>
      </c>
      <c r="AA23">
        <f t="shared" si="23"/>
        <v>0</v>
      </c>
      <c r="AB23">
        <f t="shared" si="24"/>
        <v>0</v>
      </c>
      <c r="AD23" s="30"/>
    </row>
    <row r="24" spans="1:30" ht="13.5">
      <c r="A24" s="2" t="str">
        <f t="shared" si="0"/>
        <v>20T</v>
      </c>
      <c r="B24" s="2" t="str">
        <f t="shared" si="1"/>
        <v>#</v>
      </c>
      <c r="C24" s="40" t="s">
        <v>193</v>
      </c>
      <c r="D24" s="26">
        <v>1993</v>
      </c>
      <c r="E24" s="38">
        <f t="shared" si="2"/>
        <v>52</v>
      </c>
      <c r="F24" s="38">
        <f t="shared" si="3"/>
        <v>52</v>
      </c>
      <c r="G24" s="3" t="s">
        <v>5</v>
      </c>
      <c r="H24" s="5">
        <f t="shared" si="4"/>
        <v>0</v>
      </c>
      <c r="I24" s="4" t="s">
        <v>5</v>
      </c>
      <c r="J24" s="5">
        <f t="shared" si="5"/>
        <v>0</v>
      </c>
      <c r="K24" s="4">
        <v>12</v>
      </c>
      <c r="L24" s="5">
        <f t="shared" si="6"/>
        <v>52</v>
      </c>
      <c r="M24" s="17" t="str">
        <f t="shared" si="7"/>
        <v>np</v>
      </c>
      <c r="N24" s="18">
        <f t="shared" si="8"/>
        <v>0</v>
      </c>
      <c r="O24" s="16" t="e">
        <f>VLOOKUP($C24,'Youth-14 Women''s Epée'!$C$4:$X$209,O$1-2,FALSE)</f>
        <v>#N/A</v>
      </c>
      <c r="P24" s="17" t="str">
        <f t="shared" si="9"/>
        <v>np</v>
      </c>
      <c r="Q24" s="18">
        <f t="shared" si="10"/>
        <v>0</v>
      </c>
      <c r="R24" s="16" t="e">
        <f>VLOOKUP($C24,'Youth-14 Women''s Epée'!$C$4:$X$209,R$1-2,FALSE)</f>
        <v>#N/A</v>
      </c>
      <c r="S24" s="17" t="str">
        <f t="shared" si="11"/>
        <v>np</v>
      </c>
      <c r="T24" s="18">
        <f t="shared" si="12"/>
        <v>0</v>
      </c>
      <c r="U24" s="16" t="e">
        <f>VLOOKUP($C24,'Youth-14 Women''s Epée'!$C$4:$X$209,U$1-2,FALSE)</f>
        <v>#N/A</v>
      </c>
      <c r="W24">
        <f t="shared" si="19"/>
        <v>0</v>
      </c>
      <c r="X24">
        <f t="shared" si="20"/>
        <v>0</v>
      </c>
      <c r="Y24">
        <f t="shared" si="21"/>
        <v>52</v>
      </c>
      <c r="Z24">
        <f t="shared" si="22"/>
        <v>0</v>
      </c>
      <c r="AA24">
        <f t="shared" si="23"/>
        <v>0</v>
      </c>
      <c r="AB24">
        <f t="shared" si="24"/>
        <v>0</v>
      </c>
      <c r="AD24" s="30"/>
    </row>
    <row r="25" spans="1:30" ht="13.5">
      <c r="A25" s="2" t="str">
        <f t="shared" si="0"/>
        <v>22</v>
      </c>
      <c r="B25" s="2" t="str">
        <f t="shared" si="1"/>
        <v> </v>
      </c>
      <c r="C25" s="40" t="s">
        <v>518</v>
      </c>
      <c r="D25" s="26">
        <v>1990</v>
      </c>
      <c r="E25" s="38">
        <f t="shared" si="2"/>
        <v>50.5</v>
      </c>
      <c r="F25" s="38">
        <f t="shared" si="3"/>
        <v>50.5</v>
      </c>
      <c r="G25" s="3" t="s">
        <v>5</v>
      </c>
      <c r="H25" s="5">
        <f t="shared" si="4"/>
        <v>0</v>
      </c>
      <c r="I25" s="4" t="s">
        <v>5</v>
      </c>
      <c r="J25" s="5">
        <f t="shared" si="5"/>
        <v>0</v>
      </c>
      <c r="K25" s="4">
        <v>15</v>
      </c>
      <c r="L25" s="5">
        <f t="shared" si="6"/>
        <v>50.5</v>
      </c>
      <c r="M25" s="17" t="str">
        <f t="shared" si="7"/>
        <v>np</v>
      </c>
      <c r="N25" s="18">
        <f t="shared" si="8"/>
        <v>0</v>
      </c>
      <c r="O25" s="16" t="e">
        <f>VLOOKUP($C25,'Youth-14 Women''s Epée'!$C$4:$X$209,O$1-2,FALSE)</f>
        <v>#N/A</v>
      </c>
      <c r="P25" s="17" t="str">
        <f t="shared" si="9"/>
        <v>np</v>
      </c>
      <c r="Q25" s="18">
        <f t="shared" si="10"/>
        <v>0</v>
      </c>
      <c r="R25" s="16" t="e">
        <f>VLOOKUP($C25,'Youth-14 Women''s Epée'!$C$4:$X$209,R$1-2,FALSE)</f>
        <v>#N/A</v>
      </c>
      <c r="S25" s="17" t="str">
        <f t="shared" si="11"/>
        <v>np</v>
      </c>
      <c r="T25" s="18">
        <f t="shared" si="12"/>
        <v>0</v>
      </c>
      <c r="U25" s="16" t="e">
        <f>VLOOKUP($C25,'Youth-14 Women''s Epée'!$C$4:$X$209,U$1-2,FALSE)</f>
        <v>#N/A</v>
      </c>
      <c r="W25">
        <f t="shared" si="19"/>
        <v>0</v>
      </c>
      <c r="X25">
        <f t="shared" si="20"/>
        <v>0</v>
      </c>
      <c r="Y25">
        <f t="shared" si="21"/>
        <v>50.5</v>
      </c>
      <c r="Z25">
        <f t="shared" si="22"/>
        <v>0</v>
      </c>
      <c r="AA25">
        <f t="shared" si="23"/>
        <v>0</v>
      </c>
      <c r="AB25">
        <f t="shared" si="24"/>
        <v>0</v>
      </c>
      <c r="AD25" s="30"/>
    </row>
    <row r="26" spans="1:30" ht="13.5">
      <c r="A26" s="2" t="str">
        <f t="shared" si="0"/>
        <v>23</v>
      </c>
      <c r="B26" s="2" t="str">
        <f>IF(D26&gt;=U11Cutoff,"#"," ")</f>
        <v> </v>
      </c>
      <c r="C26" s="26" t="s">
        <v>401</v>
      </c>
      <c r="D26" s="1">
        <v>1990</v>
      </c>
      <c r="E26" s="38">
        <f t="shared" si="2"/>
        <v>50</v>
      </c>
      <c r="F26" s="38">
        <f t="shared" si="3"/>
        <v>50</v>
      </c>
      <c r="G26" s="3" t="s">
        <v>5</v>
      </c>
      <c r="H26" s="5">
        <f t="shared" si="4"/>
        <v>0</v>
      </c>
      <c r="I26" s="4">
        <v>16</v>
      </c>
      <c r="J26" s="5">
        <f t="shared" si="5"/>
        <v>50</v>
      </c>
      <c r="K26" s="4" t="s">
        <v>5</v>
      </c>
      <c r="L26" s="5">
        <f t="shared" si="6"/>
        <v>0</v>
      </c>
      <c r="M26" s="17" t="str">
        <f>IF(ISERROR(O26),"np",O26)</f>
        <v>np</v>
      </c>
      <c r="N26" s="18">
        <f t="shared" si="8"/>
        <v>0</v>
      </c>
      <c r="O26" s="16" t="e">
        <f>VLOOKUP($C26,'Youth-14 Women''s Epée'!$C$4:$X$209,O$1-2,FALSE)</f>
        <v>#N/A</v>
      </c>
      <c r="P26" s="17" t="str">
        <f>IF(ISERROR(R26),"np",R26)</f>
        <v>np</v>
      </c>
      <c r="Q26" s="18">
        <f t="shared" si="10"/>
        <v>0</v>
      </c>
      <c r="R26" s="16" t="e">
        <f>VLOOKUP($C26,'Youth-14 Women''s Epée'!$C$4:$X$209,R$1-2,FALSE)</f>
        <v>#N/A</v>
      </c>
      <c r="S26" s="17" t="str">
        <f>IF(ISERROR(U26),"np",U26)</f>
        <v>np</v>
      </c>
      <c r="T26" s="18">
        <f t="shared" si="12"/>
        <v>0</v>
      </c>
      <c r="U26" s="16" t="e">
        <f>VLOOKUP($C26,'Youth-14 Women''s Epée'!$C$4:$X$209,U$1-2,FALSE)</f>
        <v>#N/A</v>
      </c>
      <c r="W26">
        <f t="shared" si="19"/>
        <v>0</v>
      </c>
      <c r="X26">
        <f t="shared" si="20"/>
        <v>50</v>
      </c>
      <c r="Y26">
        <f t="shared" si="21"/>
        <v>0</v>
      </c>
      <c r="Z26">
        <f t="shared" si="22"/>
        <v>0</v>
      </c>
      <c r="AA26">
        <f t="shared" si="23"/>
        <v>0</v>
      </c>
      <c r="AB26">
        <f t="shared" si="24"/>
        <v>0</v>
      </c>
      <c r="AD26" s="30"/>
    </row>
    <row r="27" ht="13.5">
      <c r="AD27" s="30"/>
    </row>
    <row r="28" ht="13.5">
      <c r="AD28" s="30"/>
    </row>
    <row r="29" ht="13.5">
      <c r="AD29" s="30"/>
    </row>
    <row r="30" ht="13.5">
      <c r="AD30" s="30"/>
    </row>
    <row r="31" ht="13.5">
      <c r="AD31" s="30"/>
    </row>
    <row r="32" ht="13.5">
      <c r="AD32" s="30"/>
    </row>
    <row r="33" ht="13.5">
      <c r="AD33" s="30"/>
    </row>
    <row r="34" ht="13.5">
      <c r="AD34" s="30"/>
    </row>
    <row r="35" ht="13.5">
      <c r="AD35" s="30"/>
    </row>
    <row r="36" ht="13.5">
      <c r="AD36" s="30"/>
    </row>
    <row r="37" ht="13.5">
      <c r="AD37" s="30"/>
    </row>
    <row r="38" ht="13.5">
      <c r="AD38" s="30"/>
    </row>
    <row r="39" ht="13.5">
      <c r="AD39" s="30"/>
    </row>
    <row r="40" ht="13.5">
      <c r="AD40" s="30"/>
    </row>
    <row r="41" ht="13.5">
      <c r="AD41" s="30"/>
    </row>
    <row r="42" ht="13.5">
      <c r="AD42" s="30"/>
    </row>
    <row r="43" ht="13.5">
      <c r="AD43" s="30"/>
    </row>
    <row r="44" ht="13.5">
      <c r="AD44" s="30"/>
    </row>
    <row r="45" ht="13.5">
      <c r="AD45" s="30"/>
    </row>
    <row r="46" ht="13.5">
      <c r="AD46" s="30"/>
    </row>
    <row r="47" ht="13.5">
      <c r="AD47" s="30"/>
    </row>
    <row r="48" ht="13.5">
      <c r="AD48" s="30"/>
    </row>
    <row r="49" ht="13.5">
      <c r="AD49" s="30"/>
    </row>
    <row r="50" ht="13.5">
      <c r="AD50" s="30"/>
    </row>
    <row r="51" ht="13.5">
      <c r="AD51" s="30"/>
    </row>
    <row r="52" ht="13.5">
      <c r="AD52" s="30"/>
    </row>
    <row r="53" ht="13.5">
      <c r="AD53" s="30"/>
    </row>
    <row r="54" ht="13.5">
      <c r="AD54" s="30"/>
    </row>
    <row r="55" ht="13.5">
      <c r="AD55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&amp;L&amp;"Arial,Bold"# Youth-10
* Permanent Resident&amp;"Arial,Regular"
Total = Best 4 results&amp;CPage &amp;P&amp;R&amp;"Arial,Bold"np = Did not earn points (including not competing)&amp;"Arial,Regular"
Printed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29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258</v>
      </c>
      <c r="H1" s="10"/>
      <c r="I1" s="9" t="s">
        <v>369</v>
      </c>
      <c r="J1" s="10"/>
      <c r="K1" s="9" t="s">
        <v>446</v>
      </c>
      <c r="L1" s="10"/>
      <c r="M1" s="15" t="s">
        <v>256</v>
      </c>
      <c r="N1" s="19"/>
      <c r="O1" s="20">
        <f>HLOOKUP(M1,'Youth-14 Women''s Foil'!$G$1:$L$3,3,0)</f>
        <v>7</v>
      </c>
      <c r="P1" s="15" t="s">
        <v>371</v>
      </c>
      <c r="Q1" s="19"/>
      <c r="R1" s="20">
        <f>HLOOKUP(P1,'Youth-14 Women''s Foil'!$G$1:$L$3,3,0)</f>
        <v>9</v>
      </c>
      <c r="S1" s="15" t="s">
        <v>448</v>
      </c>
      <c r="T1" s="19"/>
      <c r="U1" s="20">
        <f>HLOOKUP(S1,'Youth-14 Women''s Foil'!$G$1:$L$3,3,0)</f>
        <v>11</v>
      </c>
    </row>
    <row r="2" spans="1:30" s="11" customFormat="1" ht="18.75" customHeight="1">
      <c r="A2" s="7"/>
      <c r="B2" s="7"/>
      <c r="C2" s="12"/>
      <c r="D2" s="12"/>
      <c r="E2" s="36"/>
      <c r="F2" s="36"/>
      <c r="G2" s="35" t="s">
        <v>6</v>
      </c>
      <c r="H2" s="10" t="s">
        <v>259</v>
      </c>
      <c r="I2" s="13" t="s">
        <v>6</v>
      </c>
      <c r="J2" s="10" t="s">
        <v>370</v>
      </c>
      <c r="K2" s="13" t="s">
        <v>6</v>
      </c>
      <c r="L2" s="10" t="s">
        <v>447</v>
      </c>
      <c r="M2" s="15" t="str">
        <f ca="1">INDIRECT("'Youth-14 Women''s Foil'!R2C"&amp;O1,FALSE)</f>
        <v>B</v>
      </c>
      <c r="N2" s="19" t="str">
        <f ca="1">INDIRECT("'Youth-14 Women''s Foil'!R2C"&amp;O1+1,FALSE)</f>
        <v>Jan 2003&lt;BR&gt;Y14</v>
      </c>
      <c r="O2" s="14"/>
      <c r="P2" s="15" t="str">
        <f ca="1">INDIRECT("'Youth-14 Women''s Foil'!R2C"&amp;R1,FALSE)</f>
        <v>B</v>
      </c>
      <c r="Q2" s="19" t="str">
        <f ca="1">INDIRECT("'Youth-14 Women''s Foil'!R2C"&amp;R1+1,FALSE)</f>
        <v>Apr 2003&lt;BR&gt;Y14</v>
      </c>
      <c r="R2" s="14"/>
      <c r="S2" s="15" t="str">
        <f ca="1">INDIRECT("'Youth-14 Women''s Foil'!R2C"&amp;U1,FALSE)</f>
        <v>B</v>
      </c>
      <c r="T2" s="19" t="str">
        <f ca="1">INDIRECT("'Youth-14 Women''s Foil'!R2C"&amp;U1+1,FALSE)</f>
        <v>Summer&lt;BR&gt;2003&lt;BR&gt;Y14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3</v>
      </c>
      <c r="O3" s="14"/>
      <c r="P3" s="23">
        <f>COLUMN()</f>
        <v>16</v>
      </c>
      <c r="Q3" s="24">
        <f>HLOOKUP(P2,PointTableHeader,2,FALSE)</f>
        <v>3</v>
      </c>
      <c r="R3" s="14"/>
      <c r="S3" s="23">
        <f>COLUMN()</f>
        <v>19</v>
      </c>
      <c r="T3" s="24">
        <f>HLOOKUP(S2,PointTableHeader,2,FALSE)</f>
        <v>3</v>
      </c>
      <c r="U3" s="14"/>
    </row>
    <row r="4" spans="1:30" ht="13.5">
      <c r="A4" s="2" t="str">
        <f aca="true" t="shared" si="0" ref="A4:A52">IF(E4=0,"",IF(E4=E3,A3,ROW()-3&amp;IF(E4=E5,"T","")))</f>
        <v>1</v>
      </c>
      <c r="B4" s="2" t="str">
        <f aca="true" t="shared" si="1" ref="B4:B35">IF(D4&gt;=U11Cutoff,"#"," ")</f>
        <v> </v>
      </c>
      <c r="C4" s="26" t="s">
        <v>35</v>
      </c>
      <c r="D4" s="1">
        <v>1990</v>
      </c>
      <c r="E4" s="38">
        <f aca="true" t="shared" si="2" ref="E4:E52">LARGE($W4:$AB4,1)+LARGE($W4:$AB4,2)+LARGE($W4:$AB4,3)+LARGE($W4:$AB4,4)</f>
        <v>515</v>
      </c>
      <c r="F4" s="38">
        <f aca="true" t="shared" si="3" ref="F4:F52">LARGE($W4:$Y4,1)+LARGE($W4:$Y4,2)</f>
        <v>152.5</v>
      </c>
      <c r="G4" s="3">
        <v>1</v>
      </c>
      <c r="H4" s="5">
        <f aca="true" t="shared" si="4" ref="H4:H52">IF(OR(G4&gt;=33,ISNUMBER(G4)=FALSE),0,VLOOKUP(G4,PointTable,H$3,TRUE))</f>
        <v>100</v>
      </c>
      <c r="I4" s="4">
        <v>11</v>
      </c>
      <c r="J4" s="5">
        <f aca="true" t="shared" si="5" ref="J4:J52">IF(OR(I4&gt;=33,ISNUMBER(I4)=FALSE),0,VLOOKUP(I4,PointTable,J$3,TRUE))</f>
        <v>52.5</v>
      </c>
      <c r="K4" s="4">
        <v>17</v>
      </c>
      <c r="L4" s="5">
        <f aca="true" t="shared" si="6" ref="L4:L52">IF(OR(K4&gt;=33,ISNUMBER(K4)=FALSE),0,VLOOKUP(K4,PointTable,L$3,TRUE))</f>
        <v>35</v>
      </c>
      <c r="M4" s="17">
        <f aca="true" t="shared" si="7" ref="M4:M35">IF(ISERROR(O4),"np",O4)</f>
        <v>10</v>
      </c>
      <c r="N4" s="18">
        <f aca="true" t="shared" si="8" ref="N4:N52">IF(OR(M4&gt;=33,ISNUMBER(M4)=FALSE),0,VLOOKUP(M4,PointTable,N$3,TRUE))</f>
        <v>106</v>
      </c>
      <c r="O4" s="16">
        <f>VLOOKUP($C4,'Youth-14 Women''s Foil'!$C$4:$X$199,O$1-2,FALSE)</f>
        <v>10</v>
      </c>
      <c r="P4" s="17">
        <f aca="true" t="shared" si="9" ref="P4:P35">IF(ISERROR(R4),"np",R4)</f>
        <v>3</v>
      </c>
      <c r="Q4" s="18">
        <f aca="true" t="shared" si="10" ref="Q4:Q52">IF(OR(P4&gt;=33,ISNUMBER(P4)=FALSE),0,VLOOKUP(P4,PointTable,Q$3,TRUE))</f>
        <v>170</v>
      </c>
      <c r="R4" s="16">
        <f>VLOOKUP($C4,'Youth-14 Women''s Foil'!$C$4:$X$199,R$1-2,FALSE)</f>
        <v>3</v>
      </c>
      <c r="S4" s="17">
        <f aca="true" t="shared" si="11" ref="S4:S35">IF(ISERROR(U4),"np",U4)</f>
        <v>6</v>
      </c>
      <c r="T4" s="18">
        <f aca="true" t="shared" si="12" ref="T4:T52">IF(OR(S4&gt;=33,ISNUMBER(S4)=FALSE),0,VLOOKUP(S4,PointTable,T$3,TRUE))</f>
        <v>139</v>
      </c>
      <c r="U4" s="16">
        <f>VLOOKUP($C4,'Youth-14 Women''s Foil'!$C$4:$X$199,U$1-2,FALSE)</f>
        <v>6</v>
      </c>
      <c r="W4">
        <f aca="true" t="shared" si="13" ref="W4:W35">H4</f>
        <v>100</v>
      </c>
      <c r="X4">
        <f aca="true" t="shared" si="14" ref="X4:X35">J4</f>
        <v>52.5</v>
      </c>
      <c r="Y4">
        <f aca="true" t="shared" si="15" ref="Y4:Y35">L4</f>
        <v>35</v>
      </c>
      <c r="Z4">
        <f aca="true" t="shared" si="16" ref="Z4:Z35">N4</f>
        <v>106</v>
      </c>
      <c r="AA4">
        <f aca="true" t="shared" si="17" ref="AA4:AA35">Q4</f>
        <v>170</v>
      </c>
      <c r="AB4">
        <f aca="true" t="shared" si="18" ref="AB4:AB35">T4</f>
        <v>139</v>
      </c>
      <c r="AD4" s="30"/>
    </row>
    <row r="5" spans="1:30" ht="13.5">
      <c r="A5" s="2" t="str">
        <f t="shared" si="0"/>
        <v>2</v>
      </c>
      <c r="B5" s="2" t="str">
        <f t="shared" si="1"/>
        <v> </v>
      </c>
      <c r="C5" s="26" t="s">
        <v>70</v>
      </c>
      <c r="D5" s="1">
        <v>1990</v>
      </c>
      <c r="E5" s="38">
        <f t="shared" si="2"/>
        <v>503</v>
      </c>
      <c r="F5" s="38">
        <f t="shared" si="3"/>
        <v>184</v>
      </c>
      <c r="G5" s="3">
        <v>2</v>
      </c>
      <c r="H5" s="5">
        <f t="shared" si="4"/>
        <v>92</v>
      </c>
      <c r="I5" s="4">
        <v>2</v>
      </c>
      <c r="J5" s="5">
        <f t="shared" si="5"/>
        <v>92</v>
      </c>
      <c r="K5" s="4">
        <v>5</v>
      </c>
      <c r="L5" s="5">
        <f t="shared" si="6"/>
        <v>70</v>
      </c>
      <c r="M5" s="17">
        <f t="shared" si="7"/>
        <v>7</v>
      </c>
      <c r="N5" s="18">
        <f t="shared" si="8"/>
        <v>138</v>
      </c>
      <c r="O5" s="16">
        <f>VLOOKUP($C5,'Youth-14 Women''s Foil'!$C$4:$X$199,O$1-2,FALSE)</f>
        <v>7</v>
      </c>
      <c r="P5" s="17">
        <f t="shared" si="9"/>
        <v>13</v>
      </c>
      <c r="Q5" s="18">
        <f t="shared" si="10"/>
        <v>103</v>
      </c>
      <c r="R5" s="16">
        <f>VLOOKUP($C5,'Youth-14 Women''s Foil'!$C$4:$X$199,R$1-2,FALSE)</f>
        <v>13</v>
      </c>
      <c r="S5" s="17">
        <f t="shared" si="11"/>
        <v>3</v>
      </c>
      <c r="T5" s="18">
        <f t="shared" si="12"/>
        <v>170</v>
      </c>
      <c r="U5" s="16">
        <f>VLOOKUP($C5,'Youth-14 Women''s Foil'!$C$4:$X$199,U$1-2,FALSE)</f>
        <v>3</v>
      </c>
      <c r="W5">
        <f t="shared" si="13"/>
        <v>92</v>
      </c>
      <c r="X5">
        <f t="shared" si="14"/>
        <v>92</v>
      </c>
      <c r="Y5">
        <f t="shared" si="15"/>
        <v>70</v>
      </c>
      <c r="Z5">
        <f t="shared" si="16"/>
        <v>138</v>
      </c>
      <c r="AA5">
        <f t="shared" si="17"/>
        <v>103</v>
      </c>
      <c r="AB5">
        <f t="shared" si="18"/>
        <v>170</v>
      </c>
      <c r="AD5" s="30"/>
    </row>
    <row r="6" spans="1:30" ht="13.5">
      <c r="A6" s="2" t="str">
        <f t="shared" si="0"/>
        <v>3</v>
      </c>
      <c r="B6" s="2" t="str">
        <f t="shared" si="1"/>
        <v>#</v>
      </c>
      <c r="C6" s="26" t="s">
        <v>106</v>
      </c>
      <c r="D6" s="1">
        <v>1992</v>
      </c>
      <c r="E6" s="38">
        <f t="shared" si="2"/>
        <v>449</v>
      </c>
      <c r="F6" s="38">
        <f t="shared" si="3"/>
        <v>170</v>
      </c>
      <c r="G6" s="3">
        <v>3</v>
      </c>
      <c r="H6" s="5">
        <f t="shared" si="4"/>
        <v>85</v>
      </c>
      <c r="I6" s="4">
        <v>5</v>
      </c>
      <c r="J6" s="5">
        <f t="shared" si="5"/>
        <v>70</v>
      </c>
      <c r="K6" s="4">
        <v>3</v>
      </c>
      <c r="L6" s="5">
        <f t="shared" si="6"/>
        <v>85</v>
      </c>
      <c r="M6" s="17" t="str">
        <f t="shared" si="7"/>
        <v>np</v>
      </c>
      <c r="N6" s="18">
        <f t="shared" si="8"/>
        <v>0</v>
      </c>
      <c r="O6" s="16" t="str">
        <f>VLOOKUP($C6,'Youth-14 Women''s Foil'!$C$4:$X$199,O$1-2,FALSE)</f>
        <v>np</v>
      </c>
      <c r="P6" s="17">
        <f t="shared" si="9"/>
        <v>6</v>
      </c>
      <c r="Q6" s="18">
        <f t="shared" si="10"/>
        <v>139</v>
      </c>
      <c r="R6" s="16">
        <f>VLOOKUP($C6,'Youth-14 Women''s Foil'!$C$4:$X$199,R$1-2,FALSE)</f>
        <v>6</v>
      </c>
      <c r="S6" s="17">
        <f t="shared" si="11"/>
        <v>5</v>
      </c>
      <c r="T6" s="18">
        <f t="shared" si="12"/>
        <v>140</v>
      </c>
      <c r="U6" s="16">
        <f>VLOOKUP($C6,'Youth-14 Women''s Foil'!$C$4:$X$199,U$1-2,FALSE)</f>
        <v>5</v>
      </c>
      <c r="W6">
        <f t="shared" si="13"/>
        <v>85</v>
      </c>
      <c r="X6">
        <f t="shared" si="14"/>
        <v>70</v>
      </c>
      <c r="Y6">
        <f t="shared" si="15"/>
        <v>85</v>
      </c>
      <c r="Z6">
        <f t="shared" si="16"/>
        <v>0</v>
      </c>
      <c r="AA6">
        <f t="shared" si="17"/>
        <v>139</v>
      </c>
      <c r="AB6">
        <f t="shared" si="18"/>
        <v>140</v>
      </c>
      <c r="AD6" s="30"/>
    </row>
    <row r="7" spans="1:30" ht="13.5">
      <c r="A7" s="2" t="str">
        <f t="shared" si="0"/>
        <v>4</v>
      </c>
      <c r="B7" s="2" t="str">
        <f t="shared" si="1"/>
        <v> </v>
      </c>
      <c r="C7" s="26" t="s">
        <v>101</v>
      </c>
      <c r="D7" s="1">
        <v>1990</v>
      </c>
      <c r="E7" s="38">
        <f t="shared" si="2"/>
        <v>345.5</v>
      </c>
      <c r="F7" s="38">
        <f t="shared" si="3"/>
        <v>169.5</v>
      </c>
      <c r="G7" s="3">
        <v>6</v>
      </c>
      <c r="H7" s="5">
        <f t="shared" si="4"/>
        <v>69.5</v>
      </c>
      <c r="I7" s="4">
        <v>8</v>
      </c>
      <c r="J7" s="5">
        <f t="shared" si="5"/>
        <v>68.5</v>
      </c>
      <c r="K7" s="4">
        <v>1</v>
      </c>
      <c r="L7" s="5">
        <f t="shared" si="6"/>
        <v>100</v>
      </c>
      <c r="M7" s="17" t="str">
        <f t="shared" si="7"/>
        <v>np</v>
      </c>
      <c r="N7" s="18">
        <f t="shared" si="8"/>
        <v>0</v>
      </c>
      <c r="O7" s="16" t="str">
        <f>VLOOKUP($C7,'Youth-14 Women''s Foil'!$C$4:$X$199,O$1-2,FALSE)</f>
        <v>np</v>
      </c>
      <c r="P7" s="17">
        <f t="shared" si="9"/>
        <v>10</v>
      </c>
      <c r="Q7" s="18">
        <f t="shared" si="10"/>
        <v>106</v>
      </c>
      <c r="R7" s="16">
        <f>VLOOKUP($C7,'Youth-14 Women''s Foil'!$C$4:$X$199,R$1-2,FALSE)</f>
        <v>10</v>
      </c>
      <c r="S7" s="17">
        <f t="shared" si="11"/>
        <v>17</v>
      </c>
      <c r="T7" s="18">
        <f t="shared" si="12"/>
        <v>70</v>
      </c>
      <c r="U7" s="16">
        <f>VLOOKUP($C7,'Youth-14 Women''s Foil'!$C$4:$X$199,U$1-2,FALSE)</f>
        <v>17</v>
      </c>
      <c r="W7">
        <f t="shared" si="13"/>
        <v>69.5</v>
      </c>
      <c r="X7">
        <f t="shared" si="14"/>
        <v>68.5</v>
      </c>
      <c r="Y7">
        <f t="shared" si="15"/>
        <v>100</v>
      </c>
      <c r="Z7">
        <f t="shared" si="16"/>
        <v>0</v>
      </c>
      <c r="AA7">
        <f t="shared" si="17"/>
        <v>106</v>
      </c>
      <c r="AB7">
        <f t="shared" si="18"/>
        <v>70</v>
      </c>
      <c r="AD7" s="30"/>
    </row>
    <row r="8" spans="1:30" ht="13.5">
      <c r="A8" s="2" t="str">
        <f t="shared" si="0"/>
        <v>5</v>
      </c>
      <c r="B8" s="2" t="str">
        <f>IF(D8&gt;=U11Cutoff,"#"," ")</f>
        <v> </v>
      </c>
      <c r="C8" s="26" t="s">
        <v>33</v>
      </c>
      <c r="D8" s="1">
        <v>1990</v>
      </c>
      <c r="E8" s="38">
        <f t="shared" si="2"/>
        <v>339.5</v>
      </c>
      <c r="F8" s="38">
        <f t="shared" si="3"/>
        <v>169.5</v>
      </c>
      <c r="G8" s="3" t="s">
        <v>5</v>
      </c>
      <c r="H8" s="5">
        <f t="shared" si="4"/>
        <v>0</v>
      </c>
      <c r="I8" s="4">
        <v>1</v>
      </c>
      <c r="J8" s="5">
        <f t="shared" si="5"/>
        <v>100</v>
      </c>
      <c r="K8" s="4">
        <v>6</v>
      </c>
      <c r="L8" s="5">
        <f t="shared" si="6"/>
        <v>69.5</v>
      </c>
      <c r="M8" s="17">
        <f t="shared" si="7"/>
        <v>3</v>
      </c>
      <c r="N8" s="18">
        <f t="shared" si="8"/>
        <v>170</v>
      </c>
      <c r="O8" s="16">
        <f>VLOOKUP($C8,'Youth-14 Women''s Foil'!$C$4:$X$199,O$1-2,FALSE)</f>
        <v>3</v>
      </c>
      <c r="P8" s="17" t="str">
        <f t="shared" si="9"/>
        <v>np</v>
      </c>
      <c r="Q8" s="18">
        <f t="shared" si="10"/>
        <v>0</v>
      </c>
      <c r="R8" s="16" t="str">
        <f>VLOOKUP($C8,'Youth-14 Women''s Foil'!$C$4:$X$199,R$1-2,FALSE)</f>
        <v>np</v>
      </c>
      <c r="S8" s="17" t="str">
        <f t="shared" si="11"/>
        <v>np</v>
      </c>
      <c r="T8" s="18">
        <f t="shared" si="12"/>
        <v>0</v>
      </c>
      <c r="U8" s="16" t="str">
        <f>VLOOKUP($C8,'Youth-14 Women''s Foil'!$C$4:$X$199,U$1-2,FALSE)</f>
        <v>np</v>
      </c>
      <c r="W8">
        <f>H8</f>
        <v>0</v>
      </c>
      <c r="X8">
        <f>J8</f>
        <v>100</v>
      </c>
      <c r="Y8">
        <f>L8</f>
        <v>69.5</v>
      </c>
      <c r="Z8">
        <f>N8</f>
        <v>170</v>
      </c>
      <c r="AA8">
        <f>Q8</f>
        <v>0</v>
      </c>
      <c r="AB8">
        <f>T8</f>
        <v>0</v>
      </c>
      <c r="AD8" s="30"/>
    </row>
    <row r="9" spans="1:30" ht="13.5">
      <c r="A9" s="2" t="str">
        <f t="shared" si="0"/>
        <v>6</v>
      </c>
      <c r="B9" s="2" t="str">
        <f t="shared" si="1"/>
        <v> </v>
      </c>
      <c r="C9" s="26" t="s">
        <v>48</v>
      </c>
      <c r="D9" s="1">
        <v>1990</v>
      </c>
      <c r="E9" s="38">
        <f t="shared" si="2"/>
        <v>323.5</v>
      </c>
      <c r="F9" s="38">
        <f t="shared" si="3"/>
        <v>123.5</v>
      </c>
      <c r="G9" s="3">
        <v>5</v>
      </c>
      <c r="H9" s="5">
        <f t="shared" si="4"/>
        <v>70</v>
      </c>
      <c r="I9" s="4">
        <v>9</v>
      </c>
      <c r="J9" s="5">
        <f t="shared" si="5"/>
        <v>53.5</v>
      </c>
      <c r="K9" s="4" t="s">
        <v>5</v>
      </c>
      <c r="L9" s="5">
        <f t="shared" si="6"/>
        <v>0</v>
      </c>
      <c r="M9" s="17" t="str">
        <f t="shared" si="7"/>
        <v>np</v>
      </c>
      <c r="N9" s="18">
        <f t="shared" si="8"/>
        <v>0</v>
      </c>
      <c r="O9" s="16" t="str">
        <f>VLOOKUP($C9,'Youth-14 Women''s Foil'!$C$4:$X$199,O$1-2,FALSE)</f>
        <v>np</v>
      </c>
      <c r="P9" s="17">
        <f t="shared" si="9"/>
        <v>24</v>
      </c>
      <c r="Q9" s="18">
        <f t="shared" si="10"/>
        <v>63</v>
      </c>
      <c r="R9" s="16">
        <f>VLOOKUP($C9,'Youth-14 Women''s Foil'!$C$4:$X$199,R$1-2,FALSE)</f>
        <v>24</v>
      </c>
      <c r="S9" s="17">
        <f t="shared" si="11"/>
        <v>8</v>
      </c>
      <c r="T9" s="18">
        <f t="shared" si="12"/>
        <v>137</v>
      </c>
      <c r="U9" s="16">
        <f>VLOOKUP($C9,'Youth-14 Women''s Foil'!$C$4:$X$199,U$1-2,FALSE)</f>
        <v>8</v>
      </c>
      <c r="W9">
        <f t="shared" si="13"/>
        <v>70</v>
      </c>
      <c r="X9">
        <f t="shared" si="14"/>
        <v>53.5</v>
      </c>
      <c r="Y9">
        <f t="shared" si="15"/>
        <v>0</v>
      </c>
      <c r="Z9">
        <f t="shared" si="16"/>
        <v>0</v>
      </c>
      <c r="AA9">
        <f t="shared" si="17"/>
        <v>63</v>
      </c>
      <c r="AB9">
        <f t="shared" si="18"/>
        <v>137</v>
      </c>
      <c r="AD9" s="30"/>
    </row>
    <row r="10" spans="1:30" ht="13.5">
      <c r="A10" s="2" t="str">
        <f t="shared" si="0"/>
        <v>7</v>
      </c>
      <c r="B10" s="2" t="str">
        <f>IF(D10&gt;=U11Cutoff,"#"," ")</f>
        <v> </v>
      </c>
      <c r="C10" s="26" t="s">
        <v>82</v>
      </c>
      <c r="D10" s="1">
        <v>1990</v>
      </c>
      <c r="E10" s="38">
        <f t="shared" si="2"/>
        <v>313</v>
      </c>
      <c r="F10" s="38">
        <f t="shared" si="3"/>
        <v>104</v>
      </c>
      <c r="G10" s="3">
        <v>14</v>
      </c>
      <c r="H10" s="5">
        <f t="shared" si="4"/>
        <v>51</v>
      </c>
      <c r="I10" s="4">
        <v>23</v>
      </c>
      <c r="J10" s="5">
        <f t="shared" si="5"/>
        <v>32</v>
      </c>
      <c r="K10" s="4">
        <v>10</v>
      </c>
      <c r="L10" s="5">
        <f t="shared" si="6"/>
        <v>53</v>
      </c>
      <c r="M10" s="17">
        <f t="shared" si="7"/>
        <v>11</v>
      </c>
      <c r="N10" s="18">
        <f t="shared" si="8"/>
        <v>105</v>
      </c>
      <c r="O10" s="16">
        <f>VLOOKUP($C10,'Youth-14 Women''s Foil'!$C$4:$X$199,O$1-2,FALSE)</f>
        <v>11</v>
      </c>
      <c r="P10" s="17">
        <f t="shared" si="9"/>
        <v>12</v>
      </c>
      <c r="Q10" s="18">
        <f t="shared" si="10"/>
        <v>104</v>
      </c>
      <c r="R10" s="16">
        <f>VLOOKUP($C10,'Youth-14 Women''s Foil'!$C$4:$X$199,R$1-2,FALSE)</f>
        <v>12</v>
      </c>
      <c r="S10" s="17" t="str">
        <f t="shared" si="11"/>
        <v>np</v>
      </c>
      <c r="T10" s="18">
        <f t="shared" si="12"/>
        <v>0</v>
      </c>
      <c r="U10" s="16" t="str">
        <f>VLOOKUP($C10,'Youth-14 Women''s Foil'!$C$4:$X$199,U$1-2,FALSE)</f>
        <v>np</v>
      </c>
      <c r="W10">
        <f>H10</f>
        <v>51</v>
      </c>
      <c r="X10">
        <f>J10</f>
        <v>32</v>
      </c>
      <c r="Y10">
        <f>L10</f>
        <v>53</v>
      </c>
      <c r="Z10">
        <f>N10</f>
        <v>105</v>
      </c>
      <c r="AA10">
        <f>Q10</f>
        <v>104</v>
      </c>
      <c r="AB10">
        <f>T10</f>
        <v>0</v>
      </c>
      <c r="AD10" s="30"/>
    </row>
    <row r="11" spans="1:30" ht="13.5">
      <c r="A11" s="2" t="str">
        <f t="shared" si="0"/>
        <v>8</v>
      </c>
      <c r="B11" s="2" t="str">
        <f t="shared" si="1"/>
        <v> </v>
      </c>
      <c r="C11" s="26" t="s">
        <v>228</v>
      </c>
      <c r="D11" s="1">
        <v>1991</v>
      </c>
      <c r="E11" s="38">
        <f t="shared" si="2"/>
        <v>311.5</v>
      </c>
      <c r="F11" s="38">
        <f t="shared" si="3"/>
        <v>177</v>
      </c>
      <c r="G11" s="3">
        <v>8</v>
      </c>
      <c r="H11" s="5">
        <f t="shared" si="4"/>
        <v>68.5</v>
      </c>
      <c r="I11" s="4">
        <v>3</v>
      </c>
      <c r="J11" s="5">
        <f t="shared" si="5"/>
        <v>85</v>
      </c>
      <c r="K11" s="4">
        <v>2</v>
      </c>
      <c r="L11" s="5">
        <f t="shared" si="6"/>
        <v>92</v>
      </c>
      <c r="M11" s="17">
        <f t="shared" si="7"/>
        <v>29</v>
      </c>
      <c r="N11" s="18">
        <f t="shared" si="8"/>
        <v>58</v>
      </c>
      <c r="O11" s="16">
        <f>VLOOKUP($C11,'Youth-14 Women''s Foil'!$C$4:$X$199,O$1-2,FALSE)</f>
        <v>29</v>
      </c>
      <c r="P11" s="17">
        <f t="shared" si="9"/>
        <v>21</v>
      </c>
      <c r="Q11" s="18">
        <f t="shared" si="10"/>
        <v>66</v>
      </c>
      <c r="R11" s="16">
        <f>VLOOKUP($C11,'Youth-14 Women''s Foil'!$C$4:$X$199,R$1-2,FALSE)</f>
        <v>21</v>
      </c>
      <c r="S11" s="17" t="str">
        <f t="shared" si="11"/>
        <v>np</v>
      </c>
      <c r="T11" s="18">
        <f t="shared" si="12"/>
        <v>0</v>
      </c>
      <c r="U11" s="16" t="str">
        <f>VLOOKUP($C11,'Youth-14 Women''s Foil'!$C$4:$X$199,U$1-2,FALSE)</f>
        <v>np</v>
      </c>
      <c r="W11">
        <f t="shared" si="13"/>
        <v>68.5</v>
      </c>
      <c r="X11">
        <f t="shared" si="14"/>
        <v>85</v>
      </c>
      <c r="Y11">
        <f t="shared" si="15"/>
        <v>92</v>
      </c>
      <c r="Z11">
        <f t="shared" si="16"/>
        <v>58</v>
      </c>
      <c r="AA11">
        <f t="shared" si="17"/>
        <v>66</v>
      </c>
      <c r="AB11">
        <f t="shared" si="18"/>
        <v>0</v>
      </c>
      <c r="AD11" s="30"/>
    </row>
    <row r="12" spans="1:30" ht="13.5">
      <c r="A12" s="2" t="str">
        <f t="shared" si="0"/>
        <v>9</v>
      </c>
      <c r="B12" s="2" t="str">
        <f t="shared" si="1"/>
        <v> </v>
      </c>
      <c r="C12" s="26" t="s">
        <v>358</v>
      </c>
      <c r="D12" s="1">
        <v>1990</v>
      </c>
      <c r="E12" s="38">
        <f t="shared" si="2"/>
        <v>298.5</v>
      </c>
      <c r="F12" s="38">
        <f t="shared" si="3"/>
        <v>121</v>
      </c>
      <c r="G12" s="3">
        <v>26</v>
      </c>
      <c r="H12" s="5">
        <f t="shared" si="4"/>
        <v>30.5</v>
      </c>
      <c r="I12" s="4">
        <v>6</v>
      </c>
      <c r="J12" s="5">
        <f t="shared" si="5"/>
        <v>69.5</v>
      </c>
      <c r="K12" s="4">
        <v>13</v>
      </c>
      <c r="L12" s="5">
        <f t="shared" si="6"/>
        <v>51.5</v>
      </c>
      <c r="M12" s="17">
        <f t="shared" si="7"/>
        <v>16</v>
      </c>
      <c r="N12" s="18">
        <f t="shared" si="8"/>
        <v>100</v>
      </c>
      <c r="O12" s="16">
        <f>VLOOKUP($C12,'Youth-14 Women''s Foil'!$C$4:$X$199,O$1-2,FALSE)</f>
        <v>16</v>
      </c>
      <c r="P12" s="17">
        <f t="shared" si="9"/>
        <v>22</v>
      </c>
      <c r="Q12" s="18">
        <f t="shared" si="10"/>
        <v>65</v>
      </c>
      <c r="R12" s="16">
        <f>VLOOKUP($C12,'Youth-14 Women''s Foil'!$C$4:$X$199,R$1-2,FALSE)</f>
        <v>22</v>
      </c>
      <c r="S12" s="17">
        <f t="shared" si="11"/>
        <v>23</v>
      </c>
      <c r="T12" s="18">
        <f t="shared" si="12"/>
        <v>64</v>
      </c>
      <c r="U12" s="16">
        <f>VLOOKUP($C12,'Youth-14 Women''s Foil'!$C$4:$X$199,U$1-2,FALSE)</f>
        <v>23</v>
      </c>
      <c r="W12">
        <f t="shared" si="13"/>
        <v>30.5</v>
      </c>
      <c r="X12">
        <f t="shared" si="14"/>
        <v>69.5</v>
      </c>
      <c r="Y12">
        <f t="shared" si="15"/>
        <v>51.5</v>
      </c>
      <c r="Z12">
        <f t="shared" si="16"/>
        <v>100</v>
      </c>
      <c r="AA12">
        <f t="shared" si="17"/>
        <v>65</v>
      </c>
      <c r="AB12">
        <f t="shared" si="18"/>
        <v>64</v>
      </c>
      <c r="AD12" s="30"/>
    </row>
    <row r="13" spans="1:30" ht="13.5">
      <c r="A13" s="2" t="str">
        <f t="shared" si="0"/>
        <v>10</v>
      </c>
      <c r="B13" s="2" t="str">
        <f t="shared" si="1"/>
        <v> </v>
      </c>
      <c r="C13" s="26" t="s">
        <v>83</v>
      </c>
      <c r="D13" s="1">
        <v>1990</v>
      </c>
      <c r="E13" s="38">
        <f t="shared" si="2"/>
        <v>287</v>
      </c>
      <c r="F13" s="38">
        <f t="shared" si="3"/>
        <v>154</v>
      </c>
      <c r="G13" s="3">
        <v>3</v>
      </c>
      <c r="H13" s="5">
        <f t="shared" si="4"/>
        <v>85</v>
      </c>
      <c r="I13" s="4">
        <v>7</v>
      </c>
      <c r="J13" s="5">
        <f t="shared" si="5"/>
        <v>69</v>
      </c>
      <c r="K13" s="4">
        <v>18</v>
      </c>
      <c r="L13" s="5">
        <f t="shared" si="6"/>
        <v>34.5</v>
      </c>
      <c r="M13" s="17">
        <f t="shared" si="7"/>
        <v>24</v>
      </c>
      <c r="N13" s="18">
        <f t="shared" si="8"/>
        <v>63</v>
      </c>
      <c r="O13" s="16">
        <f>VLOOKUP($C13,'Youth-14 Women''s Foil'!$C$4:$X$199,O$1-2,FALSE)</f>
        <v>24</v>
      </c>
      <c r="P13" s="17">
        <f t="shared" si="9"/>
        <v>17</v>
      </c>
      <c r="Q13" s="18">
        <f t="shared" si="10"/>
        <v>70</v>
      </c>
      <c r="R13" s="16">
        <f>VLOOKUP($C13,'Youth-14 Women''s Foil'!$C$4:$X$199,R$1-2,FALSE)</f>
        <v>17</v>
      </c>
      <c r="S13" s="17">
        <f t="shared" si="11"/>
        <v>24</v>
      </c>
      <c r="T13" s="18">
        <f t="shared" si="12"/>
        <v>63</v>
      </c>
      <c r="U13" s="16">
        <f>VLOOKUP($C13,'Youth-14 Women''s Foil'!$C$4:$X$199,U$1-2,FALSE)</f>
        <v>24</v>
      </c>
      <c r="W13">
        <f t="shared" si="13"/>
        <v>85</v>
      </c>
      <c r="X13">
        <f t="shared" si="14"/>
        <v>69</v>
      </c>
      <c r="Y13">
        <f t="shared" si="15"/>
        <v>34.5</v>
      </c>
      <c r="Z13">
        <f t="shared" si="16"/>
        <v>63</v>
      </c>
      <c r="AA13">
        <f t="shared" si="17"/>
        <v>70</v>
      </c>
      <c r="AB13">
        <f t="shared" si="18"/>
        <v>63</v>
      </c>
      <c r="AD13" s="30"/>
    </row>
    <row r="14" spans="1:30" ht="13.5">
      <c r="A14" s="2" t="str">
        <f t="shared" si="0"/>
        <v>11</v>
      </c>
      <c r="B14" s="2" t="str">
        <f t="shared" si="1"/>
        <v> </v>
      </c>
      <c r="C14" s="26" t="s">
        <v>116</v>
      </c>
      <c r="D14" s="1">
        <v>1991</v>
      </c>
      <c r="E14" s="38">
        <f t="shared" si="2"/>
        <v>264</v>
      </c>
      <c r="F14" s="38">
        <f t="shared" si="3"/>
        <v>103</v>
      </c>
      <c r="G14" s="3">
        <v>10</v>
      </c>
      <c r="H14" s="5">
        <f t="shared" si="4"/>
        <v>53</v>
      </c>
      <c r="I14" s="4">
        <v>16</v>
      </c>
      <c r="J14" s="5">
        <f t="shared" si="5"/>
        <v>50</v>
      </c>
      <c r="K14" s="4">
        <v>25</v>
      </c>
      <c r="L14" s="5">
        <f t="shared" si="6"/>
        <v>31</v>
      </c>
      <c r="M14" s="17">
        <f t="shared" si="7"/>
        <v>15</v>
      </c>
      <c r="N14" s="18">
        <f t="shared" si="8"/>
        <v>101</v>
      </c>
      <c r="O14" s="16">
        <f>VLOOKUP($C14,'Youth-14 Women''s Foil'!$C$4:$X$199,O$1-2,FALSE)</f>
        <v>15</v>
      </c>
      <c r="P14" s="17" t="str">
        <f t="shared" si="9"/>
        <v>np</v>
      </c>
      <c r="Q14" s="18">
        <f t="shared" si="10"/>
        <v>0</v>
      </c>
      <c r="R14" s="16" t="str">
        <f>VLOOKUP($C14,'Youth-14 Women''s Foil'!$C$4:$X$199,R$1-2,FALSE)</f>
        <v>np</v>
      </c>
      <c r="S14" s="17">
        <f t="shared" si="11"/>
        <v>27</v>
      </c>
      <c r="T14" s="18">
        <f t="shared" si="12"/>
        <v>60</v>
      </c>
      <c r="U14" s="16">
        <f>VLOOKUP($C14,'Youth-14 Women''s Foil'!$C$4:$X$199,U$1-2,FALSE)</f>
        <v>27</v>
      </c>
      <c r="W14">
        <f t="shared" si="13"/>
        <v>53</v>
      </c>
      <c r="X14">
        <f t="shared" si="14"/>
        <v>50</v>
      </c>
      <c r="Y14">
        <f t="shared" si="15"/>
        <v>31</v>
      </c>
      <c r="Z14">
        <f t="shared" si="16"/>
        <v>101</v>
      </c>
      <c r="AA14">
        <f t="shared" si="17"/>
        <v>0</v>
      </c>
      <c r="AB14">
        <f t="shared" si="18"/>
        <v>60</v>
      </c>
      <c r="AD14" s="30"/>
    </row>
    <row r="15" spans="1:30" ht="13.5">
      <c r="A15" s="2" t="str">
        <f t="shared" si="0"/>
        <v>12</v>
      </c>
      <c r="B15" s="2" t="str">
        <f t="shared" si="1"/>
        <v> </v>
      </c>
      <c r="C15" s="26" t="s">
        <v>84</v>
      </c>
      <c r="D15" s="1">
        <v>1991</v>
      </c>
      <c r="E15" s="38">
        <f t="shared" si="2"/>
        <v>258.5</v>
      </c>
      <c r="F15" s="38">
        <f t="shared" si="3"/>
        <v>137.5</v>
      </c>
      <c r="G15" s="3">
        <v>11</v>
      </c>
      <c r="H15" s="5">
        <f t="shared" si="4"/>
        <v>52.5</v>
      </c>
      <c r="I15" s="4">
        <v>12</v>
      </c>
      <c r="J15" s="5">
        <f t="shared" si="5"/>
        <v>52</v>
      </c>
      <c r="K15" s="4">
        <v>3</v>
      </c>
      <c r="L15" s="5">
        <f t="shared" si="6"/>
        <v>85</v>
      </c>
      <c r="M15" s="17" t="str">
        <f t="shared" si="7"/>
        <v>np</v>
      </c>
      <c r="N15" s="18">
        <f t="shared" si="8"/>
        <v>0</v>
      </c>
      <c r="O15" s="16" t="str">
        <f>VLOOKUP($C15,'Youth-14 Women''s Foil'!$C$4:$X$199,O$1-2,FALSE)</f>
        <v>np</v>
      </c>
      <c r="P15" s="17">
        <f t="shared" si="9"/>
        <v>32</v>
      </c>
      <c r="Q15" s="18">
        <f t="shared" si="10"/>
        <v>55</v>
      </c>
      <c r="R15" s="16">
        <f>VLOOKUP($C15,'Youth-14 Women''s Foil'!$C$4:$X$199,R$1-2,FALSE)</f>
        <v>32</v>
      </c>
      <c r="S15" s="17">
        <f t="shared" si="11"/>
        <v>21</v>
      </c>
      <c r="T15" s="18">
        <f t="shared" si="12"/>
        <v>66</v>
      </c>
      <c r="U15" s="16">
        <f>VLOOKUP($C15,'Youth-14 Women''s Foil'!$C$4:$X$199,U$1-2,FALSE)</f>
        <v>21</v>
      </c>
      <c r="W15">
        <f t="shared" si="13"/>
        <v>52.5</v>
      </c>
      <c r="X15">
        <f t="shared" si="14"/>
        <v>52</v>
      </c>
      <c r="Y15">
        <f t="shared" si="15"/>
        <v>85</v>
      </c>
      <c r="Z15">
        <f t="shared" si="16"/>
        <v>0</v>
      </c>
      <c r="AA15">
        <f t="shared" si="17"/>
        <v>55</v>
      </c>
      <c r="AB15">
        <f t="shared" si="18"/>
        <v>66</v>
      </c>
      <c r="AD15" s="30"/>
    </row>
    <row r="16" spans="1:30" ht="13.5">
      <c r="A16" s="2" t="str">
        <f t="shared" si="0"/>
        <v>13</v>
      </c>
      <c r="B16" s="2" t="str">
        <f t="shared" si="1"/>
        <v> </v>
      </c>
      <c r="C16" s="26" t="s">
        <v>54</v>
      </c>
      <c r="D16" s="1">
        <v>1990</v>
      </c>
      <c r="E16" s="38">
        <f t="shared" si="2"/>
        <v>250.5</v>
      </c>
      <c r="F16" s="38">
        <f t="shared" si="3"/>
        <v>121.5</v>
      </c>
      <c r="G16" s="3">
        <v>19</v>
      </c>
      <c r="H16" s="5">
        <f t="shared" si="4"/>
        <v>34</v>
      </c>
      <c r="I16" s="4">
        <v>10</v>
      </c>
      <c r="J16" s="5">
        <f t="shared" si="5"/>
        <v>53</v>
      </c>
      <c r="K16" s="4">
        <v>8</v>
      </c>
      <c r="L16" s="5">
        <f t="shared" si="6"/>
        <v>68.5</v>
      </c>
      <c r="M16" s="17">
        <f t="shared" si="7"/>
        <v>25</v>
      </c>
      <c r="N16" s="18">
        <f t="shared" si="8"/>
        <v>62</v>
      </c>
      <c r="O16" s="16">
        <f>VLOOKUP($C16,'Youth-14 Women''s Foil'!$C$4:$X$199,O$1-2,FALSE)</f>
        <v>25</v>
      </c>
      <c r="P16" s="17">
        <f t="shared" si="9"/>
        <v>20</v>
      </c>
      <c r="Q16" s="18">
        <f t="shared" si="10"/>
        <v>67</v>
      </c>
      <c r="R16" s="16">
        <f>VLOOKUP($C16,'Youth-14 Women''s Foil'!$C$4:$X$199,R$1-2,FALSE)</f>
        <v>20</v>
      </c>
      <c r="S16" s="17" t="str">
        <f t="shared" si="11"/>
        <v>np</v>
      </c>
      <c r="T16" s="18">
        <f t="shared" si="12"/>
        <v>0</v>
      </c>
      <c r="U16" s="16" t="str">
        <f>VLOOKUP($C16,'Youth-14 Women''s Foil'!$C$4:$X$199,U$1-2,FALSE)</f>
        <v>np</v>
      </c>
      <c r="W16">
        <f t="shared" si="13"/>
        <v>34</v>
      </c>
      <c r="X16">
        <f t="shared" si="14"/>
        <v>53</v>
      </c>
      <c r="Y16">
        <f t="shared" si="15"/>
        <v>68.5</v>
      </c>
      <c r="Z16">
        <f t="shared" si="16"/>
        <v>62</v>
      </c>
      <c r="AA16">
        <f t="shared" si="17"/>
        <v>67</v>
      </c>
      <c r="AB16">
        <f t="shared" si="18"/>
        <v>0</v>
      </c>
      <c r="AD16" s="30"/>
    </row>
    <row r="17" spans="1:30" ht="13.5">
      <c r="A17" s="2" t="str">
        <f t="shared" si="0"/>
        <v>14</v>
      </c>
      <c r="B17" s="2" t="str">
        <f>IF(D17&gt;=U11Cutoff,"#"," ")</f>
        <v> </v>
      </c>
      <c r="C17" s="26" t="s">
        <v>148</v>
      </c>
      <c r="D17" s="1">
        <v>1990</v>
      </c>
      <c r="E17" s="38">
        <f t="shared" si="2"/>
        <v>248.5</v>
      </c>
      <c r="F17" s="38">
        <f t="shared" si="3"/>
        <v>79.5</v>
      </c>
      <c r="G17" s="3" t="s">
        <v>5</v>
      </c>
      <c r="H17" s="5">
        <f t="shared" si="4"/>
        <v>0</v>
      </c>
      <c r="I17" s="4">
        <v>14</v>
      </c>
      <c r="J17" s="5">
        <f t="shared" si="5"/>
        <v>51</v>
      </c>
      <c r="K17" s="4">
        <v>30</v>
      </c>
      <c r="L17" s="5">
        <f t="shared" si="6"/>
        <v>28.5</v>
      </c>
      <c r="M17" s="17" t="str">
        <f t="shared" si="7"/>
        <v>np</v>
      </c>
      <c r="N17" s="18">
        <f t="shared" si="8"/>
        <v>0</v>
      </c>
      <c r="O17" s="16" t="str">
        <f>VLOOKUP($C17,'Youth-14 Women''s Foil'!$C$4:$X$199,O$1-2,FALSE)</f>
        <v>np</v>
      </c>
      <c r="P17" s="17">
        <f t="shared" si="9"/>
        <v>18</v>
      </c>
      <c r="Q17" s="18">
        <f t="shared" si="10"/>
        <v>69</v>
      </c>
      <c r="R17" s="16">
        <f>VLOOKUP($C17,'Youth-14 Women''s Foil'!$C$4:$X$199,R$1-2,FALSE)</f>
        <v>18</v>
      </c>
      <c r="S17" s="17">
        <f t="shared" si="11"/>
        <v>16</v>
      </c>
      <c r="T17" s="18">
        <f t="shared" si="12"/>
        <v>100</v>
      </c>
      <c r="U17" s="16">
        <f>VLOOKUP($C17,'Youth-14 Women''s Foil'!$C$4:$X$199,U$1-2,FALSE)</f>
        <v>16</v>
      </c>
      <c r="W17">
        <f>H17</f>
        <v>0</v>
      </c>
      <c r="X17">
        <f>J17</f>
        <v>51</v>
      </c>
      <c r="Y17">
        <f>L17</f>
        <v>28.5</v>
      </c>
      <c r="Z17">
        <f>N17</f>
        <v>0</v>
      </c>
      <c r="AA17">
        <f>Q17</f>
        <v>69</v>
      </c>
      <c r="AB17">
        <f>T17</f>
        <v>100</v>
      </c>
      <c r="AD17" s="30"/>
    </row>
    <row r="18" spans="1:30" ht="13.5">
      <c r="A18" s="2" t="str">
        <f t="shared" si="0"/>
        <v>15</v>
      </c>
      <c r="B18" s="2" t="str">
        <f t="shared" si="1"/>
        <v> </v>
      </c>
      <c r="C18" s="26" t="s">
        <v>179</v>
      </c>
      <c r="D18" s="1">
        <v>1990</v>
      </c>
      <c r="E18" s="38">
        <f t="shared" si="2"/>
        <v>243</v>
      </c>
      <c r="F18" s="38">
        <f t="shared" si="3"/>
        <v>120.5</v>
      </c>
      <c r="G18" s="3">
        <v>7</v>
      </c>
      <c r="H18" s="5">
        <f t="shared" si="4"/>
        <v>69</v>
      </c>
      <c r="I18" s="4">
        <v>13</v>
      </c>
      <c r="J18" s="5">
        <f t="shared" si="5"/>
        <v>51.5</v>
      </c>
      <c r="K18" s="4">
        <v>19</v>
      </c>
      <c r="L18" s="5">
        <f t="shared" si="6"/>
        <v>34</v>
      </c>
      <c r="M18" s="17">
        <f t="shared" si="7"/>
        <v>28</v>
      </c>
      <c r="N18" s="18">
        <f t="shared" si="8"/>
        <v>59</v>
      </c>
      <c r="O18" s="16">
        <f>VLOOKUP($C18,'Youth-14 Women''s Foil'!$C$4:$X$199,O$1-2,FALSE)</f>
        <v>28</v>
      </c>
      <c r="P18" s="17">
        <f t="shared" si="9"/>
        <v>30</v>
      </c>
      <c r="Q18" s="18">
        <f t="shared" si="10"/>
        <v>57</v>
      </c>
      <c r="R18" s="16">
        <f>VLOOKUP($C18,'Youth-14 Women''s Foil'!$C$4:$X$199,R$1-2,FALSE)</f>
        <v>30</v>
      </c>
      <c r="S18" s="17">
        <f t="shared" si="11"/>
        <v>29</v>
      </c>
      <c r="T18" s="18">
        <f t="shared" si="12"/>
        <v>58</v>
      </c>
      <c r="U18" s="16">
        <f>VLOOKUP($C18,'Youth-14 Women''s Foil'!$C$4:$X$199,U$1-2,FALSE)</f>
        <v>29</v>
      </c>
      <c r="W18">
        <f t="shared" si="13"/>
        <v>69</v>
      </c>
      <c r="X18">
        <f t="shared" si="14"/>
        <v>51.5</v>
      </c>
      <c r="Y18">
        <f t="shared" si="15"/>
        <v>34</v>
      </c>
      <c r="Z18">
        <f t="shared" si="16"/>
        <v>59</v>
      </c>
      <c r="AA18">
        <f t="shared" si="17"/>
        <v>57</v>
      </c>
      <c r="AB18">
        <f t="shared" si="18"/>
        <v>58</v>
      </c>
      <c r="AD18" s="30"/>
    </row>
    <row r="19" spans="1:30" ht="13.5">
      <c r="A19" s="2" t="str">
        <f t="shared" si="0"/>
        <v>16</v>
      </c>
      <c r="B19" s="2" t="str">
        <f t="shared" si="1"/>
        <v> </v>
      </c>
      <c r="C19" s="26" t="s">
        <v>205</v>
      </c>
      <c r="D19" s="1">
        <v>1990</v>
      </c>
      <c r="E19" s="38">
        <f t="shared" si="2"/>
        <v>204</v>
      </c>
      <c r="F19" s="38">
        <f t="shared" si="3"/>
        <v>81</v>
      </c>
      <c r="G19" s="3" t="s">
        <v>5</v>
      </c>
      <c r="H19" s="5">
        <f t="shared" si="4"/>
        <v>0</v>
      </c>
      <c r="I19" s="4">
        <v>15</v>
      </c>
      <c r="J19" s="5">
        <f t="shared" si="5"/>
        <v>50.5</v>
      </c>
      <c r="K19" s="4">
        <v>26</v>
      </c>
      <c r="L19" s="5">
        <f t="shared" si="6"/>
        <v>30.5</v>
      </c>
      <c r="M19" s="17" t="str">
        <f t="shared" si="7"/>
        <v>np</v>
      </c>
      <c r="N19" s="18">
        <f t="shared" si="8"/>
        <v>0</v>
      </c>
      <c r="O19" s="16" t="str">
        <f>VLOOKUP($C19,'Youth-14 Women''s Foil'!$C$4:$X$199,O$1-2,FALSE)</f>
        <v>np</v>
      </c>
      <c r="P19" s="17">
        <f t="shared" si="9"/>
        <v>26</v>
      </c>
      <c r="Q19" s="18">
        <f t="shared" si="10"/>
        <v>61</v>
      </c>
      <c r="R19" s="16">
        <f>VLOOKUP($C19,'Youth-14 Women''s Foil'!$C$4:$X$199,R$1-2,FALSE)</f>
        <v>26</v>
      </c>
      <c r="S19" s="17">
        <f t="shared" si="11"/>
        <v>25</v>
      </c>
      <c r="T19" s="18">
        <f t="shared" si="12"/>
        <v>62</v>
      </c>
      <c r="U19" s="16">
        <f>VLOOKUP($C19,'Youth-14 Women''s Foil'!$C$4:$X$199,U$1-2,FALSE)</f>
        <v>25</v>
      </c>
      <c r="W19">
        <f t="shared" si="13"/>
        <v>0</v>
      </c>
      <c r="X19">
        <f t="shared" si="14"/>
        <v>50.5</v>
      </c>
      <c r="Y19">
        <f t="shared" si="15"/>
        <v>30.5</v>
      </c>
      <c r="Z19">
        <f t="shared" si="16"/>
        <v>0</v>
      </c>
      <c r="AA19">
        <f t="shared" si="17"/>
        <v>61</v>
      </c>
      <c r="AB19">
        <f t="shared" si="18"/>
        <v>62</v>
      </c>
      <c r="AD19" s="30"/>
    </row>
    <row r="20" spans="1:30" ht="13.5">
      <c r="A20" s="2" t="str">
        <f t="shared" si="0"/>
        <v>17</v>
      </c>
      <c r="B20" s="2" t="str">
        <f t="shared" si="1"/>
        <v> </v>
      </c>
      <c r="C20" s="26" t="s">
        <v>203</v>
      </c>
      <c r="D20" s="1">
        <v>1991</v>
      </c>
      <c r="E20" s="38">
        <f t="shared" si="2"/>
        <v>200</v>
      </c>
      <c r="F20" s="38">
        <f t="shared" si="3"/>
        <v>85</v>
      </c>
      <c r="G20" s="3">
        <v>17</v>
      </c>
      <c r="H20" s="5">
        <f t="shared" si="4"/>
        <v>35</v>
      </c>
      <c r="I20" s="4">
        <v>20</v>
      </c>
      <c r="J20" s="5">
        <f t="shared" si="5"/>
        <v>33.5</v>
      </c>
      <c r="K20" s="4">
        <v>16</v>
      </c>
      <c r="L20" s="5">
        <f t="shared" si="6"/>
        <v>50</v>
      </c>
      <c r="M20" s="17" t="str">
        <f t="shared" si="7"/>
        <v>np</v>
      </c>
      <c r="N20" s="18">
        <f t="shared" si="8"/>
        <v>0</v>
      </c>
      <c r="O20" s="16" t="str">
        <f>VLOOKUP($C20,'Youth-14 Women''s Foil'!$C$4:$X$199,O$1-2,FALSE)</f>
        <v>np</v>
      </c>
      <c r="P20" s="17">
        <f t="shared" si="9"/>
        <v>27</v>
      </c>
      <c r="Q20" s="18">
        <f t="shared" si="10"/>
        <v>60</v>
      </c>
      <c r="R20" s="16">
        <f>VLOOKUP($C20,'Youth-14 Women''s Foil'!$C$4:$X$199,R$1-2,FALSE)</f>
        <v>27</v>
      </c>
      <c r="S20" s="17">
        <f t="shared" si="11"/>
        <v>32</v>
      </c>
      <c r="T20" s="18">
        <f t="shared" si="12"/>
        <v>55</v>
      </c>
      <c r="U20" s="16">
        <f>VLOOKUP($C20,'Youth-14 Women''s Foil'!$C$4:$X$199,U$1-2,FALSE)</f>
        <v>32</v>
      </c>
      <c r="W20">
        <f aca="true" t="shared" si="19" ref="W20:W25">H20</f>
        <v>35</v>
      </c>
      <c r="X20">
        <f aca="true" t="shared" si="20" ref="X20:X25">J20</f>
        <v>33.5</v>
      </c>
      <c r="Y20">
        <f aca="true" t="shared" si="21" ref="Y20:Y25">L20</f>
        <v>50</v>
      </c>
      <c r="Z20">
        <f aca="true" t="shared" si="22" ref="Z20:Z25">N20</f>
        <v>0</v>
      </c>
      <c r="AA20">
        <f aca="true" t="shared" si="23" ref="AA20:AA25">Q20</f>
        <v>60</v>
      </c>
      <c r="AB20">
        <f aca="true" t="shared" si="24" ref="AB20:AB25">T20</f>
        <v>55</v>
      </c>
      <c r="AD20" s="30"/>
    </row>
    <row r="21" spans="1:30" ht="13.5">
      <c r="A21" s="2" t="str">
        <f t="shared" si="0"/>
        <v>18</v>
      </c>
      <c r="B21" s="2" t="str">
        <f t="shared" si="1"/>
        <v> </v>
      </c>
      <c r="C21" s="26" t="s">
        <v>181</v>
      </c>
      <c r="D21" s="1">
        <v>1990</v>
      </c>
      <c r="E21" s="38">
        <f t="shared" si="2"/>
        <v>182</v>
      </c>
      <c r="F21" s="38">
        <f t="shared" si="3"/>
        <v>78</v>
      </c>
      <c r="G21" s="3">
        <v>15</v>
      </c>
      <c r="H21" s="5">
        <f t="shared" si="4"/>
        <v>50.5</v>
      </c>
      <c r="I21" s="4">
        <v>32</v>
      </c>
      <c r="J21" s="5">
        <f t="shared" si="5"/>
        <v>27.5</v>
      </c>
      <c r="K21" s="4" t="s">
        <v>5</v>
      </c>
      <c r="L21" s="5">
        <f t="shared" si="6"/>
        <v>0</v>
      </c>
      <c r="M21" s="17" t="str">
        <f t="shared" si="7"/>
        <v>np</v>
      </c>
      <c r="N21" s="18">
        <f t="shared" si="8"/>
        <v>0</v>
      </c>
      <c r="O21" s="16" t="str">
        <f>VLOOKUP($C21,'Youth-14 Women''s Foil'!$C$4:$X$199,O$1-2,FALSE)</f>
        <v>np</v>
      </c>
      <c r="P21" s="17" t="str">
        <f t="shared" si="9"/>
        <v>np</v>
      </c>
      <c r="Q21" s="18">
        <f t="shared" si="10"/>
        <v>0</v>
      </c>
      <c r="R21" s="16" t="str">
        <f>VLOOKUP($C21,'Youth-14 Women''s Foil'!$C$4:$X$199,R$1-2,FALSE)</f>
        <v>np</v>
      </c>
      <c r="S21" s="17">
        <f t="shared" si="11"/>
        <v>12</v>
      </c>
      <c r="T21" s="18">
        <f t="shared" si="12"/>
        <v>104</v>
      </c>
      <c r="U21" s="16">
        <f>VLOOKUP($C21,'Youth-14 Women''s Foil'!$C$4:$X$199,U$1-2,FALSE)</f>
        <v>12</v>
      </c>
      <c r="W21">
        <f t="shared" si="19"/>
        <v>50.5</v>
      </c>
      <c r="X21">
        <f t="shared" si="20"/>
        <v>27.5</v>
      </c>
      <c r="Y21">
        <f t="shared" si="21"/>
        <v>0</v>
      </c>
      <c r="Z21">
        <f t="shared" si="22"/>
        <v>0</v>
      </c>
      <c r="AA21">
        <f t="shared" si="23"/>
        <v>0</v>
      </c>
      <c r="AB21">
        <f t="shared" si="24"/>
        <v>104</v>
      </c>
      <c r="AD21" s="30"/>
    </row>
    <row r="22" spans="1:30" ht="13.5">
      <c r="A22" s="2" t="str">
        <f t="shared" si="0"/>
        <v>19</v>
      </c>
      <c r="B22" s="2" t="str">
        <f t="shared" si="1"/>
        <v> </v>
      </c>
      <c r="C22" s="26" t="s">
        <v>405</v>
      </c>
      <c r="D22" s="1">
        <v>1990</v>
      </c>
      <c r="E22" s="38">
        <f t="shared" si="2"/>
        <v>162.5</v>
      </c>
      <c r="F22" s="38">
        <f t="shared" si="3"/>
        <v>62.5</v>
      </c>
      <c r="G22" s="3" t="s">
        <v>5</v>
      </c>
      <c r="H22" s="5">
        <f t="shared" si="4"/>
        <v>0</v>
      </c>
      <c r="I22" s="4">
        <v>27</v>
      </c>
      <c r="J22" s="5">
        <f t="shared" si="5"/>
        <v>30</v>
      </c>
      <c r="K22" s="4">
        <v>22</v>
      </c>
      <c r="L22" s="5">
        <f t="shared" si="6"/>
        <v>32.5</v>
      </c>
      <c r="M22" s="17" t="str">
        <f t="shared" si="7"/>
        <v>np</v>
      </c>
      <c r="N22" s="18">
        <f t="shared" si="8"/>
        <v>0</v>
      </c>
      <c r="O22" s="16" t="str">
        <f>VLOOKUP($C22,'Youth-14 Women''s Foil'!$C$4:$X$199,O$1-2,FALSE)</f>
        <v>np</v>
      </c>
      <c r="P22" s="17">
        <f t="shared" si="9"/>
        <v>16</v>
      </c>
      <c r="Q22" s="18">
        <f t="shared" si="10"/>
        <v>100</v>
      </c>
      <c r="R22" s="16">
        <f>VLOOKUP($C22,'Youth-14 Women''s Foil'!$C$4:$X$199,R$1-2,FALSE)</f>
        <v>16</v>
      </c>
      <c r="S22" s="17" t="str">
        <f t="shared" si="11"/>
        <v>np</v>
      </c>
      <c r="T22" s="18">
        <f t="shared" si="12"/>
        <v>0</v>
      </c>
      <c r="U22" s="16" t="str">
        <f>VLOOKUP($C22,'Youth-14 Women''s Foil'!$C$4:$X$199,U$1-2,FALSE)</f>
        <v>np</v>
      </c>
      <c r="W22">
        <f t="shared" si="19"/>
        <v>0</v>
      </c>
      <c r="X22">
        <f t="shared" si="20"/>
        <v>30</v>
      </c>
      <c r="Y22">
        <f t="shared" si="21"/>
        <v>32.5</v>
      </c>
      <c r="Z22">
        <f t="shared" si="22"/>
        <v>0</v>
      </c>
      <c r="AA22">
        <f t="shared" si="23"/>
        <v>100</v>
      </c>
      <c r="AB22">
        <f t="shared" si="24"/>
        <v>0</v>
      </c>
      <c r="AD22" s="30"/>
    </row>
    <row r="23" spans="1:30" ht="13.5">
      <c r="A23" s="2" t="str">
        <f t="shared" si="0"/>
        <v>20T</v>
      </c>
      <c r="B23" s="2" t="str">
        <f t="shared" si="1"/>
        <v> </v>
      </c>
      <c r="C23" s="26" t="s">
        <v>202</v>
      </c>
      <c r="D23" s="1">
        <v>1990</v>
      </c>
      <c r="E23" s="38">
        <f t="shared" si="2"/>
        <v>151</v>
      </c>
      <c r="F23" s="38">
        <f t="shared" si="3"/>
        <v>82</v>
      </c>
      <c r="G23" s="3">
        <v>12</v>
      </c>
      <c r="H23" s="5">
        <f t="shared" si="4"/>
        <v>52</v>
      </c>
      <c r="I23" s="4" t="s">
        <v>5</v>
      </c>
      <c r="J23" s="5">
        <f t="shared" si="5"/>
        <v>0</v>
      </c>
      <c r="K23" s="4">
        <v>27</v>
      </c>
      <c r="L23" s="5">
        <f t="shared" si="6"/>
        <v>30</v>
      </c>
      <c r="M23" s="17">
        <f t="shared" si="7"/>
        <v>18</v>
      </c>
      <c r="N23" s="18">
        <f t="shared" si="8"/>
        <v>69</v>
      </c>
      <c r="O23" s="16">
        <f>VLOOKUP($C23,'Youth-14 Women''s Foil'!$C$4:$X$199,O$1-2,FALSE)</f>
        <v>18</v>
      </c>
      <c r="P23" s="17" t="str">
        <f t="shared" si="9"/>
        <v>np</v>
      </c>
      <c r="Q23" s="18">
        <f t="shared" si="10"/>
        <v>0</v>
      </c>
      <c r="R23" s="16" t="str">
        <f>VLOOKUP($C23,'Youth-14 Women''s Foil'!$C$4:$X$199,R$1-2,FALSE)</f>
        <v>np</v>
      </c>
      <c r="S23" s="17" t="str">
        <f t="shared" si="11"/>
        <v>np</v>
      </c>
      <c r="T23" s="18">
        <f t="shared" si="12"/>
        <v>0</v>
      </c>
      <c r="U23" s="16" t="str">
        <f>VLOOKUP($C23,'Youth-14 Women''s Foil'!$C$4:$X$199,U$1-2,FALSE)</f>
        <v>np</v>
      </c>
      <c r="W23">
        <f t="shared" si="19"/>
        <v>52</v>
      </c>
      <c r="X23">
        <f t="shared" si="20"/>
        <v>0</v>
      </c>
      <c r="Y23">
        <f t="shared" si="21"/>
        <v>30</v>
      </c>
      <c r="Z23">
        <f t="shared" si="22"/>
        <v>69</v>
      </c>
      <c r="AA23">
        <f t="shared" si="23"/>
        <v>0</v>
      </c>
      <c r="AB23">
        <f t="shared" si="24"/>
        <v>0</v>
      </c>
      <c r="AD23" s="30"/>
    </row>
    <row r="24" spans="1:30" ht="13.5">
      <c r="A24" s="2" t="str">
        <f t="shared" si="0"/>
        <v>20T</v>
      </c>
      <c r="B24" s="2" t="str">
        <f t="shared" si="1"/>
        <v>#</v>
      </c>
      <c r="C24" s="26" t="s">
        <v>280</v>
      </c>
      <c r="D24" s="1">
        <v>1992</v>
      </c>
      <c r="E24" s="38">
        <f t="shared" si="2"/>
        <v>151</v>
      </c>
      <c r="F24" s="38">
        <f t="shared" si="3"/>
        <v>122.5</v>
      </c>
      <c r="G24" s="3">
        <v>9</v>
      </c>
      <c r="H24" s="5">
        <f t="shared" si="4"/>
        <v>53.5</v>
      </c>
      <c r="I24" s="4">
        <v>30</v>
      </c>
      <c r="J24" s="5">
        <f t="shared" si="5"/>
        <v>28.5</v>
      </c>
      <c r="K24" s="4">
        <v>7</v>
      </c>
      <c r="L24" s="5">
        <f t="shared" si="6"/>
        <v>69</v>
      </c>
      <c r="M24" s="17" t="str">
        <f t="shared" si="7"/>
        <v>np</v>
      </c>
      <c r="N24" s="18">
        <f t="shared" si="8"/>
        <v>0</v>
      </c>
      <c r="O24" s="16" t="e">
        <f>VLOOKUP($C24,'Youth-14 Women''s Foil'!$C$4:$X$199,O$1-2,FALSE)</f>
        <v>#N/A</v>
      </c>
      <c r="P24" s="17" t="str">
        <f t="shared" si="9"/>
        <v>np</v>
      </c>
      <c r="Q24" s="18">
        <f t="shared" si="10"/>
        <v>0</v>
      </c>
      <c r="R24" s="16" t="e">
        <f>VLOOKUP($C24,'Youth-14 Women''s Foil'!$C$4:$X$199,R$1-2,FALSE)</f>
        <v>#N/A</v>
      </c>
      <c r="S24" s="17" t="str">
        <f t="shared" si="11"/>
        <v>np</v>
      </c>
      <c r="T24" s="18">
        <f t="shared" si="12"/>
        <v>0</v>
      </c>
      <c r="U24" s="16" t="e">
        <f>VLOOKUP($C24,'Youth-14 Women''s Foil'!$C$4:$X$199,U$1-2,FALSE)</f>
        <v>#N/A</v>
      </c>
      <c r="W24">
        <f t="shared" si="19"/>
        <v>53.5</v>
      </c>
      <c r="X24">
        <f t="shared" si="20"/>
        <v>28.5</v>
      </c>
      <c r="Y24">
        <f t="shared" si="21"/>
        <v>69</v>
      </c>
      <c r="Z24">
        <f t="shared" si="22"/>
        <v>0</v>
      </c>
      <c r="AA24">
        <f t="shared" si="23"/>
        <v>0</v>
      </c>
      <c r="AB24">
        <f t="shared" si="24"/>
        <v>0</v>
      </c>
      <c r="AD24" s="30"/>
    </row>
    <row r="25" spans="1:30" ht="13.5">
      <c r="A25" s="2" t="str">
        <f t="shared" si="0"/>
        <v>22</v>
      </c>
      <c r="B25" s="2" t="str">
        <f t="shared" si="1"/>
        <v>#</v>
      </c>
      <c r="C25" s="26" t="s">
        <v>402</v>
      </c>
      <c r="D25" s="1">
        <v>1992</v>
      </c>
      <c r="E25" s="38">
        <f t="shared" si="2"/>
        <v>137</v>
      </c>
      <c r="F25" s="38">
        <f t="shared" si="3"/>
        <v>137</v>
      </c>
      <c r="G25" s="3" t="s">
        <v>5</v>
      </c>
      <c r="H25" s="5">
        <f t="shared" si="4"/>
        <v>0</v>
      </c>
      <c r="I25" s="4">
        <v>3</v>
      </c>
      <c r="J25" s="5">
        <f t="shared" si="5"/>
        <v>85</v>
      </c>
      <c r="K25" s="4">
        <v>12</v>
      </c>
      <c r="L25" s="5">
        <f t="shared" si="6"/>
        <v>52</v>
      </c>
      <c r="M25" s="17" t="str">
        <f t="shared" si="7"/>
        <v>np</v>
      </c>
      <c r="N25" s="18">
        <f t="shared" si="8"/>
        <v>0</v>
      </c>
      <c r="O25" s="16" t="e">
        <f>VLOOKUP($C25,'Youth-14 Women''s Foil'!$C$4:$X$199,O$1-2,FALSE)</f>
        <v>#N/A</v>
      </c>
      <c r="P25" s="17" t="str">
        <f t="shared" si="9"/>
        <v>np</v>
      </c>
      <c r="Q25" s="18">
        <f t="shared" si="10"/>
        <v>0</v>
      </c>
      <c r="R25" s="16" t="e">
        <f>VLOOKUP($C25,'Youth-14 Women''s Foil'!$C$4:$X$199,R$1-2,FALSE)</f>
        <v>#N/A</v>
      </c>
      <c r="S25" s="17" t="str">
        <f t="shared" si="11"/>
        <v>np</v>
      </c>
      <c r="T25" s="18">
        <f t="shared" si="12"/>
        <v>0</v>
      </c>
      <c r="U25" s="16" t="e">
        <f>VLOOKUP($C25,'Youth-14 Women''s Foil'!$C$4:$X$199,U$1-2,FALSE)</f>
        <v>#N/A</v>
      </c>
      <c r="W25">
        <f t="shared" si="19"/>
        <v>0</v>
      </c>
      <c r="X25">
        <f t="shared" si="20"/>
        <v>85</v>
      </c>
      <c r="Y25">
        <f t="shared" si="21"/>
        <v>52</v>
      </c>
      <c r="Z25">
        <f t="shared" si="22"/>
        <v>0</v>
      </c>
      <c r="AA25">
        <f t="shared" si="23"/>
        <v>0</v>
      </c>
      <c r="AB25">
        <f t="shared" si="24"/>
        <v>0</v>
      </c>
      <c r="AD25" s="30"/>
    </row>
    <row r="26" spans="1:30" ht="13.5">
      <c r="A26" s="2" t="str">
        <f t="shared" si="0"/>
        <v>23</v>
      </c>
      <c r="B26" s="2" t="str">
        <f t="shared" si="1"/>
        <v> </v>
      </c>
      <c r="C26" s="26" t="s">
        <v>47</v>
      </c>
      <c r="D26" s="1">
        <v>1991</v>
      </c>
      <c r="E26" s="38">
        <f t="shared" si="2"/>
        <v>129.5</v>
      </c>
      <c r="F26" s="38">
        <f t="shared" si="3"/>
        <v>64.5</v>
      </c>
      <c r="G26" s="3" t="s">
        <v>5</v>
      </c>
      <c r="H26" s="5">
        <f t="shared" si="4"/>
        <v>0</v>
      </c>
      <c r="I26" s="4">
        <v>17</v>
      </c>
      <c r="J26" s="5">
        <f t="shared" si="5"/>
        <v>35</v>
      </c>
      <c r="K26" s="4">
        <v>28</v>
      </c>
      <c r="L26" s="5">
        <f t="shared" si="6"/>
        <v>29.5</v>
      </c>
      <c r="M26" s="17" t="str">
        <f t="shared" si="7"/>
        <v>np</v>
      </c>
      <c r="N26" s="18">
        <f t="shared" si="8"/>
        <v>0</v>
      </c>
      <c r="O26" s="16" t="str">
        <f>VLOOKUP($C26,'Youth-14 Women''s Foil'!$C$4:$X$199,O$1-2,FALSE)</f>
        <v>np</v>
      </c>
      <c r="P26" s="17" t="str">
        <f t="shared" si="9"/>
        <v>np</v>
      </c>
      <c r="Q26" s="18">
        <f t="shared" si="10"/>
        <v>0</v>
      </c>
      <c r="R26" s="16" t="str">
        <f>VLOOKUP($C26,'Youth-14 Women''s Foil'!$C$4:$X$199,R$1-2,FALSE)</f>
        <v>np</v>
      </c>
      <c r="S26" s="17">
        <f t="shared" si="11"/>
        <v>22</v>
      </c>
      <c r="T26" s="18">
        <f t="shared" si="12"/>
        <v>65</v>
      </c>
      <c r="U26" s="16">
        <f>VLOOKUP($C26,'Youth-14 Women''s Foil'!$C$4:$X$199,U$1-2,FALSE)</f>
        <v>22</v>
      </c>
      <c r="W26">
        <f aca="true" t="shared" si="25" ref="W26:W31">H26</f>
        <v>0</v>
      </c>
      <c r="X26">
        <f aca="true" t="shared" si="26" ref="X26:X31">J26</f>
        <v>35</v>
      </c>
      <c r="Y26">
        <f aca="true" t="shared" si="27" ref="Y26:Y31">L26</f>
        <v>29.5</v>
      </c>
      <c r="Z26">
        <f aca="true" t="shared" si="28" ref="Z26:Z31">N26</f>
        <v>0</v>
      </c>
      <c r="AA26">
        <f aca="true" t="shared" si="29" ref="AA26:AA31">Q26</f>
        <v>0</v>
      </c>
      <c r="AB26">
        <f aca="true" t="shared" si="30" ref="AB26:AB31">T26</f>
        <v>65</v>
      </c>
      <c r="AD26" s="30"/>
    </row>
    <row r="27" spans="1:30" ht="13.5">
      <c r="A27" s="2" t="str">
        <f t="shared" si="0"/>
        <v>24</v>
      </c>
      <c r="B27" s="2" t="str">
        <f t="shared" si="1"/>
        <v> </v>
      </c>
      <c r="C27" s="26" t="s">
        <v>443</v>
      </c>
      <c r="D27" s="1">
        <v>1991</v>
      </c>
      <c r="E27" s="38">
        <f t="shared" si="2"/>
        <v>126</v>
      </c>
      <c r="F27" s="38">
        <f t="shared" si="3"/>
        <v>58</v>
      </c>
      <c r="G27" s="3" t="s">
        <v>5</v>
      </c>
      <c r="H27" s="5">
        <f t="shared" si="4"/>
        <v>0</v>
      </c>
      <c r="I27" s="4">
        <v>29</v>
      </c>
      <c r="J27" s="5">
        <f t="shared" si="5"/>
        <v>29</v>
      </c>
      <c r="K27" s="4">
        <v>29</v>
      </c>
      <c r="L27" s="5">
        <f t="shared" si="6"/>
        <v>29</v>
      </c>
      <c r="M27" s="17" t="str">
        <f t="shared" si="7"/>
        <v>np</v>
      </c>
      <c r="N27" s="18">
        <f t="shared" si="8"/>
        <v>0</v>
      </c>
      <c r="O27" s="16" t="str">
        <f>VLOOKUP($C27,'Youth-14 Women''s Foil'!$C$4:$X$199,O$1-2,FALSE)</f>
        <v>np</v>
      </c>
      <c r="P27" s="17">
        <f t="shared" si="9"/>
        <v>19</v>
      </c>
      <c r="Q27" s="18">
        <f t="shared" si="10"/>
        <v>68</v>
      </c>
      <c r="R27" s="16">
        <f>VLOOKUP($C27,'Youth-14 Women''s Foil'!$C$4:$X$199,R$1-2,FALSE)</f>
        <v>19</v>
      </c>
      <c r="S27" s="17" t="str">
        <f t="shared" si="11"/>
        <v>np</v>
      </c>
      <c r="T27" s="18">
        <f t="shared" si="12"/>
        <v>0</v>
      </c>
      <c r="U27" s="16" t="str">
        <f>VLOOKUP($C27,'Youth-14 Women''s Foil'!$C$4:$X$199,U$1-2,FALSE)</f>
        <v>np</v>
      </c>
      <c r="W27">
        <f t="shared" si="25"/>
        <v>0</v>
      </c>
      <c r="X27">
        <f t="shared" si="26"/>
        <v>29</v>
      </c>
      <c r="Y27">
        <f t="shared" si="27"/>
        <v>29</v>
      </c>
      <c r="Z27">
        <f t="shared" si="28"/>
        <v>0</v>
      </c>
      <c r="AA27">
        <f t="shared" si="29"/>
        <v>68</v>
      </c>
      <c r="AB27">
        <f t="shared" si="30"/>
        <v>0</v>
      </c>
      <c r="AD27" s="30"/>
    </row>
    <row r="28" spans="1:30" ht="13.5">
      <c r="A28" s="2" t="str">
        <f t="shared" si="0"/>
        <v>25</v>
      </c>
      <c r="B28" s="2" t="str">
        <f t="shared" si="1"/>
        <v> </v>
      </c>
      <c r="C28" s="26" t="s">
        <v>204</v>
      </c>
      <c r="D28" s="1">
        <v>1990</v>
      </c>
      <c r="E28" s="38">
        <f t="shared" si="2"/>
        <v>125</v>
      </c>
      <c r="F28" s="38">
        <f t="shared" si="3"/>
        <v>67</v>
      </c>
      <c r="G28" s="3">
        <v>18</v>
      </c>
      <c r="H28" s="5">
        <f t="shared" si="4"/>
        <v>34.5</v>
      </c>
      <c r="I28" s="4">
        <v>22</v>
      </c>
      <c r="J28" s="5">
        <f t="shared" si="5"/>
        <v>32.5</v>
      </c>
      <c r="K28" s="4" t="s">
        <v>5</v>
      </c>
      <c r="L28" s="5">
        <f t="shared" si="6"/>
        <v>0</v>
      </c>
      <c r="M28" s="17" t="str">
        <f t="shared" si="7"/>
        <v>np</v>
      </c>
      <c r="N28" s="18">
        <f t="shared" si="8"/>
        <v>0</v>
      </c>
      <c r="O28" s="16" t="str">
        <f>VLOOKUP($C28,'Youth-14 Women''s Foil'!$C$4:$X$199,O$1-2,FALSE)</f>
        <v>np</v>
      </c>
      <c r="P28" s="17">
        <f t="shared" si="9"/>
        <v>29</v>
      </c>
      <c r="Q28" s="18">
        <f t="shared" si="10"/>
        <v>58</v>
      </c>
      <c r="R28" s="16">
        <f>VLOOKUP($C28,'Youth-14 Women''s Foil'!$C$4:$X$199,R$1-2,FALSE)</f>
        <v>29</v>
      </c>
      <c r="S28" s="17" t="str">
        <f t="shared" si="11"/>
        <v>np</v>
      </c>
      <c r="T28" s="18">
        <f t="shared" si="12"/>
        <v>0</v>
      </c>
      <c r="U28" s="16" t="str">
        <f>VLOOKUP($C28,'Youth-14 Women''s Foil'!$C$4:$X$199,U$1-2,FALSE)</f>
        <v>np</v>
      </c>
      <c r="W28">
        <f t="shared" si="25"/>
        <v>34.5</v>
      </c>
      <c r="X28">
        <f t="shared" si="26"/>
        <v>32.5</v>
      </c>
      <c r="Y28">
        <f t="shared" si="27"/>
        <v>0</v>
      </c>
      <c r="Z28">
        <f t="shared" si="28"/>
        <v>0</v>
      </c>
      <c r="AA28">
        <f t="shared" si="29"/>
        <v>58</v>
      </c>
      <c r="AB28">
        <f t="shared" si="30"/>
        <v>0</v>
      </c>
      <c r="AD28" s="30"/>
    </row>
    <row r="29" spans="1:30" ht="13.5">
      <c r="A29" s="2" t="str">
        <f t="shared" si="0"/>
        <v>26</v>
      </c>
      <c r="B29" s="2" t="str">
        <f t="shared" si="1"/>
        <v>#</v>
      </c>
      <c r="C29" s="26" t="s">
        <v>193</v>
      </c>
      <c r="D29" s="1">
        <v>1993</v>
      </c>
      <c r="E29" s="38">
        <f t="shared" si="2"/>
        <v>105</v>
      </c>
      <c r="F29" s="38">
        <f t="shared" si="3"/>
        <v>105</v>
      </c>
      <c r="G29" s="3">
        <v>13</v>
      </c>
      <c r="H29" s="5">
        <f t="shared" si="4"/>
        <v>51.5</v>
      </c>
      <c r="I29" s="4" t="s">
        <v>5</v>
      </c>
      <c r="J29" s="5">
        <f t="shared" si="5"/>
        <v>0</v>
      </c>
      <c r="K29" s="4">
        <v>9</v>
      </c>
      <c r="L29" s="5">
        <f t="shared" si="6"/>
        <v>53.5</v>
      </c>
      <c r="M29" s="17" t="str">
        <f t="shared" si="7"/>
        <v>np</v>
      </c>
      <c r="N29" s="18">
        <f t="shared" si="8"/>
        <v>0</v>
      </c>
      <c r="O29" s="16" t="e">
        <f>VLOOKUP($C29,'Youth-14 Women''s Foil'!$C$4:$X$199,O$1-2,FALSE)</f>
        <v>#N/A</v>
      </c>
      <c r="P29" s="17" t="str">
        <f t="shared" si="9"/>
        <v>np</v>
      </c>
      <c r="Q29" s="18">
        <f t="shared" si="10"/>
        <v>0</v>
      </c>
      <c r="R29" s="16" t="e">
        <f>VLOOKUP($C29,'Youth-14 Women''s Foil'!$C$4:$X$199,R$1-2,FALSE)</f>
        <v>#N/A</v>
      </c>
      <c r="S29" s="17" t="str">
        <f t="shared" si="11"/>
        <v>np</v>
      </c>
      <c r="T29" s="18">
        <f t="shared" si="12"/>
        <v>0</v>
      </c>
      <c r="U29" s="16" t="e">
        <f>VLOOKUP($C29,'Youth-14 Women''s Foil'!$C$4:$X$199,U$1-2,FALSE)</f>
        <v>#N/A</v>
      </c>
      <c r="W29">
        <f t="shared" si="25"/>
        <v>51.5</v>
      </c>
      <c r="X29">
        <f t="shared" si="26"/>
        <v>0</v>
      </c>
      <c r="Y29">
        <f t="shared" si="27"/>
        <v>53.5</v>
      </c>
      <c r="Z29">
        <f t="shared" si="28"/>
        <v>0</v>
      </c>
      <c r="AA29">
        <f t="shared" si="29"/>
        <v>0</v>
      </c>
      <c r="AB29">
        <f t="shared" si="30"/>
        <v>0</v>
      </c>
      <c r="AD29" s="30"/>
    </row>
    <row r="30" spans="1:30" ht="13.5">
      <c r="A30" s="2" t="str">
        <f t="shared" si="0"/>
        <v>27</v>
      </c>
      <c r="B30" s="2" t="str">
        <f t="shared" si="1"/>
        <v>#</v>
      </c>
      <c r="C30" s="26" t="s">
        <v>115</v>
      </c>
      <c r="D30" s="1">
        <v>1992</v>
      </c>
      <c r="E30" s="38">
        <f t="shared" si="2"/>
        <v>83</v>
      </c>
      <c r="F30" s="38">
        <f t="shared" si="3"/>
        <v>83</v>
      </c>
      <c r="G30" s="3">
        <v>22</v>
      </c>
      <c r="H30" s="5">
        <f t="shared" si="4"/>
        <v>32.5</v>
      </c>
      <c r="I30" s="4" t="s">
        <v>5</v>
      </c>
      <c r="J30" s="5">
        <f t="shared" si="5"/>
        <v>0</v>
      </c>
      <c r="K30" s="4">
        <v>15</v>
      </c>
      <c r="L30" s="5">
        <f t="shared" si="6"/>
        <v>50.5</v>
      </c>
      <c r="M30" s="17" t="str">
        <f t="shared" si="7"/>
        <v>np</v>
      </c>
      <c r="N30" s="18">
        <f t="shared" si="8"/>
        <v>0</v>
      </c>
      <c r="O30" s="16" t="e">
        <f>VLOOKUP($C30,'Youth-14 Women''s Foil'!$C$4:$X$199,O$1-2,FALSE)</f>
        <v>#N/A</v>
      </c>
      <c r="P30" s="17" t="str">
        <f t="shared" si="9"/>
        <v>np</v>
      </c>
      <c r="Q30" s="18">
        <f t="shared" si="10"/>
        <v>0</v>
      </c>
      <c r="R30" s="16" t="e">
        <f>VLOOKUP($C30,'Youth-14 Women''s Foil'!$C$4:$X$199,R$1-2,FALSE)</f>
        <v>#N/A</v>
      </c>
      <c r="S30" s="17" t="str">
        <f t="shared" si="11"/>
        <v>np</v>
      </c>
      <c r="T30" s="18">
        <f t="shared" si="12"/>
        <v>0</v>
      </c>
      <c r="U30" s="16" t="e">
        <f>VLOOKUP($C30,'Youth-14 Women''s Foil'!$C$4:$X$199,U$1-2,FALSE)</f>
        <v>#N/A</v>
      </c>
      <c r="W30">
        <f t="shared" si="25"/>
        <v>32.5</v>
      </c>
      <c r="X30">
        <f t="shared" si="26"/>
        <v>0</v>
      </c>
      <c r="Y30">
        <f t="shared" si="27"/>
        <v>50.5</v>
      </c>
      <c r="Z30">
        <f t="shared" si="28"/>
        <v>0</v>
      </c>
      <c r="AA30">
        <f t="shared" si="29"/>
        <v>0</v>
      </c>
      <c r="AB30">
        <f t="shared" si="30"/>
        <v>0</v>
      </c>
      <c r="AD30" s="30"/>
    </row>
    <row r="31" spans="1:30" ht="13.5">
      <c r="A31" s="2" t="str">
        <f t="shared" si="0"/>
        <v>28</v>
      </c>
      <c r="B31" s="2" t="str">
        <f t="shared" si="1"/>
        <v>#</v>
      </c>
      <c r="C31" s="26" t="s">
        <v>192</v>
      </c>
      <c r="D31" s="1">
        <v>1992</v>
      </c>
      <c r="E31" s="38">
        <f t="shared" si="2"/>
        <v>78</v>
      </c>
      <c r="F31" s="38">
        <f t="shared" si="3"/>
        <v>78</v>
      </c>
      <c r="G31" s="3">
        <v>16</v>
      </c>
      <c r="H31" s="5">
        <f t="shared" si="4"/>
        <v>50</v>
      </c>
      <c r="I31" s="4">
        <v>31</v>
      </c>
      <c r="J31" s="5">
        <f t="shared" si="5"/>
        <v>28</v>
      </c>
      <c r="K31" s="4" t="s">
        <v>5</v>
      </c>
      <c r="L31" s="5">
        <f t="shared" si="6"/>
        <v>0</v>
      </c>
      <c r="M31" s="17" t="str">
        <f t="shared" si="7"/>
        <v>np</v>
      </c>
      <c r="N31" s="18">
        <f t="shared" si="8"/>
        <v>0</v>
      </c>
      <c r="O31" s="16" t="e">
        <f>VLOOKUP($C31,'Youth-14 Women''s Foil'!$C$4:$X$199,O$1-2,FALSE)</f>
        <v>#N/A</v>
      </c>
      <c r="P31" s="17" t="str">
        <f t="shared" si="9"/>
        <v>np</v>
      </c>
      <c r="Q31" s="18">
        <f t="shared" si="10"/>
        <v>0</v>
      </c>
      <c r="R31" s="16" t="e">
        <f>VLOOKUP($C31,'Youth-14 Women''s Foil'!$C$4:$X$199,R$1-2,FALSE)</f>
        <v>#N/A</v>
      </c>
      <c r="S31" s="17" t="str">
        <f t="shared" si="11"/>
        <v>np</v>
      </c>
      <c r="T31" s="18">
        <f t="shared" si="12"/>
        <v>0</v>
      </c>
      <c r="U31" s="16" t="e">
        <f>VLOOKUP($C31,'Youth-14 Women''s Foil'!$C$4:$X$199,U$1-2,FALSE)</f>
        <v>#N/A</v>
      </c>
      <c r="W31">
        <f t="shared" si="25"/>
        <v>50</v>
      </c>
      <c r="X31">
        <f t="shared" si="26"/>
        <v>28</v>
      </c>
      <c r="Y31">
        <f t="shared" si="27"/>
        <v>0</v>
      </c>
      <c r="Z31">
        <f t="shared" si="28"/>
        <v>0</v>
      </c>
      <c r="AA31">
        <f t="shared" si="29"/>
        <v>0</v>
      </c>
      <c r="AB31">
        <f t="shared" si="30"/>
        <v>0</v>
      </c>
      <c r="AD31" s="30"/>
    </row>
    <row r="32" spans="1:30" ht="13.5">
      <c r="A32" s="2" t="str">
        <f t="shared" si="0"/>
        <v>29</v>
      </c>
      <c r="B32" s="2" t="str">
        <f t="shared" si="1"/>
        <v>#</v>
      </c>
      <c r="C32" s="26" t="s">
        <v>404</v>
      </c>
      <c r="D32" s="1">
        <v>1992</v>
      </c>
      <c r="E32" s="38">
        <f t="shared" si="2"/>
        <v>64.5</v>
      </c>
      <c r="F32" s="38">
        <f t="shared" si="3"/>
        <v>64.5</v>
      </c>
      <c r="G32" s="3" t="s">
        <v>5</v>
      </c>
      <c r="H32" s="5">
        <f t="shared" si="4"/>
        <v>0</v>
      </c>
      <c r="I32" s="4">
        <v>25</v>
      </c>
      <c r="J32" s="5">
        <f t="shared" si="5"/>
        <v>31</v>
      </c>
      <c r="K32" s="4">
        <v>20</v>
      </c>
      <c r="L32" s="5">
        <f t="shared" si="6"/>
        <v>33.5</v>
      </c>
      <c r="M32" s="17" t="str">
        <f t="shared" si="7"/>
        <v>np</v>
      </c>
      <c r="N32" s="18">
        <f t="shared" si="8"/>
        <v>0</v>
      </c>
      <c r="O32" s="16" t="e">
        <f>VLOOKUP($C32,'Youth-14 Women''s Foil'!$C$4:$X$199,O$1-2,FALSE)</f>
        <v>#N/A</v>
      </c>
      <c r="P32" s="17" t="str">
        <f t="shared" si="9"/>
        <v>np</v>
      </c>
      <c r="Q32" s="18">
        <f t="shared" si="10"/>
        <v>0</v>
      </c>
      <c r="R32" s="16" t="e">
        <f>VLOOKUP($C32,'Youth-14 Women''s Foil'!$C$4:$X$199,R$1-2,FALSE)</f>
        <v>#N/A</v>
      </c>
      <c r="S32" s="17" t="str">
        <f t="shared" si="11"/>
        <v>np</v>
      </c>
      <c r="T32" s="18">
        <f t="shared" si="12"/>
        <v>0</v>
      </c>
      <c r="U32" s="16" t="e">
        <f>VLOOKUP($C32,'Youth-14 Women''s Foil'!$C$4:$X$199,U$1-2,FALSE)</f>
        <v>#N/A</v>
      </c>
      <c r="W32">
        <f t="shared" si="13"/>
        <v>0</v>
      </c>
      <c r="X32">
        <f t="shared" si="14"/>
        <v>31</v>
      </c>
      <c r="Y32">
        <f t="shared" si="15"/>
        <v>33.5</v>
      </c>
      <c r="Z32">
        <f t="shared" si="16"/>
        <v>0</v>
      </c>
      <c r="AA32">
        <f t="shared" si="17"/>
        <v>0</v>
      </c>
      <c r="AB32">
        <f t="shared" si="18"/>
        <v>0</v>
      </c>
      <c r="AD32" s="30"/>
    </row>
    <row r="33" spans="1:30" ht="13.5">
      <c r="A33" s="2" t="str">
        <f t="shared" si="0"/>
        <v>30T</v>
      </c>
      <c r="B33" s="2" t="str">
        <f t="shared" si="1"/>
        <v>#</v>
      </c>
      <c r="C33" s="26" t="s">
        <v>194</v>
      </c>
      <c r="D33" s="1">
        <v>1992</v>
      </c>
      <c r="E33" s="38">
        <f t="shared" si="2"/>
        <v>64</v>
      </c>
      <c r="F33" s="38">
        <f t="shared" si="3"/>
        <v>64</v>
      </c>
      <c r="G33" s="3">
        <v>25</v>
      </c>
      <c r="H33" s="5">
        <f t="shared" si="4"/>
        <v>31</v>
      </c>
      <c r="I33" s="4">
        <v>21</v>
      </c>
      <c r="J33" s="5">
        <f t="shared" si="5"/>
        <v>33</v>
      </c>
      <c r="K33" s="4" t="s">
        <v>5</v>
      </c>
      <c r="L33" s="5">
        <f t="shared" si="6"/>
        <v>0</v>
      </c>
      <c r="M33" s="17" t="str">
        <f t="shared" si="7"/>
        <v>np</v>
      </c>
      <c r="N33" s="18">
        <f t="shared" si="8"/>
        <v>0</v>
      </c>
      <c r="O33" s="16" t="e">
        <f>VLOOKUP($C33,'Youth-14 Women''s Foil'!$C$4:$X$199,O$1-2,FALSE)</f>
        <v>#N/A</v>
      </c>
      <c r="P33" s="17" t="str">
        <f t="shared" si="9"/>
        <v>np</v>
      </c>
      <c r="Q33" s="18">
        <f t="shared" si="10"/>
        <v>0</v>
      </c>
      <c r="R33" s="16" t="e">
        <f>VLOOKUP($C33,'Youth-14 Women''s Foil'!$C$4:$X$199,R$1-2,FALSE)</f>
        <v>#N/A</v>
      </c>
      <c r="S33" s="17" t="str">
        <f t="shared" si="11"/>
        <v>np</v>
      </c>
      <c r="T33" s="18">
        <f t="shared" si="12"/>
        <v>0</v>
      </c>
      <c r="U33" s="16" t="e">
        <f>VLOOKUP($C33,'Youth-14 Women''s Foil'!$C$4:$X$199,U$1-2,FALSE)</f>
        <v>#N/A</v>
      </c>
      <c r="W33">
        <f t="shared" si="13"/>
        <v>31</v>
      </c>
      <c r="X33">
        <f t="shared" si="14"/>
        <v>33</v>
      </c>
      <c r="Y33">
        <f t="shared" si="15"/>
        <v>0</v>
      </c>
      <c r="Z33">
        <f t="shared" si="16"/>
        <v>0</v>
      </c>
      <c r="AA33">
        <f t="shared" si="17"/>
        <v>0</v>
      </c>
      <c r="AB33">
        <f t="shared" si="18"/>
        <v>0</v>
      </c>
      <c r="AD33" s="30"/>
    </row>
    <row r="34" spans="1:30" ht="13.5">
      <c r="A34" s="2" t="str">
        <f t="shared" si="0"/>
        <v>30T</v>
      </c>
      <c r="B34" s="2" t="str">
        <f>IF(D34&gt;=U11Cutoff,"#"," ")</f>
        <v> </v>
      </c>
      <c r="C34" s="26" t="s">
        <v>117</v>
      </c>
      <c r="D34" s="1">
        <v>1991</v>
      </c>
      <c r="E34" s="38">
        <f t="shared" si="2"/>
        <v>64</v>
      </c>
      <c r="F34" s="38">
        <f t="shared" si="3"/>
        <v>64</v>
      </c>
      <c r="G34" s="3">
        <v>23</v>
      </c>
      <c r="H34" s="5">
        <f t="shared" si="4"/>
        <v>32</v>
      </c>
      <c r="I34" s="4" t="s">
        <v>5</v>
      </c>
      <c r="J34" s="5">
        <f t="shared" si="5"/>
        <v>0</v>
      </c>
      <c r="K34" s="4">
        <v>23</v>
      </c>
      <c r="L34" s="5">
        <f t="shared" si="6"/>
        <v>32</v>
      </c>
      <c r="M34" s="17" t="str">
        <f t="shared" si="7"/>
        <v>np</v>
      </c>
      <c r="N34" s="18">
        <f t="shared" si="8"/>
        <v>0</v>
      </c>
      <c r="O34" s="16" t="e">
        <f>VLOOKUP($C34,'Youth-14 Women''s Foil'!$C$4:$X$199,O$1-2,FALSE)</f>
        <v>#N/A</v>
      </c>
      <c r="P34" s="17" t="str">
        <f t="shared" si="9"/>
        <v>np</v>
      </c>
      <c r="Q34" s="18">
        <f t="shared" si="10"/>
        <v>0</v>
      </c>
      <c r="R34" s="16" t="e">
        <f>VLOOKUP($C34,'Youth-14 Women''s Foil'!$C$4:$X$199,R$1-2,FALSE)</f>
        <v>#N/A</v>
      </c>
      <c r="S34" s="17" t="str">
        <f t="shared" si="11"/>
        <v>np</v>
      </c>
      <c r="T34" s="18">
        <f t="shared" si="12"/>
        <v>0</v>
      </c>
      <c r="U34" s="16" t="e">
        <f>VLOOKUP($C34,'Youth-14 Women''s Foil'!$C$4:$X$199,U$1-2,FALSE)</f>
        <v>#N/A</v>
      </c>
      <c r="W34">
        <f>H34</f>
        <v>32</v>
      </c>
      <c r="X34">
        <f>J34</f>
        <v>0</v>
      </c>
      <c r="Y34">
        <f>L34</f>
        <v>32</v>
      </c>
      <c r="Z34">
        <f>N34</f>
        <v>0</v>
      </c>
      <c r="AA34">
        <f>Q34</f>
        <v>0</v>
      </c>
      <c r="AB34">
        <f>T34</f>
        <v>0</v>
      </c>
      <c r="AD34" s="30"/>
    </row>
    <row r="35" spans="1:30" ht="13.5">
      <c r="A35" s="2" t="str">
        <f t="shared" si="0"/>
        <v>32</v>
      </c>
      <c r="B35" s="2" t="str">
        <f t="shared" si="1"/>
        <v> </v>
      </c>
      <c r="C35" s="26" t="s">
        <v>341</v>
      </c>
      <c r="D35" s="1">
        <v>1991</v>
      </c>
      <c r="E35" s="38">
        <f t="shared" si="2"/>
        <v>63.5</v>
      </c>
      <c r="F35" s="38">
        <f t="shared" si="3"/>
        <v>63.5</v>
      </c>
      <c r="G35" s="3">
        <v>29</v>
      </c>
      <c r="H35" s="5">
        <f t="shared" si="4"/>
        <v>29</v>
      </c>
      <c r="I35" s="4">
        <v>18</v>
      </c>
      <c r="J35" s="5">
        <f t="shared" si="5"/>
        <v>34.5</v>
      </c>
      <c r="K35" s="4" t="s">
        <v>5</v>
      </c>
      <c r="L35" s="5">
        <f t="shared" si="6"/>
        <v>0</v>
      </c>
      <c r="M35" s="17" t="str">
        <f t="shared" si="7"/>
        <v>np</v>
      </c>
      <c r="N35" s="18">
        <f t="shared" si="8"/>
        <v>0</v>
      </c>
      <c r="O35" s="16" t="e">
        <f>VLOOKUP($C35,'Youth-14 Women''s Foil'!$C$4:$X$199,O$1-2,FALSE)</f>
        <v>#N/A</v>
      </c>
      <c r="P35" s="17" t="str">
        <f t="shared" si="9"/>
        <v>np</v>
      </c>
      <c r="Q35" s="18">
        <f t="shared" si="10"/>
        <v>0</v>
      </c>
      <c r="R35" s="16" t="e">
        <f>VLOOKUP($C35,'Youth-14 Women''s Foil'!$C$4:$X$199,R$1-2,FALSE)</f>
        <v>#N/A</v>
      </c>
      <c r="S35" s="17" t="str">
        <f t="shared" si="11"/>
        <v>np</v>
      </c>
      <c r="T35" s="18">
        <f t="shared" si="12"/>
        <v>0</v>
      </c>
      <c r="U35" s="16" t="e">
        <f>VLOOKUP($C35,'Youth-14 Women''s Foil'!$C$4:$X$199,U$1-2,FALSE)</f>
        <v>#N/A</v>
      </c>
      <c r="W35">
        <f t="shared" si="13"/>
        <v>29</v>
      </c>
      <c r="X35">
        <f t="shared" si="14"/>
        <v>34.5</v>
      </c>
      <c r="Y35">
        <f t="shared" si="15"/>
        <v>0</v>
      </c>
      <c r="Z35">
        <f t="shared" si="16"/>
        <v>0</v>
      </c>
      <c r="AA35">
        <f t="shared" si="17"/>
        <v>0</v>
      </c>
      <c r="AB35">
        <f t="shared" si="18"/>
        <v>0</v>
      </c>
      <c r="AD35" s="30"/>
    </row>
    <row r="36" spans="1:30" ht="13.5">
      <c r="A36" s="2" t="str">
        <f t="shared" si="0"/>
        <v>33</v>
      </c>
      <c r="B36" s="2" t="str">
        <f aca="true" t="shared" si="31" ref="B36:B52">IF(D36&gt;=U11Cutoff,"#"," ")</f>
        <v> </v>
      </c>
      <c r="C36" s="26" t="s">
        <v>400</v>
      </c>
      <c r="D36" s="1">
        <v>1990</v>
      </c>
      <c r="E36" s="38">
        <f t="shared" si="2"/>
        <v>62.5</v>
      </c>
      <c r="F36" s="38">
        <f t="shared" si="3"/>
        <v>62.5</v>
      </c>
      <c r="G36" s="3" t="s">
        <v>5</v>
      </c>
      <c r="H36" s="5">
        <f t="shared" si="4"/>
        <v>0</v>
      </c>
      <c r="I36" s="4">
        <v>28</v>
      </c>
      <c r="J36" s="5">
        <f t="shared" si="5"/>
        <v>29.5</v>
      </c>
      <c r="K36" s="4">
        <v>21</v>
      </c>
      <c r="L36" s="5">
        <f t="shared" si="6"/>
        <v>33</v>
      </c>
      <c r="M36" s="17" t="str">
        <f aca="true" t="shared" si="32" ref="M36:M52">IF(ISERROR(O36),"np",O36)</f>
        <v>np</v>
      </c>
      <c r="N36" s="18">
        <f t="shared" si="8"/>
        <v>0</v>
      </c>
      <c r="O36" s="16" t="e">
        <f>VLOOKUP($C36,'Youth-14 Women''s Foil'!$C$4:$X$199,O$1-2,FALSE)</f>
        <v>#N/A</v>
      </c>
      <c r="P36" s="17" t="str">
        <f aca="true" t="shared" si="33" ref="P36:P52">IF(ISERROR(R36),"np",R36)</f>
        <v>np</v>
      </c>
      <c r="Q36" s="18">
        <f t="shared" si="10"/>
        <v>0</v>
      </c>
      <c r="R36" s="16" t="e">
        <f>VLOOKUP($C36,'Youth-14 Women''s Foil'!$C$4:$X$199,R$1-2,FALSE)</f>
        <v>#N/A</v>
      </c>
      <c r="S36" s="17" t="str">
        <f aca="true" t="shared" si="34" ref="S36:S52">IF(ISERROR(U36),"np",U36)</f>
        <v>np</v>
      </c>
      <c r="T36" s="18">
        <f t="shared" si="12"/>
        <v>0</v>
      </c>
      <c r="U36" s="16" t="e">
        <f>VLOOKUP($C36,'Youth-14 Women''s Foil'!$C$4:$X$199,U$1-2,FALSE)</f>
        <v>#N/A</v>
      </c>
      <c r="W36">
        <f aca="true" t="shared" si="35" ref="W36:W52">H36</f>
        <v>0</v>
      </c>
      <c r="X36">
        <f aca="true" t="shared" si="36" ref="X36:X52">J36</f>
        <v>29.5</v>
      </c>
      <c r="Y36">
        <f aca="true" t="shared" si="37" ref="Y36:Y52">L36</f>
        <v>33</v>
      </c>
      <c r="Z36">
        <f aca="true" t="shared" si="38" ref="Z36:Z52">N36</f>
        <v>0</v>
      </c>
      <c r="AA36">
        <f aca="true" t="shared" si="39" ref="AA36:AA52">Q36</f>
        <v>0</v>
      </c>
      <c r="AB36">
        <f aca="true" t="shared" si="40" ref="AB36:AB52">T36</f>
        <v>0</v>
      </c>
      <c r="AD36" s="30"/>
    </row>
    <row r="37" spans="1:30" ht="13.5">
      <c r="A37" s="2" t="str">
        <f t="shared" si="0"/>
        <v>34</v>
      </c>
      <c r="B37" s="2" t="str">
        <f t="shared" si="31"/>
        <v> </v>
      </c>
      <c r="C37" s="40" t="s">
        <v>481</v>
      </c>
      <c r="D37" s="1">
        <v>1990</v>
      </c>
      <c r="E37" s="38">
        <f t="shared" si="2"/>
        <v>52.5</v>
      </c>
      <c r="F37" s="38">
        <f t="shared" si="3"/>
        <v>52.5</v>
      </c>
      <c r="G37" s="3" t="s">
        <v>5</v>
      </c>
      <c r="H37" s="5">
        <f t="shared" si="4"/>
        <v>0</v>
      </c>
      <c r="I37" s="4" t="s">
        <v>5</v>
      </c>
      <c r="J37" s="5">
        <f t="shared" si="5"/>
        <v>0</v>
      </c>
      <c r="K37" s="4">
        <v>11</v>
      </c>
      <c r="L37" s="5">
        <f t="shared" si="6"/>
        <v>52.5</v>
      </c>
      <c r="M37" s="17" t="str">
        <f t="shared" si="32"/>
        <v>np</v>
      </c>
      <c r="N37" s="18">
        <f t="shared" si="8"/>
        <v>0</v>
      </c>
      <c r="O37" s="16" t="e">
        <f>VLOOKUP($C37,'Youth-14 Women''s Foil'!$C$4:$X$199,O$1-2,FALSE)</f>
        <v>#N/A</v>
      </c>
      <c r="P37" s="17" t="str">
        <f t="shared" si="33"/>
        <v>np</v>
      </c>
      <c r="Q37" s="18">
        <f t="shared" si="10"/>
        <v>0</v>
      </c>
      <c r="R37" s="16" t="e">
        <f>VLOOKUP($C37,'Youth-14 Women''s Foil'!$C$4:$X$199,R$1-2,FALSE)</f>
        <v>#N/A</v>
      </c>
      <c r="S37" s="17" t="str">
        <f t="shared" si="34"/>
        <v>np</v>
      </c>
      <c r="T37" s="18">
        <f t="shared" si="12"/>
        <v>0</v>
      </c>
      <c r="U37" s="16" t="e">
        <f>VLOOKUP($C37,'Youth-14 Women''s Foil'!$C$4:$X$199,U$1-2,FALSE)</f>
        <v>#N/A</v>
      </c>
      <c r="W37">
        <f t="shared" si="35"/>
        <v>0</v>
      </c>
      <c r="X37">
        <f t="shared" si="36"/>
        <v>0</v>
      </c>
      <c r="Y37">
        <f t="shared" si="37"/>
        <v>52.5</v>
      </c>
      <c r="Z37">
        <f t="shared" si="38"/>
        <v>0</v>
      </c>
      <c r="AA37">
        <f t="shared" si="39"/>
        <v>0</v>
      </c>
      <c r="AB37">
        <f t="shared" si="40"/>
        <v>0</v>
      </c>
      <c r="AD37" s="30"/>
    </row>
    <row r="38" spans="1:30" ht="13.5">
      <c r="A38" s="2" t="str">
        <f t="shared" si="0"/>
        <v>35</v>
      </c>
      <c r="B38" s="2" t="str">
        <f t="shared" si="31"/>
        <v> </v>
      </c>
      <c r="C38" s="40" t="s">
        <v>482</v>
      </c>
      <c r="D38" s="1">
        <v>1990</v>
      </c>
      <c r="E38" s="38">
        <f t="shared" si="2"/>
        <v>51</v>
      </c>
      <c r="F38" s="38">
        <f t="shared" si="3"/>
        <v>51</v>
      </c>
      <c r="G38" s="3" t="s">
        <v>5</v>
      </c>
      <c r="H38" s="5">
        <f t="shared" si="4"/>
        <v>0</v>
      </c>
      <c r="I38" s="4" t="s">
        <v>5</v>
      </c>
      <c r="J38" s="5">
        <f t="shared" si="5"/>
        <v>0</v>
      </c>
      <c r="K38" s="4">
        <v>14</v>
      </c>
      <c r="L38" s="5">
        <f t="shared" si="6"/>
        <v>51</v>
      </c>
      <c r="M38" s="17" t="str">
        <f t="shared" si="32"/>
        <v>np</v>
      </c>
      <c r="N38" s="18">
        <f t="shared" si="8"/>
        <v>0</v>
      </c>
      <c r="O38" s="16" t="e">
        <f>VLOOKUP($C38,'Youth-14 Women''s Foil'!$C$4:$X$199,O$1-2,FALSE)</f>
        <v>#N/A</v>
      </c>
      <c r="P38" s="17" t="str">
        <f t="shared" si="33"/>
        <v>np</v>
      </c>
      <c r="Q38" s="18">
        <f t="shared" si="10"/>
        <v>0</v>
      </c>
      <c r="R38" s="16" t="e">
        <f>VLOOKUP($C38,'Youth-14 Women''s Foil'!$C$4:$X$199,R$1-2,FALSE)</f>
        <v>#N/A</v>
      </c>
      <c r="S38" s="17" t="str">
        <f t="shared" si="34"/>
        <v>np</v>
      </c>
      <c r="T38" s="18">
        <f t="shared" si="12"/>
        <v>0</v>
      </c>
      <c r="U38" s="16" t="e">
        <f>VLOOKUP($C38,'Youth-14 Women''s Foil'!$C$4:$X$199,U$1-2,FALSE)</f>
        <v>#N/A</v>
      </c>
      <c r="W38">
        <f t="shared" si="35"/>
        <v>0</v>
      </c>
      <c r="X38">
        <f t="shared" si="36"/>
        <v>0</v>
      </c>
      <c r="Y38">
        <f t="shared" si="37"/>
        <v>51</v>
      </c>
      <c r="Z38">
        <f t="shared" si="38"/>
        <v>0</v>
      </c>
      <c r="AA38">
        <f t="shared" si="39"/>
        <v>0</v>
      </c>
      <c r="AB38">
        <f t="shared" si="40"/>
        <v>0</v>
      </c>
      <c r="AD38" s="30"/>
    </row>
    <row r="39" spans="1:30" ht="13.5">
      <c r="A39" s="2" t="str">
        <f t="shared" si="0"/>
        <v>36</v>
      </c>
      <c r="B39" s="2" t="str">
        <f t="shared" si="31"/>
        <v> </v>
      </c>
      <c r="C39" s="26" t="s">
        <v>403</v>
      </c>
      <c r="D39" s="1">
        <v>1990</v>
      </c>
      <c r="E39" s="38">
        <f t="shared" si="2"/>
        <v>34</v>
      </c>
      <c r="F39" s="38">
        <f t="shared" si="3"/>
        <v>34</v>
      </c>
      <c r="G39" s="3" t="s">
        <v>5</v>
      </c>
      <c r="H39" s="5">
        <f t="shared" si="4"/>
        <v>0</v>
      </c>
      <c r="I39" s="4">
        <v>19</v>
      </c>
      <c r="J39" s="5">
        <f t="shared" si="5"/>
        <v>34</v>
      </c>
      <c r="K39" s="4" t="s">
        <v>5</v>
      </c>
      <c r="L39" s="5">
        <f t="shared" si="6"/>
        <v>0</v>
      </c>
      <c r="M39" s="17" t="str">
        <f t="shared" si="32"/>
        <v>np</v>
      </c>
      <c r="N39" s="18">
        <f t="shared" si="8"/>
        <v>0</v>
      </c>
      <c r="O39" s="16" t="e">
        <f>VLOOKUP($C39,'Youth-14 Women''s Foil'!$C$4:$X$199,O$1-2,FALSE)</f>
        <v>#N/A</v>
      </c>
      <c r="P39" s="17" t="str">
        <f t="shared" si="33"/>
        <v>np</v>
      </c>
      <c r="Q39" s="18">
        <f t="shared" si="10"/>
        <v>0</v>
      </c>
      <c r="R39" s="16" t="e">
        <f>VLOOKUP($C39,'Youth-14 Women''s Foil'!$C$4:$X$199,R$1-2,FALSE)</f>
        <v>#N/A</v>
      </c>
      <c r="S39" s="17" t="str">
        <f t="shared" si="34"/>
        <v>np</v>
      </c>
      <c r="T39" s="18">
        <f t="shared" si="12"/>
        <v>0</v>
      </c>
      <c r="U39" s="16" t="e">
        <f>VLOOKUP($C39,'Youth-14 Women''s Foil'!$C$4:$X$199,U$1-2,FALSE)</f>
        <v>#N/A</v>
      </c>
      <c r="W39">
        <f t="shared" si="35"/>
        <v>0</v>
      </c>
      <c r="X39">
        <f t="shared" si="36"/>
        <v>34</v>
      </c>
      <c r="Y39">
        <f t="shared" si="37"/>
        <v>0</v>
      </c>
      <c r="Z39">
        <f t="shared" si="38"/>
        <v>0</v>
      </c>
      <c r="AA39">
        <f t="shared" si="39"/>
        <v>0</v>
      </c>
      <c r="AB39">
        <f t="shared" si="40"/>
        <v>0</v>
      </c>
      <c r="AD39" s="30"/>
    </row>
    <row r="40" spans="1:30" ht="13.5">
      <c r="A40" s="2" t="str">
        <f t="shared" si="0"/>
        <v>37</v>
      </c>
      <c r="B40" s="2" t="str">
        <f t="shared" si="31"/>
        <v> </v>
      </c>
      <c r="C40" s="26" t="s">
        <v>180</v>
      </c>
      <c r="D40" s="1">
        <v>1990</v>
      </c>
      <c r="E40" s="38">
        <f t="shared" si="2"/>
        <v>33.5</v>
      </c>
      <c r="F40" s="38">
        <f t="shared" si="3"/>
        <v>33.5</v>
      </c>
      <c r="G40" s="3">
        <v>20</v>
      </c>
      <c r="H40" s="5">
        <f t="shared" si="4"/>
        <v>33.5</v>
      </c>
      <c r="I40" s="4" t="s">
        <v>5</v>
      </c>
      <c r="J40" s="5">
        <f t="shared" si="5"/>
        <v>0</v>
      </c>
      <c r="K40" s="4" t="s">
        <v>5</v>
      </c>
      <c r="L40" s="5">
        <f t="shared" si="6"/>
        <v>0</v>
      </c>
      <c r="M40" s="17" t="str">
        <f t="shared" si="32"/>
        <v>np</v>
      </c>
      <c r="N40" s="18">
        <f t="shared" si="8"/>
        <v>0</v>
      </c>
      <c r="O40" s="16" t="e">
        <f>VLOOKUP($C40,'Youth-14 Women''s Foil'!$C$4:$X$199,O$1-2,FALSE)</f>
        <v>#N/A</v>
      </c>
      <c r="P40" s="17" t="str">
        <f t="shared" si="33"/>
        <v>np</v>
      </c>
      <c r="Q40" s="18">
        <f t="shared" si="10"/>
        <v>0</v>
      </c>
      <c r="R40" s="16" t="e">
        <f>VLOOKUP($C40,'Youth-14 Women''s Foil'!$C$4:$X$199,R$1-2,FALSE)</f>
        <v>#N/A</v>
      </c>
      <c r="S40" s="17" t="str">
        <f t="shared" si="34"/>
        <v>np</v>
      </c>
      <c r="T40" s="18">
        <f t="shared" si="12"/>
        <v>0</v>
      </c>
      <c r="U40" s="16" t="e">
        <f>VLOOKUP($C40,'Youth-14 Women''s Foil'!$C$4:$X$199,U$1-2,FALSE)</f>
        <v>#N/A</v>
      </c>
      <c r="W40">
        <f t="shared" si="35"/>
        <v>33.5</v>
      </c>
      <c r="X40">
        <f t="shared" si="36"/>
        <v>0</v>
      </c>
      <c r="Y40">
        <f t="shared" si="37"/>
        <v>0</v>
      </c>
      <c r="Z40">
        <f t="shared" si="38"/>
        <v>0</v>
      </c>
      <c r="AA40">
        <f t="shared" si="39"/>
        <v>0</v>
      </c>
      <c r="AB40">
        <f t="shared" si="40"/>
        <v>0</v>
      </c>
      <c r="AD40" s="30"/>
    </row>
    <row r="41" spans="1:30" ht="13.5">
      <c r="A41" s="2" t="str">
        <f t="shared" si="0"/>
        <v>38</v>
      </c>
      <c r="B41" s="2" t="str">
        <f t="shared" si="31"/>
        <v> </v>
      </c>
      <c r="C41" s="26" t="s">
        <v>343</v>
      </c>
      <c r="D41" s="1">
        <v>1991</v>
      </c>
      <c r="E41" s="38">
        <f t="shared" si="2"/>
        <v>33</v>
      </c>
      <c r="F41" s="38">
        <f t="shared" si="3"/>
        <v>33</v>
      </c>
      <c r="G41" s="3">
        <v>21</v>
      </c>
      <c r="H41" s="5">
        <f t="shared" si="4"/>
        <v>33</v>
      </c>
      <c r="I41" s="4" t="s">
        <v>5</v>
      </c>
      <c r="J41" s="5">
        <f t="shared" si="5"/>
        <v>0</v>
      </c>
      <c r="K41" s="4" t="s">
        <v>5</v>
      </c>
      <c r="L41" s="5">
        <f t="shared" si="6"/>
        <v>0</v>
      </c>
      <c r="M41" s="17" t="str">
        <f t="shared" si="32"/>
        <v>np</v>
      </c>
      <c r="N41" s="18">
        <f t="shared" si="8"/>
        <v>0</v>
      </c>
      <c r="O41" s="16" t="e">
        <f>VLOOKUP($C41,'Youth-14 Women''s Foil'!$C$4:$X$199,O$1-2,FALSE)</f>
        <v>#N/A</v>
      </c>
      <c r="P41" s="17" t="str">
        <f t="shared" si="33"/>
        <v>np</v>
      </c>
      <c r="Q41" s="18">
        <f t="shared" si="10"/>
        <v>0</v>
      </c>
      <c r="R41" s="16" t="e">
        <f>VLOOKUP($C41,'Youth-14 Women''s Foil'!$C$4:$X$199,R$1-2,FALSE)</f>
        <v>#N/A</v>
      </c>
      <c r="S41" s="17" t="str">
        <f t="shared" si="34"/>
        <v>np</v>
      </c>
      <c r="T41" s="18">
        <f t="shared" si="12"/>
        <v>0</v>
      </c>
      <c r="U41" s="16" t="e">
        <f>VLOOKUP($C41,'Youth-14 Women''s Foil'!$C$4:$X$199,U$1-2,FALSE)</f>
        <v>#N/A</v>
      </c>
      <c r="W41">
        <f t="shared" si="35"/>
        <v>33</v>
      </c>
      <c r="X41">
        <f t="shared" si="36"/>
        <v>0</v>
      </c>
      <c r="Y41">
        <f t="shared" si="37"/>
        <v>0</v>
      </c>
      <c r="Z41">
        <f t="shared" si="38"/>
        <v>0</v>
      </c>
      <c r="AA41">
        <f t="shared" si="39"/>
        <v>0</v>
      </c>
      <c r="AB41">
        <f t="shared" si="40"/>
        <v>0</v>
      </c>
      <c r="AD41" s="30"/>
    </row>
    <row r="42" spans="1:30" ht="13.5">
      <c r="A42" s="2" t="str">
        <f t="shared" si="0"/>
        <v>39T</v>
      </c>
      <c r="B42" s="2" t="str">
        <f t="shared" si="31"/>
        <v> </v>
      </c>
      <c r="C42" s="26" t="s">
        <v>340</v>
      </c>
      <c r="D42" s="1">
        <v>1990</v>
      </c>
      <c r="E42" s="38">
        <f t="shared" si="2"/>
        <v>31.5</v>
      </c>
      <c r="F42" s="38">
        <f t="shared" si="3"/>
        <v>31.5</v>
      </c>
      <c r="G42" s="3">
        <v>24</v>
      </c>
      <c r="H42" s="5">
        <f t="shared" si="4"/>
        <v>31.5</v>
      </c>
      <c r="I42" s="4" t="s">
        <v>5</v>
      </c>
      <c r="J42" s="5">
        <f t="shared" si="5"/>
        <v>0</v>
      </c>
      <c r="K42" s="4" t="s">
        <v>5</v>
      </c>
      <c r="L42" s="5">
        <f t="shared" si="6"/>
        <v>0</v>
      </c>
      <c r="M42" s="17" t="str">
        <f t="shared" si="32"/>
        <v>np</v>
      </c>
      <c r="N42" s="18">
        <f t="shared" si="8"/>
        <v>0</v>
      </c>
      <c r="O42" s="16" t="e">
        <f>VLOOKUP($C42,'Youth-14 Women''s Foil'!$C$4:$X$199,O$1-2,FALSE)</f>
        <v>#N/A</v>
      </c>
      <c r="P42" s="17" t="str">
        <f t="shared" si="33"/>
        <v>np</v>
      </c>
      <c r="Q42" s="18">
        <f t="shared" si="10"/>
        <v>0</v>
      </c>
      <c r="R42" s="16" t="e">
        <f>VLOOKUP($C42,'Youth-14 Women''s Foil'!$C$4:$X$199,R$1-2,FALSE)</f>
        <v>#N/A</v>
      </c>
      <c r="S42" s="17" t="str">
        <f t="shared" si="34"/>
        <v>np</v>
      </c>
      <c r="T42" s="18">
        <f t="shared" si="12"/>
        <v>0</v>
      </c>
      <c r="U42" s="16" t="e">
        <f>VLOOKUP($C42,'Youth-14 Women''s Foil'!$C$4:$X$199,U$1-2,FALSE)</f>
        <v>#N/A</v>
      </c>
      <c r="W42">
        <f t="shared" si="35"/>
        <v>31.5</v>
      </c>
      <c r="X42">
        <f t="shared" si="36"/>
        <v>0</v>
      </c>
      <c r="Y42">
        <f t="shared" si="37"/>
        <v>0</v>
      </c>
      <c r="Z42">
        <f t="shared" si="38"/>
        <v>0</v>
      </c>
      <c r="AA42">
        <f t="shared" si="39"/>
        <v>0</v>
      </c>
      <c r="AB42">
        <f t="shared" si="40"/>
        <v>0</v>
      </c>
      <c r="AD42" s="30"/>
    </row>
    <row r="43" spans="1:30" ht="13.5">
      <c r="A43" s="2" t="str">
        <f t="shared" si="0"/>
        <v>39T</v>
      </c>
      <c r="B43" s="2" t="str">
        <f t="shared" si="31"/>
        <v>#</v>
      </c>
      <c r="C43" s="40" t="s">
        <v>427</v>
      </c>
      <c r="D43" s="1">
        <v>1992</v>
      </c>
      <c r="E43" s="38">
        <f t="shared" si="2"/>
        <v>31.5</v>
      </c>
      <c r="F43" s="38">
        <f t="shared" si="3"/>
        <v>31.5</v>
      </c>
      <c r="G43" s="3" t="s">
        <v>5</v>
      </c>
      <c r="H43" s="5">
        <f t="shared" si="4"/>
        <v>0</v>
      </c>
      <c r="I43" s="4" t="s">
        <v>5</v>
      </c>
      <c r="J43" s="5">
        <f t="shared" si="5"/>
        <v>0</v>
      </c>
      <c r="K43" s="4">
        <v>24</v>
      </c>
      <c r="L43" s="5">
        <f t="shared" si="6"/>
        <v>31.5</v>
      </c>
      <c r="M43" s="17" t="str">
        <f t="shared" si="32"/>
        <v>np</v>
      </c>
      <c r="N43" s="18">
        <f t="shared" si="8"/>
        <v>0</v>
      </c>
      <c r="O43" s="16" t="e">
        <f>VLOOKUP($C43,'Youth-14 Women''s Foil'!$C$4:$X$199,O$1-2,FALSE)</f>
        <v>#N/A</v>
      </c>
      <c r="P43" s="17" t="str">
        <f t="shared" si="33"/>
        <v>np</v>
      </c>
      <c r="Q43" s="18">
        <f t="shared" si="10"/>
        <v>0</v>
      </c>
      <c r="R43" s="16" t="e">
        <f>VLOOKUP($C43,'Youth-14 Women''s Foil'!$C$4:$X$199,R$1-2,FALSE)</f>
        <v>#N/A</v>
      </c>
      <c r="S43" s="17" t="str">
        <f t="shared" si="34"/>
        <v>np</v>
      </c>
      <c r="T43" s="18">
        <f t="shared" si="12"/>
        <v>0</v>
      </c>
      <c r="U43" s="16" t="e">
        <f>VLOOKUP($C43,'Youth-14 Women''s Foil'!$C$4:$X$199,U$1-2,FALSE)</f>
        <v>#N/A</v>
      </c>
      <c r="W43">
        <f t="shared" si="35"/>
        <v>0</v>
      </c>
      <c r="X43">
        <f t="shared" si="36"/>
        <v>0</v>
      </c>
      <c r="Y43">
        <f t="shared" si="37"/>
        <v>31.5</v>
      </c>
      <c r="Z43">
        <f t="shared" si="38"/>
        <v>0</v>
      </c>
      <c r="AA43">
        <f t="shared" si="39"/>
        <v>0</v>
      </c>
      <c r="AB43">
        <f t="shared" si="40"/>
        <v>0</v>
      </c>
      <c r="AD43" s="30"/>
    </row>
    <row r="44" spans="1:30" ht="13.5">
      <c r="A44" s="2" t="str">
        <f t="shared" si="0"/>
        <v>39T</v>
      </c>
      <c r="B44" s="2" t="str">
        <f t="shared" si="31"/>
        <v>#</v>
      </c>
      <c r="C44" s="26" t="s">
        <v>121</v>
      </c>
      <c r="D44" s="1">
        <v>1992</v>
      </c>
      <c r="E44" s="38">
        <f t="shared" si="2"/>
        <v>31.5</v>
      </c>
      <c r="F44" s="38">
        <f t="shared" si="3"/>
        <v>31.5</v>
      </c>
      <c r="G44" s="3" t="s">
        <v>5</v>
      </c>
      <c r="H44" s="5">
        <f t="shared" si="4"/>
        <v>0</v>
      </c>
      <c r="I44" s="4">
        <v>24</v>
      </c>
      <c r="J44" s="5">
        <f t="shared" si="5"/>
        <v>31.5</v>
      </c>
      <c r="K44" s="4" t="s">
        <v>5</v>
      </c>
      <c r="L44" s="5">
        <f t="shared" si="6"/>
        <v>0</v>
      </c>
      <c r="M44" s="17" t="str">
        <f t="shared" si="32"/>
        <v>np</v>
      </c>
      <c r="N44" s="18">
        <f t="shared" si="8"/>
        <v>0</v>
      </c>
      <c r="O44" s="16" t="e">
        <f>VLOOKUP($C44,'Youth-14 Women''s Foil'!$C$4:$X$199,O$1-2,FALSE)</f>
        <v>#N/A</v>
      </c>
      <c r="P44" s="17" t="str">
        <f t="shared" si="33"/>
        <v>np</v>
      </c>
      <c r="Q44" s="18">
        <f t="shared" si="10"/>
        <v>0</v>
      </c>
      <c r="R44" s="16" t="e">
        <f>VLOOKUP($C44,'Youth-14 Women''s Foil'!$C$4:$X$199,R$1-2,FALSE)</f>
        <v>#N/A</v>
      </c>
      <c r="S44" s="17" t="str">
        <f t="shared" si="34"/>
        <v>np</v>
      </c>
      <c r="T44" s="18">
        <f t="shared" si="12"/>
        <v>0</v>
      </c>
      <c r="U44" s="16" t="e">
        <f>VLOOKUP($C44,'Youth-14 Women''s Foil'!$C$4:$X$199,U$1-2,FALSE)</f>
        <v>#N/A</v>
      </c>
      <c r="W44">
        <f t="shared" si="35"/>
        <v>0</v>
      </c>
      <c r="X44">
        <f t="shared" si="36"/>
        <v>31.5</v>
      </c>
      <c r="Y44">
        <f t="shared" si="37"/>
        <v>0</v>
      </c>
      <c r="Z44">
        <f t="shared" si="38"/>
        <v>0</v>
      </c>
      <c r="AA44">
        <f t="shared" si="39"/>
        <v>0</v>
      </c>
      <c r="AB44">
        <f t="shared" si="40"/>
        <v>0</v>
      </c>
      <c r="AD44" s="30"/>
    </row>
    <row r="45" spans="1:30" ht="13.5">
      <c r="A45" s="2" t="str">
        <f t="shared" si="0"/>
        <v>42</v>
      </c>
      <c r="B45" s="2" t="str">
        <f t="shared" si="31"/>
        <v>#</v>
      </c>
      <c r="C45" s="26" t="s">
        <v>55</v>
      </c>
      <c r="D45" s="1">
        <v>1992</v>
      </c>
      <c r="E45" s="38">
        <f t="shared" si="2"/>
        <v>30.5</v>
      </c>
      <c r="F45" s="38">
        <f t="shared" si="3"/>
        <v>30.5</v>
      </c>
      <c r="G45" s="3" t="s">
        <v>5</v>
      </c>
      <c r="H45" s="5">
        <f t="shared" si="4"/>
        <v>0</v>
      </c>
      <c r="I45" s="4">
        <v>26</v>
      </c>
      <c r="J45" s="5">
        <f t="shared" si="5"/>
        <v>30.5</v>
      </c>
      <c r="K45" s="4" t="s">
        <v>5</v>
      </c>
      <c r="L45" s="5">
        <f t="shared" si="6"/>
        <v>0</v>
      </c>
      <c r="M45" s="17" t="str">
        <f t="shared" si="32"/>
        <v>np</v>
      </c>
      <c r="N45" s="18">
        <f t="shared" si="8"/>
        <v>0</v>
      </c>
      <c r="O45" s="16" t="e">
        <f>VLOOKUP($C45,'Youth-14 Women''s Foil'!$C$4:$X$199,O$1-2,FALSE)</f>
        <v>#N/A</v>
      </c>
      <c r="P45" s="17" t="str">
        <f t="shared" si="33"/>
        <v>np</v>
      </c>
      <c r="Q45" s="18">
        <f t="shared" si="10"/>
        <v>0</v>
      </c>
      <c r="R45" s="16" t="e">
        <f>VLOOKUP($C45,'Youth-14 Women''s Foil'!$C$4:$X$199,R$1-2,FALSE)</f>
        <v>#N/A</v>
      </c>
      <c r="S45" s="17" t="str">
        <f t="shared" si="34"/>
        <v>np</v>
      </c>
      <c r="T45" s="18">
        <f t="shared" si="12"/>
        <v>0</v>
      </c>
      <c r="U45" s="16" t="e">
        <f>VLOOKUP($C45,'Youth-14 Women''s Foil'!$C$4:$X$199,U$1-2,FALSE)</f>
        <v>#N/A</v>
      </c>
      <c r="W45">
        <f t="shared" si="35"/>
        <v>0</v>
      </c>
      <c r="X45">
        <f t="shared" si="36"/>
        <v>30.5</v>
      </c>
      <c r="Y45">
        <f t="shared" si="37"/>
        <v>0</v>
      </c>
      <c r="Z45">
        <f t="shared" si="38"/>
        <v>0</v>
      </c>
      <c r="AA45">
        <f t="shared" si="39"/>
        <v>0</v>
      </c>
      <c r="AB45">
        <f t="shared" si="40"/>
        <v>0</v>
      </c>
      <c r="AD45" s="30"/>
    </row>
    <row r="46" spans="1:30" ht="13.5">
      <c r="A46" s="2" t="str">
        <f t="shared" si="0"/>
        <v>43</v>
      </c>
      <c r="B46" s="2" t="str">
        <f t="shared" si="31"/>
        <v>#</v>
      </c>
      <c r="C46" s="26" t="s">
        <v>95</v>
      </c>
      <c r="D46" s="1">
        <v>1992</v>
      </c>
      <c r="E46" s="38">
        <f t="shared" si="2"/>
        <v>30</v>
      </c>
      <c r="F46" s="38">
        <f t="shared" si="3"/>
        <v>30</v>
      </c>
      <c r="G46" s="3">
        <v>27</v>
      </c>
      <c r="H46" s="5">
        <f t="shared" si="4"/>
        <v>30</v>
      </c>
      <c r="I46" s="4" t="s">
        <v>5</v>
      </c>
      <c r="J46" s="5">
        <f t="shared" si="5"/>
        <v>0</v>
      </c>
      <c r="K46" s="4" t="s">
        <v>5</v>
      </c>
      <c r="L46" s="5">
        <f t="shared" si="6"/>
        <v>0</v>
      </c>
      <c r="M46" s="17" t="str">
        <f t="shared" si="32"/>
        <v>np</v>
      </c>
      <c r="N46" s="18">
        <f t="shared" si="8"/>
        <v>0</v>
      </c>
      <c r="O46" s="16" t="e">
        <f>VLOOKUP($C46,'Youth-14 Women''s Foil'!$C$4:$X$199,O$1-2,FALSE)</f>
        <v>#N/A</v>
      </c>
      <c r="P46" s="17" t="str">
        <f t="shared" si="33"/>
        <v>np</v>
      </c>
      <c r="Q46" s="18">
        <f t="shared" si="10"/>
        <v>0</v>
      </c>
      <c r="R46" s="16" t="e">
        <f>VLOOKUP($C46,'Youth-14 Women''s Foil'!$C$4:$X$199,R$1-2,FALSE)</f>
        <v>#N/A</v>
      </c>
      <c r="S46" s="17" t="str">
        <f t="shared" si="34"/>
        <v>np</v>
      </c>
      <c r="T46" s="18">
        <f t="shared" si="12"/>
        <v>0</v>
      </c>
      <c r="U46" s="16" t="e">
        <f>VLOOKUP($C46,'Youth-14 Women''s Foil'!$C$4:$X$199,U$1-2,FALSE)</f>
        <v>#N/A</v>
      </c>
      <c r="W46">
        <f t="shared" si="35"/>
        <v>30</v>
      </c>
      <c r="X46">
        <f t="shared" si="36"/>
        <v>0</v>
      </c>
      <c r="Y46">
        <f t="shared" si="37"/>
        <v>0</v>
      </c>
      <c r="Z46">
        <f t="shared" si="38"/>
        <v>0</v>
      </c>
      <c r="AA46">
        <f t="shared" si="39"/>
        <v>0</v>
      </c>
      <c r="AB46">
        <f t="shared" si="40"/>
        <v>0</v>
      </c>
      <c r="AD46" s="30"/>
    </row>
    <row r="47" spans="1:30" ht="13.5">
      <c r="A47" s="2" t="str">
        <f t="shared" si="0"/>
        <v>44</v>
      </c>
      <c r="B47" s="2" t="str">
        <f t="shared" si="31"/>
        <v>#</v>
      </c>
      <c r="C47" s="26" t="s">
        <v>216</v>
      </c>
      <c r="D47" s="1">
        <v>1993</v>
      </c>
      <c r="E47" s="38">
        <f t="shared" si="2"/>
        <v>29.5</v>
      </c>
      <c r="F47" s="38">
        <f t="shared" si="3"/>
        <v>29.5</v>
      </c>
      <c r="G47" s="3">
        <v>28</v>
      </c>
      <c r="H47" s="5">
        <f t="shared" si="4"/>
        <v>29.5</v>
      </c>
      <c r="I47" s="4" t="s">
        <v>5</v>
      </c>
      <c r="J47" s="5">
        <f t="shared" si="5"/>
        <v>0</v>
      </c>
      <c r="K47" s="4" t="s">
        <v>5</v>
      </c>
      <c r="L47" s="5">
        <f t="shared" si="6"/>
        <v>0</v>
      </c>
      <c r="M47" s="17" t="str">
        <f t="shared" si="32"/>
        <v>np</v>
      </c>
      <c r="N47" s="18">
        <f t="shared" si="8"/>
        <v>0</v>
      </c>
      <c r="O47" s="16" t="e">
        <f>VLOOKUP($C47,'Youth-14 Women''s Foil'!$C$4:$X$199,O$1-2,FALSE)</f>
        <v>#N/A</v>
      </c>
      <c r="P47" s="17" t="str">
        <f t="shared" si="33"/>
        <v>np</v>
      </c>
      <c r="Q47" s="18">
        <f t="shared" si="10"/>
        <v>0</v>
      </c>
      <c r="R47" s="16" t="e">
        <f>VLOOKUP($C47,'Youth-14 Women''s Foil'!$C$4:$X$199,R$1-2,FALSE)</f>
        <v>#N/A</v>
      </c>
      <c r="S47" s="17" t="str">
        <f t="shared" si="34"/>
        <v>np</v>
      </c>
      <c r="T47" s="18">
        <f t="shared" si="12"/>
        <v>0</v>
      </c>
      <c r="U47" s="16" t="e">
        <f>VLOOKUP($C47,'Youth-14 Women''s Foil'!$C$4:$X$199,U$1-2,FALSE)</f>
        <v>#N/A</v>
      </c>
      <c r="W47">
        <f t="shared" si="35"/>
        <v>29.5</v>
      </c>
      <c r="X47">
        <f t="shared" si="36"/>
        <v>0</v>
      </c>
      <c r="Y47">
        <f t="shared" si="37"/>
        <v>0</v>
      </c>
      <c r="Z47">
        <f t="shared" si="38"/>
        <v>0</v>
      </c>
      <c r="AA47">
        <f t="shared" si="39"/>
        <v>0</v>
      </c>
      <c r="AB47">
        <f t="shared" si="40"/>
        <v>0</v>
      </c>
      <c r="AD47" s="30"/>
    </row>
    <row r="48" spans="1:30" ht="13.5">
      <c r="A48" s="2" t="str">
        <f t="shared" si="0"/>
        <v>45</v>
      </c>
      <c r="B48" s="2" t="str">
        <f t="shared" si="31"/>
        <v> </v>
      </c>
      <c r="C48" s="26" t="s">
        <v>97</v>
      </c>
      <c r="D48" s="1">
        <v>1991</v>
      </c>
      <c r="E48" s="38">
        <f t="shared" si="2"/>
        <v>28.5</v>
      </c>
      <c r="F48" s="38">
        <f t="shared" si="3"/>
        <v>28.5</v>
      </c>
      <c r="G48" s="3">
        <v>30</v>
      </c>
      <c r="H48" s="5">
        <f t="shared" si="4"/>
        <v>28.5</v>
      </c>
      <c r="I48" s="4" t="s">
        <v>5</v>
      </c>
      <c r="J48" s="5">
        <f t="shared" si="5"/>
        <v>0</v>
      </c>
      <c r="K48" s="4" t="s">
        <v>5</v>
      </c>
      <c r="L48" s="5">
        <f t="shared" si="6"/>
        <v>0</v>
      </c>
      <c r="M48" s="17" t="str">
        <f t="shared" si="32"/>
        <v>np</v>
      </c>
      <c r="N48" s="18">
        <f t="shared" si="8"/>
        <v>0</v>
      </c>
      <c r="O48" s="16" t="e">
        <f>VLOOKUP($C48,'Youth-14 Women''s Foil'!$C$4:$X$199,O$1-2,FALSE)</f>
        <v>#N/A</v>
      </c>
      <c r="P48" s="17" t="str">
        <f t="shared" si="33"/>
        <v>np</v>
      </c>
      <c r="Q48" s="18">
        <f t="shared" si="10"/>
        <v>0</v>
      </c>
      <c r="R48" s="16" t="e">
        <f>VLOOKUP($C48,'Youth-14 Women''s Foil'!$C$4:$X$199,R$1-2,FALSE)</f>
        <v>#N/A</v>
      </c>
      <c r="S48" s="17" t="str">
        <f t="shared" si="34"/>
        <v>np</v>
      </c>
      <c r="T48" s="18">
        <f t="shared" si="12"/>
        <v>0</v>
      </c>
      <c r="U48" s="16" t="e">
        <f>VLOOKUP($C48,'Youth-14 Women''s Foil'!$C$4:$X$199,U$1-2,FALSE)</f>
        <v>#N/A</v>
      </c>
      <c r="W48">
        <f t="shared" si="35"/>
        <v>28.5</v>
      </c>
      <c r="X48">
        <f t="shared" si="36"/>
        <v>0</v>
      </c>
      <c r="Y48">
        <f t="shared" si="37"/>
        <v>0</v>
      </c>
      <c r="Z48">
        <f t="shared" si="38"/>
        <v>0</v>
      </c>
      <c r="AA48">
        <f t="shared" si="39"/>
        <v>0</v>
      </c>
      <c r="AB48">
        <f t="shared" si="40"/>
        <v>0</v>
      </c>
      <c r="AD48" s="30"/>
    </row>
    <row r="49" spans="1:30" ht="13.5">
      <c r="A49" s="2" t="str">
        <f t="shared" si="0"/>
        <v>46T</v>
      </c>
      <c r="B49" s="2" t="str">
        <f t="shared" si="31"/>
        <v> </v>
      </c>
      <c r="C49" s="40" t="s">
        <v>483</v>
      </c>
      <c r="D49" s="1">
        <v>1991</v>
      </c>
      <c r="E49" s="38">
        <f t="shared" si="2"/>
        <v>28</v>
      </c>
      <c r="F49" s="38">
        <f t="shared" si="3"/>
        <v>28</v>
      </c>
      <c r="G49" s="3" t="s">
        <v>5</v>
      </c>
      <c r="H49" s="5">
        <f t="shared" si="4"/>
        <v>0</v>
      </c>
      <c r="I49" s="4" t="s">
        <v>5</v>
      </c>
      <c r="J49" s="5">
        <f t="shared" si="5"/>
        <v>0</v>
      </c>
      <c r="K49" s="4">
        <v>31</v>
      </c>
      <c r="L49" s="5">
        <f t="shared" si="6"/>
        <v>28</v>
      </c>
      <c r="M49" s="17" t="str">
        <f t="shared" si="32"/>
        <v>np</v>
      </c>
      <c r="N49" s="18">
        <f t="shared" si="8"/>
        <v>0</v>
      </c>
      <c r="O49" s="16" t="e">
        <f>VLOOKUP($C49,'Youth-14 Women''s Foil'!$C$4:$X$199,O$1-2,FALSE)</f>
        <v>#N/A</v>
      </c>
      <c r="P49" s="17" t="str">
        <f t="shared" si="33"/>
        <v>np</v>
      </c>
      <c r="Q49" s="18">
        <f t="shared" si="10"/>
        <v>0</v>
      </c>
      <c r="R49" s="16" t="e">
        <f>VLOOKUP($C49,'Youth-14 Women''s Foil'!$C$4:$X$199,R$1-2,FALSE)</f>
        <v>#N/A</v>
      </c>
      <c r="S49" s="17" t="str">
        <f t="shared" si="34"/>
        <v>np</v>
      </c>
      <c r="T49" s="18">
        <f t="shared" si="12"/>
        <v>0</v>
      </c>
      <c r="U49" s="16" t="e">
        <f>VLOOKUP($C49,'Youth-14 Women''s Foil'!$C$4:$X$199,U$1-2,FALSE)</f>
        <v>#N/A</v>
      </c>
      <c r="W49">
        <f t="shared" si="35"/>
        <v>0</v>
      </c>
      <c r="X49">
        <f t="shared" si="36"/>
        <v>0</v>
      </c>
      <c r="Y49">
        <f t="shared" si="37"/>
        <v>28</v>
      </c>
      <c r="Z49">
        <f t="shared" si="38"/>
        <v>0</v>
      </c>
      <c r="AA49">
        <f t="shared" si="39"/>
        <v>0</v>
      </c>
      <c r="AB49">
        <f t="shared" si="40"/>
        <v>0</v>
      </c>
      <c r="AD49" s="30"/>
    </row>
    <row r="50" spans="1:30" ht="13.5">
      <c r="A50" s="2" t="str">
        <f t="shared" si="0"/>
        <v>46T</v>
      </c>
      <c r="B50" s="2" t="str">
        <f t="shared" si="31"/>
        <v> </v>
      </c>
      <c r="C50" s="26" t="s">
        <v>359</v>
      </c>
      <c r="D50" s="1">
        <v>1990</v>
      </c>
      <c r="E50" s="38">
        <f t="shared" si="2"/>
        <v>28</v>
      </c>
      <c r="F50" s="38">
        <f t="shared" si="3"/>
        <v>28</v>
      </c>
      <c r="G50" s="3">
        <v>31</v>
      </c>
      <c r="H50" s="5">
        <f t="shared" si="4"/>
        <v>28</v>
      </c>
      <c r="I50" s="4" t="s">
        <v>5</v>
      </c>
      <c r="J50" s="5">
        <f t="shared" si="5"/>
        <v>0</v>
      </c>
      <c r="K50" s="4" t="s">
        <v>5</v>
      </c>
      <c r="L50" s="5">
        <f t="shared" si="6"/>
        <v>0</v>
      </c>
      <c r="M50" s="17" t="str">
        <f t="shared" si="32"/>
        <v>np</v>
      </c>
      <c r="N50" s="18">
        <f t="shared" si="8"/>
        <v>0</v>
      </c>
      <c r="O50" s="16" t="e">
        <f>VLOOKUP($C50,'Youth-14 Women''s Foil'!$C$4:$X$199,O$1-2,FALSE)</f>
        <v>#N/A</v>
      </c>
      <c r="P50" s="17" t="str">
        <f t="shared" si="33"/>
        <v>np</v>
      </c>
      <c r="Q50" s="18">
        <f t="shared" si="10"/>
        <v>0</v>
      </c>
      <c r="R50" s="16" t="e">
        <f>VLOOKUP($C50,'Youth-14 Women''s Foil'!$C$4:$X$199,R$1-2,FALSE)</f>
        <v>#N/A</v>
      </c>
      <c r="S50" s="17" t="str">
        <f t="shared" si="34"/>
        <v>np</v>
      </c>
      <c r="T50" s="18">
        <f t="shared" si="12"/>
        <v>0</v>
      </c>
      <c r="U50" s="16" t="e">
        <f>VLOOKUP($C50,'Youth-14 Women''s Foil'!$C$4:$X$199,U$1-2,FALSE)</f>
        <v>#N/A</v>
      </c>
      <c r="W50">
        <f t="shared" si="35"/>
        <v>28</v>
      </c>
      <c r="X50">
        <f t="shared" si="36"/>
        <v>0</v>
      </c>
      <c r="Y50">
        <f t="shared" si="37"/>
        <v>0</v>
      </c>
      <c r="Z50">
        <f t="shared" si="38"/>
        <v>0</v>
      </c>
      <c r="AA50">
        <f t="shared" si="39"/>
        <v>0</v>
      </c>
      <c r="AB50">
        <f t="shared" si="40"/>
        <v>0</v>
      </c>
      <c r="AD50" s="30"/>
    </row>
    <row r="51" spans="1:30" ht="13.5">
      <c r="A51" s="2" t="str">
        <f t="shared" si="0"/>
        <v>48T</v>
      </c>
      <c r="B51" s="2" t="str">
        <f t="shared" si="31"/>
        <v>#</v>
      </c>
      <c r="C51" s="40" t="s">
        <v>120</v>
      </c>
      <c r="D51" s="1">
        <v>1993</v>
      </c>
      <c r="E51" s="38">
        <f t="shared" si="2"/>
        <v>27.5</v>
      </c>
      <c r="F51" s="38">
        <f t="shared" si="3"/>
        <v>27.5</v>
      </c>
      <c r="G51" s="3" t="s">
        <v>5</v>
      </c>
      <c r="H51" s="5">
        <f t="shared" si="4"/>
        <v>0</v>
      </c>
      <c r="I51" s="4" t="s">
        <v>5</v>
      </c>
      <c r="J51" s="5">
        <f t="shared" si="5"/>
        <v>0</v>
      </c>
      <c r="K51" s="4">
        <v>32</v>
      </c>
      <c r="L51" s="5">
        <f t="shared" si="6"/>
        <v>27.5</v>
      </c>
      <c r="M51" s="17" t="str">
        <f t="shared" si="32"/>
        <v>np</v>
      </c>
      <c r="N51" s="18">
        <f t="shared" si="8"/>
        <v>0</v>
      </c>
      <c r="O51" s="16" t="e">
        <f>VLOOKUP($C51,'Youth-14 Women''s Foil'!$C$4:$X$199,O$1-2,FALSE)</f>
        <v>#N/A</v>
      </c>
      <c r="P51" s="17" t="str">
        <f t="shared" si="33"/>
        <v>np</v>
      </c>
      <c r="Q51" s="18">
        <f t="shared" si="10"/>
        <v>0</v>
      </c>
      <c r="R51" s="16" t="e">
        <f>VLOOKUP($C51,'Youth-14 Women''s Foil'!$C$4:$X$199,R$1-2,FALSE)</f>
        <v>#N/A</v>
      </c>
      <c r="S51" s="17" t="str">
        <f t="shared" si="34"/>
        <v>np</v>
      </c>
      <c r="T51" s="18">
        <f t="shared" si="12"/>
        <v>0</v>
      </c>
      <c r="U51" s="16" t="e">
        <f>VLOOKUP($C51,'Youth-14 Women''s Foil'!$C$4:$X$199,U$1-2,FALSE)</f>
        <v>#N/A</v>
      </c>
      <c r="W51">
        <f t="shared" si="35"/>
        <v>0</v>
      </c>
      <c r="X51">
        <f t="shared" si="36"/>
        <v>0</v>
      </c>
      <c r="Y51">
        <f t="shared" si="37"/>
        <v>27.5</v>
      </c>
      <c r="Z51">
        <f t="shared" si="38"/>
        <v>0</v>
      </c>
      <c r="AA51">
        <f t="shared" si="39"/>
        <v>0</v>
      </c>
      <c r="AB51">
        <f t="shared" si="40"/>
        <v>0</v>
      </c>
      <c r="AD51" s="30"/>
    </row>
    <row r="52" spans="1:30" ht="13.5">
      <c r="A52" s="2" t="str">
        <f t="shared" si="0"/>
        <v>48T</v>
      </c>
      <c r="B52" s="2" t="str">
        <f t="shared" si="31"/>
        <v>#</v>
      </c>
      <c r="C52" s="26" t="s">
        <v>282</v>
      </c>
      <c r="D52" s="1">
        <v>1992</v>
      </c>
      <c r="E52" s="38">
        <f t="shared" si="2"/>
        <v>27.5</v>
      </c>
      <c r="F52" s="38">
        <f t="shared" si="3"/>
        <v>27.5</v>
      </c>
      <c r="G52" s="3">
        <v>32</v>
      </c>
      <c r="H52" s="5">
        <f t="shared" si="4"/>
        <v>27.5</v>
      </c>
      <c r="I52" s="4" t="s">
        <v>5</v>
      </c>
      <c r="J52" s="5">
        <f t="shared" si="5"/>
        <v>0</v>
      </c>
      <c r="K52" s="4" t="s">
        <v>5</v>
      </c>
      <c r="L52" s="5">
        <f t="shared" si="6"/>
        <v>0</v>
      </c>
      <c r="M52" s="17" t="str">
        <f t="shared" si="32"/>
        <v>np</v>
      </c>
      <c r="N52" s="18">
        <f t="shared" si="8"/>
        <v>0</v>
      </c>
      <c r="O52" s="16" t="e">
        <f>VLOOKUP($C52,'Youth-14 Women''s Foil'!$C$4:$X$199,O$1-2,FALSE)</f>
        <v>#N/A</v>
      </c>
      <c r="P52" s="17" t="str">
        <f t="shared" si="33"/>
        <v>np</v>
      </c>
      <c r="Q52" s="18">
        <f t="shared" si="10"/>
        <v>0</v>
      </c>
      <c r="R52" s="16" t="e">
        <f>VLOOKUP($C52,'Youth-14 Women''s Foil'!$C$4:$X$199,R$1-2,FALSE)</f>
        <v>#N/A</v>
      </c>
      <c r="S52" s="17" t="str">
        <f t="shared" si="34"/>
        <v>np</v>
      </c>
      <c r="T52" s="18">
        <f t="shared" si="12"/>
        <v>0</v>
      </c>
      <c r="U52" s="16" t="e">
        <f>VLOOKUP($C52,'Youth-14 Women''s Foil'!$C$4:$X$199,U$1-2,FALSE)</f>
        <v>#N/A</v>
      </c>
      <c r="W52">
        <f t="shared" si="35"/>
        <v>27.5</v>
      </c>
      <c r="X52">
        <f t="shared" si="36"/>
        <v>0</v>
      </c>
      <c r="Y52">
        <f t="shared" si="37"/>
        <v>0</v>
      </c>
      <c r="Z52">
        <f t="shared" si="38"/>
        <v>0</v>
      </c>
      <c r="AA52">
        <f t="shared" si="39"/>
        <v>0</v>
      </c>
      <c r="AB52">
        <f t="shared" si="40"/>
        <v>0</v>
      </c>
      <c r="AD52" s="30"/>
    </row>
    <row r="53" ht="13.5">
      <c r="AD53" s="30"/>
    </row>
    <row r="54" ht="13.5">
      <c r="AD54" s="30"/>
    </row>
    <row r="55" ht="13.5">
      <c r="AD55" s="30"/>
    </row>
    <row r="56" ht="13.5">
      <c r="AD56" s="30"/>
    </row>
    <row r="57" ht="13.5">
      <c r="AD57" s="30"/>
    </row>
    <row r="58" ht="13.5">
      <c r="AD58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&amp;L&amp;"Arial,Bold"# Youth-10
* Permanent Resident&amp;"Arial,Regular"
Total = Best 4 results&amp;CPage &amp;P&amp;R&amp;"Arial,Bold"np = Did not earn points (including not competing)&amp;"Arial,Regular"
Printed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258</v>
      </c>
      <c r="H1" s="10"/>
      <c r="I1" s="9" t="s">
        <v>369</v>
      </c>
      <c r="J1" s="10"/>
      <c r="K1" s="9" t="s">
        <v>446</v>
      </c>
      <c r="L1" s="10"/>
      <c r="M1" s="15" t="s">
        <v>256</v>
      </c>
      <c r="N1" s="19"/>
      <c r="O1" s="20">
        <f>HLOOKUP(M1,'Youth-14 Women''s Saber'!$G$1:$L$3,3,0)</f>
        <v>7</v>
      </c>
      <c r="P1" s="15" t="s">
        <v>371</v>
      </c>
      <c r="Q1" s="19"/>
      <c r="R1" s="20">
        <f>HLOOKUP(P1,'Youth-14 Women''s Saber'!$G$1:$L$3,3,0)</f>
        <v>9</v>
      </c>
      <c r="S1" s="15" t="s">
        <v>448</v>
      </c>
      <c r="T1" s="19"/>
      <c r="U1" s="20">
        <f>HLOOKUP(S1,'Youth-14 Women''s Saber'!$G$1:$L$3,3,0)</f>
        <v>11</v>
      </c>
    </row>
    <row r="2" spans="1:30" s="11" customFormat="1" ht="18.75" customHeight="1">
      <c r="A2" s="7"/>
      <c r="B2" s="7"/>
      <c r="C2" s="12"/>
      <c r="D2" s="12"/>
      <c r="E2" s="36"/>
      <c r="F2" s="36"/>
      <c r="G2" s="35" t="s">
        <v>6</v>
      </c>
      <c r="H2" s="10" t="s">
        <v>259</v>
      </c>
      <c r="I2" s="13" t="s">
        <v>6</v>
      </c>
      <c r="J2" s="10" t="s">
        <v>370</v>
      </c>
      <c r="K2" s="13" t="s">
        <v>6</v>
      </c>
      <c r="L2" s="10" t="s">
        <v>447</v>
      </c>
      <c r="M2" s="15" t="str">
        <f ca="1">INDIRECT("'Youth-14 Women''s Saber'!R2C"&amp;O1,FALSE)</f>
        <v>B</v>
      </c>
      <c r="N2" s="19" t="str">
        <f ca="1">INDIRECT("'Youth-14 Women''s Saber'!R2C"&amp;O1+1,FALSE)</f>
        <v>Jan 2003&lt;BR&gt;Y14</v>
      </c>
      <c r="O2" s="14"/>
      <c r="P2" s="15" t="str">
        <f ca="1">INDIRECT("'Youth-14 Women''s Saber'!R2C"&amp;R1,FALSE)</f>
        <v>B</v>
      </c>
      <c r="Q2" s="19" t="str">
        <f ca="1">INDIRECT("'Youth-14 Women''s Saber'!R2C"&amp;R1+1,FALSE)</f>
        <v>Apr 2003&lt;BR&gt;Y14</v>
      </c>
      <c r="R2" s="14"/>
      <c r="S2" s="15" t="str">
        <f ca="1">INDIRECT("'Youth-14 Women''s Saber'!R2C"&amp;U1,FALSE)</f>
        <v>B</v>
      </c>
      <c r="T2" s="19" t="str">
        <f ca="1">INDIRECT("'Youth-14 Women''s Saber'!R2C"&amp;U1+1,FALSE)</f>
        <v>Summer&lt;BR&gt;2003&lt;BR&gt;Y14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3</v>
      </c>
      <c r="O3" s="14"/>
      <c r="P3" s="23">
        <f>COLUMN()</f>
        <v>16</v>
      </c>
      <c r="Q3" s="24">
        <f>HLOOKUP(P2,PointTableHeader,2,FALSE)</f>
        <v>3</v>
      </c>
      <c r="R3" s="14"/>
      <c r="S3" s="23">
        <f>COLUMN()</f>
        <v>19</v>
      </c>
      <c r="T3" s="24">
        <f>HLOOKUP(S2,PointTableHeader,2,FALSE)</f>
        <v>3</v>
      </c>
      <c r="U3" s="14"/>
    </row>
    <row r="4" spans="1:30" ht="13.5">
      <c r="A4" s="2" t="str">
        <f aca="true" t="shared" si="0" ref="A4:A30">IF(E4=0,"",IF(E4=E3,A3,ROW()-3&amp;IF(E4=E5,"T","")))</f>
        <v>1</v>
      </c>
      <c r="B4" s="2" t="str">
        <f aca="true" t="shared" si="1" ref="B4:B16">IF(D4&gt;=U11Cutoff,"#"," ")</f>
        <v> </v>
      </c>
      <c r="C4" s="26" t="s">
        <v>366</v>
      </c>
      <c r="D4" s="1">
        <v>1990</v>
      </c>
      <c r="E4" s="38">
        <f aca="true" t="shared" si="2" ref="E4:E30">LARGE($W4:$AB4,1)+LARGE($W4:$AB4,2)+LARGE($W4:$AB4,3)+LARGE($W4:$AB4,4)</f>
        <v>500</v>
      </c>
      <c r="F4" s="38">
        <f aca="true" t="shared" si="3" ref="F4:F30">LARGE($W4:$Y4,1)+LARGE($W4:$Y4,2)</f>
        <v>100</v>
      </c>
      <c r="G4" s="3" t="s">
        <v>5</v>
      </c>
      <c r="H4" s="5">
        <f aca="true" t="shared" si="4" ref="H4:H30">IF(OR(G4&gt;=33,ISNUMBER(G4)=FALSE),0,VLOOKUP(G4,PointTable,H$3,TRUE))</f>
        <v>0</v>
      </c>
      <c r="I4" s="4">
        <v>1</v>
      </c>
      <c r="J4" s="5">
        <f aca="true" t="shared" si="5" ref="J4:J30">IF(OR(I4&gt;=33,ISNUMBER(I4)=FALSE),0,VLOOKUP(I4,PointTable,J$3,TRUE))</f>
        <v>100</v>
      </c>
      <c r="K4" s="4" t="s">
        <v>5</v>
      </c>
      <c r="L4" s="5">
        <f aca="true" t="shared" si="6" ref="L4:L30">IF(OR(K4&gt;=33,ISNUMBER(K4)=FALSE),0,VLOOKUP(K4,PointTable,L$3,TRUE))</f>
        <v>0</v>
      </c>
      <c r="M4" s="17" t="str">
        <f aca="true" t="shared" si="7" ref="M4:M16">IF(ISERROR(O4),"np",O4)</f>
        <v>np</v>
      </c>
      <c r="N4" s="18">
        <f aca="true" t="shared" si="8" ref="N4:N30">IF(OR(M4&gt;=33,ISNUMBER(M4)=FALSE),0,VLOOKUP(M4,PointTable,N$3,TRUE))</f>
        <v>0</v>
      </c>
      <c r="O4" s="16" t="str">
        <f>VLOOKUP($C4,'Youth-14 Women''s Saber'!$C$4:$X$202,O$1-2,FALSE)</f>
        <v>np</v>
      </c>
      <c r="P4" s="17">
        <f aca="true" t="shared" si="9" ref="P4:P16">IF(ISERROR(R4),"np",R4)</f>
        <v>1</v>
      </c>
      <c r="Q4" s="18">
        <f aca="true" t="shared" si="10" ref="Q4:Q30">IF(OR(P4&gt;=33,ISNUMBER(P4)=FALSE),0,VLOOKUP(P4,PointTable,Q$3,TRUE))</f>
        <v>200</v>
      </c>
      <c r="R4" s="16">
        <f>VLOOKUP($C4,'Youth-14 Women''s Saber'!$C$4:$X$202,R$1-2,FALSE)</f>
        <v>1</v>
      </c>
      <c r="S4" s="17">
        <f aca="true" t="shared" si="11" ref="S4:S16">IF(ISERROR(U4),"np",U4)</f>
        <v>1</v>
      </c>
      <c r="T4" s="18">
        <f aca="true" t="shared" si="12" ref="T4:T30">IF(OR(S4&gt;=33,ISNUMBER(S4)=FALSE),0,VLOOKUP(S4,PointTable,T$3,TRUE))</f>
        <v>200</v>
      </c>
      <c r="U4" s="16">
        <f>VLOOKUP($C4,'Youth-14 Women''s Saber'!$C$4:$X$202,U$1-2,FALSE)</f>
        <v>1</v>
      </c>
      <c r="W4">
        <f>H4</f>
        <v>0</v>
      </c>
      <c r="X4">
        <f>J4</f>
        <v>100</v>
      </c>
      <c r="Y4">
        <f>L4</f>
        <v>0</v>
      </c>
      <c r="Z4">
        <f>N4</f>
        <v>0</v>
      </c>
      <c r="AA4">
        <f>Q4</f>
        <v>200</v>
      </c>
      <c r="AB4">
        <f>T4</f>
        <v>200</v>
      </c>
      <c r="AD4" s="30"/>
    </row>
    <row r="5" spans="1:30" ht="13.5">
      <c r="A5" s="2" t="str">
        <f t="shared" si="0"/>
        <v>2</v>
      </c>
      <c r="B5" s="2" t="str">
        <f t="shared" si="1"/>
        <v> </v>
      </c>
      <c r="C5" s="33" t="s">
        <v>61</v>
      </c>
      <c r="D5" s="34">
        <v>1990</v>
      </c>
      <c r="E5" s="38">
        <f t="shared" si="2"/>
        <v>481</v>
      </c>
      <c r="F5" s="38">
        <f t="shared" si="3"/>
        <v>192</v>
      </c>
      <c r="G5" s="3">
        <v>1</v>
      </c>
      <c r="H5" s="5">
        <f t="shared" si="4"/>
        <v>100</v>
      </c>
      <c r="I5" s="4">
        <v>2</v>
      </c>
      <c r="J5" s="5">
        <f t="shared" si="5"/>
        <v>92</v>
      </c>
      <c r="K5" s="4">
        <v>3</v>
      </c>
      <c r="L5" s="5">
        <f t="shared" si="6"/>
        <v>85</v>
      </c>
      <c r="M5" s="17">
        <f t="shared" si="7"/>
        <v>13</v>
      </c>
      <c r="N5" s="18">
        <f t="shared" si="8"/>
        <v>103</v>
      </c>
      <c r="O5" s="16">
        <f>VLOOKUP($C5,'Youth-14 Women''s Saber'!$C$4:$X$202,O$1-2,FALSE)</f>
        <v>13</v>
      </c>
      <c r="P5" s="17">
        <f t="shared" si="9"/>
        <v>5</v>
      </c>
      <c r="Q5" s="18">
        <f t="shared" si="10"/>
        <v>140</v>
      </c>
      <c r="R5" s="16">
        <f>VLOOKUP($C5,'Youth-14 Women''s Saber'!$C$4:$X$202,R$1-2,FALSE)</f>
        <v>5</v>
      </c>
      <c r="S5" s="17">
        <f t="shared" si="11"/>
        <v>7</v>
      </c>
      <c r="T5" s="18">
        <f t="shared" si="12"/>
        <v>138</v>
      </c>
      <c r="U5" s="16">
        <f>VLOOKUP($C5,'Youth-14 Women''s Saber'!$C$4:$X$202,U$1-2,FALSE)</f>
        <v>7</v>
      </c>
      <c r="W5">
        <f>H5</f>
        <v>100</v>
      </c>
      <c r="X5">
        <f>J5</f>
        <v>92</v>
      </c>
      <c r="Y5">
        <f>L5</f>
        <v>85</v>
      </c>
      <c r="Z5">
        <f>N5</f>
        <v>103</v>
      </c>
      <c r="AA5">
        <f>Q5</f>
        <v>140</v>
      </c>
      <c r="AB5">
        <f>T5</f>
        <v>138</v>
      </c>
      <c r="AD5" s="30"/>
    </row>
    <row r="6" spans="1:30" ht="13.5">
      <c r="A6" s="2" t="str">
        <f t="shared" si="0"/>
        <v>3</v>
      </c>
      <c r="B6" s="2" t="str">
        <f t="shared" si="1"/>
        <v> </v>
      </c>
      <c r="C6" s="26" t="s">
        <v>151</v>
      </c>
      <c r="D6" s="1">
        <v>1990</v>
      </c>
      <c r="E6" s="38">
        <f t="shared" si="2"/>
        <v>435</v>
      </c>
      <c r="F6" s="38">
        <f t="shared" si="3"/>
        <v>177</v>
      </c>
      <c r="G6" s="3">
        <v>2</v>
      </c>
      <c r="H6" s="5">
        <f t="shared" si="4"/>
        <v>92</v>
      </c>
      <c r="I6" s="4">
        <v>3</v>
      </c>
      <c r="J6" s="5">
        <f t="shared" si="5"/>
        <v>85</v>
      </c>
      <c r="K6" s="4">
        <v>3</v>
      </c>
      <c r="L6" s="5">
        <f t="shared" si="6"/>
        <v>85</v>
      </c>
      <c r="M6" s="17">
        <f t="shared" si="7"/>
        <v>7</v>
      </c>
      <c r="N6" s="18">
        <f t="shared" si="8"/>
        <v>138</v>
      </c>
      <c r="O6" s="16">
        <f>VLOOKUP($C6,'Youth-14 Women''s Saber'!$C$4:$X$202,O$1-2,FALSE)</f>
        <v>7</v>
      </c>
      <c r="P6" s="17">
        <f t="shared" si="9"/>
        <v>12</v>
      </c>
      <c r="Q6" s="18">
        <f t="shared" si="10"/>
        <v>104</v>
      </c>
      <c r="R6" s="16">
        <f>VLOOKUP($C6,'Youth-14 Women''s Saber'!$C$4:$X$202,R$1-2,FALSE)</f>
        <v>12</v>
      </c>
      <c r="S6" s="17">
        <f t="shared" si="11"/>
        <v>15</v>
      </c>
      <c r="T6" s="18">
        <f t="shared" si="12"/>
        <v>101</v>
      </c>
      <c r="U6" s="16">
        <f>VLOOKUP($C6,'Youth-14 Women''s Saber'!$C$4:$X$202,U$1-2,FALSE)</f>
        <v>15</v>
      </c>
      <c r="W6">
        <f>H6</f>
        <v>92</v>
      </c>
      <c r="X6">
        <f>J6</f>
        <v>85</v>
      </c>
      <c r="Y6">
        <f>L6</f>
        <v>85</v>
      </c>
      <c r="Z6">
        <f>N6</f>
        <v>138</v>
      </c>
      <c r="AA6">
        <f>Q6</f>
        <v>104</v>
      </c>
      <c r="AB6">
        <f>T6</f>
        <v>101</v>
      </c>
      <c r="AD6" s="30"/>
    </row>
    <row r="7" spans="1:30" ht="13.5">
      <c r="A7" s="2" t="str">
        <f t="shared" si="0"/>
        <v>4</v>
      </c>
      <c r="B7" s="2" t="str">
        <f t="shared" si="1"/>
        <v> </v>
      </c>
      <c r="C7" s="33" t="s">
        <v>97</v>
      </c>
      <c r="D7" s="34">
        <v>1991</v>
      </c>
      <c r="E7" s="38">
        <f t="shared" si="2"/>
        <v>415</v>
      </c>
      <c r="F7" s="38">
        <f t="shared" si="3"/>
        <v>122</v>
      </c>
      <c r="G7" s="3">
        <v>10</v>
      </c>
      <c r="H7" s="5">
        <f t="shared" si="4"/>
        <v>53</v>
      </c>
      <c r="I7" s="4" t="s">
        <v>5</v>
      </c>
      <c r="J7" s="5">
        <f t="shared" si="5"/>
        <v>0</v>
      </c>
      <c r="K7" s="4">
        <v>7</v>
      </c>
      <c r="L7" s="5">
        <f t="shared" si="6"/>
        <v>69</v>
      </c>
      <c r="M7" s="17">
        <f t="shared" si="7"/>
        <v>11</v>
      </c>
      <c r="N7" s="18">
        <f t="shared" si="8"/>
        <v>105</v>
      </c>
      <c r="O7" s="16">
        <f>VLOOKUP($C7,'Youth-14 Women''s Saber'!$C$4:$X$202,O$1-2,FALSE)</f>
        <v>11</v>
      </c>
      <c r="P7" s="17">
        <f t="shared" si="9"/>
        <v>14</v>
      </c>
      <c r="Q7" s="18">
        <f t="shared" si="10"/>
        <v>102</v>
      </c>
      <c r="R7" s="16">
        <f>VLOOKUP($C7,'Youth-14 Women''s Saber'!$C$4:$X$202,R$1-2,FALSE)</f>
        <v>14</v>
      </c>
      <c r="S7" s="17">
        <f t="shared" si="11"/>
        <v>6</v>
      </c>
      <c r="T7" s="18">
        <f t="shared" si="12"/>
        <v>139</v>
      </c>
      <c r="U7" s="16">
        <f>VLOOKUP($C7,'Youth-14 Women''s Saber'!$C$4:$X$202,U$1-2,FALSE)</f>
        <v>6</v>
      </c>
      <c r="W7">
        <f>H7</f>
        <v>53</v>
      </c>
      <c r="X7">
        <f>J7</f>
        <v>0</v>
      </c>
      <c r="Y7">
        <f>L7</f>
        <v>69</v>
      </c>
      <c r="Z7">
        <f>N7</f>
        <v>105</v>
      </c>
      <c r="AA7">
        <f>Q7</f>
        <v>102</v>
      </c>
      <c r="AB7">
        <f>T7</f>
        <v>139</v>
      </c>
      <c r="AD7" s="30"/>
    </row>
    <row r="8" spans="1:30" ht="13.5">
      <c r="A8" s="2" t="str">
        <f t="shared" si="0"/>
        <v>5</v>
      </c>
      <c r="B8" s="2" t="str">
        <f t="shared" si="1"/>
        <v> </v>
      </c>
      <c r="C8" s="26" t="s">
        <v>538</v>
      </c>
      <c r="D8" s="1">
        <v>1990</v>
      </c>
      <c r="E8" s="38">
        <f t="shared" si="2"/>
        <v>376</v>
      </c>
      <c r="F8" s="38">
        <f t="shared" si="3"/>
        <v>169</v>
      </c>
      <c r="G8" s="3">
        <v>9</v>
      </c>
      <c r="H8" s="5">
        <f t="shared" si="4"/>
        <v>53.5</v>
      </c>
      <c r="I8" s="4">
        <v>7</v>
      </c>
      <c r="J8" s="5">
        <f t="shared" si="5"/>
        <v>69</v>
      </c>
      <c r="K8" s="4">
        <v>1</v>
      </c>
      <c r="L8" s="5">
        <f t="shared" si="6"/>
        <v>100</v>
      </c>
      <c r="M8" s="17">
        <f t="shared" si="7"/>
        <v>12</v>
      </c>
      <c r="N8" s="18">
        <f t="shared" si="8"/>
        <v>104</v>
      </c>
      <c r="O8" s="16">
        <f>VLOOKUP($C8,'Youth-14 Women''s Saber'!$C$4:$X$202,O$1-2,FALSE)</f>
        <v>12</v>
      </c>
      <c r="P8" s="17">
        <f t="shared" si="9"/>
        <v>13</v>
      </c>
      <c r="Q8" s="18">
        <f t="shared" si="10"/>
        <v>103</v>
      </c>
      <c r="R8" s="16">
        <f>VLOOKUP($C8,'Youth-14 Women''s Saber'!$C$4:$X$202,R$1-2,FALSE)</f>
        <v>13</v>
      </c>
      <c r="S8" s="17" t="str">
        <f t="shared" si="11"/>
        <v>np</v>
      </c>
      <c r="T8" s="18">
        <f t="shared" si="12"/>
        <v>0</v>
      </c>
      <c r="U8" s="16" t="str">
        <f>VLOOKUP($C8,'Youth-14 Women''s Saber'!$C$4:$X$202,U$1-2,FALSE)</f>
        <v>np</v>
      </c>
      <c r="W8">
        <f>H8</f>
        <v>53.5</v>
      </c>
      <c r="X8">
        <f>J8</f>
        <v>69</v>
      </c>
      <c r="Y8">
        <f>L8</f>
        <v>100</v>
      </c>
      <c r="Z8">
        <f>N8</f>
        <v>104</v>
      </c>
      <c r="AA8">
        <f>Q8</f>
        <v>103</v>
      </c>
      <c r="AB8">
        <f>T8</f>
        <v>0</v>
      </c>
      <c r="AD8" s="30"/>
    </row>
    <row r="9" spans="1:30" ht="13.5">
      <c r="A9" s="2" t="str">
        <f t="shared" si="0"/>
        <v>6</v>
      </c>
      <c r="B9" s="2" t="str">
        <f aca="true" t="shared" si="13" ref="B9:B15">IF(D9&gt;=U11Cutoff,"#"," ")</f>
        <v> </v>
      </c>
      <c r="C9" s="33" t="s">
        <v>342</v>
      </c>
      <c r="D9" s="34">
        <v>1991</v>
      </c>
      <c r="E9" s="38">
        <f t="shared" si="2"/>
        <v>344.5</v>
      </c>
      <c r="F9" s="38">
        <f t="shared" si="3"/>
        <v>138.5</v>
      </c>
      <c r="G9" s="3">
        <v>3</v>
      </c>
      <c r="H9" s="5">
        <f t="shared" si="4"/>
        <v>85</v>
      </c>
      <c r="I9" s="4">
        <v>9</v>
      </c>
      <c r="J9" s="5">
        <f t="shared" si="5"/>
        <v>53.5</v>
      </c>
      <c r="K9" s="4">
        <v>9</v>
      </c>
      <c r="L9" s="5">
        <f t="shared" si="6"/>
        <v>53.5</v>
      </c>
      <c r="M9" s="17">
        <f aca="true" t="shared" si="14" ref="M9:M15">IF(ISERROR(O9),"np",O9)</f>
        <v>15</v>
      </c>
      <c r="N9" s="18">
        <f t="shared" si="8"/>
        <v>101</v>
      </c>
      <c r="O9" s="16">
        <f>VLOOKUP($C9,'Youth-14 Women''s Saber'!$C$4:$X$202,O$1-2,FALSE)</f>
        <v>15</v>
      </c>
      <c r="P9" s="17" t="str">
        <f aca="true" t="shared" si="15" ref="P9:P15">IF(ISERROR(R9),"np",R9)</f>
        <v>np</v>
      </c>
      <c r="Q9" s="18">
        <f t="shared" si="10"/>
        <v>0</v>
      </c>
      <c r="R9" s="16" t="str">
        <f>VLOOKUP($C9,'Youth-14 Women''s Saber'!$C$4:$X$202,R$1-2,FALSE)</f>
        <v>np</v>
      </c>
      <c r="S9" s="17">
        <f aca="true" t="shared" si="16" ref="S9:S15">IF(ISERROR(U9),"np",U9)</f>
        <v>11</v>
      </c>
      <c r="T9" s="18">
        <f t="shared" si="12"/>
        <v>105</v>
      </c>
      <c r="U9" s="16">
        <f>VLOOKUP($C9,'Youth-14 Women''s Saber'!$C$4:$X$202,U$1-2,FALSE)</f>
        <v>11</v>
      </c>
      <c r="W9">
        <f aca="true" t="shared" si="17" ref="W9:W17">H9</f>
        <v>85</v>
      </c>
      <c r="X9">
        <f aca="true" t="shared" si="18" ref="X9:X17">J9</f>
        <v>53.5</v>
      </c>
      <c r="Y9">
        <f aca="true" t="shared" si="19" ref="Y9:Y17">L9</f>
        <v>53.5</v>
      </c>
      <c r="Z9">
        <f aca="true" t="shared" si="20" ref="Z9:Z17">N9</f>
        <v>101</v>
      </c>
      <c r="AA9">
        <f aca="true" t="shared" si="21" ref="AA9:AA17">Q9</f>
        <v>0</v>
      </c>
      <c r="AB9">
        <f aca="true" t="shared" si="22" ref="AB9:AB17">T9</f>
        <v>105</v>
      </c>
      <c r="AD9" s="30"/>
    </row>
    <row r="10" spans="1:30" ht="13.5">
      <c r="A10" s="2" t="str">
        <f t="shared" si="0"/>
        <v>7</v>
      </c>
      <c r="B10" s="2" t="str">
        <f t="shared" si="13"/>
        <v> </v>
      </c>
      <c r="C10" s="26" t="s">
        <v>186</v>
      </c>
      <c r="D10" s="1">
        <v>1990</v>
      </c>
      <c r="E10" s="38">
        <f t="shared" si="2"/>
        <v>337</v>
      </c>
      <c r="F10" s="38">
        <f t="shared" si="3"/>
        <v>162</v>
      </c>
      <c r="G10" s="3">
        <v>5</v>
      </c>
      <c r="H10" s="5">
        <f t="shared" si="4"/>
        <v>70</v>
      </c>
      <c r="I10" s="4">
        <v>5</v>
      </c>
      <c r="J10" s="5">
        <f t="shared" si="5"/>
        <v>70</v>
      </c>
      <c r="K10" s="4">
        <v>2</v>
      </c>
      <c r="L10" s="5">
        <f t="shared" si="6"/>
        <v>92</v>
      </c>
      <c r="M10" s="17" t="str">
        <f t="shared" si="14"/>
        <v>np</v>
      </c>
      <c r="N10" s="18">
        <f t="shared" si="8"/>
        <v>0</v>
      </c>
      <c r="O10" s="16" t="str">
        <f>VLOOKUP($C10,'Youth-14 Women''s Saber'!$C$4:$X$202,O$1-2,FALSE)</f>
        <v>np</v>
      </c>
      <c r="P10" s="17">
        <f t="shared" si="15"/>
        <v>11</v>
      </c>
      <c r="Q10" s="18">
        <f t="shared" si="10"/>
        <v>105</v>
      </c>
      <c r="R10" s="16">
        <f>VLOOKUP($C10,'Youth-14 Women''s Saber'!$C$4:$X$202,R$1-2,FALSE)</f>
        <v>11</v>
      </c>
      <c r="S10" s="17" t="str">
        <f t="shared" si="16"/>
        <v>np</v>
      </c>
      <c r="T10" s="18">
        <f t="shared" si="12"/>
        <v>0</v>
      </c>
      <c r="U10" s="16" t="str">
        <f>VLOOKUP($C10,'Youth-14 Women''s Saber'!$C$4:$X$202,U$1-2,FALSE)</f>
        <v>np</v>
      </c>
      <c r="W10">
        <f>H10</f>
        <v>70</v>
      </c>
      <c r="X10">
        <f>J10</f>
        <v>70</v>
      </c>
      <c r="Y10">
        <f>L10</f>
        <v>92</v>
      </c>
      <c r="Z10">
        <f>N10</f>
        <v>0</v>
      </c>
      <c r="AA10">
        <f>Q10</f>
        <v>105</v>
      </c>
      <c r="AB10">
        <f>T10</f>
        <v>0</v>
      </c>
      <c r="AD10" s="30"/>
    </row>
    <row r="11" spans="1:30" ht="13.5">
      <c r="A11" s="2" t="str">
        <f t="shared" si="0"/>
        <v>8</v>
      </c>
      <c r="B11" s="2" t="str">
        <f t="shared" si="13"/>
        <v> </v>
      </c>
      <c r="C11" s="26" t="s">
        <v>150</v>
      </c>
      <c r="D11" s="1">
        <v>1990</v>
      </c>
      <c r="E11" s="38">
        <f t="shared" si="2"/>
        <v>256.5</v>
      </c>
      <c r="F11" s="38">
        <f t="shared" si="3"/>
        <v>154.5</v>
      </c>
      <c r="G11" s="3">
        <v>3</v>
      </c>
      <c r="H11" s="5">
        <f t="shared" si="4"/>
        <v>85</v>
      </c>
      <c r="I11" s="4">
        <v>6</v>
      </c>
      <c r="J11" s="5">
        <f t="shared" si="5"/>
        <v>69.5</v>
      </c>
      <c r="K11" s="4" t="s">
        <v>5</v>
      </c>
      <c r="L11" s="5">
        <f t="shared" si="6"/>
        <v>0</v>
      </c>
      <c r="M11" s="17">
        <f t="shared" si="14"/>
        <v>14</v>
      </c>
      <c r="N11" s="18">
        <f t="shared" si="8"/>
        <v>102</v>
      </c>
      <c r="O11" s="16">
        <f>VLOOKUP($C11,'Youth-14 Women''s Saber'!$C$4:$X$202,O$1-2,FALSE)</f>
        <v>14</v>
      </c>
      <c r="P11" s="17" t="str">
        <f t="shared" si="15"/>
        <v>np</v>
      </c>
      <c r="Q11" s="18">
        <f t="shared" si="10"/>
        <v>0</v>
      </c>
      <c r="R11" s="16" t="str">
        <f>VLOOKUP($C11,'Youth-14 Women''s Saber'!$C$4:$X$202,R$1-2,FALSE)</f>
        <v>np</v>
      </c>
      <c r="S11" s="17" t="str">
        <f t="shared" si="16"/>
        <v>np</v>
      </c>
      <c r="T11" s="18">
        <f t="shared" si="12"/>
        <v>0</v>
      </c>
      <c r="U11" s="16" t="str">
        <f>VLOOKUP($C11,'Youth-14 Women''s Saber'!$C$4:$X$202,U$1-2,FALSE)</f>
        <v>np</v>
      </c>
      <c r="W11">
        <f t="shared" si="17"/>
        <v>85</v>
      </c>
      <c r="X11">
        <f t="shared" si="18"/>
        <v>69.5</v>
      </c>
      <c r="Y11">
        <f t="shared" si="19"/>
        <v>0</v>
      </c>
      <c r="Z11">
        <f t="shared" si="20"/>
        <v>102</v>
      </c>
      <c r="AA11">
        <f t="shared" si="21"/>
        <v>0</v>
      </c>
      <c r="AB11">
        <f t="shared" si="22"/>
        <v>0</v>
      </c>
      <c r="AD11" s="30"/>
    </row>
    <row r="12" spans="1:30" ht="13.5">
      <c r="A12" s="2" t="str">
        <f t="shared" si="0"/>
        <v>9</v>
      </c>
      <c r="B12" s="2" t="str">
        <f t="shared" si="13"/>
        <v> </v>
      </c>
      <c r="C12" s="26" t="s">
        <v>99</v>
      </c>
      <c r="D12" s="1">
        <v>1991</v>
      </c>
      <c r="E12" s="38">
        <f t="shared" si="2"/>
        <v>238</v>
      </c>
      <c r="F12" s="38">
        <f t="shared" si="3"/>
        <v>138</v>
      </c>
      <c r="G12" s="3">
        <v>6</v>
      </c>
      <c r="H12" s="5">
        <f t="shared" si="4"/>
        <v>69.5</v>
      </c>
      <c r="I12" s="4" t="s">
        <v>5</v>
      </c>
      <c r="J12" s="5">
        <f t="shared" si="5"/>
        <v>0</v>
      </c>
      <c r="K12" s="4">
        <v>8</v>
      </c>
      <c r="L12" s="5">
        <f t="shared" si="6"/>
        <v>68.5</v>
      </c>
      <c r="M12" s="17" t="str">
        <f t="shared" si="14"/>
        <v>np</v>
      </c>
      <c r="N12" s="18">
        <f t="shared" si="8"/>
        <v>0</v>
      </c>
      <c r="O12" s="16" t="str">
        <f>VLOOKUP($C12,'Youth-14 Women''s Saber'!$C$4:$X$202,O$1-2,FALSE)</f>
        <v>np</v>
      </c>
      <c r="P12" s="17" t="str">
        <f t="shared" si="15"/>
        <v>np</v>
      </c>
      <c r="Q12" s="18">
        <f t="shared" si="10"/>
        <v>0</v>
      </c>
      <c r="R12" s="16" t="str">
        <f>VLOOKUP($C12,'Youth-14 Women''s Saber'!$C$4:$X$202,R$1-2,FALSE)</f>
        <v>np</v>
      </c>
      <c r="S12" s="17">
        <f t="shared" si="16"/>
        <v>16</v>
      </c>
      <c r="T12" s="18">
        <f t="shared" si="12"/>
        <v>100</v>
      </c>
      <c r="U12" s="16">
        <f>VLOOKUP($C12,'Youth-14 Women''s Saber'!$C$4:$X$202,U$1-2,FALSE)</f>
        <v>16</v>
      </c>
      <c r="W12">
        <f t="shared" si="17"/>
        <v>69.5</v>
      </c>
      <c r="X12">
        <f t="shared" si="18"/>
        <v>0</v>
      </c>
      <c r="Y12">
        <f t="shared" si="19"/>
        <v>68.5</v>
      </c>
      <c r="Z12">
        <f t="shared" si="20"/>
        <v>0</v>
      </c>
      <c r="AA12">
        <f t="shared" si="21"/>
        <v>0</v>
      </c>
      <c r="AB12">
        <f t="shared" si="22"/>
        <v>100</v>
      </c>
      <c r="AD12" s="30"/>
    </row>
    <row r="13" spans="1:30" ht="13.5">
      <c r="A13" s="2" t="str">
        <f t="shared" si="0"/>
        <v>10</v>
      </c>
      <c r="B13" s="2" t="str">
        <f t="shared" si="13"/>
        <v> </v>
      </c>
      <c r="C13" s="33" t="s">
        <v>409</v>
      </c>
      <c r="D13" s="34">
        <v>1991</v>
      </c>
      <c r="E13" s="38">
        <f t="shared" si="2"/>
        <v>189.5</v>
      </c>
      <c r="F13" s="38">
        <f t="shared" si="3"/>
        <v>138.5</v>
      </c>
      <c r="G13" s="3">
        <v>8</v>
      </c>
      <c r="H13" s="5">
        <f t="shared" si="4"/>
        <v>68.5</v>
      </c>
      <c r="I13" s="4">
        <v>14</v>
      </c>
      <c r="J13" s="5">
        <f t="shared" si="5"/>
        <v>51</v>
      </c>
      <c r="K13" s="4">
        <v>5</v>
      </c>
      <c r="L13" s="5">
        <f t="shared" si="6"/>
        <v>70</v>
      </c>
      <c r="M13" s="17" t="str">
        <f t="shared" si="14"/>
        <v>np</v>
      </c>
      <c r="N13" s="18">
        <f t="shared" si="8"/>
        <v>0</v>
      </c>
      <c r="O13" s="16" t="e">
        <f>VLOOKUP($C13,'Youth-14 Women''s Saber'!$C$4:$X$202,O$1-2,FALSE)</f>
        <v>#N/A</v>
      </c>
      <c r="P13" s="17" t="str">
        <f t="shared" si="15"/>
        <v>np</v>
      </c>
      <c r="Q13" s="18">
        <f t="shared" si="10"/>
        <v>0</v>
      </c>
      <c r="R13" s="16" t="e">
        <f>VLOOKUP($C13,'Youth-14 Women''s Saber'!$C$4:$X$202,R$1-2,FALSE)</f>
        <v>#N/A</v>
      </c>
      <c r="S13" s="17" t="str">
        <f t="shared" si="16"/>
        <v>np</v>
      </c>
      <c r="T13" s="18">
        <f t="shared" si="12"/>
        <v>0</v>
      </c>
      <c r="U13" s="16" t="e">
        <f>VLOOKUP($C13,'Youth-14 Women''s Saber'!$C$4:$X$202,U$1-2,FALSE)</f>
        <v>#N/A</v>
      </c>
      <c r="W13">
        <f t="shared" si="17"/>
        <v>68.5</v>
      </c>
      <c r="X13">
        <f t="shared" si="18"/>
        <v>51</v>
      </c>
      <c r="Y13">
        <f t="shared" si="19"/>
        <v>70</v>
      </c>
      <c r="Z13">
        <f t="shared" si="20"/>
        <v>0</v>
      </c>
      <c r="AA13">
        <f t="shared" si="21"/>
        <v>0</v>
      </c>
      <c r="AB13">
        <f t="shared" si="22"/>
        <v>0</v>
      </c>
      <c r="AD13" s="30"/>
    </row>
    <row r="14" spans="1:30" ht="13.5">
      <c r="A14" s="2" t="str">
        <f t="shared" si="0"/>
        <v>11</v>
      </c>
      <c r="B14" s="2" t="str">
        <f t="shared" si="13"/>
        <v> </v>
      </c>
      <c r="C14" s="26" t="s">
        <v>98</v>
      </c>
      <c r="D14" s="1">
        <v>1991</v>
      </c>
      <c r="E14" s="38">
        <f t="shared" si="2"/>
        <v>157</v>
      </c>
      <c r="F14" s="38">
        <f t="shared" si="3"/>
        <v>105.5</v>
      </c>
      <c r="G14" s="3">
        <v>11</v>
      </c>
      <c r="H14" s="5">
        <f t="shared" si="4"/>
        <v>52.5</v>
      </c>
      <c r="I14" s="4">
        <v>13</v>
      </c>
      <c r="J14" s="5">
        <f t="shared" si="5"/>
        <v>51.5</v>
      </c>
      <c r="K14" s="4">
        <v>10</v>
      </c>
      <c r="L14" s="5">
        <f t="shared" si="6"/>
        <v>53</v>
      </c>
      <c r="M14" s="17" t="str">
        <f t="shared" si="14"/>
        <v>np</v>
      </c>
      <c r="N14" s="18">
        <f t="shared" si="8"/>
        <v>0</v>
      </c>
      <c r="O14" s="16" t="e">
        <f>VLOOKUP($C14,'Youth-14 Women''s Saber'!$C$4:$X$202,O$1-2,FALSE)</f>
        <v>#N/A</v>
      </c>
      <c r="P14" s="17" t="str">
        <f t="shared" si="15"/>
        <v>np</v>
      </c>
      <c r="Q14" s="18">
        <f t="shared" si="10"/>
        <v>0</v>
      </c>
      <c r="R14" s="16" t="e">
        <f>VLOOKUP($C14,'Youth-14 Women''s Saber'!$C$4:$X$202,R$1-2,FALSE)</f>
        <v>#N/A</v>
      </c>
      <c r="S14" s="17" t="str">
        <f t="shared" si="16"/>
        <v>np</v>
      </c>
      <c r="T14" s="18">
        <f t="shared" si="12"/>
        <v>0</v>
      </c>
      <c r="U14" s="16" t="e">
        <f>VLOOKUP($C14,'Youth-14 Women''s Saber'!$C$4:$X$202,U$1-2,FALSE)</f>
        <v>#N/A</v>
      </c>
      <c r="W14">
        <f t="shared" si="17"/>
        <v>52.5</v>
      </c>
      <c r="X14">
        <f t="shared" si="18"/>
        <v>51.5</v>
      </c>
      <c r="Y14">
        <f t="shared" si="19"/>
        <v>53</v>
      </c>
      <c r="Z14">
        <f t="shared" si="20"/>
        <v>0</v>
      </c>
      <c r="AA14">
        <f t="shared" si="21"/>
        <v>0</v>
      </c>
      <c r="AB14">
        <f t="shared" si="22"/>
        <v>0</v>
      </c>
      <c r="AD14" s="30"/>
    </row>
    <row r="15" spans="1:30" ht="13.5">
      <c r="A15" s="2" t="str">
        <f t="shared" si="0"/>
        <v>12</v>
      </c>
      <c r="B15" s="2" t="str">
        <f t="shared" si="13"/>
        <v> </v>
      </c>
      <c r="C15" s="26" t="s">
        <v>302</v>
      </c>
      <c r="D15" s="1">
        <v>1990</v>
      </c>
      <c r="E15" s="38">
        <f t="shared" si="2"/>
        <v>137.5</v>
      </c>
      <c r="F15" s="38">
        <f t="shared" si="3"/>
        <v>137.5</v>
      </c>
      <c r="G15" s="3">
        <v>7</v>
      </c>
      <c r="H15" s="5">
        <f t="shared" si="4"/>
        <v>69</v>
      </c>
      <c r="I15" s="4">
        <v>8</v>
      </c>
      <c r="J15" s="5">
        <f t="shared" si="5"/>
        <v>68.5</v>
      </c>
      <c r="K15" s="4" t="s">
        <v>5</v>
      </c>
      <c r="L15" s="5">
        <f t="shared" si="6"/>
        <v>0</v>
      </c>
      <c r="M15" s="17" t="str">
        <f t="shared" si="14"/>
        <v>np</v>
      </c>
      <c r="N15" s="18">
        <f t="shared" si="8"/>
        <v>0</v>
      </c>
      <c r="O15" s="16" t="e">
        <f>VLOOKUP($C15,'Youth-14 Women''s Saber'!$C$4:$X$202,O$1-2,FALSE)</f>
        <v>#N/A</v>
      </c>
      <c r="P15" s="17" t="str">
        <f t="shared" si="15"/>
        <v>np</v>
      </c>
      <c r="Q15" s="18">
        <f t="shared" si="10"/>
        <v>0</v>
      </c>
      <c r="R15" s="16" t="e">
        <f>VLOOKUP($C15,'Youth-14 Women''s Saber'!$C$4:$X$202,R$1-2,FALSE)</f>
        <v>#N/A</v>
      </c>
      <c r="S15" s="17" t="str">
        <f t="shared" si="16"/>
        <v>np</v>
      </c>
      <c r="T15" s="18">
        <f t="shared" si="12"/>
        <v>0</v>
      </c>
      <c r="U15" s="16" t="e">
        <f>VLOOKUP($C15,'Youth-14 Women''s Saber'!$C$4:$X$202,U$1-2,FALSE)</f>
        <v>#N/A</v>
      </c>
      <c r="W15">
        <f t="shared" si="17"/>
        <v>69</v>
      </c>
      <c r="X15">
        <f t="shared" si="18"/>
        <v>68.5</v>
      </c>
      <c r="Y15">
        <f t="shared" si="19"/>
        <v>0</v>
      </c>
      <c r="Z15">
        <f t="shared" si="20"/>
        <v>0</v>
      </c>
      <c r="AA15">
        <f t="shared" si="21"/>
        <v>0</v>
      </c>
      <c r="AB15">
        <f t="shared" si="22"/>
        <v>0</v>
      </c>
      <c r="AD15" s="30"/>
    </row>
    <row r="16" spans="1:30" ht="13.5">
      <c r="A16" s="2" t="str">
        <f t="shared" si="0"/>
        <v>13</v>
      </c>
      <c r="B16" s="2" t="str">
        <f t="shared" si="1"/>
        <v> </v>
      </c>
      <c r="C16" s="26" t="s">
        <v>303</v>
      </c>
      <c r="D16" s="1">
        <v>1990</v>
      </c>
      <c r="E16" s="38">
        <f t="shared" si="2"/>
        <v>103.25</v>
      </c>
      <c r="F16" s="38">
        <f t="shared" si="3"/>
        <v>103.25</v>
      </c>
      <c r="G16" s="3">
        <v>12</v>
      </c>
      <c r="H16" s="5">
        <f t="shared" si="4"/>
        <v>52</v>
      </c>
      <c r="I16" s="4" t="s">
        <v>5</v>
      </c>
      <c r="J16" s="5">
        <f t="shared" si="5"/>
        <v>0</v>
      </c>
      <c r="K16" s="4">
        <v>13.5</v>
      </c>
      <c r="L16" s="5">
        <f t="shared" si="6"/>
        <v>51.25</v>
      </c>
      <c r="M16" s="17" t="str">
        <f t="shared" si="7"/>
        <v>np</v>
      </c>
      <c r="N16" s="18">
        <f t="shared" si="8"/>
        <v>0</v>
      </c>
      <c r="O16" s="16" t="e">
        <f>VLOOKUP($C16,'Youth-14 Women''s Saber'!$C$4:$X$202,O$1-2,FALSE)</f>
        <v>#N/A</v>
      </c>
      <c r="P16" s="17" t="str">
        <f t="shared" si="9"/>
        <v>np</v>
      </c>
      <c r="Q16" s="18">
        <f t="shared" si="10"/>
        <v>0</v>
      </c>
      <c r="R16" s="16" t="e">
        <f>VLOOKUP($C16,'Youth-14 Women''s Saber'!$C$4:$X$202,R$1-2,FALSE)</f>
        <v>#N/A</v>
      </c>
      <c r="S16" s="17" t="str">
        <f t="shared" si="11"/>
        <v>np</v>
      </c>
      <c r="T16" s="18">
        <f t="shared" si="12"/>
        <v>0</v>
      </c>
      <c r="U16" s="16" t="e">
        <f>VLOOKUP($C16,'Youth-14 Women''s Saber'!$C$4:$X$202,U$1-2,FALSE)</f>
        <v>#N/A</v>
      </c>
      <c r="W16">
        <f>H16</f>
        <v>52</v>
      </c>
      <c r="X16">
        <f>J16</f>
        <v>0</v>
      </c>
      <c r="Y16">
        <f>L16</f>
        <v>51.25</v>
      </c>
      <c r="Z16">
        <f>N16</f>
        <v>0</v>
      </c>
      <c r="AA16">
        <f>Q16</f>
        <v>0</v>
      </c>
      <c r="AB16">
        <f>T16</f>
        <v>0</v>
      </c>
      <c r="AD16" s="30"/>
    </row>
    <row r="17" spans="1:30" ht="13.5">
      <c r="A17" s="2" t="str">
        <f t="shared" si="0"/>
        <v>14</v>
      </c>
      <c r="B17" s="2" t="str">
        <f aca="true" t="shared" si="23" ref="B17:B30">IF(D17&gt;=U11Cutoff,"#"," ")</f>
        <v>#</v>
      </c>
      <c r="C17" s="26" t="s">
        <v>124</v>
      </c>
      <c r="D17" s="1">
        <v>1992</v>
      </c>
      <c r="E17" s="38">
        <f t="shared" si="2"/>
        <v>101.5</v>
      </c>
      <c r="F17" s="38">
        <f t="shared" si="3"/>
        <v>101.5</v>
      </c>
      <c r="G17" s="3">
        <v>13</v>
      </c>
      <c r="H17" s="5">
        <f t="shared" si="4"/>
        <v>51.5</v>
      </c>
      <c r="I17" s="4" t="s">
        <v>5</v>
      </c>
      <c r="J17" s="5">
        <f t="shared" si="5"/>
        <v>0</v>
      </c>
      <c r="K17" s="4">
        <v>16</v>
      </c>
      <c r="L17" s="5">
        <f t="shared" si="6"/>
        <v>50</v>
      </c>
      <c r="M17" s="17" t="str">
        <f aca="true" t="shared" si="24" ref="M17:M30">IF(ISERROR(O17),"np",O17)</f>
        <v>np</v>
      </c>
      <c r="N17" s="18">
        <f t="shared" si="8"/>
        <v>0</v>
      </c>
      <c r="O17" s="16" t="e">
        <f>VLOOKUP($C17,'Youth-14 Women''s Saber'!$C$4:$X$202,O$1-2,FALSE)</f>
        <v>#N/A</v>
      </c>
      <c r="P17" s="17" t="str">
        <f aca="true" t="shared" si="25" ref="P17:P30">IF(ISERROR(R17),"np",R17)</f>
        <v>np</v>
      </c>
      <c r="Q17" s="18">
        <f t="shared" si="10"/>
        <v>0</v>
      </c>
      <c r="R17" s="16" t="e">
        <f>VLOOKUP($C17,'Youth-14 Women''s Saber'!$C$4:$X$202,R$1-2,FALSE)</f>
        <v>#N/A</v>
      </c>
      <c r="S17" s="17" t="str">
        <f aca="true" t="shared" si="26" ref="S17:S30">IF(ISERROR(U17),"np",U17)</f>
        <v>np</v>
      </c>
      <c r="T17" s="18">
        <f t="shared" si="12"/>
        <v>0</v>
      </c>
      <c r="U17" s="16" t="e">
        <f>VLOOKUP($C17,'Youth-14 Women''s Saber'!$C$4:$X$202,U$1-2,FALSE)</f>
        <v>#N/A</v>
      </c>
      <c r="W17">
        <f t="shared" si="17"/>
        <v>51.5</v>
      </c>
      <c r="X17">
        <f t="shared" si="18"/>
        <v>0</v>
      </c>
      <c r="Y17">
        <f t="shared" si="19"/>
        <v>50</v>
      </c>
      <c r="Z17">
        <f t="shared" si="20"/>
        <v>0</v>
      </c>
      <c r="AA17">
        <f t="shared" si="21"/>
        <v>0</v>
      </c>
      <c r="AB17">
        <f t="shared" si="22"/>
        <v>0</v>
      </c>
      <c r="AD17" s="30"/>
    </row>
    <row r="18" spans="1:30" ht="13.5">
      <c r="A18" s="2" t="str">
        <f t="shared" si="0"/>
        <v>15</v>
      </c>
      <c r="B18" s="2" t="str">
        <f t="shared" si="23"/>
        <v> </v>
      </c>
      <c r="C18" s="26" t="s">
        <v>153</v>
      </c>
      <c r="D18" s="1">
        <v>1990</v>
      </c>
      <c r="E18" s="38">
        <f t="shared" si="2"/>
        <v>101</v>
      </c>
      <c r="F18" s="38">
        <f t="shared" si="3"/>
        <v>101</v>
      </c>
      <c r="G18" s="3">
        <v>15</v>
      </c>
      <c r="H18" s="5">
        <f t="shared" si="4"/>
        <v>50.5</v>
      </c>
      <c r="I18" s="4" t="s">
        <v>5</v>
      </c>
      <c r="J18" s="5">
        <f t="shared" si="5"/>
        <v>0</v>
      </c>
      <c r="K18" s="4">
        <v>15</v>
      </c>
      <c r="L18" s="5">
        <f t="shared" si="6"/>
        <v>50.5</v>
      </c>
      <c r="M18" s="17" t="str">
        <f t="shared" si="24"/>
        <v>np</v>
      </c>
      <c r="N18" s="18">
        <f t="shared" si="8"/>
        <v>0</v>
      </c>
      <c r="O18" s="16" t="e">
        <f>VLOOKUP($C18,'Youth-14 Women''s Saber'!$C$4:$X$202,O$1-2,FALSE)</f>
        <v>#N/A</v>
      </c>
      <c r="P18" s="17" t="str">
        <f t="shared" si="25"/>
        <v>np</v>
      </c>
      <c r="Q18" s="18">
        <f t="shared" si="10"/>
        <v>0</v>
      </c>
      <c r="R18" s="16" t="e">
        <f>VLOOKUP($C18,'Youth-14 Women''s Saber'!$C$4:$X$202,R$1-2,FALSE)</f>
        <v>#N/A</v>
      </c>
      <c r="S18" s="17" t="str">
        <f t="shared" si="26"/>
        <v>np</v>
      </c>
      <c r="T18" s="18">
        <f t="shared" si="12"/>
        <v>0</v>
      </c>
      <c r="U18" s="16" t="e">
        <f>VLOOKUP($C18,'Youth-14 Women''s Saber'!$C$4:$X$202,U$1-2,FALSE)</f>
        <v>#N/A</v>
      </c>
      <c r="W18">
        <f aca="true" t="shared" si="27" ref="W18:W23">H18</f>
        <v>50.5</v>
      </c>
      <c r="X18">
        <f aca="true" t="shared" si="28" ref="X18:X23">J18</f>
        <v>0</v>
      </c>
      <c r="Y18">
        <f aca="true" t="shared" si="29" ref="Y18:Y23">L18</f>
        <v>50.5</v>
      </c>
      <c r="Z18">
        <f aca="true" t="shared" si="30" ref="Z18:Z23">N18</f>
        <v>0</v>
      </c>
      <c r="AA18">
        <f aca="true" t="shared" si="31" ref="AA18:AA23">Q18</f>
        <v>0</v>
      </c>
      <c r="AB18">
        <f aca="true" t="shared" si="32" ref="AB18:AB23">T18</f>
        <v>0</v>
      </c>
      <c r="AD18" s="30"/>
    </row>
    <row r="19" spans="1:30" ht="13.5">
      <c r="A19" s="2" t="str">
        <f t="shared" si="0"/>
        <v>16</v>
      </c>
      <c r="B19" s="2" t="str">
        <f t="shared" si="23"/>
        <v>#</v>
      </c>
      <c r="C19" s="26" t="s">
        <v>123</v>
      </c>
      <c r="D19" s="1">
        <v>1992</v>
      </c>
      <c r="E19" s="38">
        <f t="shared" si="2"/>
        <v>85</v>
      </c>
      <c r="F19" s="38">
        <f t="shared" si="3"/>
        <v>85</v>
      </c>
      <c r="G19" s="3" t="s">
        <v>5</v>
      </c>
      <c r="H19" s="5">
        <f t="shared" si="4"/>
        <v>0</v>
      </c>
      <c r="I19" s="4">
        <v>3</v>
      </c>
      <c r="J19" s="5">
        <f t="shared" si="5"/>
        <v>85</v>
      </c>
      <c r="K19" s="4" t="s">
        <v>5</v>
      </c>
      <c r="L19" s="5">
        <f t="shared" si="6"/>
        <v>0</v>
      </c>
      <c r="M19" s="17" t="str">
        <f t="shared" si="24"/>
        <v>np</v>
      </c>
      <c r="N19" s="18">
        <f t="shared" si="8"/>
        <v>0</v>
      </c>
      <c r="O19" s="16" t="e">
        <f>VLOOKUP($C19,'Youth-14 Women''s Saber'!$C$4:$X$202,O$1-2,FALSE)</f>
        <v>#N/A</v>
      </c>
      <c r="P19" s="17" t="str">
        <f t="shared" si="25"/>
        <v>np</v>
      </c>
      <c r="Q19" s="18">
        <f t="shared" si="10"/>
        <v>0</v>
      </c>
      <c r="R19" s="16" t="e">
        <f>VLOOKUP($C19,'Youth-14 Women''s Saber'!$C$4:$X$202,R$1-2,FALSE)</f>
        <v>#N/A</v>
      </c>
      <c r="S19" s="17" t="str">
        <f t="shared" si="26"/>
        <v>np</v>
      </c>
      <c r="T19" s="18">
        <f t="shared" si="12"/>
        <v>0</v>
      </c>
      <c r="U19" s="16" t="e">
        <f>VLOOKUP($C19,'Youth-14 Women''s Saber'!$C$4:$X$202,U$1-2,FALSE)</f>
        <v>#N/A</v>
      </c>
      <c r="W19">
        <f t="shared" si="27"/>
        <v>0</v>
      </c>
      <c r="X19">
        <f t="shared" si="28"/>
        <v>85</v>
      </c>
      <c r="Y19">
        <f t="shared" si="29"/>
        <v>0</v>
      </c>
      <c r="Z19">
        <f t="shared" si="30"/>
        <v>0</v>
      </c>
      <c r="AA19">
        <f t="shared" si="31"/>
        <v>0</v>
      </c>
      <c r="AB19">
        <f t="shared" si="32"/>
        <v>0</v>
      </c>
      <c r="AD19" s="30"/>
    </row>
    <row r="20" spans="1:30" ht="13.5">
      <c r="A20" s="2" t="str">
        <f t="shared" si="0"/>
        <v>17</v>
      </c>
      <c r="B20" s="2" t="str">
        <f aca="true" t="shared" si="33" ref="B20:B25">IF(D20&gt;=U11Cutoff,"#"," ")</f>
        <v> </v>
      </c>
      <c r="C20" s="41" t="s">
        <v>512</v>
      </c>
      <c r="D20" s="34">
        <v>1990</v>
      </c>
      <c r="E20" s="38">
        <f t="shared" si="2"/>
        <v>69.5</v>
      </c>
      <c r="F20" s="38">
        <f t="shared" si="3"/>
        <v>69.5</v>
      </c>
      <c r="G20" s="3" t="s">
        <v>5</v>
      </c>
      <c r="H20" s="5">
        <f t="shared" si="4"/>
        <v>0</v>
      </c>
      <c r="I20" s="4" t="s">
        <v>5</v>
      </c>
      <c r="J20" s="5">
        <f t="shared" si="5"/>
        <v>0</v>
      </c>
      <c r="K20" s="4">
        <v>6</v>
      </c>
      <c r="L20" s="5">
        <f t="shared" si="6"/>
        <v>69.5</v>
      </c>
      <c r="M20" s="17" t="str">
        <f aca="true" t="shared" si="34" ref="M20:M25">IF(ISERROR(O20),"np",O20)</f>
        <v>np</v>
      </c>
      <c r="N20" s="18">
        <f t="shared" si="8"/>
        <v>0</v>
      </c>
      <c r="O20" s="16" t="e">
        <f>VLOOKUP($C20,'Youth-14 Women''s Saber'!$C$4:$X$202,O$1-2,FALSE)</f>
        <v>#N/A</v>
      </c>
      <c r="P20" s="17" t="str">
        <f aca="true" t="shared" si="35" ref="P20:P25">IF(ISERROR(R20),"np",R20)</f>
        <v>np</v>
      </c>
      <c r="Q20" s="18">
        <f t="shared" si="10"/>
        <v>0</v>
      </c>
      <c r="R20" s="16" t="e">
        <f>VLOOKUP($C20,'Youth-14 Women''s Saber'!$C$4:$X$202,R$1-2,FALSE)</f>
        <v>#N/A</v>
      </c>
      <c r="S20" s="17" t="str">
        <f aca="true" t="shared" si="36" ref="S20:S25">IF(ISERROR(U20),"np",U20)</f>
        <v>np</v>
      </c>
      <c r="T20" s="18">
        <f t="shared" si="12"/>
        <v>0</v>
      </c>
      <c r="U20" s="16" t="e">
        <f>VLOOKUP($C20,'Youth-14 Women''s Saber'!$C$4:$X$202,U$1-2,FALSE)</f>
        <v>#N/A</v>
      </c>
      <c r="W20">
        <f t="shared" si="27"/>
        <v>0</v>
      </c>
      <c r="X20">
        <f t="shared" si="28"/>
        <v>0</v>
      </c>
      <c r="Y20">
        <f t="shared" si="29"/>
        <v>69.5</v>
      </c>
      <c r="Z20">
        <f t="shared" si="30"/>
        <v>0</v>
      </c>
      <c r="AA20">
        <f t="shared" si="31"/>
        <v>0</v>
      </c>
      <c r="AB20">
        <f t="shared" si="32"/>
        <v>0</v>
      </c>
      <c r="AD20" s="30"/>
    </row>
    <row r="21" spans="1:30" ht="13.5">
      <c r="A21" s="2" t="str">
        <f t="shared" si="0"/>
        <v>18</v>
      </c>
      <c r="B21" s="2" t="str">
        <f t="shared" si="33"/>
        <v> </v>
      </c>
      <c r="C21" s="26" t="s">
        <v>406</v>
      </c>
      <c r="D21" s="1">
        <v>1990</v>
      </c>
      <c r="E21" s="38">
        <f t="shared" si="2"/>
        <v>53</v>
      </c>
      <c r="F21" s="38">
        <f t="shared" si="3"/>
        <v>53</v>
      </c>
      <c r="G21" s="3" t="s">
        <v>5</v>
      </c>
      <c r="H21" s="5">
        <f t="shared" si="4"/>
        <v>0</v>
      </c>
      <c r="I21" s="4">
        <v>10</v>
      </c>
      <c r="J21" s="5">
        <f t="shared" si="5"/>
        <v>53</v>
      </c>
      <c r="K21" s="4" t="s">
        <v>5</v>
      </c>
      <c r="L21" s="5">
        <f t="shared" si="6"/>
        <v>0</v>
      </c>
      <c r="M21" s="17" t="str">
        <f t="shared" si="34"/>
        <v>np</v>
      </c>
      <c r="N21" s="18">
        <f t="shared" si="8"/>
        <v>0</v>
      </c>
      <c r="O21" s="16" t="e">
        <f>VLOOKUP($C21,'Youth-14 Women''s Saber'!$C$4:$X$202,O$1-2,FALSE)</f>
        <v>#N/A</v>
      </c>
      <c r="P21" s="17" t="str">
        <f t="shared" si="35"/>
        <v>np</v>
      </c>
      <c r="Q21" s="18">
        <f t="shared" si="10"/>
        <v>0</v>
      </c>
      <c r="R21" s="16" t="e">
        <f>VLOOKUP($C21,'Youth-14 Women''s Saber'!$C$4:$X$202,R$1-2,FALSE)</f>
        <v>#N/A</v>
      </c>
      <c r="S21" s="17" t="str">
        <f t="shared" si="36"/>
        <v>np</v>
      </c>
      <c r="T21" s="18">
        <f t="shared" si="12"/>
        <v>0</v>
      </c>
      <c r="U21" s="16" t="e">
        <f>VLOOKUP($C21,'Youth-14 Women''s Saber'!$C$4:$X$202,U$1-2,FALSE)</f>
        <v>#N/A</v>
      </c>
      <c r="W21">
        <f t="shared" si="27"/>
        <v>0</v>
      </c>
      <c r="X21">
        <f t="shared" si="28"/>
        <v>53</v>
      </c>
      <c r="Y21">
        <f t="shared" si="29"/>
        <v>0</v>
      </c>
      <c r="Z21">
        <f t="shared" si="30"/>
        <v>0</v>
      </c>
      <c r="AA21">
        <f t="shared" si="31"/>
        <v>0</v>
      </c>
      <c r="AB21">
        <f t="shared" si="32"/>
        <v>0</v>
      </c>
      <c r="AD21" s="30"/>
    </row>
    <row r="22" spans="1:30" ht="13.5">
      <c r="A22" s="2" t="str">
        <f t="shared" si="0"/>
        <v>19T</v>
      </c>
      <c r="B22" s="2" t="str">
        <f t="shared" si="33"/>
        <v> </v>
      </c>
      <c r="C22" s="41" t="s">
        <v>513</v>
      </c>
      <c r="D22" s="34">
        <v>1991</v>
      </c>
      <c r="E22" s="38">
        <f t="shared" si="2"/>
        <v>52.5</v>
      </c>
      <c r="F22" s="38">
        <f t="shared" si="3"/>
        <v>52.5</v>
      </c>
      <c r="G22" s="3" t="s">
        <v>5</v>
      </c>
      <c r="H22" s="5">
        <f t="shared" si="4"/>
        <v>0</v>
      </c>
      <c r="I22" s="4" t="s">
        <v>5</v>
      </c>
      <c r="J22" s="5">
        <f t="shared" si="5"/>
        <v>0</v>
      </c>
      <c r="K22" s="4">
        <v>11</v>
      </c>
      <c r="L22" s="5">
        <f t="shared" si="6"/>
        <v>52.5</v>
      </c>
      <c r="M22" s="17" t="str">
        <f t="shared" si="34"/>
        <v>np</v>
      </c>
      <c r="N22" s="18">
        <f t="shared" si="8"/>
        <v>0</v>
      </c>
      <c r="O22" s="16" t="e">
        <f>VLOOKUP($C22,'Youth-14 Women''s Saber'!$C$4:$X$202,O$1-2,FALSE)</f>
        <v>#N/A</v>
      </c>
      <c r="P22" s="17" t="str">
        <f t="shared" si="35"/>
        <v>np</v>
      </c>
      <c r="Q22" s="18">
        <f t="shared" si="10"/>
        <v>0</v>
      </c>
      <c r="R22" s="16" t="e">
        <f>VLOOKUP($C22,'Youth-14 Women''s Saber'!$C$4:$X$202,R$1-2,FALSE)</f>
        <v>#N/A</v>
      </c>
      <c r="S22" s="17" t="str">
        <f t="shared" si="36"/>
        <v>np</v>
      </c>
      <c r="T22" s="18">
        <f t="shared" si="12"/>
        <v>0</v>
      </c>
      <c r="U22" s="16" t="e">
        <f>VLOOKUP($C22,'Youth-14 Women''s Saber'!$C$4:$X$202,U$1-2,FALSE)</f>
        <v>#N/A</v>
      </c>
      <c r="W22">
        <f t="shared" si="27"/>
        <v>0</v>
      </c>
      <c r="X22">
        <f t="shared" si="28"/>
        <v>0</v>
      </c>
      <c r="Y22">
        <f t="shared" si="29"/>
        <v>52.5</v>
      </c>
      <c r="Z22">
        <f t="shared" si="30"/>
        <v>0</v>
      </c>
      <c r="AA22">
        <f t="shared" si="31"/>
        <v>0</v>
      </c>
      <c r="AB22">
        <f t="shared" si="32"/>
        <v>0</v>
      </c>
      <c r="AD22" s="30"/>
    </row>
    <row r="23" spans="1:30" ht="13.5">
      <c r="A23" s="2" t="str">
        <f t="shared" si="0"/>
        <v>19T</v>
      </c>
      <c r="B23" s="2" t="str">
        <f t="shared" si="33"/>
        <v> </v>
      </c>
      <c r="C23" s="26" t="s">
        <v>407</v>
      </c>
      <c r="D23" s="1">
        <v>1990</v>
      </c>
      <c r="E23" s="38">
        <f t="shared" si="2"/>
        <v>52.5</v>
      </c>
      <c r="F23" s="38">
        <f t="shared" si="3"/>
        <v>52.5</v>
      </c>
      <c r="G23" s="3" t="s">
        <v>5</v>
      </c>
      <c r="H23" s="5">
        <f t="shared" si="4"/>
        <v>0</v>
      </c>
      <c r="I23" s="4">
        <v>11</v>
      </c>
      <c r="J23" s="5">
        <f t="shared" si="5"/>
        <v>52.5</v>
      </c>
      <c r="K23" s="4" t="s">
        <v>5</v>
      </c>
      <c r="L23" s="5">
        <f t="shared" si="6"/>
        <v>0</v>
      </c>
      <c r="M23" s="17" t="str">
        <f t="shared" si="34"/>
        <v>np</v>
      </c>
      <c r="N23" s="18">
        <f t="shared" si="8"/>
        <v>0</v>
      </c>
      <c r="O23" s="16" t="e">
        <f>VLOOKUP($C23,'Youth-14 Women''s Saber'!$C$4:$X$202,O$1-2,FALSE)</f>
        <v>#N/A</v>
      </c>
      <c r="P23" s="17" t="str">
        <f t="shared" si="35"/>
        <v>np</v>
      </c>
      <c r="Q23" s="18">
        <f t="shared" si="10"/>
        <v>0</v>
      </c>
      <c r="R23" s="16" t="e">
        <f>VLOOKUP($C23,'Youth-14 Women''s Saber'!$C$4:$X$202,R$1-2,FALSE)</f>
        <v>#N/A</v>
      </c>
      <c r="S23" s="17" t="str">
        <f t="shared" si="36"/>
        <v>np</v>
      </c>
      <c r="T23" s="18">
        <f t="shared" si="12"/>
        <v>0</v>
      </c>
      <c r="U23" s="16" t="e">
        <f>VLOOKUP($C23,'Youth-14 Women''s Saber'!$C$4:$X$202,U$1-2,FALSE)</f>
        <v>#N/A</v>
      </c>
      <c r="W23">
        <f t="shared" si="27"/>
        <v>0</v>
      </c>
      <c r="X23">
        <f t="shared" si="28"/>
        <v>52.5</v>
      </c>
      <c r="Y23">
        <f t="shared" si="29"/>
        <v>0</v>
      </c>
      <c r="Z23">
        <f t="shared" si="30"/>
        <v>0</v>
      </c>
      <c r="AA23">
        <f t="shared" si="31"/>
        <v>0</v>
      </c>
      <c r="AB23">
        <f t="shared" si="32"/>
        <v>0</v>
      </c>
      <c r="AD23" s="30"/>
    </row>
    <row r="24" spans="1:30" ht="13.5">
      <c r="A24" s="2" t="str">
        <f t="shared" si="0"/>
        <v>21T</v>
      </c>
      <c r="B24" s="2" t="str">
        <f t="shared" si="33"/>
        <v> </v>
      </c>
      <c r="C24" s="26" t="s">
        <v>408</v>
      </c>
      <c r="D24" s="1">
        <v>1991</v>
      </c>
      <c r="E24" s="38">
        <f t="shared" si="2"/>
        <v>52</v>
      </c>
      <c r="F24" s="38">
        <f t="shared" si="3"/>
        <v>52</v>
      </c>
      <c r="G24" s="3" t="s">
        <v>5</v>
      </c>
      <c r="H24" s="5">
        <f t="shared" si="4"/>
        <v>0</v>
      </c>
      <c r="I24" s="4">
        <v>12</v>
      </c>
      <c r="J24" s="5">
        <f t="shared" si="5"/>
        <v>52</v>
      </c>
      <c r="K24" s="4" t="s">
        <v>5</v>
      </c>
      <c r="L24" s="5">
        <f t="shared" si="6"/>
        <v>0</v>
      </c>
      <c r="M24" s="17" t="str">
        <f t="shared" si="34"/>
        <v>np</v>
      </c>
      <c r="N24" s="18">
        <f t="shared" si="8"/>
        <v>0</v>
      </c>
      <c r="O24" s="16" t="e">
        <f>VLOOKUP($C24,'Youth-14 Women''s Saber'!$C$4:$X$202,O$1-2,FALSE)</f>
        <v>#N/A</v>
      </c>
      <c r="P24" s="17" t="str">
        <f t="shared" si="35"/>
        <v>np</v>
      </c>
      <c r="Q24" s="18">
        <f t="shared" si="10"/>
        <v>0</v>
      </c>
      <c r="R24" s="16" t="e">
        <f>VLOOKUP($C24,'Youth-14 Women''s Saber'!$C$4:$X$202,R$1-2,FALSE)</f>
        <v>#N/A</v>
      </c>
      <c r="S24" s="17" t="str">
        <f t="shared" si="36"/>
        <v>np</v>
      </c>
      <c r="T24" s="18">
        <f t="shared" si="12"/>
        <v>0</v>
      </c>
      <c r="U24" s="16" t="e">
        <f>VLOOKUP($C24,'Youth-14 Women''s Saber'!$C$4:$X$202,U$1-2,FALSE)</f>
        <v>#N/A</v>
      </c>
      <c r="W24">
        <f aca="true" t="shared" si="37" ref="W24:W30">H24</f>
        <v>0</v>
      </c>
      <c r="X24">
        <f aca="true" t="shared" si="38" ref="X24:X30">J24</f>
        <v>52</v>
      </c>
      <c r="Y24">
        <f aca="true" t="shared" si="39" ref="Y24:Y30">L24</f>
        <v>0</v>
      </c>
      <c r="Z24">
        <f aca="true" t="shared" si="40" ref="Z24:Z30">N24</f>
        <v>0</v>
      </c>
      <c r="AA24">
        <f aca="true" t="shared" si="41" ref="AA24:AA30">Q24</f>
        <v>0</v>
      </c>
      <c r="AB24">
        <f aca="true" t="shared" si="42" ref="AB24:AB30">T24</f>
        <v>0</v>
      </c>
      <c r="AD24" s="30"/>
    </row>
    <row r="25" spans="1:30" ht="13.5">
      <c r="A25" s="2" t="str">
        <f t="shared" si="0"/>
        <v>21T</v>
      </c>
      <c r="B25" s="2" t="str">
        <f t="shared" si="33"/>
        <v>#</v>
      </c>
      <c r="C25" s="41" t="s">
        <v>125</v>
      </c>
      <c r="D25" s="34">
        <v>1992</v>
      </c>
      <c r="E25" s="38">
        <f t="shared" si="2"/>
        <v>52</v>
      </c>
      <c r="F25" s="38">
        <f t="shared" si="3"/>
        <v>52</v>
      </c>
      <c r="G25" s="3" t="s">
        <v>5</v>
      </c>
      <c r="H25" s="5">
        <f t="shared" si="4"/>
        <v>0</v>
      </c>
      <c r="I25" s="4" t="s">
        <v>5</v>
      </c>
      <c r="J25" s="5">
        <f t="shared" si="5"/>
        <v>0</v>
      </c>
      <c r="K25" s="4">
        <v>12</v>
      </c>
      <c r="L25" s="5">
        <f t="shared" si="6"/>
        <v>52</v>
      </c>
      <c r="M25" s="17" t="str">
        <f t="shared" si="34"/>
        <v>np</v>
      </c>
      <c r="N25" s="18">
        <f t="shared" si="8"/>
        <v>0</v>
      </c>
      <c r="O25" s="16" t="e">
        <f>VLOOKUP($C25,'Youth-14 Women''s Saber'!$C$4:$X$202,O$1-2,FALSE)</f>
        <v>#N/A</v>
      </c>
      <c r="P25" s="17" t="str">
        <f t="shared" si="35"/>
        <v>np</v>
      </c>
      <c r="Q25" s="18">
        <f t="shared" si="10"/>
        <v>0</v>
      </c>
      <c r="R25" s="16" t="e">
        <f>VLOOKUP($C25,'Youth-14 Women''s Saber'!$C$4:$X$202,R$1-2,FALSE)</f>
        <v>#N/A</v>
      </c>
      <c r="S25" s="17" t="str">
        <f t="shared" si="36"/>
        <v>np</v>
      </c>
      <c r="T25" s="18">
        <f t="shared" si="12"/>
        <v>0</v>
      </c>
      <c r="U25" s="16" t="e">
        <f>VLOOKUP($C25,'Youth-14 Women''s Saber'!$C$4:$X$202,U$1-2,FALSE)</f>
        <v>#N/A</v>
      </c>
      <c r="W25">
        <f>H25</f>
        <v>0</v>
      </c>
      <c r="X25">
        <f>J25</f>
        <v>0</v>
      </c>
      <c r="Y25">
        <f>L25</f>
        <v>52</v>
      </c>
      <c r="Z25">
        <f>N25</f>
        <v>0</v>
      </c>
      <c r="AA25">
        <f>Q25</f>
        <v>0</v>
      </c>
      <c r="AB25">
        <f>T25</f>
        <v>0</v>
      </c>
      <c r="AD25" s="30"/>
    </row>
    <row r="26" spans="1:30" ht="13.5">
      <c r="A26" s="2" t="str">
        <f t="shared" si="0"/>
        <v>23</v>
      </c>
      <c r="B26" s="2" t="str">
        <f t="shared" si="23"/>
        <v> </v>
      </c>
      <c r="C26" s="41" t="s">
        <v>101</v>
      </c>
      <c r="D26" s="34">
        <v>1990</v>
      </c>
      <c r="E26" s="38">
        <f t="shared" si="2"/>
        <v>51.25</v>
      </c>
      <c r="F26" s="38">
        <f t="shared" si="3"/>
        <v>51.25</v>
      </c>
      <c r="G26" s="3" t="s">
        <v>5</v>
      </c>
      <c r="H26" s="5">
        <f t="shared" si="4"/>
        <v>0</v>
      </c>
      <c r="I26" s="4" t="s">
        <v>5</v>
      </c>
      <c r="J26" s="5">
        <f t="shared" si="5"/>
        <v>0</v>
      </c>
      <c r="K26" s="4">
        <v>13.5</v>
      </c>
      <c r="L26" s="5">
        <f t="shared" si="6"/>
        <v>51.25</v>
      </c>
      <c r="M26" s="17" t="str">
        <f t="shared" si="24"/>
        <v>np</v>
      </c>
      <c r="N26" s="18">
        <f t="shared" si="8"/>
        <v>0</v>
      </c>
      <c r="O26" s="16" t="e">
        <f>VLOOKUP($C26,'Youth-14 Women''s Saber'!$C$4:$X$202,O$1-2,FALSE)</f>
        <v>#N/A</v>
      </c>
      <c r="P26" s="17" t="str">
        <f t="shared" si="25"/>
        <v>np</v>
      </c>
      <c r="Q26" s="18">
        <f t="shared" si="10"/>
        <v>0</v>
      </c>
      <c r="R26" s="16" t="e">
        <f>VLOOKUP($C26,'Youth-14 Women''s Saber'!$C$4:$X$202,R$1-2,FALSE)</f>
        <v>#N/A</v>
      </c>
      <c r="S26" s="17" t="str">
        <f t="shared" si="26"/>
        <v>np</v>
      </c>
      <c r="T26" s="18">
        <f t="shared" si="12"/>
        <v>0</v>
      </c>
      <c r="U26" s="16" t="e">
        <f>VLOOKUP($C26,'Youth-14 Women''s Saber'!$C$4:$X$202,U$1-2,FALSE)</f>
        <v>#N/A</v>
      </c>
      <c r="W26">
        <f>H26</f>
        <v>0</v>
      </c>
      <c r="X26">
        <f>J26</f>
        <v>0</v>
      </c>
      <c r="Y26">
        <f>L26</f>
        <v>51.25</v>
      </c>
      <c r="Z26">
        <f>N26</f>
        <v>0</v>
      </c>
      <c r="AA26">
        <f>Q26</f>
        <v>0</v>
      </c>
      <c r="AB26">
        <f>T26</f>
        <v>0</v>
      </c>
      <c r="AD26" s="30"/>
    </row>
    <row r="27" spans="1:30" ht="13.5">
      <c r="A27" s="2" t="str">
        <f t="shared" si="0"/>
        <v>24</v>
      </c>
      <c r="B27" s="2" t="str">
        <f t="shared" si="23"/>
        <v> </v>
      </c>
      <c r="C27" s="26" t="s">
        <v>304</v>
      </c>
      <c r="D27" s="1">
        <v>1990</v>
      </c>
      <c r="E27" s="38">
        <f t="shared" si="2"/>
        <v>51</v>
      </c>
      <c r="F27" s="38">
        <f t="shared" si="3"/>
        <v>51</v>
      </c>
      <c r="G27" s="3">
        <v>14</v>
      </c>
      <c r="H27" s="5">
        <f t="shared" si="4"/>
        <v>51</v>
      </c>
      <c r="I27" s="4" t="s">
        <v>5</v>
      </c>
      <c r="J27" s="5">
        <f t="shared" si="5"/>
        <v>0</v>
      </c>
      <c r="K27" s="4" t="s">
        <v>5</v>
      </c>
      <c r="L27" s="5">
        <f t="shared" si="6"/>
        <v>0</v>
      </c>
      <c r="M27" s="17" t="str">
        <f t="shared" si="24"/>
        <v>np</v>
      </c>
      <c r="N27" s="18">
        <f t="shared" si="8"/>
        <v>0</v>
      </c>
      <c r="O27" s="16" t="e">
        <f>VLOOKUP($C27,'Youth-14 Women''s Saber'!$C$4:$X$202,O$1-2,FALSE)</f>
        <v>#N/A</v>
      </c>
      <c r="P27" s="17" t="str">
        <f t="shared" si="25"/>
        <v>np</v>
      </c>
      <c r="Q27" s="18">
        <f t="shared" si="10"/>
        <v>0</v>
      </c>
      <c r="R27" s="16" t="e">
        <f>VLOOKUP($C27,'Youth-14 Women''s Saber'!$C$4:$X$202,R$1-2,FALSE)</f>
        <v>#N/A</v>
      </c>
      <c r="S27" s="17" t="str">
        <f t="shared" si="26"/>
        <v>np</v>
      </c>
      <c r="T27" s="18">
        <f t="shared" si="12"/>
        <v>0</v>
      </c>
      <c r="U27" s="16" t="e">
        <f>VLOOKUP($C27,'Youth-14 Women''s Saber'!$C$4:$X$202,U$1-2,FALSE)</f>
        <v>#N/A</v>
      </c>
      <c r="W27">
        <f t="shared" si="37"/>
        <v>51</v>
      </c>
      <c r="X27">
        <f t="shared" si="38"/>
        <v>0</v>
      </c>
      <c r="Y27">
        <f t="shared" si="39"/>
        <v>0</v>
      </c>
      <c r="Z27">
        <f t="shared" si="40"/>
        <v>0</v>
      </c>
      <c r="AA27">
        <f t="shared" si="41"/>
        <v>0</v>
      </c>
      <c r="AB27">
        <f t="shared" si="42"/>
        <v>0</v>
      </c>
      <c r="AD27" s="30"/>
    </row>
    <row r="28" spans="1:30" ht="13.5">
      <c r="A28" s="2" t="str">
        <f t="shared" si="0"/>
        <v>25</v>
      </c>
      <c r="B28" s="2" t="str">
        <f t="shared" si="23"/>
        <v> </v>
      </c>
      <c r="C28" s="26" t="s">
        <v>410</v>
      </c>
      <c r="D28" s="1">
        <v>1991</v>
      </c>
      <c r="E28" s="38">
        <f t="shared" si="2"/>
        <v>50.5</v>
      </c>
      <c r="F28" s="38">
        <f t="shared" si="3"/>
        <v>50.5</v>
      </c>
      <c r="G28" s="3" t="s">
        <v>5</v>
      </c>
      <c r="H28" s="5">
        <f t="shared" si="4"/>
        <v>0</v>
      </c>
      <c r="I28" s="4">
        <v>15</v>
      </c>
      <c r="J28" s="5">
        <f t="shared" si="5"/>
        <v>50.5</v>
      </c>
      <c r="K28" s="4" t="s">
        <v>5</v>
      </c>
      <c r="L28" s="5">
        <f t="shared" si="6"/>
        <v>0</v>
      </c>
      <c r="M28" s="17" t="str">
        <f t="shared" si="24"/>
        <v>np</v>
      </c>
      <c r="N28" s="18">
        <f t="shared" si="8"/>
        <v>0</v>
      </c>
      <c r="O28" s="16" t="e">
        <f>VLOOKUP($C28,'Youth-14 Women''s Saber'!$C$4:$X$202,O$1-2,FALSE)</f>
        <v>#N/A</v>
      </c>
      <c r="P28" s="17" t="str">
        <f t="shared" si="25"/>
        <v>np</v>
      </c>
      <c r="Q28" s="18">
        <f t="shared" si="10"/>
        <v>0</v>
      </c>
      <c r="R28" s="16" t="e">
        <f>VLOOKUP($C28,'Youth-14 Women''s Saber'!$C$4:$X$202,R$1-2,FALSE)</f>
        <v>#N/A</v>
      </c>
      <c r="S28" s="17" t="str">
        <f t="shared" si="26"/>
        <v>np</v>
      </c>
      <c r="T28" s="18">
        <f t="shared" si="12"/>
        <v>0</v>
      </c>
      <c r="U28" s="16" t="e">
        <f>VLOOKUP($C28,'Youth-14 Women''s Saber'!$C$4:$X$202,U$1-2,FALSE)</f>
        <v>#N/A</v>
      </c>
      <c r="W28">
        <f t="shared" si="37"/>
        <v>0</v>
      </c>
      <c r="X28">
        <f t="shared" si="38"/>
        <v>50.5</v>
      </c>
      <c r="Y28">
        <f t="shared" si="39"/>
        <v>0</v>
      </c>
      <c r="Z28">
        <f t="shared" si="40"/>
        <v>0</v>
      </c>
      <c r="AA28">
        <f t="shared" si="41"/>
        <v>0</v>
      </c>
      <c r="AB28">
        <f t="shared" si="42"/>
        <v>0</v>
      </c>
      <c r="AD28" s="30"/>
    </row>
    <row r="29" spans="1:30" ht="13.5">
      <c r="A29" s="2" t="str">
        <f t="shared" si="0"/>
        <v>26T</v>
      </c>
      <c r="B29" s="2" t="str">
        <f t="shared" si="23"/>
        <v> </v>
      </c>
      <c r="C29" s="26" t="s">
        <v>305</v>
      </c>
      <c r="D29" s="1">
        <v>1991</v>
      </c>
      <c r="E29" s="38">
        <f t="shared" si="2"/>
        <v>50</v>
      </c>
      <c r="F29" s="38">
        <f t="shared" si="3"/>
        <v>50</v>
      </c>
      <c r="G29" s="3">
        <v>16</v>
      </c>
      <c r="H29" s="5">
        <f t="shared" si="4"/>
        <v>50</v>
      </c>
      <c r="I29" s="4" t="s">
        <v>5</v>
      </c>
      <c r="J29" s="5">
        <f t="shared" si="5"/>
        <v>0</v>
      </c>
      <c r="K29" s="4" t="s">
        <v>5</v>
      </c>
      <c r="L29" s="5">
        <f t="shared" si="6"/>
        <v>0</v>
      </c>
      <c r="M29" s="17" t="str">
        <f t="shared" si="24"/>
        <v>np</v>
      </c>
      <c r="N29" s="18">
        <f t="shared" si="8"/>
        <v>0</v>
      </c>
      <c r="O29" s="16" t="e">
        <f>VLOOKUP($C29,'Youth-14 Women''s Saber'!$C$4:$X$202,O$1-2,FALSE)</f>
        <v>#N/A</v>
      </c>
      <c r="P29" s="17" t="str">
        <f t="shared" si="25"/>
        <v>np</v>
      </c>
      <c r="Q29" s="18">
        <f t="shared" si="10"/>
        <v>0</v>
      </c>
      <c r="R29" s="16" t="e">
        <f>VLOOKUP($C29,'Youth-14 Women''s Saber'!$C$4:$X$202,R$1-2,FALSE)</f>
        <v>#N/A</v>
      </c>
      <c r="S29" s="17" t="str">
        <f t="shared" si="26"/>
        <v>np</v>
      </c>
      <c r="T29" s="18">
        <f t="shared" si="12"/>
        <v>0</v>
      </c>
      <c r="U29" s="16" t="e">
        <f>VLOOKUP($C29,'Youth-14 Women''s Saber'!$C$4:$X$202,U$1-2,FALSE)</f>
        <v>#N/A</v>
      </c>
      <c r="W29">
        <f t="shared" si="37"/>
        <v>50</v>
      </c>
      <c r="X29">
        <f t="shared" si="38"/>
        <v>0</v>
      </c>
      <c r="Y29">
        <f t="shared" si="39"/>
        <v>0</v>
      </c>
      <c r="Z29">
        <f t="shared" si="40"/>
        <v>0</v>
      </c>
      <c r="AA29">
        <f t="shared" si="41"/>
        <v>0</v>
      </c>
      <c r="AB29">
        <f t="shared" si="42"/>
        <v>0</v>
      </c>
      <c r="AD29" s="30"/>
    </row>
    <row r="30" spans="1:30" ht="13.5">
      <c r="A30" s="2" t="str">
        <f t="shared" si="0"/>
        <v>26T</v>
      </c>
      <c r="B30" s="2" t="str">
        <f t="shared" si="23"/>
        <v>#</v>
      </c>
      <c r="C30" s="26" t="s">
        <v>239</v>
      </c>
      <c r="D30" s="1">
        <v>1992</v>
      </c>
      <c r="E30" s="38">
        <f t="shared" si="2"/>
        <v>50</v>
      </c>
      <c r="F30" s="38">
        <f t="shared" si="3"/>
        <v>50</v>
      </c>
      <c r="G30" s="3" t="s">
        <v>5</v>
      </c>
      <c r="H30" s="5">
        <f t="shared" si="4"/>
        <v>0</v>
      </c>
      <c r="I30" s="4">
        <v>16</v>
      </c>
      <c r="J30" s="5">
        <f t="shared" si="5"/>
        <v>50</v>
      </c>
      <c r="K30" s="4" t="s">
        <v>5</v>
      </c>
      <c r="L30" s="5">
        <f t="shared" si="6"/>
        <v>0</v>
      </c>
      <c r="M30" s="17" t="str">
        <f t="shared" si="24"/>
        <v>np</v>
      </c>
      <c r="N30" s="18">
        <f t="shared" si="8"/>
        <v>0</v>
      </c>
      <c r="O30" s="16" t="e">
        <f>VLOOKUP($C30,'Youth-14 Women''s Saber'!$C$4:$X$202,O$1-2,FALSE)</f>
        <v>#N/A</v>
      </c>
      <c r="P30" s="17" t="str">
        <f t="shared" si="25"/>
        <v>np</v>
      </c>
      <c r="Q30" s="18">
        <f t="shared" si="10"/>
        <v>0</v>
      </c>
      <c r="R30" s="16" t="e">
        <f>VLOOKUP($C30,'Youth-14 Women''s Saber'!$C$4:$X$202,R$1-2,FALSE)</f>
        <v>#N/A</v>
      </c>
      <c r="S30" s="17" t="str">
        <f t="shared" si="26"/>
        <v>np</v>
      </c>
      <c r="T30" s="18">
        <f t="shared" si="12"/>
        <v>0</v>
      </c>
      <c r="U30" s="16" t="e">
        <f>VLOOKUP($C30,'Youth-14 Women''s Saber'!$C$4:$X$202,U$1-2,FALSE)</f>
        <v>#N/A</v>
      </c>
      <c r="W30">
        <f t="shared" si="37"/>
        <v>0</v>
      </c>
      <c r="X30">
        <f t="shared" si="38"/>
        <v>50</v>
      </c>
      <c r="Y30">
        <f t="shared" si="39"/>
        <v>0</v>
      </c>
      <c r="Z30">
        <f t="shared" si="40"/>
        <v>0</v>
      </c>
      <c r="AA30">
        <f t="shared" si="41"/>
        <v>0</v>
      </c>
      <c r="AB30">
        <f t="shared" si="42"/>
        <v>0</v>
      </c>
      <c r="AD30" s="30"/>
    </row>
    <row r="31" ht="13.5">
      <c r="AD31" s="30"/>
    </row>
    <row r="32" ht="13.5">
      <c r="AD32" s="30"/>
    </row>
    <row r="33" ht="13.5">
      <c r="AD33" s="30"/>
    </row>
    <row r="34" ht="13.5">
      <c r="AD34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&amp;L&amp;"Arial,Bold"# Youth-10
* Permanent Resident&amp;"Arial,Regular"
Total = Best 4 results&amp;CPage &amp;P&amp;R&amp;"Arial,Bold"np = Did not earn points (including not competing)&amp;"Arial,Regular"
Printed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260</v>
      </c>
      <c r="H1" s="10"/>
      <c r="I1" s="9" t="s">
        <v>367</v>
      </c>
      <c r="J1" s="10"/>
      <c r="K1" s="9" t="s">
        <v>444</v>
      </c>
      <c r="L1" s="10"/>
      <c r="M1" s="15" t="s">
        <v>258</v>
      </c>
      <c r="N1" s="19"/>
      <c r="O1" s="20">
        <f>HLOOKUP(M1,'Youth-12 Men''s Epée'!$G$1:$L$3,3,0)</f>
        <v>7</v>
      </c>
      <c r="P1" s="15" t="s">
        <v>369</v>
      </c>
      <c r="Q1" s="19"/>
      <c r="R1" s="20">
        <f>HLOOKUP(P1,'Youth-12 Men''s Epée'!$G$1:$L$3,3,0)</f>
        <v>9</v>
      </c>
      <c r="S1" s="15" t="s">
        <v>446</v>
      </c>
      <c r="T1" s="19"/>
      <c r="U1" s="20">
        <f>HLOOKUP(S1,'Youth-12 Men''s Epée'!$G$1:$L$3,3,0)</f>
        <v>11</v>
      </c>
    </row>
    <row r="2" spans="1:30" s="11" customFormat="1" ht="18.75" customHeight="1">
      <c r="A2" s="7"/>
      <c r="B2" s="7"/>
      <c r="C2" s="12"/>
      <c r="D2" s="12"/>
      <c r="E2" s="36"/>
      <c r="F2" s="36"/>
      <c r="G2" s="35" t="s">
        <v>6</v>
      </c>
      <c r="H2" s="10" t="s">
        <v>261</v>
      </c>
      <c r="I2" s="13" t="s">
        <v>6</v>
      </c>
      <c r="J2" s="10" t="s">
        <v>368</v>
      </c>
      <c r="K2" s="13" t="s">
        <v>6</v>
      </c>
      <c r="L2" s="10" t="s">
        <v>445</v>
      </c>
      <c r="M2" s="15" t="str">
        <f ca="1">INDIRECT("'Youth-12 Men''s Epée'!R2C"&amp;O1,FALSE)</f>
        <v>A</v>
      </c>
      <c r="N2" s="19" t="str">
        <f ca="1">INDIRECT("'Youth-12 Men''s Epée'!R2C"&amp;O1+1,FALSE)</f>
        <v>Jan 2003&lt;BR&gt;Y12</v>
      </c>
      <c r="O2" s="14"/>
      <c r="P2" s="15" t="str">
        <f ca="1">INDIRECT("'Youth-12 Men''s Epée'!R2C"&amp;R1,FALSE)</f>
        <v>A</v>
      </c>
      <c r="Q2" s="19" t="str">
        <f ca="1">INDIRECT("'Youth-12 Men''s Epée'!R2C"&amp;R1+1,FALSE)</f>
        <v>Apr 2003&lt;BR&gt;Y12</v>
      </c>
      <c r="R2" s="14"/>
      <c r="S2" s="15" t="str">
        <f ca="1">INDIRECT("'Youth-12 Men''s Epée'!R2C"&amp;U1,FALSE)</f>
        <v>A</v>
      </c>
      <c r="T2" s="19" t="str">
        <f ca="1">INDIRECT("'Youth-12 Men''s Epée'!R2C"&amp;U1+1,FALSE)</f>
        <v>Summer&lt;BR&gt;2003&lt;BR&gt;Y12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2</v>
      </c>
      <c r="O3" s="14"/>
      <c r="P3" s="23">
        <f>COLUMN()</f>
        <v>16</v>
      </c>
      <c r="Q3" s="24">
        <f>HLOOKUP(P2,PointTableHeader,2,FALSE)</f>
        <v>2</v>
      </c>
      <c r="R3" s="14"/>
      <c r="S3" s="23">
        <f>COLUMN()</f>
        <v>19</v>
      </c>
      <c r="T3" s="24">
        <f>HLOOKUP(S2,PointTableHeader,2,FALSE)</f>
        <v>2</v>
      </c>
      <c r="U3" s="14"/>
    </row>
    <row r="4" spans="1:30" ht="13.5">
      <c r="A4" s="2" t="str">
        <f aca="true" t="shared" si="0" ref="A4:A22">IF(E4=0,"",IF(E4=E3,A3,ROW()-3&amp;IF(E4=E5,"T","")))</f>
        <v>1</v>
      </c>
      <c r="B4" s="2"/>
      <c r="C4" s="26" t="s">
        <v>102</v>
      </c>
      <c r="D4" s="1">
        <v>1992</v>
      </c>
      <c r="E4" s="38">
        <f aca="true" t="shared" si="1" ref="E4:E22">LARGE($W4:$AB4,1)+LARGE($W4:$AB4,2)+LARGE($W4:$AB4,3)+LARGE($W4:$AB4,4)</f>
        <v>303</v>
      </c>
      <c r="F4" s="38">
        <f aca="true" t="shared" si="2" ref="F4:F22">LARGE($W4:$Y4,1)+LARGE($W4:$Y4,2)</f>
        <v>184</v>
      </c>
      <c r="G4" s="3">
        <v>2</v>
      </c>
      <c r="H4" s="5">
        <f aca="true" t="shared" si="3" ref="H4:H22">IF(OR(G4&gt;=33,ISNUMBER(G4)=FALSE),0,VLOOKUP(G4,PointTable,H$3,TRUE))</f>
        <v>92</v>
      </c>
      <c r="I4" s="4">
        <v>2</v>
      </c>
      <c r="J4" s="5">
        <f aca="true" t="shared" si="4" ref="J4:J22">IF(OR(I4&gt;=33,ISNUMBER(I4)=FALSE),0,VLOOKUP(I4,PointTable,J$3,TRUE))</f>
        <v>92</v>
      </c>
      <c r="K4" s="4">
        <v>3</v>
      </c>
      <c r="L4" s="5">
        <f aca="true" t="shared" si="5" ref="L4:L22">IF(OR(K4&gt;=33,ISNUMBER(K4)=FALSE),0,VLOOKUP(K4,PointTable,L$3,TRUE))</f>
        <v>85</v>
      </c>
      <c r="M4" s="17">
        <f>IF(ISERROR(O4),"np",O4)</f>
        <v>32</v>
      </c>
      <c r="N4" s="18">
        <f aca="true" t="shared" si="6" ref="N4:N22">IF(OR(M4&gt;=33,ISNUMBER(M4)=FALSE),0,VLOOKUP(M4,PointTable,N$3,TRUE))</f>
        <v>27.5</v>
      </c>
      <c r="O4" s="16">
        <f>VLOOKUP($C4,'Youth-12 Men''s Epée'!$C$4:$U$159,O$1-2,FALSE)</f>
        <v>32</v>
      </c>
      <c r="P4" s="17">
        <f>IF(ISERROR(R4),"np",R4)</f>
        <v>19</v>
      </c>
      <c r="Q4" s="18">
        <f aca="true" t="shared" si="7" ref="Q4:Q22">IF(OR(P4&gt;=33,ISNUMBER(P4)=FALSE),0,VLOOKUP(P4,PointTable,Q$3,TRUE))</f>
        <v>34</v>
      </c>
      <c r="R4" s="16">
        <f>VLOOKUP($C4,'Youth-12 Men''s Epée'!$C$4:$U$159,R$1-2,FALSE)</f>
        <v>19</v>
      </c>
      <c r="S4" s="17" t="str">
        <f>IF(ISERROR(U4),"np",U4)</f>
        <v>np</v>
      </c>
      <c r="T4" s="18">
        <f aca="true" t="shared" si="8" ref="T4:T22">IF(OR(S4&gt;=33,ISNUMBER(S4)=FALSE),0,VLOOKUP(S4,PointTable,T$3,TRUE))</f>
        <v>0</v>
      </c>
      <c r="U4" s="16" t="str">
        <f>VLOOKUP($C4,'Youth-12 Men''s Epée'!$C$4:$U$159,U$1-2,FALSE)</f>
        <v>np</v>
      </c>
      <c r="W4">
        <f>H4</f>
        <v>92</v>
      </c>
      <c r="X4">
        <f>J4</f>
        <v>92</v>
      </c>
      <c r="Y4">
        <f>L4</f>
        <v>85</v>
      </c>
      <c r="Z4">
        <f>N4</f>
        <v>27.5</v>
      </c>
      <c r="AA4">
        <f>Q4</f>
        <v>34</v>
      </c>
      <c r="AB4">
        <f>T4</f>
        <v>0</v>
      </c>
      <c r="AD4" s="30"/>
    </row>
    <row r="5" spans="1:30" ht="13.5">
      <c r="A5" s="2" t="str">
        <f t="shared" si="0"/>
        <v>2</v>
      </c>
      <c r="B5" s="2"/>
      <c r="C5" s="26" t="s">
        <v>79</v>
      </c>
      <c r="D5" s="1">
        <v>1992</v>
      </c>
      <c r="E5" s="38">
        <f t="shared" si="1"/>
        <v>302.5</v>
      </c>
      <c r="F5" s="38">
        <f t="shared" si="2"/>
        <v>200</v>
      </c>
      <c r="G5" s="3">
        <v>1</v>
      </c>
      <c r="H5" s="5">
        <f t="shared" si="3"/>
        <v>100</v>
      </c>
      <c r="I5" s="4">
        <v>1</v>
      </c>
      <c r="J5" s="5">
        <f t="shared" si="4"/>
        <v>100</v>
      </c>
      <c r="K5" s="4">
        <v>5</v>
      </c>
      <c r="L5" s="5">
        <f t="shared" si="5"/>
        <v>70</v>
      </c>
      <c r="M5" s="17">
        <f>IF(ISERROR(O5),"np",O5)</f>
        <v>22</v>
      </c>
      <c r="N5" s="18">
        <f t="shared" si="6"/>
        <v>32.5</v>
      </c>
      <c r="O5" s="16">
        <f>VLOOKUP($C5,'Youth-12 Men''s Epée'!$C$4:$U$159,O$1-2,FALSE)</f>
        <v>22</v>
      </c>
      <c r="P5" s="17">
        <f>IF(ISERROR(R5),"np",R5)</f>
        <v>31</v>
      </c>
      <c r="Q5" s="18">
        <f t="shared" si="7"/>
        <v>28</v>
      </c>
      <c r="R5" s="16">
        <f>VLOOKUP($C5,'Youth-12 Men''s Epée'!$C$4:$U$159,R$1-2,FALSE)</f>
        <v>31</v>
      </c>
      <c r="S5" s="17">
        <f>IF(ISERROR(U5),"np",U5)</f>
        <v>27</v>
      </c>
      <c r="T5" s="18">
        <f t="shared" si="8"/>
        <v>30</v>
      </c>
      <c r="U5" s="16">
        <f>VLOOKUP($C5,'Youth-12 Men''s Epée'!$C$4:$U$159,U$1-2,FALSE)</f>
        <v>27</v>
      </c>
      <c r="W5">
        <f>H5</f>
        <v>100</v>
      </c>
      <c r="X5">
        <f>J5</f>
        <v>100</v>
      </c>
      <c r="Y5">
        <f>L5</f>
        <v>70</v>
      </c>
      <c r="Z5">
        <f>N5</f>
        <v>32.5</v>
      </c>
      <c r="AA5">
        <f>Q5</f>
        <v>28</v>
      </c>
      <c r="AB5">
        <f>T5</f>
        <v>30</v>
      </c>
      <c r="AD5" s="30"/>
    </row>
    <row r="6" spans="1:30" ht="13.5">
      <c r="A6" s="2" t="str">
        <f t="shared" si="0"/>
        <v>3</v>
      </c>
      <c r="B6" s="2"/>
      <c r="C6" s="26" t="s">
        <v>262</v>
      </c>
      <c r="D6" s="1">
        <v>1992</v>
      </c>
      <c r="E6" s="38">
        <f t="shared" si="1"/>
        <v>292.5</v>
      </c>
      <c r="F6" s="38">
        <f t="shared" si="2"/>
        <v>170</v>
      </c>
      <c r="G6" s="3">
        <v>3</v>
      </c>
      <c r="H6" s="5">
        <f t="shared" si="3"/>
        <v>85</v>
      </c>
      <c r="I6" s="4">
        <v>3</v>
      </c>
      <c r="J6" s="5">
        <f t="shared" si="4"/>
        <v>85</v>
      </c>
      <c r="K6" s="4">
        <v>6</v>
      </c>
      <c r="L6" s="5">
        <f t="shared" si="5"/>
        <v>69.5</v>
      </c>
      <c r="M6" s="17">
        <f aca="true" t="shared" si="9" ref="M6:M22">IF(ISERROR(O6),"np",O6)</f>
        <v>12</v>
      </c>
      <c r="N6" s="18">
        <f t="shared" si="6"/>
        <v>52</v>
      </c>
      <c r="O6" s="16">
        <f>VLOOKUP($C6,'Youth-12 Men''s Epée'!$C$4:$U$159,O$1-2,FALSE)</f>
        <v>12</v>
      </c>
      <c r="P6" s="17">
        <f aca="true" t="shared" si="10" ref="P6:P22">IF(ISERROR(R6),"np",R6)</f>
        <v>10</v>
      </c>
      <c r="Q6" s="18">
        <f t="shared" si="7"/>
        <v>53</v>
      </c>
      <c r="R6" s="16">
        <f>VLOOKUP($C6,'Youth-12 Men''s Epée'!$C$4:$U$159,R$1-2,FALSE)</f>
        <v>10</v>
      </c>
      <c r="S6" s="17" t="str">
        <f aca="true" t="shared" si="11" ref="S6:S22">IF(ISERROR(U6),"np",U6)</f>
        <v>np</v>
      </c>
      <c r="T6" s="18">
        <f t="shared" si="8"/>
        <v>0</v>
      </c>
      <c r="U6" s="16" t="str">
        <f>VLOOKUP($C6,'Youth-12 Men''s Epée'!$C$4:$U$159,U$1-2,FALSE)</f>
        <v>np</v>
      </c>
      <c r="W6">
        <f aca="true" t="shared" si="12" ref="W6:W22">H6</f>
        <v>85</v>
      </c>
      <c r="X6">
        <f aca="true" t="shared" si="13" ref="X6:X22">J6</f>
        <v>85</v>
      </c>
      <c r="Y6">
        <f aca="true" t="shared" si="14" ref="Y6:Y22">L6</f>
        <v>69.5</v>
      </c>
      <c r="Z6">
        <f aca="true" t="shared" si="15" ref="Z6:Z22">N6</f>
        <v>52</v>
      </c>
      <c r="AA6">
        <f aca="true" t="shared" si="16" ref="AA6:AA22">Q6</f>
        <v>53</v>
      </c>
      <c r="AB6">
        <f aca="true" t="shared" si="17" ref="AB6:AB22">T6</f>
        <v>0</v>
      </c>
      <c r="AD6" s="30"/>
    </row>
    <row r="7" spans="1:30" ht="13.5">
      <c r="A7" s="2" t="str">
        <f t="shared" si="0"/>
        <v>4</v>
      </c>
      <c r="B7" s="2"/>
      <c r="C7" s="26" t="s">
        <v>350</v>
      </c>
      <c r="D7" s="1">
        <v>1992</v>
      </c>
      <c r="E7" s="38">
        <f t="shared" si="1"/>
        <v>255</v>
      </c>
      <c r="F7" s="38">
        <f t="shared" si="2"/>
        <v>154.5</v>
      </c>
      <c r="G7" s="3">
        <v>8</v>
      </c>
      <c r="H7" s="5">
        <f t="shared" si="3"/>
        <v>68.5</v>
      </c>
      <c r="I7" s="4">
        <v>6</v>
      </c>
      <c r="J7" s="5">
        <f t="shared" si="4"/>
        <v>69.5</v>
      </c>
      <c r="K7" s="4">
        <v>3</v>
      </c>
      <c r="L7" s="5">
        <f t="shared" si="5"/>
        <v>85</v>
      </c>
      <c r="M7" s="17" t="str">
        <f aca="true" t="shared" si="18" ref="M7:M14">IF(ISERROR(O7),"np",O7)</f>
        <v>np</v>
      </c>
      <c r="N7" s="18">
        <f t="shared" si="6"/>
        <v>0</v>
      </c>
      <c r="O7" s="16" t="str">
        <f>VLOOKUP($C7,'Youth-12 Men''s Epée'!$C$4:$U$159,O$1-2,FALSE)</f>
        <v>np</v>
      </c>
      <c r="P7" s="17">
        <f aca="true" t="shared" si="19" ref="P7:P14">IF(ISERROR(R7),"np",R7)</f>
        <v>23</v>
      </c>
      <c r="Q7" s="18">
        <f t="shared" si="7"/>
        <v>32</v>
      </c>
      <c r="R7" s="16">
        <f>VLOOKUP($C7,'Youth-12 Men''s Epée'!$C$4:$U$159,R$1-2,FALSE)</f>
        <v>23</v>
      </c>
      <c r="S7" s="17" t="str">
        <f aca="true" t="shared" si="20" ref="S7:S14">IF(ISERROR(U7),"np",U7)</f>
        <v>np</v>
      </c>
      <c r="T7" s="18">
        <f t="shared" si="8"/>
        <v>0</v>
      </c>
      <c r="U7" s="16" t="str">
        <f>VLOOKUP($C7,'Youth-12 Men''s Epée'!$C$4:$U$159,U$1-2,FALSE)</f>
        <v>np</v>
      </c>
      <c r="W7">
        <f aca="true" t="shared" si="21" ref="W7:W14">H7</f>
        <v>68.5</v>
      </c>
      <c r="X7">
        <f aca="true" t="shared" si="22" ref="X7:X14">J7</f>
        <v>69.5</v>
      </c>
      <c r="Y7">
        <f aca="true" t="shared" si="23" ref="Y7:Y14">L7</f>
        <v>85</v>
      </c>
      <c r="Z7">
        <f aca="true" t="shared" si="24" ref="Z7:Z14">N7</f>
        <v>0</v>
      </c>
      <c r="AA7">
        <f aca="true" t="shared" si="25" ref="AA7:AA14">Q7</f>
        <v>32</v>
      </c>
      <c r="AB7">
        <f aca="true" t="shared" si="26" ref="AB7:AB14">T7</f>
        <v>0</v>
      </c>
      <c r="AD7" s="30"/>
    </row>
    <row r="8" spans="1:30" ht="13.5">
      <c r="A8" s="2" t="str">
        <f t="shared" si="0"/>
        <v>5</v>
      </c>
      <c r="B8" s="2"/>
      <c r="C8" s="26" t="s">
        <v>111</v>
      </c>
      <c r="D8" s="1">
        <v>1992</v>
      </c>
      <c r="E8" s="38">
        <f t="shared" si="1"/>
        <v>253.5</v>
      </c>
      <c r="F8" s="38">
        <f t="shared" si="2"/>
        <v>154</v>
      </c>
      <c r="G8" s="3">
        <v>3</v>
      </c>
      <c r="H8" s="5">
        <f t="shared" si="3"/>
        <v>85</v>
      </c>
      <c r="I8" s="4">
        <v>7</v>
      </c>
      <c r="J8" s="5">
        <f t="shared" si="4"/>
        <v>69</v>
      </c>
      <c r="K8" s="4">
        <v>7</v>
      </c>
      <c r="L8" s="5">
        <f t="shared" si="5"/>
        <v>69</v>
      </c>
      <c r="M8" s="17">
        <f t="shared" si="18"/>
        <v>26</v>
      </c>
      <c r="N8" s="18">
        <f t="shared" si="6"/>
        <v>30.5</v>
      </c>
      <c r="O8" s="16">
        <f>VLOOKUP($C8,'Youth-12 Men''s Epée'!$C$4:$U$159,O$1-2,FALSE)</f>
        <v>26</v>
      </c>
      <c r="P8" s="17" t="str">
        <f t="shared" si="19"/>
        <v>np</v>
      </c>
      <c r="Q8" s="18">
        <f t="shared" si="7"/>
        <v>0</v>
      </c>
      <c r="R8" s="16" t="str">
        <f>VLOOKUP($C8,'Youth-12 Men''s Epée'!$C$4:$U$159,R$1-2,FALSE)</f>
        <v>np</v>
      </c>
      <c r="S8" s="17" t="str">
        <f t="shared" si="20"/>
        <v>np</v>
      </c>
      <c r="T8" s="18">
        <f t="shared" si="8"/>
        <v>0</v>
      </c>
      <c r="U8" s="16" t="str">
        <f>VLOOKUP($C8,'Youth-12 Men''s Epée'!$C$4:$U$159,U$1-2,FALSE)</f>
        <v>np</v>
      </c>
      <c r="W8">
        <f t="shared" si="21"/>
        <v>85</v>
      </c>
      <c r="X8">
        <f t="shared" si="22"/>
        <v>69</v>
      </c>
      <c r="Y8">
        <f t="shared" si="23"/>
        <v>69</v>
      </c>
      <c r="Z8">
        <f t="shared" si="24"/>
        <v>30.5</v>
      </c>
      <c r="AA8">
        <f t="shared" si="25"/>
        <v>0</v>
      </c>
      <c r="AB8">
        <f t="shared" si="26"/>
        <v>0</v>
      </c>
      <c r="AD8" s="30"/>
    </row>
    <row r="9" spans="1:30" ht="13.5">
      <c r="A9" s="2" t="str">
        <f t="shared" si="0"/>
        <v>6</v>
      </c>
      <c r="B9" s="2"/>
      <c r="C9" s="26" t="s">
        <v>263</v>
      </c>
      <c r="D9" s="1">
        <v>1992</v>
      </c>
      <c r="E9" s="38">
        <f t="shared" si="1"/>
        <v>205.5</v>
      </c>
      <c r="F9" s="38">
        <f t="shared" si="2"/>
        <v>155</v>
      </c>
      <c r="G9" s="3">
        <v>5</v>
      </c>
      <c r="H9" s="5">
        <f t="shared" si="3"/>
        <v>70</v>
      </c>
      <c r="I9" s="4">
        <v>3</v>
      </c>
      <c r="J9" s="5">
        <f t="shared" si="4"/>
        <v>85</v>
      </c>
      <c r="K9" s="4">
        <v>15</v>
      </c>
      <c r="L9" s="5">
        <f t="shared" si="5"/>
        <v>50.5</v>
      </c>
      <c r="M9" s="17" t="str">
        <f t="shared" si="18"/>
        <v>np</v>
      </c>
      <c r="N9" s="18">
        <f t="shared" si="6"/>
        <v>0</v>
      </c>
      <c r="O9" s="16" t="e">
        <f>VLOOKUP($C9,'Youth-12 Men''s Epée'!$C$4:$U$159,O$1-2,FALSE)</f>
        <v>#N/A</v>
      </c>
      <c r="P9" s="17" t="str">
        <f t="shared" si="19"/>
        <v>np</v>
      </c>
      <c r="Q9" s="18">
        <f t="shared" si="7"/>
        <v>0</v>
      </c>
      <c r="R9" s="16" t="e">
        <f>VLOOKUP($C9,'Youth-12 Men''s Epée'!$C$4:$U$159,R$1-2,FALSE)</f>
        <v>#N/A</v>
      </c>
      <c r="S9" s="17" t="str">
        <f t="shared" si="20"/>
        <v>np</v>
      </c>
      <c r="T9" s="18">
        <f t="shared" si="8"/>
        <v>0</v>
      </c>
      <c r="U9" s="16" t="e">
        <f>VLOOKUP($C9,'Youth-12 Men''s Epée'!$C$4:$U$159,U$1-2,FALSE)</f>
        <v>#N/A</v>
      </c>
      <c r="W9">
        <f t="shared" si="21"/>
        <v>70</v>
      </c>
      <c r="X9">
        <f t="shared" si="22"/>
        <v>85</v>
      </c>
      <c r="Y9">
        <f t="shared" si="23"/>
        <v>50.5</v>
      </c>
      <c r="Z9">
        <f t="shared" si="24"/>
        <v>0</v>
      </c>
      <c r="AA9">
        <f t="shared" si="25"/>
        <v>0</v>
      </c>
      <c r="AB9">
        <f t="shared" si="26"/>
        <v>0</v>
      </c>
      <c r="AD9" s="30"/>
    </row>
    <row r="10" spans="1:30" ht="13.5">
      <c r="A10" s="2" t="str">
        <f t="shared" si="0"/>
        <v>7</v>
      </c>
      <c r="B10" s="2"/>
      <c r="C10" s="26" t="s">
        <v>373</v>
      </c>
      <c r="D10" s="1">
        <v>1993</v>
      </c>
      <c r="E10" s="38">
        <f t="shared" si="1"/>
        <v>122</v>
      </c>
      <c r="F10" s="38">
        <f t="shared" si="2"/>
        <v>122</v>
      </c>
      <c r="G10" s="3" t="s">
        <v>5</v>
      </c>
      <c r="H10" s="5">
        <f t="shared" si="3"/>
        <v>0</v>
      </c>
      <c r="I10" s="4">
        <v>5</v>
      </c>
      <c r="J10" s="5">
        <f t="shared" si="4"/>
        <v>70</v>
      </c>
      <c r="K10" s="4">
        <v>12</v>
      </c>
      <c r="L10" s="5">
        <f t="shared" si="5"/>
        <v>52</v>
      </c>
      <c r="M10" s="17" t="str">
        <f t="shared" si="18"/>
        <v>np</v>
      </c>
      <c r="N10" s="18">
        <f t="shared" si="6"/>
        <v>0</v>
      </c>
      <c r="O10" s="16" t="e">
        <f>VLOOKUP($C10,'Youth-12 Men''s Epée'!$C$4:$U$159,O$1-2,FALSE)</f>
        <v>#N/A</v>
      </c>
      <c r="P10" s="17" t="str">
        <f t="shared" si="19"/>
        <v>np</v>
      </c>
      <c r="Q10" s="18">
        <f t="shared" si="7"/>
        <v>0</v>
      </c>
      <c r="R10" s="16" t="e">
        <f>VLOOKUP($C10,'Youth-12 Men''s Epée'!$C$4:$U$159,R$1-2,FALSE)</f>
        <v>#N/A</v>
      </c>
      <c r="S10" s="17" t="str">
        <f t="shared" si="20"/>
        <v>np</v>
      </c>
      <c r="T10" s="18">
        <f t="shared" si="8"/>
        <v>0</v>
      </c>
      <c r="U10" s="16" t="e">
        <f>VLOOKUP($C10,'Youth-12 Men''s Epée'!$C$4:$U$159,U$1-2,FALSE)</f>
        <v>#N/A</v>
      </c>
      <c r="W10">
        <f t="shared" si="21"/>
        <v>0</v>
      </c>
      <c r="X10">
        <f t="shared" si="22"/>
        <v>70</v>
      </c>
      <c r="Y10">
        <f t="shared" si="23"/>
        <v>52</v>
      </c>
      <c r="Z10">
        <f t="shared" si="24"/>
        <v>0</v>
      </c>
      <c r="AA10">
        <f t="shared" si="25"/>
        <v>0</v>
      </c>
      <c r="AB10">
        <f t="shared" si="26"/>
        <v>0</v>
      </c>
      <c r="AD10" s="30"/>
    </row>
    <row r="11" spans="1:30" ht="13.5">
      <c r="A11" s="2" t="str">
        <f t="shared" si="0"/>
        <v>8</v>
      </c>
      <c r="B11" s="2"/>
      <c r="C11" s="40" t="s">
        <v>58</v>
      </c>
      <c r="D11" s="1">
        <v>1992</v>
      </c>
      <c r="E11" s="38">
        <f t="shared" si="1"/>
        <v>100</v>
      </c>
      <c r="F11" s="38">
        <f t="shared" si="2"/>
        <v>100</v>
      </c>
      <c r="G11" s="3" t="s">
        <v>5</v>
      </c>
      <c r="H11" s="5">
        <f t="shared" si="3"/>
        <v>0</v>
      </c>
      <c r="I11" s="4" t="s">
        <v>5</v>
      </c>
      <c r="J11" s="5">
        <f t="shared" si="4"/>
        <v>0</v>
      </c>
      <c r="K11" s="4">
        <v>1</v>
      </c>
      <c r="L11" s="5">
        <f t="shared" si="5"/>
        <v>100</v>
      </c>
      <c r="M11" s="17" t="str">
        <f t="shared" si="18"/>
        <v>np</v>
      </c>
      <c r="N11" s="18">
        <f t="shared" si="6"/>
        <v>0</v>
      </c>
      <c r="O11" s="16" t="e">
        <f>VLOOKUP($C11,'Youth-12 Men''s Epée'!$C$4:$U$159,O$1-2,FALSE)</f>
        <v>#N/A</v>
      </c>
      <c r="P11" s="17" t="str">
        <f t="shared" si="19"/>
        <v>np</v>
      </c>
      <c r="Q11" s="18">
        <f t="shared" si="7"/>
        <v>0</v>
      </c>
      <c r="R11" s="16" t="e">
        <f>VLOOKUP($C11,'Youth-12 Men''s Epée'!$C$4:$U$159,R$1-2,FALSE)</f>
        <v>#N/A</v>
      </c>
      <c r="S11" s="17" t="str">
        <f t="shared" si="20"/>
        <v>np</v>
      </c>
      <c r="T11" s="18">
        <f t="shared" si="8"/>
        <v>0</v>
      </c>
      <c r="U11" s="16" t="e">
        <f>VLOOKUP($C11,'Youth-12 Men''s Epée'!$C$4:$U$159,U$1-2,FALSE)</f>
        <v>#N/A</v>
      </c>
      <c r="W11">
        <f t="shared" si="21"/>
        <v>0</v>
      </c>
      <c r="X11">
        <f t="shared" si="22"/>
        <v>0</v>
      </c>
      <c r="Y11">
        <f t="shared" si="23"/>
        <v>100</v>
      </c>
      <c r="Z11">
        <f t="shared" si="24"/>
        <v>0</v>
      </c>
      <c r="AA11">
        <f t="shared" si="25"/>
        <v>0</v>
      </c>
      <c r="AB11">
        <f t="shared" si="26"/>
        <v>0</v>
      </c>
      <c r="AD11" s="30"/>
    </row>
    <row r="12" spans="1:30" ht="13.5">
      <c r="A12" s="2" t="str">
        <f t="shared" si="0"/>
        <v>9</v>
      </c>
      <c r="B12" s="2"/>
      <c r="C12" s="40" t="s">
        <v>539</v>
      </c>
      <c r="D12" s="1">
        <v>1992</v>
      </c>
      <c r="E12" s="38">
        <f t="shared" si="1"/>
        <v>92</v>
      </c>
      <c r="F12" s="38">
        <f t="shared" si="2"/>
        <v>92</v>
      </c>
      <c r="G12" s="3" t="s">
        <v>5</v>
      </c>
      <c r="H12" s="5">
        <f t="shared" si="3"/>
        <v>0</v>
      </c>
      <c r="I12" s="4" t="s">
        <v>5</v>
      </c>
      <c r="J12" s="5">
        <f t="shared" si="4"/>
        <v>0</v>
      </c>
      <c r="K12" s="4">
        <v>2</v>
      </c>
      <c r="L12" s="5">
        <f t="shared" si="5"/>
        <v>92</v>
      </c>
      <c r="M12" s="17" t="str">
        <f t="shared" si="18"/>
        <v>np</v>
      </c>
      <c r="N12" s="18">
        <f t="shared" si="6"/>
        <v>0</v>
      </c>
      <c r="O12" s="16" t="e">
        <f>VLOOKUP($C12,'Youth-12 Men''s Epée'!$C$4:$U$159,O$1-2,FALSE)</f>
        <v>#N/A</v>
      </c>
      <c r="P12" s="17" t="str">
        <f t="shared" si="19"/>
        <v>np</v>
      </c>
      <c r="Q12" s="18">
        <f t="shared" si="7"/>
        <v>0</v>
      </c>
      <c r="R12" s="16" t="e">
        <f>VLOOKUP($C12,'Youth-12 Men''s Epée'!$C$4:$U$159,R$1-2,FALSE)</f>
        <v>#N/A</v>
      </c>
      <c r="S12" s="17" t="str">
        <f t="shared" si="20"/>
        <v>np</v>
      </c>
      <c r="T12" s="18">
        <f t="shared" si="8"/>
        <v>0</v>
      </c>
      <c r="U12" s="16" t="e">
        <f>VLOOKUP($C12,'Youth-12 Men''s Epée'!$C$4:$U$159,U$1-2,FALSE)</f>
        <v>#N/A</v>
      </c>
      <c r="W12">
        <f t="shared" si="21"/>
        <v>0</v>
      </c>
      <c r="X12">
        <f t="shared" si="22"/>
        <v>0</v>
      </c>
      <c r="Y12">
        <f t="shared" si="23"/>
        <v>92</v>
      </c>
      <c r="Z12">
        <f t="shared" si="24"/>
        <v>0</v>
      </c>
      <c r="AA12">
        <f t="shared" si="25"/>
        <v>0</v>
      </c>
      <c r="AB12">
        <f t="shared" si="26"/>
        <v>0</v>
      </c>
      <c r="AD12" s="30"/>
    </row>
    <row r="13" spans="1:30" ht="13.5">
      <c r="A13" s="2" t="str">
        <f t="shared" si="0"/>
        <v>10</v>
      </c>
      <c r="B13" s="2"/>
      <c r="C13" s="26" t="s">
        <v>349</v>
      </c>
      <c r="D13" s="1">
        <v>1992</v>
      </c>
      <c r="E13" s="38">
        <f t="shared" si="1"/>
        <v>69.5</v>
      </c>
      <c r="F13" s="38">
        <f t="shared" si="2"/>
        <v>69.5</v>
      </c>
      <c r="G13" s="3">
        <v>6</v>
      </c>
      <c r="H13" s="5">
        <f t="shared" si="3"/>
        <v>69.5</v>
      </c>
      <c r="I13" s="4" t="s">
        <v>5</v>
      </c>
      <c r="J13" s="5">
        <f t="shared" si="4"/>
        <v>0</v>
      </c>
      <c r="K13" s="4" t="s">
        <v>5</v>
      </c>
      <c r="L13" s="5">
        <f t="shared" si="5"/>
        <v>0</v>
      </c>
      <c r="M13" s="17" t="str">
        <f t="shared" si="18"/>
        <v>np</v>
      </c>
      <c r="N13" s="18">
        <f t="shared" si="6"/>
        <v>0</v>
      </c>
      <c r="O13" s="16" t="e">
        <f>VLOOKUP($C13,'Youth-12 Men''s Epée'!$C$4:$U$159,O$1-2,FALSE)</f>
        <v>#N/A</v>
      </c>
      <c r="P13" s="17" t="str">
        <f t="shared" si="19"/>
        <v>np</v>
      </c>
      <c r="Q13" s="18">
        <f t="shared" si="7"/>
        <v>0</v>
      </c>
      <c r="R13" s="16" t="e">
        <f>VLOOKUP($C13,'Youth-12 Men''s Epée'!$C$4:$U$159,R$1-2,FALSE)</f>
        <v>#N/A</v>
      </c>
      <c r="S13" s="17" t="str">
        <f t="shared" si="20"/>
        <v>np</v>
      </c>
      <c r="T13" s="18">
        <f t="shared" si="8"/>
        <v>0</v>
      </c>
      <c r="U13" s="16" t="e">
        <f>VLOOKUP($C13,'Youth-12 Men''s Epée'!$C$4:$U$159,U$1-2,FALSE)</f>
        <v>#N/A</v>
      </c>
      <c r="W13">
        <f t="shared" si="21"/>
        <v>69.5</v>
      </c>
      <c r="X13">
        <f t="shared" si="22"/>
        <v>0</v>
      </c>
      <c r="Y13">
        <f t="shared" si="23"/>
        <v>0</v>
      </c>
      <c r="Z13">
        <f t="shared" si="24"/>
        <v>0</v>
      </c>
      <c r="AA13">
        <f t="shared" si="25"/>
        <v>0</v>
      </c>
      <c r="AB13">
        <f t="shared" si="26"/>
        <v>0</v>
      </c>
      <c r="AD13" s="30"/>
    </row>
    <row r="14" spans="1:30" ht="13.5">
      <c r="A14" s="2" t="str">
        <f t="shared" si="0"/>
        <v>11</v>
      </c>
      <c r="B14" s="2"/>
      <c r="C14" s="26" t="s">
        <v>264</v>
      </c>
      <c r="D14" s="1">
        <v>1992</v>
      </c>
      <c r="E14" s="38">
        <f t="shared" si="1"/>
        <v>69</v>
      </c>
      <c r="F14" s="38">
        <f t="shared" si="2"/>
        <v>69</v>
      </c>
      <c r="G14" s="3">
        <v>7</v>
      </c>
      <c r="H14" s="5">
        <f t="shared" si="3"/>
        <v>69</v>
      </c>
      <c r="I14" s="4" t="s">
        <v>5</v>
      </c>
      <c r="J14" s="5">
        <f t="shared" si="4"/>
        <v>0</v>
      </c>
      <c r="K14" s="4" t="s">
        <v>5</v>
      </c>
      <c r="L14" s="5">
        <f t="shared" si="5"/>
        <v>0</v>
      </c>
      <c r="M14" s="17" t="str">
        <f t="shared" si="18"/>
        <v>np</v>
      </c>
      <c r="N14" s="18">
        <f t="shared" si="6"/>
        <v>0</v>
      </c>
      <c r="O14" s="16" t="e">
        <f>VLOOKUP($C14,'Youth-12 Men''s Epée'!$C$4:$U$159,O$1-2,FALSE)</f>
        <v>#N/A</v>
      </c>
      <c r="P14" s="17" t="str">
        <f t="shared" si="19"/>
        <v>np</v>
      </c>
      <c r="Q14" s="18">
        <f t="shared" si="7"/>
        <v>0</v>
      </c>
      <c r="R14" s="16" t="e">
        <f>VLOOKUP($C14,'Youth-12 Men''s Epée'!$C$4:$U$159,R$1-2,FALSE)</f>
        <v>#N/A</v>
      </c>
      <c r="S14" s="17" t="str">
        <f t="shared" si="20"/>
        <v>np</v>
      </c>
      <c r="T14" s="18">
        <f t="shared" si="8"/>
        <v>0</v>
      </c>
      <c r="U14" s="16" t="e">
        <f>VLOOKUP($C14,'Youth-12 Men''s Epée'!$C$4:$U$159,U$1-2,FALSE)</f>
        <v>#N/A</v>
      </c>
      <c r="W14">
        <f t="shared" si="21"/>
        <v>69</v>
      </c>
      <c r="X14">
        <f t="shared" si="22"/>
        <v>0</v>
      </c>
      <c r="Y14">
        <f t="shared" si="23"/>
        <v>0</v>
      </c>
      <c r="Z14">
        <f t="shared" si="24"/>
        <v>0</v>
      </c>
      <c r="AA14">
        <f t="shared" si="25"/>
        <v>0</v>
      </c>
      <c r="AB14">
        <f t="shared" si="26"/>
        <v>0</v>
      </c>
      <c r="AD14" s="30"/>
    </row>
    <row r="15" spans="1:30" ht="13.5">
      <c r="A15" s="2" t="str">
        <f t="shared" si="0"/>
        <v>12T</v>
      </c>
      <c r="B15" s="2"/>
      <c r="C15" s="40" t="s">
        <v>484</v>
      </c>
      <c r="D15" s="1">
        <v>1992</v>
      </c>
      <c r="E15" s="38">
        <f t="shared" si="1"/>
        <v>68.5</v>
      </c>
      <c r="F15" s="38">
        <f t="shared" si="2"/>
        <v>68.5</v>
      </c>
      <c r="G15" s="3" t="s">
        <v>5</v>
      </c>
      <c r="H15" s="5">
        <f t="shared" si="3"/>
        <v>0</v>
      </c>
      <c r="I15" s="4" t="s">
        <v>5</v>
      </c>
      <c r="J15" s="5">
        <f t="shared" si="4"/>
        <v>0</v>
      </c>
      <c r="K15" s="4">
        <v>8</v>
      </c>
      <c r="L15" s="5">
        <f t="shared" si="5"/>
        <v>68.5</v>
      </c>
      <c r="M15" s="17" t="str">
        <f t="shared" si="9"/>
        <v>np</v>
      </c>
      <c r="N15" s="18">
        <f t="shared" si="6"/>
        <v>0</v>
      </c>
      <c r="O15" s="16" t="e">
        <f>VLOOKUP($C15,'Youth-12 Men''s Epée'!$C$4:$U$159,O$1-2,FALSE)</f>
        <v>#N/A</v>
      </c>
      <c r="P15" s="17" t="str">
        <f t="shared" si="10"/>
        <v>np</v>
      </c>
      <c r="Q15" s="18">
        <f t="shared" si="7"/>
        <v>0</v>
      </c>
      <c r="R15" s="16" t="e">
        <f>VLOOKUP($C15,'Youth-12 Men''s Epée'!$C$4:$U$159,R$1-2,FALSE)</f>
        <v>#N/A</v>
      </c>
      <c r="S15" s="17" t="str">
        <f t="shared" si="11"/>
        <v>np</v>
      </c>
      <c r="T15" s="18">
        <f t="shared" si="8"/>
        <v>0</v>
      </c>
      <c r="U15" s="16" t="e">
        <f>VLOOKUP($C15,'Youth-12 Men''s Epée'!$C$4:$U$159,U$1-2,FALSE)</f>
        <v>#N/A</v>
      </c>
      <c r="W15">
        <f t="shared" si="12"/>
        <v>0</v>
      </c>
      <c r="X15">
        <f t="shared" si="13"/>
        <v>0</v>
      </c>
      <c r="Y15">
        <f t="shared" si="14"/>
        <v>68.5</v>
      </c>
      <c r="Z15">
        <f t="shared" si="15"/>
        <v>0</v>
      </c>
      <c r="AA15">
        <f t="shared" si="16"/>
        <v>0</v>
      </c>
      <c r="AB15">
        <f t="shared" si="17"/>
        <v>0</v>
      </c>
      <c r="AD15" s="30"/>
    </row>
    <row r="16" spans="1:30" ht="13.5">
      <c r="A16" s="2" t="str">
        <f t="shared" si="0"/>
        <v>12T</v>
      </c>
      <c r="B16" s="2"/>
      <c r="C16" s="26" t="s">
        <v>374</v>
      </c>
      <c r="D16" s="1">
        <v>1993</v>
      </c>
      <c r="E16" s="38">
        <f t="shared" si="1"/>
        <v>68.5</v>
      </c>
      <c r="F16" s="38">
        <f t="shared" si="2"/>
        <v>68.5</v>
      </c>
      <c r="G16" s="3" t="s">
        <v>5</v>
      </c>
      <c r="H16" s="5">
        <f t="shared" si="3"/>
        <v>0</v>
      </c>
      <c r="I16" s="4">
        <v>8</v>
      </c>
      <c r="J16" s="5">
        <f t="shared" si="4"/>
        <v>68.5</v>
      </c>
      <c r="K16" s="4" t="s">
        <v>5</v>
      </c>
      <c r="L16" s="5">
        <f t="shared" si="5"/>
        <v>0</v>
      </c>
      <c r="M16" s="17" t="str">
        <f t="shared" si="9"/>
        <v>np</v>
      </c>
      <c r="N16" s="18">
        <f t="shared" si="6"/>
        <v>0</v>
      </c>
      <c r="O16" s="16" t="e">
        <f>VLOOKUP($C16,'Youth-12 Men''s Epée'!$C$4:$U$159,O$1-2,FALSE)</f>
        <v>#N/A</v>
      </c>
      <c r="P16" s="17" t="str">
        <f t="shared" si="10"/>
        <v>np</v>
      </c>
      <c r="Q16" s="18">
        <f t="shared" si="7"/>
        <v>0</v>
      </c>
      <c r="R16" s="16" t="e">
        <f>VLOOKUP($C16,'Youth-12 Men''s Epée'!$C$4:$U$159,R$1-2,FALSE)</f>
        <v>#N/A</v>
      </c>
      <c r="S16" s="17" t="str">
        <f t="shared" si="11"/>
        <v>np</v>
      </c>
      <c r="T16" s="18">
        <f t="shared" si="8"/>
        <v>0</v>
      </c>
      <c r="U16" s="16" t="e">
        <f>VLOOKUP($C16,'Youth-12 Men''s Epée'!$C$4:$U$159,U$1-2,FALSE)</f>
        <v>#N/A</v>
      </c>
      <c r="W16">
        <f t="shared" si="12"/>
        <v>0</v>
      </c>
      <c r="X16">
        <f t="shared" si="13"/>
        <v>68.5</v>
      </c>
      <c r="Y16">
        <f t="shared" si="14"/>
        <v>0</v>
      </c>
      <c r="Z16">
        <f t="shared" si="15"/>
        <v>0</v>
      </c>
      <c r="AA16">
        <f t="shared" si="16"/>
        <v>0</v>
      </c>
      <c r="AB16">
        <f t="shared" si="17"/>
        <v>0</v>
      </c>
      <c r="AD16" s="30"/>
    </row>
    <row r="17" spans="1:30" ht="13.5">
      <c r="A17" s="2" t="str">
        <f t="shared" si="0"/>
        <v>14</v>
      </c>
      <c r="B17" s="2"/>
      <c r="C17" s="40" t="s">
        <v>485</v>
      </c>
      <c r="D17" s="1">
        <v>1992</v>
      </c>
      <c r="E17" s="38">
        <f t="shared" si="1"/>
        <v>53.5</v>
      </c>
      <c r="F17" s="38">
        <f t="shared" si="2"/>
        <v>53.5</v>
      </c>
      <c r="G17" s="3" t="s">
        <v>5</v>
      </c>
      <c r="H17" s="5">
        <f t="shared" si="3"/>
        <v>0</v>
      </c>
      <c r="I17" s="4" t="s">
        <v>5</v>
      </c>
      <c r="J17" s="5">
        <f t="shared" si="4"/>
        <v>0</v>
      </c>
      <c r="K17" s="4">
        <v>9</v>
      </c>
      <c r="L17" s="5">
        <f t="shared" si="5"/>
        <v>53.5</v>
      </c>
      <c r="M17" s="17" t="str">
        <f t="shared" si="9"/>
        <v>np</v>
      </c>
      <c r="N17" s="18">
        <f t="shared" si="6"/>
        <v>0</v>
      </c>
      <c r="O17" s="16" t="e">
        <f>VLOOKUP($C17,'Youth-12 Men''s Epée'!$C$4:$U$159,O$1-2,FALSE)</f>
        <v>#N/A</v>
      </c>
      <c r="P17" s="17" t="str">
        <f t="shared" si="10"/>
        <v>np</v>
      </c>
      <c r="Q17" s="18">
        <f t="shared" si="7"/>
        <v>0</v>
      </c>
      <c r="R17" s="16" t="e">
        <f>VLOOKUP($C17,'Youth-12 Men''s Epée'!$C$4:$U$159,R$1-2,FALSE)</f>
        <v>#N/A</v>
      </c>
      <c r="S17" s="17" t="str">
        <f t="shared" si="11"/>
        <v>np</v>
      </c>
      <c r="T17" s="18">
        <f t="shared" si="8"/>
        <v>0</v>
      </c>
      <c r="U17" s="16" t="e">
        <f>VLOOKUP($C17,'Youth-12 Men''s Epée'!$C$4:$U$159,U$1-2,FALSE)</f>
        <v>#N/A</v>
      </c>
      <c r="W17">
        <f t="shared" si="12"/>
        <v>0</v>
      </c>
      <c r="X17">
        <f t="shared" si="13"/>
        <v>0</v>
      </c>
      <c r="Y17">
        <f t="shared" si="14"/>
        <v>53.5</v>
      </c>
      <c r="Z17">
        <f t="shared" si="15"/>
        <v>0</v>
      </c>
      <c r="AA17">
        <f t="shared" si="16"/>
        <v>0</v>
      </c>
      <c r="AB17">
        <f t="shared" si="17"/>
        <v>0</v>
      </c>
      <c r="AD17" s="30"/>
    </row>
    <row r="18" spans="1:30" ht="13.5">
      <c r="A18" s="2" t="str">
        <f t="shared" si="0"/>
        <v>15</v>
      </c>
      <c r="B18" s="2"/>
      <c r="C18" s="40" t="s">
        <v>489</v>
      </c>
      <c r="D18" s="1">
        <v>1992</v>
      </c>
      <c r="E18" s="38">
        <f t="shared" si="1"/>
        <v>53</v>
      </c>
      <c r="F18" s="38">
        <f t="shared" si="2"/>
        <v>53</v>
      </c>
      <c r="G18" s="3" t="s">
        <v>5</v>
      </c>
      <c r="H18" s="5">
        <f t="shared" si="3"/>
        <v>0</v>
      </c>
      <c r="I18" s="4" t="s">
        <v>5</v>
      </c>
      <c r="J18" s="5">
        <f t="shared" si="4"/>
        <v>0</v>
      </c>
      <c r="K18" s="4">
        <v>10</v>
      </c>
      <c r="L18" s="5">
        <f t="shared" si="5"/>
        <v>53</v>
      </c>
      <c r="M18" s="17" t="str">
        <f t="shared" si="9"/>
        <v>np</v>
      </c>
      <c r="N18" s="18">
        <f t="shared" si="6"/>
        <v>0</v>
      </c>
      <c r="O18" s="16" t="e">
        <f>VLOOKUP($C18,'Youth-12 Men''s Epée'!$C$4:$U$159,O$1-2,FALSE)</f>
        <v>#N/A</v>
      </c>
      <c r="P18" s="17" t="str">
        <f t="shared" si="10"/>
        <v>np</v>
      </c>
      <c r="Q18" s="18">
        <f t="shared" si="7"/>
        <v>0</v>
      </c>
      <c r="R18" s="16" t="e">
        <f>VLOOKUP($C18,'Youth-12 Men''s Epée'!$C$4:$U$159,R$1-2,FALSE)</f>
        <v>#N/A</v>
      </c>
      <c r="S18" s="17" t="str">
        <f t="shared" si="11"/>
        <v>np</v>
      </c>
      <c r="T18" s="18">
        <f t="shared" si="8"/>
        <v>0</v>
      </c>
      <c r="U18" s="16" t="e">
        <f>VLOOKUP($C18,'Youth-12 Men''s Epée'!$C$4:$U$159,U$1-2,FALSE)</f>
        <v>#N/A</v>
      </c>
      <c r="W18">
        <f t="shared" si="12"/>
        <v>0</v>
      </c>
      <c r="X18">
        <f t="shared" si="13"/>
        <v>0</v>
      </c>
      <c r="Y18">
        <f t="shared" si="14"/>
        <v>53</v>
      </c>
      <c r="Z18">
        <f t="shared" si="15"/>
        <v>0</v>
      </c>
      <c r="AA18">
        <f t="shared" si="16"/>
        <v>0</v>
      </c>
      <c r="AB18">
        <f t="shared" si="17"/>
        <v>0</v>
      </c>
      <c r="AD18" s="30"/>
    </row>
    <row r="19" spans="1:30" ht="13.5">
      <c r="A19" s="2" t="str">
        <f t="shared" si="0"/>
        <v>16</v>
      </c>
      <c r="B19" s="2"/>
      <c r="C19" s="40" t="s">
        <v>274</v>
      </c>
      <c r="D19" s="1">
        <v>1992</v>
      </c>
      <c r="E19" s="38">
        <f t="shared" si="1"/>
        <v>52.5</v>
      </c>
      <c r="F19" s="38">
        <f t="shared" si="2"/>
        <v>52.5</v>
      </c>
      <c r="G19" s="3" t="s">
        <v>5</v>
      </c>
      <c r="H19" s="5">
        <f t="shared" si="3"/>
        <v>0</v>
      </c>
      <c r="I19" s="4" t="s">
        <v>5</v>
      </c>
      <c r="J19" s="5">
        <f t="shared" si="4"/>
        <v>0</v>
      </c>
      <c r="K19" s="4">
        <v>11</v>
      </c>
      <c r="L19" s="5">
        <f t="shared" si="5"/>
        <v>52.5</v>
      </c>
      <c r="M19" s="17" t="str">
        <f>IF(ISERROR(O19),"np",O19)</f>
        <v>np</v>
      </c>
      <c r="N19" s="18">
        <f t="shared" si="6"/>
        <v>0</v>
      </c>
      <c r="O19" s="16" t="e">
        <f>VLOOKUP($C19,'Youth-12 Men''s Epée'!$C$4:$U$159,O$1-2,FALSE)</f>
        <v>#N/A</v>
      </c>
      <c r="P19" s="17" t="str">
        <f>IF(ISERROR(R19),"np",R19)</f>
        <v>np</v>
      </c>
      <c r="Q19" s="18">
        <f t="shared" si="7"/>
        <v>0</v>
      </c>
      <c r="R19" s="16" t="e">
        <f>VLOOKUP($C19,'Youth-12 Men''s Epée'!$C$4:$U$159,R$1-2,FALSE)</f>
        <v>#N/A</v>
      </c>
      <c r="S19" s="17" t="str">
        <f>IF(ISERROR(U19),"np",U19)</f>
        <v>np</v>
      </c>
      <c r="T19" s="18">
        <f t="shared" si="8"/>
        <v>0</v>
      </c>
      <c r="U19" s="16" t="e">
        <f>VLOOKUP($C19,'Youth-12 Men''s Epée'!$C$4:$U$159,U$1-2,FALSE)</f>
        <v>#N/A</v>
      </c>
      <c r="W19">
        <f>H19</f>
        <v>0</v>
      </c>
      <c r="X19">
        <f>J19</f>
        <v>0</v>
      </c>
      <c r="Y19">
        <f>L19</f>
        <v>52.5</v>
      </c>
      <c r="Z19">
        <f>N19</f>
        <v>0</v>
      </c>
      <c r="AA19">
        <f>Q19</f>
        <v>0</v>
      </c>
      <c r="AB19">
        <f>T19</f>
        <v>0</v>
      </c>
      <c r="AD19" s="30"/>
    </row>
    <row r="20" spans="1:30" ht="13.5">
      <c r="A20" s="2" t="str">
        <f t="shared" si="0"/>
        <v>17</v>
      </c>
      <c r="B20" s="2"/>
      <c r="C20" s="40" t="s">
        <v>486</v>
      </c>
      <c r="D20" s="1">
        <v>1992</v>
      </c>
      <c r="E20" s="38">
        <f t="shared" si="1"/>
        <v>51.5</v>
      </c>
      <c r="F20" s="38">
        <f t="shared" si="2"/>
        <v>51.5</v>
      </c>
      <c r="G20" s="3" t="s">
        <v>5</v>
      </c>
      <c r="H20" s="5">
        <f t="shared" si="3"/>
        <v>0</v>
      </c>
      <c r="I20" s="4" t="s">
        <v>5</v>
      </c>
      <c r="J20" s="5">
        <f t="shared" si="4"/>
        <v>0</v>
      </c>
      <c r="K20" s="4">
        <v>13</v>
      </c>
      <c r="L20" s="5">
        <f t="shared" si="5"/>
        <v>51.5</v>
      </c>
      <c r="M20" s="17" t="str">
        <f t="shared" si="9"/>
        <v>np</v>
      </c>
      <c r="N20" s="18">
        <f t="shared" si="6"/>
        <v>0</v>
      </c>
      <c r="O20" s="16" t="e">
        <f>VLOOKUP($C20,'Youth-12 Men''s Epée'!$C$4:$U$159,O$1-2,FALSE)</f>
        <v>#N/A</v>
      </c>
      <c r="P20" s="17" t="str">
        <f t="shared" si="10"/>
        <v>np</v>
      </c>
      <c r="Q20" s="18">
        <f t="shared" si="7"/>
        <v>0</v>
      </c>
      <c r="R20" s="16" t="e">
        <f>VLOOKUP($C20,'Youth-12 Men''s Epée'!$C$4:$U$159,R$1-2,FALSE)</f>
        <v>#N/A</v>
      </c>
      <c r="S20" s="17" t="str">
        <f t="shared" si="11"/>
        <v>np</v>
      </c>
      <c r="T20" s="18">
        <f t="shared" si="8"/>
        <v>0</v>
      </c>
      <c r="U20" s="16" t="e">
        <f>VLOOKUP($C20,'Youth-12 Men''s Epée'!$C$4:$U$159,U$1-2,FALSE)</f>
        <v>#N/A</v>
      </c>
      <c r="W20">
        <f t="shared" si="12"/>
        <v>0</v>
      </c>
      <c r="X20">
        <f t="shared" si="13"/>
        <v>0</v>
      </c>
      <c r="Y20">
        <f t="shared" si="14"/>
        <v>51.5</v>
      </c>
      <c r="Z20">
        <f t="shared" si="15"/>
        <v>0</v>
      </c>
      <c r="AA20">
        <f t="shared" si="16"/>
        <v>0</v>
      </c>
      <c r="AB20">
        <f t="shared" si="17"/>
        <v>0</v>
      </c>
      <c r="AD20" s="30"/>
    </row>
    <row r="21" spans="1:30" ht="13.5">
      <c r="A21" s="2" t="str">
        <f t="shared" si="0"/>
        <v>18</v>
      </c>
      <c r="B21" s="2"/>
      <c r="C21" s="40" t="s">
        <v>487</v>
      </c>
      <c r="D21" s="1">
        <v>1994</v>
      </c>
      <c r="E21" s="38">
        <f t="shared" si="1"/>
        <v>51</v>
      </c>
      <c r="F21" s="38">
        <f t="shared" si="2"/>
        <v>51</v>
      </c>
      <c r="G21" s="3" t="s">
        <v>5</v>
      </c>
      <c r="H21" s="5">
        <f t="shared" si="3"/>
        <v>0</v>
      </c>
      <c r="I21" s="4" t="s">
        <v>5</v>
      </c>
      <c r="J21" s="5">
        <f t="shared" si="4"/>
        <v>0</v>
      </c>
      <c r="K21" s="4">
        <v>14</v>
      </c>
      <c r="L21" s="5">
        <f t="shared" si="5"/>
        <v>51</v>
      </c>
      <c r="M21" s="17" t="str">
        <f t="shared" si="9"/>
        <v>np</v>
      </c>
      <c r="N21" s="18">
        <f t="shared" si="6"/>
        <v>0</v>
      </c>
      <c r="O21" s="16" t="e">
        <f>VLOOKUP($C21,'Youth-12 Men''s Epée'!$C$4:$U$159,O$1-2,FALSE)</f>
        <v>#N/A</v>
      </c>
      <c r="P21" s="17" t="str">
        <f t="shared" si="10"/>
        <v>np</v>
      </c>
      <c r="Q21" s="18">
        <f t="shared" si="7"/>
        <v>0</v>
      </c>
      <c r="R21" s="16" t="e">
        <f>VLOOKUP($C21,'Youth-12 Men''s Epée'!$C$4:$U$159,R$1-2,FALSE)</f>
        <v>#N/A</v>
      </c>
      <c r="S21" s="17" t="str">
        <f t="shared" si="11"/>
        <v>np</v>
      </c>
      <c r="T21" s="18">
        <f t="shared" si="8"/>
        <v>0</v>
      </c>
      <c r="U21" s="16" t="e">
        <f>VLOOKUP($C21,'Youth-12 Men''s Epée'!$C$4:$U$159,U$1-2,FALSE)</f>
        <v>#N/A</v>
      </c>
      <c r="W21">
        <f t="shared" si="12"/>
        <v>0</v>
      </c>
      <c r="X21">
        <f t="shared" si="13"/>
        <v>0</v>
      </c>
      <c r="Y21">
        <f t="shared" si="14"/>
        <v>51</v>
      </c>
      <c r="Z21">
        <f t="shared" si="15"/>
        <v>0</v>
      </c>
      <c r="AA21">
        <f t="shared" si="16"/>
        <v>0</v>
      </c>
      <c r="AB21">
        <f t="shared" si="17"/>
        <v>0</v>
      </c>
      <c r="AD21" s="30"/>
    </row>
    <row r="22" spans="1:30" ht="13.5">
      <c r="A22" s="2" t="str">
        <f t="shared" si="0"/>
        <v>19</v>
      </c>
      <c r="B22" s="2"/>
      <c r="C22" s="40" t="s">
        <v>488</v>
      </c>
      <c r="D22" s="1">
        <v>1992</v>
      </c>
      <c r="E22" s="38">
        <f t="shared" si="1"/>
        <v>50</v>
      </c>
      <c r="F22" s="38">
        <f t="shared" si="2"/>
        <v>50</v>
      </c>
      <c r="G22" s="3" t="s">
        <v>5</v>
      </c>
      <c r="H22" s="5">
        <f t="shared" si="3"/>
        <v>0</v>
      </c>
      <c r="I22" s="4" t="s">
        <v>5</v>
      </c>
      <c r="J22" s="5">
        <f t="shared" si="4"/>
        <v>0</v>
      </c>
      <c r="K22" s="4">
        <v>16</v>
      </c>
      <c r="L22" s="5">
        <f t="shared" si="5"/>
        <v>50</v>
      </c>
      <c r="M22" s="17" t="str">
        <f t="shared" si="9"/>
        <v>np</v>
      </c>
      <c r="N22" s="18">
        <f t="shared" si="6"/>
        <v>0</v>
      </c>
      <c r="O22" s="16" t="e">
        <f>VLOOKUP($C22,'Youth-12 Men''s Epée'!$C$4:$U$159,O$1-2,FALSE)</f>
        <v>#N/A</v>
      </c>
      <c r="P22" s="17" t="str">
        <f t="shared" si="10"/>
        <v>np</v>
      </c>
      <c r="Q22" s="18">
        <f t="shared" si="7"/>
        <v>0</v>
      </c>
      <c r="R22" s="16" t="e">
        <f>VLOOKUP($C22,'Youth-12 Men''s Epée'!$C$4:$U$159,R$1-2,FALSE)</f>
        <v>#N/A</v>
      </c>
      <c r="S22" s="17" t="str">
        <f t="shared" si="11"/>
        <v>np</v>
      </c>
      <c r="T22" s="18">
        <f t="shared" si="8"/>
        <v>0</v>
      </c>
      <c r="U22" s="16" t="e">
        <f>VLOOKUP($C22,'Youth-12 Men''s Epée'!$C$4:$U$159,U$1-2,FALSE)</f>
        <v>#N/A</v>
      </c>
      <c r="W22">
        <f t="shared" si="12"/>
        <v>0</v>
      </c>
      <c r="X22">
        <f t="shared" si="13"/>
        <v>0</v>
      </c>
      <c r="Y22">
        <f t="shared" si="14"/>
        <v>50</v>
      </c>
      <c r="Z22">
        <f t="shared" si="15"/>
        <v>0</v>
      </c>
      <c r="AA22">
        <f t="shared" si="16"/>
        <v>0</v>
      </c>
      <c r="AB22">
        <f t="shared" si="17"/>
        <v>0</v>
      </c>
      <c r="AD22" s="30"/>
    </row>
    <row r="23" spans="3:30" ht="13.5">
      <c r="C23" s="26"/>
      <c r="AD23" s="30"/>
    </row>
    <row r="24" spans="3:30" ht="13.5">
      <c r="C24" s="26"/>
      <c r="AD24" s="30"/>
    </row>
    <row r="25" ht="13.5">
      <c r="AD25" s="30"/>
    </row>
    <row r="26" ht="13.5">
      <c r="AD26" s="30"/>
    </row>
    <row r="27" ht="13.5">
      <c r="AD27" s="30"/>
    </row>
    <row r="28" ht="13.5">
      <c r="AD28" s="30"/>
    </row>
    <row r="29" ht="13.5">
      <c r="AD29" s="30"/>
    </row>
    <row r="30" ht="13.5">
      <c r="AD30" s="30"/>
    </row>
    <row r="31" ht="13.5">
      <c r="AD31" s="30"/>
    </row>
    <row r="32" ht="13.5">
      <c r="AD32" s="30"/>
    </row>
    <row r="33" ht="13.5">
      <c r="AD33" s="30"/>
    </row>
    <row r="34" ht="13.5">
      <c r="AD34" s="30"/>
    </row>
    <row r="35" ht="13.5">
      <c r="AD35" s="30"/>
    </row>
    <row r="36" ht="13.5">
      <c r="AD36" s="30"/>
    </row>
    <row r="37" ht="13.5">
      <c r="AD37" s="30"/>
    </row>
    <row r="38" ht="13.5">
      <c r="AD38" s="30"/>
    </row>
    <row r="39" ht="13.5">
      <c r="AD39" s="30"/>
    </row>
    <row r="40" ht="13.5">
      <c r="AD40" s="30"/>
    </row>
    <row r="41" ht="13.5">
      <c r="AD41" s="30"/>
    </row>
    <row r="42" ht="13.5">
      <c r="AD42" s="30"/>
    </row>
    <row r="43" ht="13.5">
      <c r="AD43" s="30"/>
    </row>
    <row r="44" ht="13.5">
      <c r="AD44" s="30"/>
    </row>
    <row r="45" ht="13.5">
      <c r="AD45" s="30"/>
    </row>
    <row r="46" ht="13.5">
      <c r="AD46" s="30"/>
    </row>
    <row r="47" ht="13.5">
      <c r="AD47" s="30"/>
    </row>
    <row r="48" ht="13.5">
      <c r="AD48" s="30"/>
    </row>
    <row r="49" ht="13.5">
      <c r="AD49" s="30"/>
    </row>
    <row r="50" ht="13.5">
      <c r="AD50" s="30"/>
    </row>
    <row r="51" ht="13.5">
      <c r="AD51" s="30"/>
    </row>
    <row r="52" ht="13.5">
      <c r="AD52" s="30"/>
    </row>
    <row r="53" ht="13.5">
      <c r="AD53" s="30"/>
    </row>
    <row r="54" ht="13.5">
      <c r="AD54" s="30"/>
    </row>
    <row r="55" ht="13.5">
      <c r="AD55" s="30"/>
    </row>
    <row r="56" ht="13.5">
      <c r="AD56" s="30"/>
    </row>
    <row r="57" ht="13.5">
      <c r="AD57" s="30"/>
    </row>
    <row r="58" ht="13.5">
      <c r="AD58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&amp;L&amp;"Arial,Bold"* Permanent Resident&amp;"Arial,Regular"
Total = Best 4 results&amp;CPage &amp;P&amp;R&amp;"Arial,Bold"np = Did not earn points (including not competing)&amp;"Arial,Regular"
Printed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260</v>
      </c>
      <c r="H1" s="10"/>
      <c r="I1" s="9" t="s">
        <v>367</v>
      </c>
      <c r="J1" s="10"/>
      <c r="K1" s="9" t="s">
        <v>444</v>
      </c>
      <c r="L1" s="10"/>
      <c r="M1" s="15" t="s">
        <v>258</v>
      </c>
      <c r="N1" s="19"/>
      <c r="O1" s="20">
        <f>HLOOKUP(M1,'Youth-12 Men''s Foil'!$G$1:$L$3,3,0)</f>
        <v>7</v>
      </c>
      <c r="P1" s="15" t="s">
        <v>369</v>
      </c>
      <c r="Q1" s="19"/>
      <c r="R1" s="20">
        <f>HLOOKUP(P1,'Youth-12 Men''s Foil'!$G$1:$L$3,3,0)</f>
        <v>9</v>
      </c>
      <c r="S1" s="15" t="s">
        <v>446</v>
      </c>
      <c r="T1" s="19"/>
      <c r="U1" s="20">
        <f>HLOOKUP(S1,'Youth-12 Men''s Foil'!$G$1:$L$3,3,0)</f>
        <v>11</v>
      </c>
    </row>
    <row r="2" spans="1:30" s="11" customFormat="1" ht="18.75" customHeight="1">
      <c r="A2" s="7"/>
      <c r="B2" s="7"/>
      <c r="C2" s="12"/>
      <c r="D2" s="12"/>
      <c r="E2" s="36"/>
      <c r="F2" s="36"/>
      <c r="G2" s="35" t="s">
        <v>6</v>
      </c>
      <c r="H2" s="10" t="s">
        <v>261</v>
      </c>
      <c r="I2" s="13" t="s">
        <v>6</v>
      </c>
      <c r="J2" s="10" t="s">
        <v>368</v>
      </c>
      <c r="K2" s="13" t="s">
        <v>6</v>
      </c>
      <c r="L2" s="10" t="s">
        <v>445</v>
      </c>
      <c r="M2" s="15" t="str">
        <f ca="1">INDIRECT("'Youth-12 Men''s Foil'!R2C"&amp;O1,FALSE)</f>
        <v>A</v>
      </c>
      <c r="N2" s="19" t="str">
        <f ca="1">INDIRECT("'Youth-12 Men''s Foil'!R2C"&amp;O1+1,FALSE)</f>
        <v>Jan 2003&lt;BR&gt;Y12</v>
      </c>
      <c r="O2" s="14"/>
      <c r="P2" s="15" t="str">
        <f ca="1">INDIRECT("'Youth-12 Men''s Foil'!R2C"&amp;R1,FALSE)</f>
        <v>A</v>
      </c>
      <c r="Q2" s="19" t="str">
        <f ca="1">INDIRECT("'Youth-12 Men''s Foil'!R2C"&amp;R1+1,FALSE)</f>
        <v>Apr 2003&lt;BR&gt;Y12</v>
      </c>
      <c r="R2" s="14"/>
      <c r="S2" s="15" t="str">
        <f ca="1">INDIRECT("'Youth-12 Men''s Foil'!R2C"&amp;U1,FALSE)</f>
        <v>A</v>
      </c>
      <c r="T2" s="19" t="str">
        <f ca="1">INDIRECT("'Youth-12 Men''s Foil'!R2C"&amp;U1+1,FALSE)</f>
        <v>Summer&lt;BR&gt;2003&lt;BR&gt;Y12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2</v>
      </c>
      <c r="O3" s="14"/>
      <c r="P3" s="23">
        <f>COLUMN()</f>
        <v>16</v>
      </c>
      <c r="Q3" s="24">
        <f>HLOOKUP(P2,PointTableHeader,2,FALSE)</f>
        <v>2</v>
      </c>
      <c r="R3" s="14"/>
      <c r="S3" s="23">
        <f>COLUMN()</f>
        <v>19</v>
      </c>
      <c r="T3" s="24">
        <f>HLOOKUP(S2,PointTableHeader,2,FALSE)</f>
        <v>2</v>
      </c>
      <c r="U3" s="14"/>
    </row>
    <row r="4" spans="1:30" ht="13.5">
      <c r="A4" s="2" t="str">
        <f aca="true" t="shared" si="0" ref="A4:A47">IF(E4=0,"",IF(E4=E3,A3,ROW()-3&amp;IF(E4=E5,"T","")))</f>
        <v>1</v>
      </c>
      <c r="B4" s="2"/>
      <c r="C4" s="26" t="s">
        <v>72</v>
      </c>
      <c r="D4" s="32">
        <v>1992</v>
      </c>
      <c r="E4" s="38">
        <f aca="true" t="shared" si="1" ref="E4:E47">LARGE($W4:$AB4,1)+LARGE($W4:$AB4,2)+LARGE($W4:$AB4,3)+LARGE($W4:$AB4,4)</f>
        <v>347</v>
      </c>
      <c r="F4" s="38">
        <f aca="true" t="shared" si="2" ref="F4:F47">LARGE($W4:$Y4,1)+LARGE($W4:$Y4,2)</f>
        <v>177</v>
      </c>
      <c r="G4" s="3">
        <v>3</v>
      </c>
      <c r="H4" s="5">
        <f aca="true" t="shared" si="3" ref="H4:H47">IF(OR(G4&gt;=33,ISNUMBER(G4)=FALSE),0,VLOOKUP(G4,PointTable,H$3,TRUE))</f>
        <v>85</v>
      </c>
      <c r="I4" s="4">
        <v>2</v>
      </c>
      <c r="J4" s="5">
        <f aca="true" t="shared" si="4" ref="J4:J47">IF(OR(I4&gt;=33,ISNUMBER(I4)=FALSE),0,VLOOKUP(I4,PointTable,J$3,TRUE))</f>
        <v>92</v>
      </c>
      <c r="K4" s="4">
        <v>3</v>
      </c>
      <c r="L4" s="5">
        <f aca="true" t="shared" si="5" ref="L4:L47">IF(OR(K4&gt;=33,ISNUMBER(K4)=FALSE),0,VLOOKUP(K4,PointTable,L$3,TRUE))</f>
        <v>85</v>
      </c>
      <c r="M4" s="17">
        <f>IF(ISERROR(O4),"np",O4)</f>
        <v>23</v>
      </c>
      <c r="N4" s="18">
        <f aca="true" t="shared" si="6" ref="N4:N47">IF(OR(M4&gt;=33,ISNUMBER(M4)=FALSE),0,VLOOKUP(M4,PointTable,N$3,TRUE))</f>
        <v>32</v>
      </c>
      <c r="O4" s="16">
        <f>VLOOKUP($C4,'Youth-12 Men''s Foil'!$C$4:$U$156,O$1-2,FALSE)</f>
        <v>23</v>
      </c>
      <c r="P4" s="17">
        <f>IF(ISERROR(R4),"np",R4)</f>
        <v>16</v>
      </c>
      <c r="Q4" s="18">
        <f aca="true" t="shared" si="7" ref="Q4:Q47">IF(OR(P4&gt;=33,ISNUMBER(P4)=FALSE),0,VLOOKUP(P4,PointTable,Q$3,TRUE))</f>
        <v>50</v>
      </c>
      <c r="R4" s="16">
        <f>VLOOKUP($C4,'Youth-12 Men''s Foil'!$C$4:$U$156,R$1-2,FALSE)</f>
        <v>16</v>
      </c>
      <c r="S4" s="17">
        <f>IF(ISERROR(U4),"np",U4)</f>
        <v>3</v>
      </c>
      <c r="T4" s="18">
        <f aca="true" t="shared" si="8" ref="T4:T47">IF(OR(S4&gt;=33,ISNUMBER(S4)=FALSE),0,VLOOKUP(S4,PointTable,T$3,TRUE))</f>
        <v>85</v>
      </c>
      <c r="U4" s="16">
        <f>VLOOKUP($C4,'Youth-12 Men''s Foil'!$C$4:$U$156,U$1-2,FALSE)</f>
        <v>3</v>
      </c>
      <c r="W4">
        <f>H4</f>
        <v>85</v>
      </c>
      <c r="X4">
        <f>J4</f>
        <v>92</v>
      </c>
      <c r="Y4">
        <f>L4</f>
        <v>85</v>
      </c>
      <c r="Z4">
        <f>N4</f>
        <v>32</v>
      </c>
      <c r="AA4">
        <f>Q4</f>
        <v>50</v>
      </c>
      <c r="AB4">
        <f>T4</f>
        <v>85</v>
      </c>
      <c r="AD4" s="30"/>
    </row>
    <row r="5" spans="1:30" ht="13.5">
      <c r="A5" s="2" t="str">
        <f t="shared" si="0"/>
        <v>2</v>
      </c>
      <c r="B5" s="2"/>
      <c r="C5" s="26" t="s">
        <v>185</v>
      </c>
      <c r="D5" s="32">
        <v>1992</v>
      </c>
      <c r="E5" s="38">
        <f t="shared" si="1"/>
        <v>336</v>
      </c>
      <c r="F5" s="38">
        <f t="shared" si="2"/>
        <v>200</v>
      </c>
      <c r="G5" s="3">
        <v>1</v>
      </c>
      <c r="H5" s="5">
        <f t="shared" si="3"/>
        <v>100</v>
      </c>
      <c r="I5" s="4">
        <v>3</v>
      </c>
      <c r="J5" s="5">
        <f t="shared" si="4"/>
        <v>85</v>
      </c>
      <c r="K5" s="4">
        <v>1</v>
      </c>
      <c r="L5" s="5">
        <f t="shared" si="5"/>
        <v>100</v>
      </c>
      <c r="M5" s="17">
        <f aca="true" t="shared" si="9" ref="M5:M27">IF(ISERROR(O5),"np",O5)</f>
        <v>22</v>
      </c>
      <c r="N5" s="18">
        <f t="shared" si="6"/>
        <v>32.5</v>
      </c>
      <c r="O5" s="16">
        <f>VLOOKUP($C5,'Youth-12 Men''s Foil'!$C$4:$U$156,O$1-2,FALSE)</f>
        <v>22</v>
      </c>
      <c r="P5" s="17">
        <f aca="true" t="shared" si="10" ref="P5:P27">IF(ISERROR(R5),"np",R5)</f>
        <v>14</v>
      </c>
      <c r="Q5" s="18">
        <f t="shared" si="7"/>
        <v>51</v>
      </c>
      <c r="R5" s="16">
        <f>VLOOKUP($C5,'Youth-12 Men''s Foil'!$C$4:$U$156,R$1-2,FALSE)</f>
        <v>14</v>
      </c>
      <c r="S5" s="17" t="str">
        <f aca="true" t="shared" si="11" ref="S5:S27">IF(ISERROR(U5),"np",U5)</f>
        <v>np</v>
      </c>
      <c r="T5" s="18">
        <f t="shared" si="8"/>
        <v>0</v>
      </c>
      <c r="U5" s="16" t="str">
        <f>VLOOKUP($C5,'Youth-12 Men''s Foil'!$C$4:$U$156,U$1-2,FALSE)</f>
        <v>np</v>
      </c>
      <c r="W5">
        <f aca="true" t="shared" si="12" ref="W5:W33">H5</f>
        <v>100</v>
      </c>
      <c r="X5">
        <f aca="true" t="shared" si="13" ref="X5:X33">J5</f>
        <v>85</v>
      </c>
      <c r="Y5">
        <f aca="true" t="shared" si="14" ref="Y5:Y33">L5</f>
        <v>100</v>
      </c>
      <c r="Z5">
        <f aca="true" t="shared" si="15" ref="Z5:Z33">N5</f>
        <v>32.5</v>
      </c>
      <c r="AA5">
        <f aca="true" t="shared" si="16" ref="AA5:AA33">Q5</f>
        <v>51</v>
      </c>
      <c r="AB5">
        <f aca="true" t="shared" si="17" ref="AB5:AB33">T5</f>
        <v>0</v>
      </c>
      <c r="AD5" s="30"/>
    </row>
    <row r="6" spans="1:30" ht="13.5">
      <c r="A6" s="2" t="str">
        <f t="shared" si="0"/>
        <v>3</v>
      </c>
      <c r="B6" s="2"/>
      <c r="C6" s="26" t="s">
        <v>172</v>
      </c>
      <c r="D6" s="32">
        <v>1992</v>
      </c>
      <c r="E6" s="38">
        <f t="shared" si="1"/>
        <v>274.5</v>
      </c>
      <c r="F6" s="38">
        <f t="shared" si="2"/>
        <v>170</v>
      </c>
      <c r="G6" s="3">
        <v>5</v>
      </c>
      <c r="H6" s="5">
        <f t="shared" si="3"/>
        <v>70</v>
      </c>
      <c r="I6" s="4">
        <v>1</v>
      </c>
      <c r="J6" s="5">
        <f t="shared" si="4"/>
        <v>100</v>
      </c>
      <c r="K6" s="4">
        <v>10</v>
      </c>
      <c r="L6" s="5">
        <f t="shared" si="5"/>
        <v>53</v>
      </c>
      <c r="M6" s="17">
        <f t="shared" si="9"/>
        <v>13</v>
      </c>
      <c r="N6" s="18">
        <f t="shared" si="6"/>
        <v>51.5</v>
      </c>
      <c r="O6" s="16">
        <f>VLOOKUP($C6,'Youth-12 Men''s Foil'!$C$4:$U$156,O$1-2,FALSE)</f>
        <v>13</v>
      </c>
      <c r="P6" s="17">
        <f t="shared" si="10"/>
        <v>19</v>
      </c>
      <c r="Q6" s="18">
        <f t="shared" si="7"/>
        <v>34</v>
      </c>
      <c r="R6" s="16">
        <f>VLOOKUP($C6,'Youth-12 Men''s Foil'!$C$4:$U$156,R$1-2,FALSE)</f>
        <v>19</v>
      </c>
      <c r="S6" s="17">
        <f t="shared" si="11"/>
        <v>21</v>
      </c>
      <c r="T6" s="18">
        <f t="shared" si="8"/>
        <v>33</v>
      </c>
      <c r="U6" s="16">
        <f>VLOOKUP($C6,'Youth-12 Men''s Foil'!$C$4:$U$156,U$1-2,FALSE)</f>
        <v>21</v>
      </c>
      <c r="W6">
        <f t="shared" si="12"/>
        <v>70</v>
      </c>
      <c r="X6">
        <f t="shared" si="13"/>
        <v>100</v>
      </c>
      <c r="Y6">
        <f t="shared" si="14"/>
        <v>53</v>
      </c>
      <c r="Z6">
        <f t="shared" si="15"/>
        <v>51.5</v>
      </c>
      <c r="AA6">
        <f t="shared" si="16"/>
        <v>34</v>
      </c>
      <c r="AB6">
        <f t="shared" si="17"/>
        <v>33</v>
      </c>
      <c r="AD6" s="30"/>
    </row>
    <row r="7" spans="1:30" ht="13.5">
      <c r="A7" s="2" t="str">
        <f t="shared" si="0"/>
        <v>4</v>
      </c>
      <c r="B7" s="2"/>
      <c r="C7" s="26" t="s">
        <v>171</v>
      </c>
      <c r="D7" s="32">
        <v>1992</v>
      </c>
      <c r="E7" s="38">
        <f t="shared" si="1"/>
        <v>253</v>
      </c>
      <c r="F7" s="38">
        <f t="shared" si="2"/>
        <v>155</v>
      </c>
      <c r="G7" s="3">
        <v>3</v>
      </c>
      <c r="H7" s="5">
        <f t="shared" si="3"/>
        <v>85</v>
      </c>
      <c r="I7" s="4">
        <v>7</v>
      </c>
      <c r="J7" s="5">
        <f t="shared" si="4"/>
        <v>69</v>
      </c>
      <c r="K7" s="4">
        <v>5</v>
      </c>
      <c r="L7" s="5">
        <f t="shared" si="5"/>
        <v>70</v>
      </c>
      <c r="M7" s="17">
        <f t="shared" si="9"/>
        <v>29</v>
      </c>
      <c r="N7" s="18">
        <f t="shared" si="6"/>
        <v>29</v>
      </c>
      <c r="O7" s="16">
        <f>VLOOKUP($C7,'Youth-12 Men''s Foil'!$C$4:$U$156,O$1-2,FALSE)</f>
        <v>29</v>
      </c>
      <c r="P7" s="17" t="str">
        <f t="shared" si="10"/>
        <v>np</v>
      </c>
      <c r="Q7" s="18">
        <f t="shared" si="7"/>
        <v>0</v>
      </c>
      <c r="R7" s="16" t="str">
        <f>VLOOKUP($C7,'Youth-12 Men''s Foil'!$C$4:$U$156,R$1-2,FALSE)</f>
        <v>np</v>
      </c>
      <c r="S7" s="17" t="str">
        <f t="shared" si="11"/>
        <v>np</v>
      </c>
      <c r="T7" s="18">
        <f t="shared" si="8"/>
        <v>0</v>
      </c>
      <c r="U7" s="16" t="str">
        <f>VLOOKUP($C7,'Youth-12 Men''s Foil'!$C$4:$U$156,U$1-2,FALSE)</f>
        <v>np</v>
      </c>
      <c r="W7">
        <f t="shared" si="12"/>
        <v>85</v>
      </c>
      <c r="X7">
        <f t="shared" si="13"/>
        <v>69</v>
      </c>
      <c r="Y7">
        <f t="shared" si="14"/>
        <v>70</v>
      </c>
      <c r="Z7">
        <f t="shared" si="15"/>
        <v>29</v>
      </c>
      <c r="AA7">
        <f t="shared" si="16"/>
        <v>0</v>
      </c>
      <c r="AB7">
        <f t="shared" si="17"/>
        <v>0</v>
      </c>
      <c r="AD7" s="30"/>
    </row>
    <row r="8" spans="1:30" ht="13.5">
      <c r="A8" s="2" t="str">
        <f t="shared" si="0"/>
        <v>5</v>
      </c>
      <c r="B8" s="2"/>
      <c r="C8" s="26" t="s">
        <v>189</v>
      </c>
      <c r="D8" s="32">
        <v>1993</v>
      </c>
      <c r="E8" s="38">
        <f t="shared" si="1"/>
        <v>226.5</v>
      </c>
      <c r="F8" s="38">
        <f t="shared" si="2"/>
        <v>122.5</v>
      </c>
      <c r="G8" s="3">
        <v>7</v>
      </c>
      <c r="H8" s="5">
        <f t="shared" si="3"/>
        <v>69</v>
      </c>
      <c r="I8" s="4">
        <v>11</v>
      </c>
      <c r="J8" s="5">
        <f t="shared" si="4"/>
        <v>52.5</v>
      </c>
      <c r="K8" s="4">
        <v>9</v>
      </c>
      <c r="L8" s="5">
        <f t="shared" si="5"/>
        <v>53.5</v>
      </c>
      <c r="M8" s="17" t="str">
        <f t="shared" si="9"/>
        <v>np</v>
      </c>
      <c r="N8" s="18">
        <f t="shared" si="6"/>
        <v>0</v>
      </c>
      <c r="O8" s="16" t="str">
        <f>VLOOKUP($C8,'Youth-12 Men''s Foil'!$C$4:$U$156,O$1-2,FALSE)</f>
        <v>np</v>
      </c>
      <c r="P8" s="17" t="str">
        <f t="shared" si="10"/>
        <v>np</v>
      </c>
      <c r="Q8" s="18">
        <f t="shared" si="7"/>
        <v>0</v>
      </c>
      <c r="R8" s="16" t="str">
        <f>VLOOKUP($C8,'Youth-12 Men''s Foil'!$C$4:$U$156,R$1-2,FALSE)</f>
        <v>np</v>
      </c>
      <c r="S8" s="17">
        <f t="shared" si="11"/>
        <v>13</v>
      </c>
      <c r="T8" s="18">
        <f t="shared" si="8"/>
        <v>51.5</v>
      </c>
      <c r="U8" s="16">
        <f>VLOOKUP($C8,'Youth-12 Men''s Foil'!$C$4:$U$156,U$1-2,FALSE)</f>
        <v>13</v>
      </c>
      <c r="W8">
        <f>H8</f>
        <v>69</v>
      </c>
      <c r="X8">
        <f>J8</f>
        <v>52.5</v>
      </c>
      <c r="Y8">
        <f>L8</f>
        <v>53.5</v>
      </c>
      <c r="Z8">
        <f>N8</f>
        <v>0</v>
      </c>
      <c r="AA8">
        <f>Q8</f>
        <v>0</v>
      </c>
      <c r="AB8">
        <f>T8</f>
        <v>51.5</v>
      </c>
      <c r="AD8" s="30"/>
    </row>
    <row r="9" spans="1:30" ht="13.5">
      <c r="A9" s="2" t="str">
        <f t="shared" si="0"/>
        <v>6</v>
      </c>
      <c r="B9" s="2"/>
      <c r="C9" s="26" t="s">
        <v>175</v>
      </c>
      <c r="D9" s="32">
        <v>1992</v>
      </c>
      <c r="E9" s="38">
        <f t="shared" si="1"/>
        <v>223</v>
      </c>
      <c r="F9" s="38">
        <f t="shared" si="2"/>
        <v>154.5</v>
      </c>
      <c r="G9" s="3">
        <v>6</v>
      </c>
      <c r="H9" s="5">
        <f t="shared" si="3"/>
        <v>69.5</v>
      </c>
      <c r="I9" s="4">
        <v>3</v>
      </c>
      <c r="J9" s="5">
        <f t="shared" si="4"/>
        <v>85</v>
      </c>
      <c r="K9" s="4">
        <v>8</v>
      </c>
      <c r="L9" s="5">
        <f t="shared" si="5"/>
        <v>68.5</v>
      </c>
      <c r="M9" s="17" t="str">
        <f t="shared" si="9"/>
        <v>np</v>
      </c>
      <c r="N9" s="18">
        <f t="shared" si="6"/>
        <v>0</v>
      </c>
      <c r="O9" s="16" t="e">
        <f>VLOOKUP($C9,'Youth-12 Men''s Foil'!$C$4:$U$156,O$1-2,FALSE)</f>
        <v>#N/A</v>
      </c>
      <c r="P9" s="17" t="str">
        <f t="shared" si="10"/>
        <v>np</v>
      </c>
      <c r="Q9" s="18">
        <f t="shared" si="7"/>
        <v>0</v>
      </c>
      <c r="R9" s="16" t="e">
        <f>VLOOKUP($C9,'Youth-12 Men''s Foil'!$C$4:$U$156,R$1-2,FALSE)</f>
        <v>#N/A</v>
      </c>
      <c r="S9" s="17" t="str">
        <f t="shared" si="11"/>
        <v>np</v>
      </c>
      <c r="T9" s="18">
        <f t="shared" si="8"/>
        <v>0</v>
      </c>
      <c r="U9" s="16" t="e">
        <f>VLOOKUP($C9,'Youth-12 Men''s Foil'!$C$4:$U$156,U$1-2,FALSE)</f>
        <v>#N/A</v>
      </c>
      <c r="W9">
        <f t="shared" si="12"/>
        <v>69.5</v>
      </c>
      <c r="X9">
        <f t="shared" si="13"/>
        <v>85</v>
      </c>
      <c r="Y9">
        <f t="shared" si="14"/>
        <v>68.5</v>
      </c>
      <c r="Z9">
        <f t="shared" si="15"/>
        <v>0</v>
      </c>
      <c r="AA9">
        <f t="shared" si="16"/>
        <v>0</v>
      </c>
      <c r="AB9">
        <f t="shared" si="17"/>
        <v>0</v>
      </c>
      <c r="AD9" s="30"/>
    </row>
    <row r="10" spans="1:30" ht="13.5">
      <c r="A10" s="2" t="str">
        <f t="shared" si="0"/>
        <v>7</v>
      </c>
      <c r="B10" s="2"/>
      <c r="C10" s="26" t="s">
        <v>232</v>
      </c>
      <c r="D10" s="32">
        <v>1992</v>
      </c>
      <c r="E10" s="38">
        <f t="shared" si="1"/>
        <v>206.5</v>
      </c>
      <c r="F10" s="38">
        <f t="shared" si="2"/>
        <v>153.5</v>
      </c>
      <c r="G10" s="3">
        <v>8</v>
      </c>
      <c r="H10" s="5">
        <f t="shared" si="3"/>
        <v>68.5</v>
      </c>
      <c r="I10" s="4">
        <v>10</v>
      </c>
      <c r="J10" s="5">
        <f t="shared" si="4"/>
        <v>53</v>
      </c>
      <c r="K10" s="4">
        <v>3</v>
      </c>
      <c r="L10" s="5">
        <f t="shared" si="5"/>
        <v>85</v>
      </c>
      <c r="M10" s="17" t="str">
        <f t="shared" si="9"/>
        <v>np</v>
      </c>
      <c r="N10" s="18">
        <f t="shared" si="6"/>
        <v>0</v>
      </c>
      <c r="O10" s="16" t="e">
        <f>VLOOKUP($C10,'Youth-12 Men''s Foil'!$C$4:$U$156,O$1-2,FALSE)</f>
        <v>#N/A</v>
      </c>
      <c r="P10" s="17" t="str">
        <f t="shared" si="10"/>
        <v>np</v>
      </c>
      <c r="Q10" s="18">
        <f t="shared" si="7"/>
        <v>0</v>
      </c>
      <c r="R10" s="16" t="e">
        <f>VLOOKUP($C10,'Youth-12 Men''s Foil'!$C$4:$U$156,R$1-2,FALSE)</f>
        <v>#N/A</v>
      </c>
      <c r="S10" s="17" t="str">
        <f t="shared" si="11"/>
        <v>np</v>
      </c>
      <c r="T10" s="18">
        <f t="shared" si="8"/>
        <v>0</v>
      </c>
      <c r="U10" s="16" t="e">
        <f>VLOOKUP($C10,'Youth-12 Men''s Foil'!$C$4:$U$156,U$1-2,FALSE)</f>
        <v>#N/A</v>
      </c>
      <c r="W10">
        <f>H10</f>
        <v>68.5</v>
      </c>
      <c r="X10">
        <f>J10</f>
        <v>53</v>
      </c>
      <c r="Y10">
        <f>L10</f>
        <v>85</v>
      </c>
      <c r="Z10">
        <f>N10</f>
        <v>0</v>
      </c>
      <c r="AA10">
        <f>Q10</f>
        <v>0</v>
      </c>
      <c r="AB10">
        <f>T10</f>
        <v>0</v>
      </c>
      <c r="AD10" s="30"/>
    </row>
    <row r="11" spans="1:30" ht="13.5">
      <c r="A11" s="2" t="str">
        <f t="shared" si="0"/>
        <v>8</v>
      </c>
      <c r="B11" s="2"/>
      <c r="C11" s="26" t="s">
        <v>102</v>
      </c>
      <c r="D11" s="32">
        <v>1992</v>
      </c>
      <c r="E11" s="38">
        <f t="shared" si="1"/>
        <v>196</v>
      </c>
      <c r="F11" s="38">
        <f t="shared" si="2"/>
        <v>144.5</v>
      </c>
      <c r="G11" s="3">
        <v>2</v>
      </c>
      <c r="H11" s="5">
        <f t="shared" si="3"/>
        <v>92</v>
      </c>
      <c r="I11" s="4">
        <v>13</v>
      </c>
      <c r="J11" s="5">
        <f t="shared" si="4"/>
        <v>51.5</v>
      </c>
      <c r="K11" s="4">
        <v>11</v>
      </c>
      <c r="L11" s="5">
        <f t="shared" si="5"/>
        <v>52.5</v>
      </c>
      <c r="M11" s="17" t="str">
        <f t="shared" si="9"/>
        <v>np</v>
      </c>
      <c r="N11" s="18">
        <f t="shared" si="6"/>
        <v>0</v>
      </c>
      <c r="O11" s="16" t="e">
        <f>VLOOKUP($C11,'Youth-12 Men''s Foil'!$C$4:$U$156,O$1-2,FALSE)</f>
        <v>#N/A</v>
      </c>
      <c r="P11" s="17" t="str">
        <f t="shared" si="10"/>
        <v>np</v>
      </c>
      <c r="Q11" s="18">
        <f t="shared" si="7"/>
        <v>0</v>
      </c>
      <c r="R11" s="16" t="e">
        <f>VLOOKUP($C11,'Youth-12 Men''s Foil'!$C$4:$U$156,R$1-2,FALSE)</f>
        <v>#N/A</v>
      </c>
      <c r="S11" s="17" t="str">
        <f t="shared" si="11"/>
        <v>np</v>
      </c>
      <c r="T11" s="18">
        <f t="shared" si="8"/>
        <v>0</v>
      </c>
      <c r="U11" s="16" t="e">
        <f>VLOOKUP($C11,'Youth-12 Men''s Foil'!$C$4:$U$156,U$1-2,FALSE)</f>
        <v>#N/A</v>
      </c>
      <c r="W11">
        <f t="shared" si="12"/>
        <v>92</v>
      </c>
      <c r="X11">
        <f t="shared" si="13"/>
        <v>51.5</v>
      </c>
      <c r="Y11">
        <f t="shared" si="14"/>
        <v>52.5</v>
      </c>
      <c r="Z11">
        <f t="shared" si="15"/>
        <v>0</v>
      </c>
      <c r="AA11">
        <f t="shared" si="16"/>
        <v>0</v>
      </c>
      <c r="AB11">
        <f t="shared" si="17"/>
        <v>0</v>
      </c>
      <c r="AD11" s="30"/>
    </row>
    <row r="12" spans="1:30" ht="13.5">
      <c r="A12" s="2" t="str">
        <f t="shared" si="0"/>
        <v>9</v>
      </c>
      <c r="B12" s="2"/>
      <c r="C12" s="26" t="s">
        <v>268</v>
      </c>
      <c r="D12" s="32">
        <v>1992</v>
      </c>
      <c r="E12" s="38">
        <f t="shared" si="1"/>
        <v>189.5</v>
      </c>
      <c r="F12" s="38">
        <f t="shared" si="2"/>
        <v>139</v>
      </c>
      <c r="G12" s="3">
        <v>15</v>
      </c>
      <c r="H12" s="5">
        <f t="shared" si="3"/>
        <v>50.5</v>
      </c>
      <c r="I12" s="4">
        <v>6</v>
      </c>
      <c r="J12" s="5">
        <f t="shared" si="4"/>
        <v>69.5</v>
      </c>
      <c r="K12" s="4">
        <v>6</v>
      </c>
      <c r="L12" s="5">
        <f t="shared" si="5"/>
        <v>69.5</v>
      </c>
      <c r="M12" s="17" t="str">
        <f t="shared" si="9"/>
        <v>np</v>
      </c>
      <c r="N12" s="18">
        <f t="shared" si="6"/>
        <v>0</v>
      </c>
      <c r="O12" s="16" t="e">
        <f>VLOOKUP($C12,'Youth-12 Men''s Foil'!$C$4:$U$156,O$1-2,FALSE)</f>
        <v>#N/A</v>
      </c>
      <c r="P12" s="17" t="str">
        <f t="shared" si="10"/>
        <v>np</v>
      </c>
      <c r="Q12" s="18">
        <f t="shared" si="7"/>
        <v>0</v>
      </c>
      <c r="R12" s="16" t="e">
        <f>VLOOKUP($C12,'Youth-12 Men''s Foil'!$C$4:$U$156,R$1-2,FALSE)</f>
        <v>#N/A</v>
      </c>
      <c r="S12" s="17" t="str">
        <f t="shared" si="11"/>
        <v>np</v>
      </c>
      <c r="T12" s="18">
        <f t="shared" si="8"/>
        <v>0</v>
      </c>
      <c r="U12" s="16" t="e">
        <f>VLOOKUP($C12,'Youth-12 Men''s Foil'!$C$4:$U$156,U$1-2,FALSE)</f>
        <v>#N/A</v>
      </c>
      <c r="W12">
        <f>H12</f>
        <v>50.5</v>
      </c>
      <c r="X12">
        <f>J12</f>
        <v>69.5</v>
      </c>
      <c r="Y12">
        <f>L12</f>
        <v>69.5</v>
      </c>
      <c r="Z12">
        <f>N12</f>
        <v>0</v>
      </c>
      <c r="AA12">
        <f>Q12</f>
        <v>0</v>
      </c>
      <c r="AB12">
        <f>T12</f>
        <v>0</v>
      </c>
      <c r="AD12" s="30"/>
    </row>
    <row r="13" spans="1:30" ht="13.5">
      <c r="A13" s="2" t="str">
        <f t="shared" si="0"/>
        <v>10</v>
      </c>
      <c r="B13" s="2"/>
      <c r="C13" s="26" t="s">
        <v>188</v>
      </c>
      <c r="D13" s="32">
        <v>1992</v>
      </c>
      <c r="E13" s="38">
        <f t="shared" si="1"/>
        <v>172.5</v>
      </c>
      <c r="F13" s="38">
        <f t="shared" si="2"/>
        <v>122</v>
      </c>
      <c r="G13" s="3">
        <v>12</v>
      </c>
      <c r="H13" s="5">
        <f t="shared" si="3"/>
        <v>52</v>
      </c>
      <c r="I13" s="4">
        <v>5</v>
      </c>
      <c r="J13" s="5">
        <f t="shared" si="4"/>
        <v>70</v>
      </c>
      <c r="K13" s="4">
        <v>15</v>
      </c>
      <c r="L13" s="5">
        <f t="shared" si="5"/>
        <v>50.5</v>
      </c>
      <c r="M13" s="17" t="str">
        <f t="shared" si="9"/>
        <v>np</v>
      </c>
      <c r="N13" s="18">
        <f t="shared" si="6"/>
        <v>0</v>
      </c>
      <c r="O13" s="16" t="e">
        <f>VLOOKUP($C13,'Youth-12 Men''s Foil'!$C$4:$U$156,O$1-2,FALSE)</f>
        <v>#N/A</v>
      </c>
      <c r="P13" s="17" t="str">
        <f t="shared" si="10"/>
        <v>np</v>
      </c>
      <c r="Q13" s="18">
        <f t="shared" si="7"/>
        <v>0</v>
      </c>
      <c r="R13" s="16" t="e">
        <f>VLOOKUP($C13,'Youth-12 Men''s Foil'!$C$4:$U$156,R$1-2,FALSE)</f>
        <v>#N/A</v>
      </c>
      <c r="S13" s="17" t="str">
        <f t="shared" si="11"/>
        <v>np</v>
      </c>
      <c r="T13" s="18">
        <f t="shared" si="8"/>
        <v>0</v>
      </c>
      <c r="U13" s="16" t="e">
        <f>VLOOKUP($C13,'Youth-12 Men''s Foil'!$C$4:$U$156,U$1-2,FALSE)</f>
        <v>#N/A</v>
      </c>
      <c r="W13">
        <f t="shared" si="12"/>
        <v>52</v>
      </c>
      <c r="X13">
        <f t="shared" si="13"/>
        <v>70</v>
      </c>
      <c r="Y13">
        <f t="shared" si="14"/>
        <v>50.5</v>
      </c>
      <c r="Z13">
        <f t="shared" si="15"/>
        <v>0</v>
      </c>
      <c r="AA13">
        <f t="shared" si="16"/>
        <v>0</v>
      </c>
      <c r="AB13">
        <f t="shared" si="17"/>
        <v>0</v>
      </c>
      <c r="AD13" s="30"/>
    </row>
    <row r="14" spans="1:30" ht="13.5">
      <c r="A14" s="2" t="str">
        <f t="shared" si="0"/>
        <v>11</v>
      </c>
      <c r="B14" s="2"/>
      <c r="C14" s="26" t="s">
        <v>231</v>
      </c>
      <c r="D14" s="32">
        <v>1992</v>
      </c>
      <c r="E14" s="38">
        <f t="shared" si="1"/>
        <v>164</v>
      </c>
      <c r="F14" s="38">
        <f t="shared" si="2"/>
        <v>100</v>
      </c>
      <c r="G14" s="3">
        <v>18</v>
      </c>
      <c r="H14" s="5">
        <f t="shared" si="3"/>
        <v>34.5</v>
      </c>
      <c r="I14" s="4">
        <v>16</v>
      </c>
      <c r="J14" s="5">
        <f t="shared" si="4"/>
        <v>50</v>
      </c>
      <c r="K14" s="4">
        <v>16</v>
      </c>
      <c r="L14" s="5">
        <f t="shared" si="5"/>
        <v>50</v>
      </c>
      <c r="M14" s="17">
        <f t="shared" si="9"/>
        <v>28</v>
      </c>
      <c r="N14" s="18">
        <f t="shared" si="6"/>
        <v>29.5</v>
      </c>
      <c r="O14" s="16">
        <f>VLOOKUP($C14,'Youth-12 Men''s Foil'!$C$4:$U$156,O$1-2,FALSE)</f>
        <v>28</v>
      </c>
      <c r="P14" s="17" t="str">
        <f t="shared" si="10"/>
        <v>np</v>
      </c>
      <c r="Q14" s="18">
        <f t="shared" si="7"/>
        <v>0</v>
      </c>
      <c r="R14" s="16" t="str">
        <f>VLOOKUP($C14,'Youth-12 Men''s Foil'!$C$4:$U$156,R$1-2,FALSE)</f>
        <v>np</v>
      </c>
      <c r="S14" s="17" t="str">
        <f t="shared" si="11"/>
        <v>np</v>
      </c>
      <c r="T14" s="18">
        <f t="shared" si="8"/>
        <v>0</v>
      </c>
      <c r="U14" s="16" t="str">
        <f>VLOOKUP($C14,'Youth-12 Men''s Foil'!$C$4:$U$156,U$1-2,FALSE)</f>
        <v>np</v>
      </c>
      <c r="W14">
        <f>H14</f>
        <v>34.5</v>
      </c>
      <c r="X14">
        <f>J14</f>
        <v>50</v>
      </c>
      <c r="Y14">
        <f>L14</f>
        <v>50</v>
      </c>
      <c r="Z14">
        <f>N14</f>
        <v>29.5</v>
      </c>
      <c r="AA14">
        <f>Q14</f>
        <v>0</v>
      </c>
      <c r="AB14">
        <f>T14</f>
        <v>0</v>
      </c>
      <c r="AD14" s="30"/>
    </row>
    <row r="15" spans="1:30" ht="13.5">
      <c r="A15" s="2" t="str">
        <f t="shared" si="0"/>
        <v>12</v>
      </c>
      <c r="B15" s="2"/>
      <c r="C15" s="26" t="s">
        <v>356</v>
      </c>
      <c r="D15" s="32">
        <v>1992</v>
      </c>
      <c r="E15" s="38">
        <f t="shared" si="1"/>
        <v>159.5</v>
      </c>
      <c r="F15" s="38">
        <f t="shared" si="2"/>
        <v>102.5</v>
      </c>
      <c r="G15" s="3">
        <v>31</v>
      </c>
      <c r="H15" s="5">
        <f t="shared" si="3"/>
        <v>28</v>
      </c>
      <c r="I15" s="4">
        <v>15</v>
      </c>
      <c r="J15" s="5">
        <f t="shared" si="4"/>
        <v>50.5</v>
      </c>
      <c r="K15" s="4">
        <v>12</v>
      </c>
      <c r="L15" s="5">
        <f t="shared" si="5"/>
        <v>52</v>
      </c>
      <c r="M15" s="17" t="str">
        <f t="shared" si="9"/>
        <v>np</v>
      </c>
      <c r="N15" s="18">
        <f t="shared" si="6"/>
        <v>0</v>
      </c>
      <c r="O15" s="16" t="str">
        <f>VLOOKUP($C15,'Youth-12 Men''s Foil'!$C$4:$U$156,O$1-2,FALSE)</f>
        <v>np</v>
      </c>
      <c r="P15" s="17" t="str">
        <f t="shared" si="10"/>
        <v>np</v>
      </c>
      <c r="Q15" s="18">
        <f t="shared" si="7"/>
        <v>0</v>
      </c>
      <c r="R15" s="16" t="str">
        <f>VLOOKUP($C15,'Youth-12 Men''s Foil'!$C$4:$U$156,R$1-2,FALSE)</f>
        <v>np</v>
      </c>
      <c r="S15" s="17">
        <f t="shared" si="11"/>
        <v>29</v>
      </c>
      <c r="T15" s="18">
        <f t="shared" si="8"/>
        <v>29</v>
      </c>
      <c r="U15" s="16">
        <f>VLOOKUP($C15,'Youth-12 Men''s Foil'!$C$4:$U$156,U$1-2,FALSE)</f>
        <v>29</v>
      </c>
      <c r="W15">
        <f t="shared" si="12"/>
        <v>28</v>
      </c>
      <c r="X15">
        <f t="shared" si="13"/>
        <v>50.5</v>
      </c>
      <c r="Y15">
        <f t="shared" si="14"/>
        <v>52</v>
      </c>
      <c r="Z15">
        <f t="shared" si="15"/>
        <v>0</v>
      </c>
      <c r="AA15">
        <f t="shared" si="16"/>
        <v>0</v>
      </c>
      <c r="AB15">
        <f t="shared" si="17"/>
        <v>29</v>
      </c>
      <c r="AD15" s="30"/>
    </row>
    <row r="16" spans="1:30" ht="13.5">
      <c r="A16" s="2" t="str">
        <f t="shared" si="0"/>
        <v>13</v>
      </c>
      <c r="B16" s="2"/>
      <c r="C16" s="26" t="s">
        <v>353</v>
      </c>
      <c r="D16" s="32">
        <v>1992</v>
      </c>
      <c r="E16" s="38">
        <f t="shared" si="1"/>
        <v>155</v>
      </c>
      <c r="F16" s="38">
        <f t="shared" si="2"/>
        <v>120</v>
      </c>
      <c r="G16" s="3">
        <v>17</v>
      </c>
      <c r="H16" s="5">
        <f t="shared" si="3"/>
        <v>35</v>
      </c>
      <c r="I16" s="4">
        <v>8</v>
      </c>
      <c r="J16" s="5">
        <f t="shared" si="4"/>
        <v>68.5</v>
      </c>
      <c r="K16" s="4">
        <v>13</v>
      </c>
      <c r="L16" s="5">
        <f t="shared" si="5"/>
        <v>51.5</v>
      </c>
      <c r="M16" s="17" t="str">
        <f t="shared" si="9"/>
        <v>np</v>
      </c>
      <c r="N16" s="18">
        <f t="shared" si="6"/>
        <v>0</v>
      </c>
      <c r="O16" s="16" t="e">
        <f>VLOOKUP($C16,'Youth-12 Men''s Foil'!$C$4:$U$156,O$1-2,FALSE)</f>
        <v>#N/A</v>
      </c>
      <c r="P16" s="17" t="str">
        <f t="shared" si="10"/>
        <v>np</v>
      </c>
      <c r="Q16" s="18">
        <f t="shared" si="7"/>
        <v>0</v>
      </c>
      <c r="R16" s="16" t="e">
        <f>VLOOKUP($C16,'Youth-12 Men''s Foil'!$C$4:$U$156,R$1-2,FALSE)</f>
        <v>#N/A</v>
      </c>
      <c r="S16" s="17" t="str">
        <f t="shared" si="11"/>
        <v>np</v>
      </c>
      <c r="T16" s="18">
        <f t="shared" si="8"/>
        <v>0</v>
      </c>
      <c r="U16" s="16" t="e">
        <f>VLOOKUP($C16,'Youth-12 Men''s Foil'!$C$4:$U$156,U$1-2,FALSE)</f>
        <v>#N/A</v>
      </c>
      <c r="W16">
        <f t="shared" si="12"/>
        <v>35</v>
      </c>
      <c r="X16">
        <f t="shared" si="13"/>
        <v>68.5</v>
      </c>
      <c r="Y16">
        <f t="shared" si="14"/>
        <v>51.5</v>
      </c>
      <c r="Z16">
        <f t="shared" si="15"/>
        <v>0</v>
      </c>
      <c r="AA16">
        <f t="shared" si="16"/>
        <v>0</v>
      </c>
      <c r="AB16">
        <f t="shared" si="17"/>
        <v>0</v>
      </c>
      <c r="AD16" s="30"/>
    </row>
    <row r="17" spans="1:30" ht="13.5">
      <c r="A17" s="2" t="str">
        <f t="shared" si="0"/>
        <v>14</v>
      </c>
      <c r="B17" s="2"/>
      <c r="C17" s="26" t="s">
        <v>352</v>
      </c>
      <c r="D17" s="32">
        <v>1994</v>
      </c>
      <c r="E17" s="38">
        <f t="shared" si="1"/>
        <v>142</v>
      </c>
      <c r="F17" s="38">
        <f t="shared" si="2"/>
        <v>142</v>
      </c>
      <c r="G17" s="3">
        <v>16</v>
      </c>
      <c r="H17" s="5">
        <f t="shared" si="3"/>
        <v>50</v>
      </c>
      <c r="I17" s="4" t="s">
        <v>5</v>
      </c>
      <c r="J17" s="5">
        <f t="shared" si="4"/>
        <v>0</v>
      </c>
      <c r="K17" s="4">
        <v>2</v>
      </c>
      <c r="L17" s="5">
        <f t="shared" si="5"/>
        <v>92</v>
      </c>
      <c r="M17" s="17" t="str">
        <f t="shared" si="9"/>
        <v>np</v>
      </c>
      <c r="N17" s="18">
        <f t="shared" si="6"/>
        <v>0</v>
      </c>
      <c r="O17" s="16" t="e">
        <f>VLOOKUP($C17,'Youth-12 Men''s Foil'!$C$4:$U$156,O$1-2,FALSE)</f>
        <v>#N/A</v>
      </c>
      <c r="P17" s="17" t="str">
        <f t="shared" si="10"/>
        <v>np</v>
      </c>
      <c r="Q17" s="18">
        <f t="shared" si="7"/>
        <v>0</v>
      </c>
      <c r="R17" s="16" t="e">
        <f>VLOOKUP($C17,'Youth-12 Men''s Foil'!$C$4:$U$156,R$1-2,FALSE)</f>
        <v>#N/A</v>
      </c>
      <c r="S17" s="17" t="str">
        <f t="shared" si="11"/>
        <v>np</v>
      </c>
      <c r="T17" s="18">
        <f t="shared" si="8"/>
        <v>0</v>
      </c>
      <c r="U17" s="16" t="e">
        <f>VLOOKUP($C17,'Youth-12 Men''s Foil'!$C$4:$U$156,U$1-2,FALSE)</f>
        <v>#N/A</v>
      </c>
      <c r="W17">
        <f>H17</f>
        <v>50</v>
      </c>
      <c r="X17">
        <f>J17</f>
        <v>0</v>
      </c>
      <c r="Y17">
        <f>L17</f>
        <v>92</v>
      </c>
      <c r="Z17">
        <f>N17</f>
        <v>0</v>
      </c>
      <c r="AA17">
        <f>Q17</f>
        <v>0</v>
      </c>
      <c r="AB17">
        <f>T17</f>
        <v>0</v>
      </c>
      <c r="AD17" s="30"/>
    </row>
    <row r="18" spans="1:30" ht="13.5">
      <c r="A18" s="2" t="str">
        <f t="shared" si="0"/>
        <v>15</v>
      </c>
      <c r="B18" s="2"/>
      <c r="C18" s="26" t="s">
        <v>273</v>
      </c>
      <c r="D18" s="32">
        <v>1993</v>
      </c>
      <c r="E18" s="38">
        <f t="shared" si="1"/>
        <v>115.5</v>
      </c>
      <c r="F18" s="38">
        <f t="shared" si="2"/>
        <v>84.5</v>
      </c>
      <c r="G18" s="3">
        <v>25</v>
      </c>
      <c r="H18" s="5">
        <f t="shared" si="3"/>
        <v>31</v>
      </c>
      <c r="I18" s="4">
        <v>9</v>
      </c>
      <c r="J18" s="5">
        <f t="shared" si="4"/>
        <v>53.5</v>
      </c>
      <c r="K18" s="4">
        <v>25</v>
      </c>
      <c r="L18" s="5">
        <f t="shared" si="5"/>
        <v>31</v>
      </c>
      <c r="M18" s="17" t="str">
        <f t="shared" si="9"/>
        <v>np</v>
      </c>
      <c r="N18" s="18">
        <f t="shared" si="6"/>
        <v>0</v>
      </c>
      <c r="O18" s="16" t="e">
        <f>VLOOKUP($C18,'Youth-12 Men''s Foil'!$C$4:$U$156,O$1-2,FALSE)</f>
        <v>#N/A</v>
      </c>
      <c r="P18" s="17" t="str">
        <f t="shared" si="10"/>
        <v>np</v>
      </c>
      <c r="Q18" s="18">
        <f t="shared" si="7"/>
        <v>0</v>
      </c>
      <c r="R18" s="16" t="e">
        <f>VLOOKUP($C18,'Youth-12 Men''s Foil'!$C$4:$U$156,R$1-2,FALSE)</f>
        <v>#N/A</v>
      </c>
      <c r="S18" s="17" t="str">
        <f t="shared" si="11"/>
        <v>np</v>
      </c>
      <c r="T18" s="18">
        <f t="shared" si="8"/>
        <v>0</v>
      </c>
      <c r="U18" s="16" t="e">
        <f>VLOOKUP($C18,'Youth-12 Men''s Foil'!$C$4:$U$156,U$1-2,FALSE)</f>
        <v>#N/A</v>
      </c>
      <c r="W18">
        <f t="shared" si="12"/>
        <v>31</v>
      </c>
      <c r="X18">
        <f t="shared" si="13"/>
        <v>53.5</v>
      </c>
      <c r="Y18">
        <f t="shared" si="14"/>
        <v>31</v>
      </c>
      <c r="Z18">
        <f t="shared" si="15"/>
        <v>0</v>
      </c>
      <c r="AA18">
        <f t="shared" si="16"/>
        <v>0</v>
      </c>
      <c r="AB18">
        <f t="shared" si="17"/>
        <v>0</v>
      </c>
      <c r="AD18" s="30"/>
    </row>
    <row r="19" spans="1:30" ht="13.5">
      <c r="A19" s="2" t="str">
        <f t="shared" si="0"/>
        <v>16</v>
      </c>
      <c r="B19" s="2"/>
      <c r="C19" s="26" t="s">
        <v>276</v>
      </c>
      <c r="D19" s="32">
        <v>1993</v>
      </c>
      <c r="E19" s="38">
        <f t="shared" si="1"/>
        <v>112</v>
      </c>
      <c r="F19" s="38">
        <f t="shared" si="2"/>
        <v>83</v>
      </c>
      <c r="G19" s="3">
        <v>29</v>
      </c>
      <c r="H19" s="5">
        <f t="shared" si="3"/>
        <v>29</v>
      </c>
      <c r="I19" s="4">
        <v>14</v>
      </c>
      <c r="J19" s="5">
        <f t="shared" si="4"/>
        <v>51</v>
      </c>
      <c r="K19" s="4">
        <v>23</v>
      </c>
      <c r="L19" s="5">
        <f t="shared" si="5"/>
        <v>32</v>
      </c>
      <c r="M19" s="17" t="str">
        <f t="shared" si="9"/>
        <v>np</v>
      </c>
      <c r="N19" s="18">
        <f t="shared" si="6"/>
        <v>0</v>
      </c>
      <c r="O19" s="16" t="e">
        <f>VLOOKUP($C19,'Youth-12 Men''s Foil'!$C$4:$U$156,O$1-2,FALSE)</f>
        <v>#N/A</v>
      </c>
      <c r="P19" s="17" t="str">
        <f t="shared" si="10"/>
        <v>np</v>
      </c>
      <c r="Q19" s="18">
        <f t="shared" si="7"/>
        <v>0</v>
      </c>
      <c r="R19" s="16" t="e">
        <f>VLOOKUP($C19,'Youth-12 Men''s Foil'!$C$4:$U$156,R$1-2,FALSE)</f>
        <v>#N/A</v>
      </c>
      <c r="S19" s="17" t="str">
        <f t="shared" si="11"/>
        <v>np</v>
      </c>
      <c r="T19" s="18">
        <f t="shared" si="8"/>
        <v>0</v>
      </c>
      <c r="U19" s="16" t="e">
        <f>VLOOKUP($C19,'Youth-12 Men''s Foil'!$C$4:$U$156,U$1-2,FALSE)</f>
        <v>#N/A</v>
      </c>
      <c r="W19">
        <f t="shared" si="12"/>
        <v>29</v>
      </c>
      <c r="X19">
        <f t="shared" si="13"/>
        <v>51</v>
      </c>
      <c r="Y19">
        <f t="shared" si="14"/>
        <v>32</v>
      </c>
      <c r="Z19">
        <f t="shared" si="15"/>
        <v>0</v>
      </c>
      <c r="AA19">
        <f t="shared" si="16"/>
        <v>0</v>
      </c>
      <c r="AB19">
        <f t="shared" si="17"/>
        <v>0</v>
      </c>
      <c r="AD19" s="30"/>
    </row>
    <row r="20" spans="1:30" ht="13.5">
      <c r="A20" s="2" t="str">
        <f t="shared" si="0"/>
        <v>17</v>
      </c>
      <c r="B20" s="2"/>
      <c r="C20" s="26" t="s">
        <v>355</v>
      </c>
      <c r="D20" s="32">
        <v>1994</v>
      </c>
      <c r="E20" s="38">
        <f t="shared" si="1"/>
        <v>98.5</v>
      </c>
      <c r="F20" s="38">
        <f t="shared" si="2"/>
        <v>98.5</v>
      </c>
      <c r="G20" s="3">
        <v>28</v>
      </c>
      <c r="H20" s="5">
        <f t="shared" si="3"/>
        <v>29.5</v>
      </c>
      <c r="I20" s="4" t="s">
        <v>5</v>
      </c>
      <c r="J20" s="5">
        <f t="shared" si="4"/>
        <v>0</v>
      </c>
      <c r="K20" s="4">
        <v>7</v>
      </c>
      <c r="L20" s="5">
        <f t="shared" si="5"/>
        <v>69</v>
      </c>
      <c r="M20" s="17" t="str">
        <f aca="true" t="shared" si="18" ref="M20:M28">IF(ISERROR(O20),"np",O20)</f>
        <v>np</v>
      </c>
      <c r="N20" s="18">
        <f t="shared" si="6"/>
        <v>0</v>
      </c>
      <c r="O20" s="16" t="e">
        <f>VLOOKUP($C20,'Youth-12 Men''s Foil'!$C$4:$U$156,O$1-2,FALSE)</f>
        <v>#N/A</v>
      </c>
      <c r="P20" s="17" t="str">
        <f aca="true" t="shared" si="19" ref="P20:P28">IF(ISERROR(R20),"np",R20)</f>
        <v>np</v>
      </c>
      <c r="Q20" s="18">
        <f t="shared" si="7"/>
        <v>0</v>
      </c>
      <c r="R20" s="16" t="e">
        <f>VLOOKUP($C20,'Youth-12 Men''s Foil'!$C$4:$U$156,R$1-2,FALSE)</f>
        <v>#N/A</v>
      </c>
      <c r="S20" s="17" t="str">
        <f aca="true" t="shared" si="20" ref="S20:S28">IF(ISERROR(U20),"np",U20)</f>
        <v>np</v>
      </c>
      <c r="T20" s="18">
        <f t="shared" si="8"/>
        <v>0</v>
      </c>
      <c r="U20" s="16" t="e">
        <f>VLOOKUP($C20,'Youth-12 Men''s Foil'!$C$4:$U$156,U$1-2,FALSE)</f>
        <v>#N/A</v>
      </c>
      <c r="W20">
        <f t="shared" si="12"/>
        <v>29.5</v>
      </c>
      <c r="X20">
        <f t="shared" si="13"/>
        <v>0</v>
      </c>
      <c r="Y20">
        <f t="shared" si="14"/>
        <v>69</v>
      </c>
      <c r="Z20">
        <f t="shared" si="15"/>
        <v>0</v>
      </c>
      <c r="AA20">
        <f t="shared" si="16"/>
        <v>0</v>
      </c>
      <c r="AB20">
        <f t="shared" si="17"/>
        <v>0</v>
      </c>
      <c r="AD20" s="30"/>
    </row>
    <row r="21" spans="1:30" ht="13.5">
      <c r="A21" s="2" t="str">
        <f t="shared" si="0"/>
        <v>18T</v>
      </c>
      <c r="B21" s="2"/>
      <c r="C21" s="26" t="s">
        <v>80</v>
      </c>
      <c r="D21" s="32">
        <v>1992</v>
      </c>
      <c r="E21" s="38">
        <f t="shared" si="1"/>
        <v>87</v>
      </c>
      <c r="F21" s="38">
        <f t="shared" si="2"/>
        <v>87</v>
      </c>
      <c r="G21" s="3" t="s">
        <v>5</v>
      </c>
      <c r="H21" s="5">
        <f t="shared" si="3"/>
        <v>0</v>
      </c>
      <c r="I21" s="4">
        <v>12</v>
      </c>
      <c r="J21" s="5">
        <f t="shared" si="4"/>
        <v>52</v>
      </c>
      <c r="K21" s="4">
        <v>17</v>
      </c>
      <c r="L21" s="5">
        <f t="shared" si="5"/>
        <v>35</v>
      </c>
      <c r="M21" s="17" t="str">
        <f t="shared" si="18"/>
        <v>np</v>
      </c>
      <c r="N21" s="18">
        <f t="shared" si="6"/>
        <v>0</v>
      </c>
      <c r="O21" s="16" t="e">
        <f>VLOOKUP($C21,'Youth-12 Men''s Foil'!$C$4:$U$156,O$1-2,FALSE)</f>
        <v>#N/A</v>
      </c>
      <c r="P21" s="17" t="str">
        <f t="shared" si="19"/>
        <v>np</v>
      </c>
      <c r="Q21" s="18">
        <f t="shared" si="7"/>
        <v>0</v>
      </c>
      <c r="R21" s="16" t="e">
        <f>VLOOKUP($C21,'Youth-12 Men''s Foil'!$C$4:$U$156,R$1-2,FALSE)</f>
        <v>#N/A</v>
      </c>
      <c r="S21" s="17" t="str">
        <f t="shared" si="20"/>
        <v>np</v>
      </c>
      <c r="T21" s="18">
        <f t="shared" si="8"/>
        <v>0</v>
      </c>
      <c r="U21" s="16" t="e">
        <f>VLOOKUP($C21,'Youth-12 Men''s Foil'!$C$4:$U$156,U$1-2,FALSE)</f>
        <v>#N/A</v>
      </c>
      <c r="W21">
        <f t="shared" si="12"/>
        <v>0</v>
      </c>
      <c r="X21">
        <f t="shared" si="13"/>
        <v>52</v>
      </c>
      <c r="Y21">
        <f t="shared" si="14"/>
        <v>35</v>
      </c>
      <c r="Z21">
        <f t="shared" si="15"/>
        <v>0</v>
      </c>
      <c r="AA21">
        <f t="shared" si="16"/>
        <v>0</v>
      </c>
      <c r="AB21">
        <f t="shared" si="17"/>
        <v>0</v>
      </c>
      <c r="AD21" s="30"/>
    </row>
    <row r="22" spans="1:30" ht="13.5">
      <c r="A22" s="2" t="str">
        <f t="shared" si="0"/>
        <v>18T</v>
      </c>
      <c r="B22" s="2"/>
      <c r="C22" s="26" t="s">
        <v>265</v>
      </c>
      <c r="D22" s="32">
        <v>1992</v>
      </c>
      <c r="E22" s="38">
        <f t="shared" si="1"/>
        <v>87</v>
      </c>
      <c r="F22" s="38">
        <f t="shared" si="2"/>
        <v>87</v>
      </c>
      <c r="G22" s="3">
        <v>10</v>
      </c>
      <c r="H22" s="5">
        <f t="shared" si="3"/>
        <v>53</v>
      </c>
      <c r="I22" s="4" t="s">
        <v>5</v>
      </c>
      <c r="J22" s="5">
        <f t="shared" si="4"/>
        <v>0</v>
      </c>
      <c r="K22" s="4">
        <v>19</v>
      </c>
      <c r="L22" s="5">
        <f t="shared" si="5"/>
        <v>34</v>
      </c>
      <c r="M22" s="17" t="str">
        <f t="shared" si="18"/>
        <v>np</v>
      </c>
      <c r="N22" s="18">
        <f t="shared" si="6"/>
        <v>0</v>
      </c>
      <c r="O22" s="16" t="e">
        <f>VLOOKUP($C22,'Youth-12 Men''s Foil'!$C$4:$U$156,O$1-2,FALSE)</f>
        <v>#N/A</v>
      </c>
      <c r="P22" s="17" t="str">
        <f t="shared" si="19"/>
        <v>np</v>
      </c>
      <c r="Q22" s="18">
        <f t="shared" si="7"/>
        <v>0</v>
      </c>
      <c r="R22" s="16" t="e">
        <f>VLOOKUP($C22,'Youth-12 Men''s Foil'!$C$4:$U$156,R$1-2,FALSE)</f>
        <v>#N/A</v>
      </c>
      <c r="S22" s="17" t="str">
        <f t="shared" si="20"/>
        <v>np</v>
      </c>
      <c r="T22" s="18">
        <f t="shared" si="8"/>
        <v>0</v>
      </c>
      <c r="U22" s="16" t="e">
        <f>VLOOKUP($C22,'Youth-12 Men''s Foil'!$C$4:$U$156,U$1-2,FALSE)</f>
        <v>#N/A</v>
      </c>
      <c r="W22">
        <f>H22</f>
        <v>53</v>
      </c>
      <c r="X22">
        <f>J22</f>
        <v>0</v>
      </c>
      <c r="Y22">
        <f>L22</f>
        <v>34</v>
      </c>
      <c r="Z22">
        <f>N22</f>
        <v>0</v>
      </c>
      <c r="AA22">
        <f>Q22</f>
        <v>0</v>
      </c>
      <c r="AB22">
        <f>T22</f>
        <v>0</v>
      </c>
      <c r="AD22" s="30"/>
    </row>
    <row r="23" spans="1:30" ht="13.5">
      <c r="A23" s="2" t="str">
        <f t="shared" si="0"/>
        <v>18T</v>
      </c>
      <c r="B23" s="2"/>
      <c r="C23" s="26" t="s">
        <v>58</v>
      </c>
      <c r="D23" s="32">
        <v>1992</v>
      </c>
      <c r="E23" s="38">
        <f t="shared" si="1"/>
        <v>87</v>
      </c>
      <c r="F23" s="38">
        <f t="shared" si="2"/>
        <v>87</v>
      </c>
      <c r="G23" s="3">
        <v>11</v>
      </c>
      <c r="H23" s="5">
        <f t="shared" si="3"/>
        <v>52.5</v>
      </c>
      <c r="I23" s="4" t="s">
        <v>5</v>
      </c>
      <c r="J23" s="5">
        <f t="shared" si="4"/>
        <v>0</v>
      </c>
      <c r="K23" s="4">
        <v>18</v>
      </c>
      <c r="L23" s="5">
        <f t="shared" si="5"/>
        <v>34.5</v>
      </c>
      <c r="M23" s="17" t="str">
        <f t="shared" si="18"/>
        <v>np</v>
      </c>
      <c r="N23" s="18">
        <f t="shared" si="6"/>
        <v>0</v>
      </c>
      <c r="O23" s="16" t="e">
        <f>VLOOKUP($C23,'Youth-12 Men''s Foil'!$C$4:$U$156,O$1-2,FALSE)</f>
        <v>#N/A</v>
      </c>
      <c r="P23" s="17" t="str">
        <f t="shared" si="19"/>
        <v>np</v>
      </c>
      <c r="Q23" s="18">
        <f t="shared" si="7"/>
        <v>0</v>
      </c>
      <c r="R23" s="16" t="e">
        <f>VLOOKUP($C23,'Youth-12 Men''s Foil'!$C$4:$U$156,R$1-2,FALSE)</f>
        <v>#N/A</v>
      </c>
      <c r="S23" s="17" t="str">
        <f t="shared" si="20"/>
        <v>np</v>
      </c>
      <c r="T23" s="18">
        <f t="shared" si="8"/>
        <v>0</v>
      </c>
      <c r="U23" s="16" t="e">
        <f>VLOOKUP($C23,'Youth-12 Men''s Foil'!$C$4:$U$156,U$1-2,FALSE)</f>
        <v>#N/A</v>
      </c>
      <c r="W23">
        <f>H23</f>
        <v>52.5</v>
      </c>
      <c r="X23">
        <f>J23</f>
        <v>0</v>
      </c>
      <c r="Y23">
        <f>L23</f>
        <v>34.5</v>
      </c>
      <c r="Z23">
        <f>N23</f>
        <v>0</v>
      </c>
      <c r="AA23">
        <f>Q23</f>
        <v>0</v>
      </c>
      <c r="AB23">
        <f>T23</f>
        <v>0</v>
      </c>
      <c r="AD23" s="30"/>
    </row>
    <row r="24" spans="1:30" ht="13.5">
      <c r="A24" s="2" t="str">
        <f t="shared" si="0"/>
        <v>21</v>
      </c>
      <c r="B24" s="2"/>
      <c r="C24" s="26" t="s">
        <v>266</v>
      </c>
      <c r="D24" s="32">
        <v>1992</v>
      </c>
      <c r="E24" s="38">
        <f t="shared" si="1"/>
        <v>84</v>
      </c>
      <c r="F24" s="38">
        <f t="shared" si="2"/>
        <v>84</v>
      </c>
      <c r="G24" s="3">
        <v>13</v>
      </c>
      <c r="H24" s="5">
        <f t="shared" si="3"/>
        <v>51.5</v>
      </c>
      <c r="I24" s="4" t="s">
        <v>5</v>
      </c>
      <c r="J24" s="5">
        <f t="shared" si="4"/>
        <v>0</v>
      </c>
      <c r="K24" s="4">
        <v>22</v>
      </c>
      <c r="L24" s="5">
        <f t="shared" si="5"/>
        <v>32.5</v>
      </c>
      <c r="M24" s="17" t="str">
        <f t="shared" si="18"/>
        <v>np</v>
      </c>
      <c r="N24" s="18">
        <f t="shared" si="6"/>
        <v>0</v>
      </c>
      <c r="O24" s="16" t="e">
        <f>VLOOKUP($C24,'Youth-12 Men''s Foil'!$C$4:$U$156,O$1-2,FALSE)</f>
        <v>#N/A</v>
      </c>
      <c r="P24" s="17" t="str">
        <f t="shared" si="19"/>
        <v>np</v>
      </c>
      <c r="Q24" s="18">
        <f t="shared" si="7"/>
        <v>0</v>
      </c>
      <c r="R24" s="16" t="e">
        <f>VLOOKUP($C24,'Youth-12 Men''s Foil'!$C$4:$U$156,R$1-2,FALSE)</f>
        <v>#N/A</v>
      </c>
      <c r="S24" s="17" t="str">
        <f t="shared" si="20"/>
        <v>np</v>
      </c>
      <c r="T24" s="18">
        <f t="shared" si="8"/>
        <v>0</v>
      </c>
      <c r="U24" s="16" t="e">
        <f>VLOOKUP($C24,'Youth-12 Men''s Foil'!$C$4:$U$156,U$1-2,FALSE)</f>
        <v>#N/A</v>
      </c>
      <c r="W24">
        <f>H24</f>
        <v>51.5</v>
      </c>
      <c r="X24">
        <f>J24</f>
        <v>0</v>
      </c>
      <c r="Y24">
        <f>L24</f>
        <v>32.5</v>
      </c>
      <c r="Z24">
        <f>N24</f>
        <v>0</v>
      </c>
      <c r="AA24">
        <f>Q24</f>
        <v>0</v>
      </c>
      <c r="AB24">
        <f>T24</f>
        <v>0</v>
      </c>
      <c r="AD24" s="30"/>
    </row>
    <row r="25" spans="1:30" ht="13.5">
      <c r="A25" s="2" t="str">
        <f t="shared" si="0"/>
        <v>22</v>
      </c>
      <c r="B25" s="2"/>
      <c r="C25" s="26" t="s">
        <v>174</v>
      </c>
      <c r="D25" s="32">
        <v>1992</v>
      </c>
      <c r="E25" s="38">
        <f t="shared" si="1"/>
        <v>81</v>
      </c>
      <c r="F25" s="38">
        <f t="shared" si="2"/>
        <v>53.5</v>
      </c>
      <c r="G25" s="3">
        <v>9</v>
      </c>
      <c r="H25" s="5">
        <f t="shared" si="3"/>
        <v>53.5</v>
      </c>
      <c r="I25" s="4" t="s">
        <v>5</v>
      </c>
      <c r="J25" s="5">
        <f t="shared" si="4"/>
        <v>0</v>
      </c>
      <c r="K25" s="4" t="s">
        <v>5</v>
      </c>
      <c r="L25" s="5">
        <f t="shared" si="5"/>
        <v>0</v>
      </c>
      <c r="M25" s="17" t="str">
        <f t="shared" si="18"/>
        <v>np</v>
      </c>
      <c r="N25" s="18">
        <f t="shared" si="6"/>
        <v>0</v>
      </c>
      <c r="O25" s="16" t="str">
        <f>VLOOKUP($C25,'Youth-12 Men''s Foil'!$C$4:$U$156,O$1-2,FALSE)</f>
        <v>np</v>
      </c>
      <c r="P25" s="17">
        <f t="shared" si="19"/>
        <v>32</v>
      </c>
      <c r="Q25" s="18">
        <f t="shared" si="7"/>
        <v>27.5</v>
      </c>
      <c r="R25" s="16">
        <f>VLOOKUP($C25,'Youth-12 Men''s Foil'!$C$4:$U$156,R$1-2,FALSE)</f>
        <v>32</v>
      </c>
      <c r="S25" s="17" t="str">
        <f t="shared" si="20"/>
        <v>np</v>
      </c>
      <c r="T25" s="18">
        <f t="shared" si="8"/>
        <v>0</v>
      </c>
      <c r="U25" s="16" t="str">
        <f>VLOOKUP($C25,'Youth-12 Men''s Foil'!$C$4:$U$156,U$1-2,FALSE)</f>
        <v>np</v>
      </c>
      <c r="W25">
        <f aca="true" t="shared" si="21" ref="W25:W47">H25</f>
        <v>53.5</v>
      </c>
      <c r="X25">
        <f aca="true" t="shared" si="22" ref="X25:X47">J25</f>
        <v>0</v>
      </c>
      <c r="Y25">
        <f aca="true" t="shared" si="23" ref="Y25:Y47">L25</f>
        <v>0</v>
      </c>
      <c r="Z25">
        <f aca="true" t="shared" si="24" ref="Z25:Z47">N25</f>
        <v>0</v>
      </c>
      <c r="AA25">
        <f aca="true" t="shared" si="25" ref="AA25:AA47">Q25</f>
        <v>27.5</v>
      </c>
      <c r="AB25">
        <f aca="true" t="shared" si="26" ref="AB25:AB47">T25</f>
        <v>0</v>
      </c>
      <c r="AD25" s="30"/>
    </row>
    <row r="26" spans="1:30" ht="13.5">
      <c r="A26" s="2" t="str">
        <f t="shared" si="0"/>
        <v>23</v>
      </c>
      <c r="B26" s="2"/>
      <c r="C26" s="40" t="s">
        <v>507</v>
      </c>
      <c r="D26" s="32">
        <v>1992</v>
      </c>
      <c r="E26" s="38">
        <f t="shared" si="1"/>
        <v>59</v>
      </c>
      <c r="F26" s="38">
        <f t="shared" si="2"/>
        <v>29.5</v>
      </c>
      <c r="G26" s="3" t="s">
        <v>5</v>
      </c>
      <c r="H26" s="5">
        <f t="shared" si="3"/>
        <v>0</v>
      </c>
      <c r="I26" s="4" t="s">
        <v>5</v>
      </c>
      <c r="J26" s="5">
        <f t="shared" si="4"/>
        <v>0</v>
      </c>
      <c r="K26" s="4">
        <v>28</v>
      </c>
      <c r="L26" s="5">
        <f t="shared" si="5"/>
        <v>29.5</v>
      </c>
      <c r="M26" s="17" t="str">
        <f t="shared" si="18"/>
        <v>np</v>
      </c>
      <c r="N26" s="18">
        <f t="shared" si="6"/>
        <v>0</v>
      </c>
      <c r="O26" s="16" t="str">
        <f>VLOOKUP($C26,'Youth-12 Men''s Foil'!$C$4:$U$156,O$1-2,FALSE)</f>
        <v>np</v>
      </c>
      <c r="P26" s="17" t="str">
        <f t="shared" si="19"/>
        <v>np</v>
      </c>
      <c r="Q26" s="18">
        <f t="shared" si="7"/>
        <v>0</v>
      </c>
      <c r="R26" s="16" t="str">
        <f>VLOOKUP($C26,'Youth-12 Men''s Foil'!$C$4:$U$156,R$1-2,FALSE)</f>
        <v>np</v>
      </c>
      <c r="S26" s="17">
        <f t="shared" si="20"/>
        <v>28</v>
      </c>
      <c r="T26" s="18">
        <f t="shared" si="8"/>
        <v>29.5</v>
      </c>
      <c r="U26" s="16">
        <f>VLOOKUP($C26,'Youth-12 Men''s Foil'!$C$4:$U$156,U$1-2,FALSE)</f>
        <v>28</v>
      </c>
      <c r="W26">
        <f>H26</f>
        <v>0</v>
      </c>
      <c r="X26">
        <f>J26</f>
        <v>0</v>
      </c>
      <c r="Y26">
        <f>L26</f>
        <v>29.5</v>
      </c>
      <c r="Z26">
        <f>N26</f>
        <v>0</v>
      </c>
      <c r="AA26">
        <f>Q26</f>
        <v>0</v>
      </c>
      <c r="AB26">
        <f>T26</f>
        <v>29.5</v>
      </c>
      <c r="AD26" s="30"/>
    </row>
    <row r="27" spans="1:30" ht="13.5">
      <c r="A27" s="2" t="str">
        <f t="shared" si="0"/>
        <v>24T</v>
      </c>
      <c r="B27" s="2"/>
      <c r="C27" s="26" t="s">
        <v>267</v>
      </c>
      <c r="D27" s="32">
        <v>1992</v>
      </c>
      <c r="E27" s="38">
        <f t="shared" si="1"/>
        <v>51</v>
      </c>
      <c r="F27" s="38">
        <f t="shared" si="2"/>
        <v>51</v>
      </c>
      <c r="G27" s="3">
        <v>14</v>
      </c>
      <c r="H27" s="5">
        <f t="shared" si="3"/>
        <v>51</v>
      </c>
      <c r="I27" s="4" t="s">
        <v>5</v>
      </c>
      <c r="J27" s="5">
        <f t="shared" si="4"/>
        <v>0</v>
      </c>
      <c r="K27" s="4" t="s">
        <v>5</v>
      </c>
      <c r="L27" s="5">
        <f t="shared" si="5"/>
        <v>0</v>
      </c>
      <c r="M27" s="17" t="str">
        <f t="shared" si="9"/>
        <v>np</v>
      </c>
      <c r="N27" s="18">
        <f t="shared" si="6"/>
        <v>0</v>
      </c>
      <c r="O27" s="16" t="e">
        <f>VLOOKUP($C27,'Youth-12 Men''s Foil'!$C$4:$U$156,O$1-2,FALSE)</f>
        <v>#N/A</v>
      </c>
      <c r="P27" s="17" t="str">
        <f t="shared" si="10"/>
        <v>np</v>
      </c>
      <c r="Q27" s="18">
        <f t="shared" si="7"/>
        <v>0</v>
      </c>
      <c r="R27" s="16" t="e">
        <f>VLOOKUP($C27,'Youth-12 Men''s Foil'!$C$4:$U$156,R$1-2,FALSE)</f>
        <v>#N/A</v>
      </c>
      <c r="S27" s="17" t="str">
        <f t="shared" si="11"/>
        <v>np</v>
      </c>
      <c r="T27" s="18">
        <f t="shared" si="8"/>
        <v>0</v>
      </c>
      <c r="U27" s="16" t="e">
        <f>VLOOKUP($C27,'Youth-12 Men''s Foil'!$C$4:$U$156,U$1-2,FALSE)</f>
        <v>#N/A</v>
      </c>
      <c r="W27">
        <f t="shared" si="21"/>
        <v>51</v>
      </c>
      <c r="X27">
        <f t="shared" si="22"/>
        <v>0</v>
      </c>
      <c r="Y27">
        <f t="shared" si="23"/>
        <v>0</v>
      </c>
      <c r="Z27">
        <f t="shared" si="24"/>
        <v>0</v>
      </c>
      <c r="AA27">
        <f t="shared" si="25"/>
        <v>0</v>
      </c>
      <c r="AB27">
        <f t="shared" si="26"/>
        <v>0</v>
      </c>
      <c r="AD27" s="30"/>
    </row>
    <row r="28" spans="1:30" ht="13.5">
      <c r="A28" s="2" t="str">
        <f t="shared" si="0"/>
        <v>24T</v>
      </c>
      <c r="B28" s="2"/>
      <c r="C28" s="40" t="s">
        <v>502</v>
      </c>
      <c r="D28" s="32">
        <v>1992</v>
      </c>
      <c r="E28" s="38">
        <f t="shared" si="1"/>
        <v>51</v>
      </c>
      <c r="F28" s="38">
        <f t="shared" si="2"/>
        <v>51</v>
      </c>
      <c r="G28" s="3" t="s">
        <v>5</v>
      </c>
      <c r="H28" s="5">
        <f t="shared" si="3"/>
        <v>0</v>
      </c>
      <c r="I28" s="4" t="s">
        <v>5</v>
      </c>
      <c r="J28" s="5">
        <f t="shared" si="4"/>
        <v>0</v>
      </c>
      <c r="K28" s="4">
        <v>14</v>
      </c>
      <c r="L28" s="5">
        <f t="shared" si="5"/>
        <v>51</v>
      </c>
      <c r="M28" s="17" t="str">
        <f t="shared" si="18"/>
        <v>np</v>
      </c>
      <c r="N28" s="18">
        <f t="shared" si="6"/>
        <v>0</v>
      </c>
      <c r="O28" s="16" t="e">
        <f>VLOOKUP($C28,'Youth-12 Men''s Foil'!$C$4:$U$156,O$1-2,FALSE)</f>
        <v>#N/A</v>
      </c>
      <c r="P28" s="17" t="str">
        <f t="shared" si="19"/>
        <v>np</v>
      </c>
      <c r="Q28" s="18">
        <f t="shared" si="7"/>
        <v>0</v>
      </c>
      <c r="R28" s="16" t="e">
        <f>VLOOKUP($C28,'Youth-12 Men''s Foil'!$C$4:$U$156,R$1-2,FALSE)</f>
        <v>#N/A</v>
      </c>
      <c r="S28" s="17" t="str">
        <f t="shared" si="20"/>
        <v>np</v>
      </c>
      <c r="T28" s="18">
        <f t="shared" si="8"/>
        <v>0</v>
      </c>
      <c r="U28" s="16" t="e">
        <f>VLOOKUP($C28,'Youth-12 Men''s Foil'!$C$4:$U$156,U$1-2,FALSE)</f>
        <v>#N/A</v>
      </c>
      <c r="W28">
        <f t="shared" si="12"/>
        <v>0</v>
      </c>
      <c r="X28">
        <f t="shared" si="13"/>
        <v>0</v>
      </c>
      <c r="Y28">
        <f t="shared" si="14"/>
        <v>51</v>
      </c>
      <c r="Z28">
        <f t="shared" si="15"/>
        <v>0</v>
      </c>
      <c r="AA28">
        <f t="shared" si="16"/>
        <v>0</v>
      </c>
      <c r="AB28">
        <f t="shared" si="17"/>
        <v>0</v>
      </c>
      <c r="AD28" s="30"/>
    </row>
    <row r="29" spans="1:30" ht="13.5">
      <c r="A29" s="2" t="str">
        <f t="shared" si="0"/>
        <v>26</v>
      </c>
      <c r="B29" s="2"/>
      <c r="C29" s="26" t="s">
        <v>269</v>
      </c>
      <c r="D29" s="32">
        <v>1992</v>
      </c>
      <c r="E29" s="38">
        <f t="shared" si="1"/>
        <v>34</v>
      </c>
      <c r="F29" s="38">
        <f t="shared" si="2"/>
        <v>34</v>
      </c>
      <c r="G29" s="3">
        <v>19</v>
      </c>
      <c r="H29" s="5">
        <f t="shared" si="3"/>
        <v>34</v>
      </c>
      <c r="I29" s="4" t="s">
        <v>5</v>
      </c>
      <c r="J29" s="5">
        <f t="shared" si="4"/>
        <v>0</v>
      </c>
      <c r="K29" s="4" t="s">
        <v>5</v>
      </c>
      <c r="L29" s="5">
        <f t="shared" si="5"/>
        <v>0</v>
      </c>
      <c r="M29" s="17" t="str">
        <f aca="true" t="shared" si="27" ref="M29:M47">IF(ISERROR(O29),"np",O29)</f>
        <v>np</v>
      </c>
      <c r="N29" s="18">
        <f t="shared" si="6"/>
        <v>0</v>
      </c>
      <c r="O29" s="16" t="e">
        <f>VLOOKUP($C29,'Youth-12 Men''s Foil'!$C$4:$U$156,O$1-2,FALSE)</f>
        <v>#N/A</v>
      </c>
      <c r="P29" s="17" t="str">
        <f aca="true" t="shared" si="28" ref="P29:P47">IF(ISERROR(R29),"np",R29)</f>
        <v>np</v>
      </c>
      <c r="Q29" s="18">
        <f t="shared" si="7"/>
        <v>0</v>
      </c>
      <c r="R29" s="16" t="e">
        <f>VLOOKUP($C29,'Youth-12 Men''s Foil'!$C$4:$U$156,R$1-2,FALSE)</f>
        <v>#N/A</v>
      </c>
      <c r="S29" s="17" t="str">
        <f aca="true" t="shared" si="29" ref="S29:S47">IF(ISERROR(U29),"np",U29)</f>
        <v>np</v>
      </c>
      <c r="T29" s="18">
        <f t="shared" si="8"/>
        <v>0</v>
      </c>
      <c r="U29" s="16" t="e">
        <f>VLOOKUP($C29,'Youth-12 Men''s Foil'!$C$4:$U$156,U$1-2,FALSE)</f>
        <v>#N/A</v>
      </c>
      <c r="W29">
        <f t="shared" si="21"/>
        <v>34</v>
      </c>
      <c r="X29">
        <f t="shared" si="22"/>
        <v>0</v>
      </c>
      <c r="Y29">
        <f t="shared" si="23"/>
        <v>0</v>
      </c>
      <c r="Z29">
        <f t="shared" si="24"/>
        <v>0</v>
      </c>
      <c r="AA29">
        <f t="shared" si="25"/>
        <v>0</v>
      </c>
      <c r="AB29">
        <f t="shared" si="26"/>
        <v>0</v>
      </c>
      <c r="AD29" s="30"/>
    </row>
    <row r="30" spans="1:30" ht="13.5">
      <c r="A30" s="2" t="str">
        <f t="shared" si="0"/>
        <v>27T</v>
      </c>
      <c r="B30" s="2"/>
      <c r="C30" s="40" t="s">
        <v>503</v>
      </c>
      <c r="D30" s="32">
        <v>1992</v>
      </c>
      <c r="E30" s="38">
        <f t="shared" si="1"/>
        <v>33.5</v>
      </c>
      <c r="F30" s="38">
        <f t="shared" si="2"/>
        <v>33.5</v>
      </c>
      <c r="G30" s="3" t="s">
        <v>5</v>
      </c>
      <c r="H30" s="5">
        <f t="shared" si="3"/>
        <v>0</v>
      </c>
      <c r="I30" s="4" t="s">
        <v>5</v>
      </c>
      <c r="J30" s="5">
        <f t="shared" si="4"/>
        <v>0</v>
      </c>
      <c r="K30" s="4">
        <v>20</v>
      </c>
      <c r="L30" s="5">
        <f t="shared" si="5"/>
        <v>33.5</v>
      </c>
      <c r="M30" s="17" t="str">
        <f t="shared" si="27"/>
        <v>np</v>
      </c>
      <c r="N30" s="18">
        <f t="shared" si="6"/>
        <v>0</v>
      </c>
      <c r="O30" s="16" t="e">
        <f>VLOOKUP($C30,'Youth-12 Men''s Foil'!$C$4:$U$156,O$1-2,FALSE)</f>
        <v>#N/A</v>
      </c>
      <c r="P30" s="17" t="str">
        <f t="shared" si="28"/>
        <v>np</v>
      </c>
      <c r="Q30" s="18">
        <f t="shared" si="7"/>
        <v>0</v>
      </c>
      <c r="R30" s="16" t="e">
        <f>VLOOKUP($C30,'Youth-12 Men''s Foil'!$C$4:$U$156,R$1-2,FALSE)</f>
        <v>#N/A</v>
      </c>
      <c r="S30" s="17" t="str">
        <f t="shared" si="29"/>
        <v>np</v>
      </c>
      <c r="T30" s="18">
        <f t="shared" si="8"/>
        <v>0</v>
      </c>
      <c r="U30" s="16" t="e">
        <f>VLOOKUP($C30,'Youth-12 Men''s Foil'!$C$4:$U$156,U$1-2,FALSE)</f>
        <v>#N/A</v>
      </c>
      <c r="W30">
        <f t="shared" si="12"/>
        <v>0</v>
      </c>
      <c r="X30">
        <f t="shared" si="13"/>
        <v>0</v>
      </c>
      <c r="Y30">
        <f t="shared" si="14"/>
        <v>33.5</v>
      </c>
      <c r="Z30">
        <f t="shared" si="15"/>
        <v>0</v>
      </c>
      <c r="AA30">
        <f t="shared" si="16"/>
        <v>0</v>
      </c>
      <c r="AB30">
        <f t="shared" si="17"/>
        <v>0</v>
      </c>
      <c r="AD30" s="30"/>
    </row>
    <row r="31" spans="1:30" ht="13.5">
      <c r="A31" s="2" t="str">
        <f t="shared" si="0"/>
        <v>27T</v>
      </c>
      <c r="B31" s="2"/>
      <c r="C31" s="26" t="s">
        <v>270</v>
      </c>
      <c r="D31" s="32">
        <v>1992</v>
      </c>
      <c r="E31" s="38">
        <f t="shared" si="1"/>
        <v>33.5</v>
      </c>
      <c r="F31" s="38">
        <f t="shared" si="2"/>
        <v>33.5</v>
      </c>
      <c r="G31" s="3">
        <v>20</v>
      </c>
      <c r="H31" s="5">
        <f t="shared" si="3"/>
        <v>33.5</v>
      </c>
      <c r="I31" s="4" t="s">
        <v>5</v>
      </c>
      <c r="J31" s="5">
        <f t="shared" si="4"/>
        <v>0</v>
      </c>
      <c r="K31" s="4" t="s">
        <v>5</v>
      </c>
      <c r="L31" s="5">
        <f t="shared" si="5"/>
        <v>0</v>
      </c>
      <c r="M31" s="17" t="str">
        <f t="shared" si="27"/>
        <v>np</v>
      </c>
      <c r="N31" s="18">
        <f t="shared" si="6"/>
        <v>0</v>
      </c>
      <c r="O31" s="16" t="e">
        <f>VLOOKUP($C31,'Youth-12 Men''s Foil'!$C$4:$U$156,O$1-2,FALSE)</f>
        <v>#N/A</v>
      </c>
      <c r="P31" s="17" t="str">
        <f t="shared" si="28"/>
        <v>np</v>
      </c>
      <c r="Q31" s="18">
        <f t="shared" si="7"/>
        <v>0</v>
      </c>
      <c r="R31" s="16" t="e">
        <f>VLOOKUP($C31,'Youth-12 Men''s Foil'!$C$4:$U$156,R$1-2,FALSE)</f>
        <v>#N/A</v>
      </c>
      <c r="S31" s="17" t="str">
        <f t="shared" si="29"/>
        <v>np</v>
      </c>
      <c r="T31" s="18">
        <f t="shared" si="8"/>
        <v>0</v>
      </c>
      <c r="U31" s="16" t="e">
        <f>VLOOKUP($C31,'Youth-12 Men''s Foil'!$C$4:$U$156,U$1-2,FALSE)</f>
        <v>#N/A</v>
      </c>
      <c r="W31">
        <f t="shared" si="21"/>
        <v>33.5</v>
      </c>
      <c r="X31">
        <f t="shared" si="22"/>
        <v>0</v>
      </c>
      <c r="Y31">
        <f t="shared" si="23"/>
        <v>0</v>
      </c>
      <c r="Z31">
        <f t="shared" si="24"/>
        <v>0</v>
      </c>
      <c r="AA31">
        <f t="shared" si="25"/>
        <v>0</v>
      </c>
      <c r="AB31">
        <f t="shared" si="26"/>
        <v>0</v>
      </c>
      <c r="AD31" s="30"/>
    </row>
    <row r="32" spans="1:30" ht="13.5">
      <c r="A32" s="2" t="str">
        <f t="shared" si="0"/>
        <v>29T</v>
      </c>
      <c r="B32" s="2"/>
      <c r="C32" s="40" t="s">
        <v>504</v>
      </c>
      <c r="D32" s="32">
        <v>1993</v>
      </c>
      <c r="E32" s="38">
        <f t="shared" si="1"/>
        <v>33</v>
      </c>
      <c r="F32" s="38">
        <f t="shared" si="2"/>
        <v>33</v>
      </c>
      <c r="G32" s="3" t="s">
        <v>5</v>
      </c>
      <c r="H32" s="5">
        <f t="shared" si="3"/>
        <v>0</v>
      </c>
      <c r="I32" s="4" t="s">
        <v>5</v>
      </c>
      <c r="J32" s="5">
        <f t="shared" si="4"/>
        <v>0</v>
      </c>
      <c r="K32" s="4">
        <v>21</v>
      </c>
      <c r="L32" s="5">
        <f t="shared" si="5"/>
        <v>33</v>
      </c>
      <c r="M32" s="17" t="str">
        <f t="shared" si="27"/>
        <v>np</v>
      </c>
      <c r="N32" s="18">
        <f t="shared" si="6"/>
        <v>0</v>
      </c>
      <c r="O32" s="16" t="e">
        <f>VLOOKUP($C32,'Youth-12 Men''s Foil'!$C$4:$U$156,O$1-2,FALSE)</f>
        <v>#N/A</v>
      </c>
      <c r="P32" s="17" t="str">
        <f t="shared" si="28"/>
        <v>np</v>
      </c>
      <c r="Q32" s="18">
        <f t="shared" si="7"/>
        <v>0</v>
      </c>
      <c r="R32" s="16" t="e">
        <f>VLOOKUP($C32,'Youth-12 Men''s Foil'!$C$4:$U$156,R$1-2,FALSE)</f>
        <v>#N/A</v>
      </c>
      <c r="S32" s="17" t="str">
        <f t="shared" si="29"/>
        <v>np</v>
      </c>
      <c r="T32" s="18">
        <f t="shared" si="8"/>
        <v>0</v>
      </c>
      <c r="U32" s="16" t="e">
        <f>VLOOKUP($C32,'Youth-12 Men''s Foil'!$C$4:$U$156,U$1-2,FALSE)</f>
        <v>#N/A</v>
      </c>
      <c r="W32">
        <f>H32</f>
        <v>0</v>
      </c>
      <c r="X32">
        <f>J32</f>
        <v>0</v>
      </c>
      <c r="Y32">
        <f>L32</f>
        <v>33</v>
      </c>
      <c r="Z32">
        <f>N32</f>
        <v>0</v>
      </c>
      <c r="AA32">
        <f>Q32</f>
        <v>0</v>
      </c>
      <c r="AB32">
        <f>T32</f>
        <v>0</v>
      </c>
      <c r="AD32" s="30"/>
    </row>
    <row r="33" spans="1:30" ht="13.5">
      <c r="A33" s="2" t="str">
        <f t="shared" si="0"/>
        <v>29T</v>
      </c>
      <c r="B33" s="2"/>
      <c r="C33" s="26" t="s">
        <v>271</v>
      </c>
      <c r="D33" s="32">
        <v>1992</v>
      </c>
      <c r="E33" s="38">
        <f t="shared" si="1"/>
        <v>33</v>
      </c>
      <c r="F33" s="38">
        <f t="shared" si="2"/>
        <v>33</v>
      </c>
      <c r="G33" s="3">
        <v>21</v>
      </c>
      <c r="H33" s="5">
        <f t="shared" si="3"/>
        <v>33</v>
      </c>
      <c r="I33" s="4" t="s">
        <v>5</v>
      </c>
      <c r="J33" s="5">
        <f t="shared" si="4"/>
        <v>0</v>
      </c>
      <c r="K33" s="4" t="s">
        <v>5</v>
      </c>
      <c r="L33" s="5">
        <f t="shared" si="5"/>
        <v>0</v>
      </c>
      <c r="M33" s="17" t="str">
        <f t="shared" si="27"/>
        <v>np</v>
      </c>
      <c r="N33" s="18">
        <f t="shared" si="6"/>
        <v>0</v>
      </c>
      <c r="O33" s="16" t="e">
        <f>VLOOKUP($C33,'Youth-12 Men''s Foil'!$C$4:$U$156,O$1-2,FALSE)</f>
        <v>#N/A</v>
      </c>
      <c r="P33" s="17" t="str">
        <f t="shared" si="28"/>
        <v>np</v>
      </c>
      <c r="Q33" s="18">
        <f t="shared" si="7"/>
        <v>0</v>
      </c>
      <c r="R33" s="16" t="e">
        <f>VLOOKUP($C33,'Youth-12 Men''s Foil'!$C$4:$U$156,R$1-2,FALSE)</f>
        <v>#N/A</v>
      </c>
      <c r="S33" s="17" t="str">
        <f t="shared" si="29"/>
        <v>np</v>
      </c>
      <c r="T33" s="18">
        <f t="shared" si="8"/>
        <v>0</v>
      </c>
      <c r="U33" s="16" t="e">
        <f>VLOOKUP($C33,'Youth-12 Men''s Foil'!$C$4:$U$156,U$1-2,FALSE)</f>
        <v>#N/A</v>
      </c>
      <c r="W33">
        <f t="shared" si="12"/>
        <v>33</v>
      </c>
      <c r="X33">
        <f t="shared" si="13"/>
        <v>0</v>
      </c>
      <c r="Y33">
        <f t="shared" si="14"/>
        <v>0</v>
      </c>
      <c r="Z33">
        <f t="shared" si="15"/>
        <v>0</v>
      </c>
      <c r="AA33">
        <f t="shared" si="16"/>
        <v>0</v>
      </c>
      <c r="AB33">
        <f t="shared" si="17"/>
        <v>0</v>
      </c>
      <c r="AD33" s="30"/>
    </row>
    <row r="34" spans="1:30" ht="13.5">
      <c r="A34" s="2" t="str">
        <f t="shared" si="0"/>
        <v>31</v>
      </c>
      <c r="B34" s="2"/>
      <c r="C34" s="26" t="s">
        <v>272</v>
      </c>
      <c r="D34" s="32">
        <v>1993</v>
      </c>
      <c r="E34" s="38">
        <f t="shared" si="1"/>
        <v>32.5</v>
      </c>
      <c r="F34" s="38">
        <f t="shared" si="2"/>
        <v>32.5</v>
      </c>
      <c r="G34" s="3">
        <v>22</v>
      </c>
      <c r="H34" s="5">
        <f t="shared" si="3"/>
        <v>32.5</v>
      </c>
      <c r="I34" s="4" t="s">
        <v>5</v>
      </c>
      <c r="J34" s="5">
        <f t="shared" si="4"/>
        <v>0</v>
      </c>
      <c r="K34" s="4" t="s">
        <v>5</v>
      </c>
      <c r="L34" s="5">
        <f t="shared" si="5"/>
        <v>0</v>
      </c>
      <c r="M34" s="17" t="str">
        <f t="shared" si="27"/>
        <v>np</v>
      </c>
      <c r="N34" s="18">
        <f t="shared" si="6"/>
        <v>0</v>
      </c>
      <c r="O34" s="16" t="e">
        <f>VLOOKUP($C34,'Youth-12 Men''s Foil'!$C$4:$U$156,O$1-2,FALSE)</f>
        <v>#N/A</v>
      </c>
      <c r="P34" s="17" t="str">
        <f t="shared" si="28"/>
        <v>np</v>
      </c>
      <c r="Q34" s="18">
        <f t="shared" si="7"/>
        <v>0</v>
      </c>
      <c r="R34" s="16" t="e">
        <f>VLOOKUP($C34,'Youth-12 Men''s Foil'!$C$4:$U$156,R$1-2,FALSE)</f>
        <v>#N/A</v>
      </c>
      <c r="S34" s="17" t="str">
        <f t="shared" si="29"/>
        <v>np</v>
      </c>
      <c r="T34" s="18">
        <f t="shared" si="8"/>
        <v>0</v>
      </c>
      <c r="U34" s="16" t="e">
        <f>VLOOKUP($C34,'Youth-12 Men''s Foil'!$C$4:$U$156,U$1-2,FALSE)</f>
        <v>#N/A</v>
      </c>
      <c r="W34">
        <f t="shared" si="21"/>
        <v>32.5</v>
      </c>
      <c r="X34">
        <f t="shared" si="22"/>
        <v>0</v>
      </c>
      <c r="Y34">
        <f t="shared" si="23"/>
        <v>0</v>
      </c>
      <c r="Z34">
        <f t="shared" si="24"/>
        <v>0</v>
      </c>
      <c r="AA34">
        <f t="shared" si="25"/>
        <v>0</v>
      </c>
      <c r="AB34">
        <f t="shared" si="26"/>
        <v>0</v>
      </c>
      <c r="AD34" s="30"/>
    </row>
    <row r="35" spans="1:30" ht="13.5">
      <c r="A35" s="2" t="str">
        <f t="shared" si="0"/>
        <v>32</v>
      </c>
      <c r="B35" s="2"/>
      <c r="C35" s="26" t="s">
        <v>354</v>
      </c>
      <c r="D35" s="32">
        <v>1992</v>
      </c>
      <c r="E35" s="38">
        <f t="shared" si="1"/>
        <v>32</v>
      </c>
      <c r="F35" s="38">
        <f t="shared" si="2"/>
        <v>32</v>
      </c>
      <c r="G35" s="3">
        <v>23</v>
      </c>
      <c r="H35" s="5">
        <f t="shared" si="3"/>
        <v>32</v>
      </c>
      <c r="I35" s="4" t="s">
        <v>5</v>
      </c>
      <c r="J35" s="5">
        <f t="shared" si="4"/>
        <v>0</v>
      </c>
      <c r="K35" s="4" t="s">
        <v>5</v>
      </c>
      <c r="L35" s="5">
        <f t="shared" si="5"/>
        <v>0</v>
      </c>
      <c r="M35" s="17" t="str">
        <f t="shared" si="27"/>
        <v>np</v>
      </c>
      <c r="N35" s="18">
        <f t="shared" si="6"/>
        <v>0</v>
      </c>
      <c r="O35" s="16" t="e">
        <f>VLOOKUP($C35,'Youth-12 Men''s Foil'!$C$4:$U$156,O$1-2,FALSE)</f>
        <v>#N/A</v>
      </c>
      <c r="P35" s="17" t="str">
        <f t="shared" si="28"/>
        <v>np</v>
      </c>
      <c r="Q35" s="18">
        <f t="shared" si="7"/>
        <v>0</v>
      </c>
      <c r="R35" s="16" t="e">
        <f>VLOOKUP($C35,'Youth-12 Men''s Foil'!$C$4:$U$156,R$1-2,FALSE)</f>
        <v>#N/A</v>
      </c>
      <c r="S35" s="17" t="str">
        <f t="shared" si="29"/>
        <v>np</v>
      </c>
      <c r="T35" s="18">
        <f t="shared" si="8"/>
        <v>0</v>
      </c>
      <c r="U35" s="16" t="e">
        <f>VLOOKUP($C35,'Youth-12 Men''s Foil'!$C$4:$U$156,U$1-2,FALSE)</f>
        <v>#N/A</v>
      </c>
      <c r="W35">
        <f t="shared" si="21"/>
        <v>32</v>
      </c>
      <c r="X35">
        <f t="shared" si="22"/>
        <v>0</v>
      </c>
      <c r="Y35">
        <f t="shared" si="23"/>
        <v>0</v>
      </c>
      <c r="Z35">
        <f t="shared" si="24"/>
        <v>0</v>
      </c>
      <c r="AA35">
        <f t="shared" si="25"/>
        <v>0</v>
      </c>
      <c r="AB35">
        <f t="shared" si="26"/>
        <v>0</v>
      </c>
      <c r="AD35" s="30"/>
    </row>
    <row r="36" spans="1:30" ht="13.5">
      <c r="A36" s="2" t="str">
        <f t="shared" si="0"/>
        <v>33T</v>
      </c>
      <c r="B36" s="2"/>
      <c r="C36" s="26" t="s">
        <v>173</v>
      </c>
      <c r="D36" s="32">
        <v>1992</v>
      </c>
      <c r="E36" s="38">
        <f t="shared" si="1"/>
        <v>31.5</v>
      </c>
      <c r="F36" s="38">
        <f t="shared" si="2"/>
        <v>31.5</v>
      </c>
      <c r="G36" s="3">
        <v>24</v>
      </c>
      <c r="H36" s="5">
        <f t="shared" si="3"/>
        <v>31.5</v>
      </c>
      <c r="I36" s="4" t="s">
        <v>5</v>
      </c>
      <c r="J36" s="5">
        <f t="shared" si="4"/>
        <v>0</v>
      </c>
      <c r="K36" s="4" t="s">
        <v>5</v>
      </c>
      <c r="L36" s="5">
        <f t="shared" si="5"/>
        <v>0</v>
      </c>
      <c r="M36" s="17" t="str">
        <f t="shared" si="27"/>
        <v>np</v>
      </c>
      <c r="N36" s="18">
        <f t="shared" si="6"/>
        <v>0</v>
      </c>
      <c r="O36" s="16" t="e">
        <f>VLOOKUP($C36,'Youth-12 Men''s Foil'!$C$4:$U$156,O$1-2,FALSE)</f>
        <v>#N/A</v>
      </c>
      <c r="P36" s="17" t="str">
        <f t="shared" si="28"/>
        <v>np</v>
      </c>
      <c r="Q36" s="18">
        <f t="shared" si="7"/>
        <v>0</v>
      </c>
      <c r="R36" s="16" t="e">
        <f>VLOOKUP($C36,'Youth-12 Men''s Foil'!$C$4:$U$156,R$1-2,FALSE)</f>
        <v>#N/A</v>
      </c>
      <c r="S36" s="17" t="str">
        <f t="shared" si="29"/>
        <v>np</v>
      </c>
      <c r="T36" s="18">
        <f t="shared" si="8"/>
        <v>0</v>
      </c>
      <c r="U36" s="16" t="e">
        <f>VLOOKUP($C36,'Youth-12 Men''s Foil'!$C$4:$U$156,U$1-2,FALSE)</f>
        <v>#N/A</v>
      </c>
      <c r="W36">
        <f t="shared" si="21"/>
        <v>31.5</v>
      </c>
      <c r="X36">
        <f t="shared" si="22"/>
        <v>0</v>
      </c>
      <c r="Y36">
        <f t="shared" si="23"/>
        <v>0</v>
      </c>
      <c r="Z36">
        <f t="shared" si="24"/>
        <v>0</v>
      </c>
      <c r="AA36">
        <f t="shared" si="25"/>
        <v>0</v>
      </c>
      <c r="AB36">
        <f t="shared" si="26"/>
        <v>0</v>
      </c>
      <c r="AD36" s="30"/>
    </row>
    <row r="37" spans="1:30" ht="13.5">
      <c r="A37" s="2" t="str">
        <f t="shared" si="0"/>
        <v>33T</v>
      </c>
      <c r="B37" s="2"/>
      <c r="C37" s="40" t="s">
        <v>488</v>
      </c>
      <c r="D37" s="32">
        <v>1992</v>
      </c>
      <c r="E37" s="38">
        <f t="shared" si="1"/>
        <v>31.5</v>
      </c>
      <c r="F37" s="38">
        <f t="shared" si="2"/>
        <v>31.5</v>
      </c>
      <c r="G37" s="3" t="s">
        <v>5</v>
      </c>
      <c r="H37" s="5">
        <f t="shared" si="3"/>
        <v>0</v>
      </c>
      <c r="I37" s="4" t="s">
        <v>5</v>
      </c>
      <c r="J37" s="5">
        <f t="shared" si="4"/>
        <v>0</v>
      </c>
      <c r="K37" s="4">
        <v>24</v>
      </c>
      <c r="L37" s="5">
        <f t="shared" si="5"/>
        <v>31.5</v>
      </c>
      <c r="M37" s="17" t="str">
        <f t="shared" si="27"/>
        <v>np</v>
      </c>
      <c r="N37" s="18">
        <f t="shared" si="6"/>
        <v>0</v>
      </c>
      <c r="O37" s="16" t="e">
        <f>VLOOKUP($C37,'Youth-12 Men''s Foil'!$C$4:$U$156,O$1-2,FALSE)</f>
        <v>#N/A</v>
      </c>
      <c r="P37" s="17" t="str">
        <f t="shared" si="28"/>
        <v>np</v>
      </c>
      <c r="Q37" s="18">
        <f t="shared" si="7"/>
        <v>0</v>
      </c>
      <c r="R37" s="16" t="e">
        <f>VLOOKUP($C37,'Youth-12 Men''s Foil'!$C$4:$U$156,R$1-2,FALSE)</f>
        <v>#N/A</v>
      </c>
      <c r="S37" s="17" t="str">
        <f t="shared" si="29"/>
        <v>np</v>
      </c>
      <c r="T37" s="18">
        <f t="shared" si="8"/>
        <v>0</v>
      </c>
      <c r="U37" s="16" t="e">
        <f>VLOOKUP($C37,'Youth-12 Men''s Foil'!$C$4:$U$156,U$1-2,FALSE)</f>
        <v>#N/A</v>
      </c>
      <c r="W37">
        <f>H37</f>
        <v>0</v>
      </c>
      <c r="X37">
        <f>J37</f>
        <v>0</v>
      </c>
      <c r="Y37">
        <f>L37</f>
        <v>31.5</v>
      </c>
      <c r="Z37">
        <f>N37</f>
        <v>0</v>
      </c>
      <c r="AA37">
        <f>Q37</f>
        <v>0</v>
      </c>
      <c r="AB37">
        <f>T37</f>
        <v>0</v>
      </c>
      <c r="AD37" s="30"/>
    </row>
    <row r="38" spans="1:30" ht="13.5">
      <c r="A38" s="2" t="str">
        <f t="shared" si="0"/>
        <v>35T</v>
      </c>
      <c r="B38" s="2"/>
      <c r="C38" s="40" t="s">
        <v>505</v>
      </c>
      <c r="D38" s="32">
        <v>1992</v>
      </c>
      <c r="E38" s="38">
        <f t="shared" si="1"/>
        <v>30.5</v>
      </c>
      <c r="F38" s="38">
        <f t="shared" si="2"/>
        <v>30.5</v>
      </c>
      <c r="G38" s="3" t="s">
        <v>5</v>
      </c>
      <c r="H38" s="5">
        <f t="shared" si="3"/>
        <v>0</v>
      </c>
      <c r="I38" s="4" t="s">
        <v>5</v>
      </c>
      <c r="J38" s="5">
        <f t="shared" si="4"/>
        <v>0</v>
      </c>
      <c r="K38" s="4">
        <v>26</v>
      </c>
      <c r="L38" s="5">
        <f t="shared" si="5"/>
        <v>30.5</v>
      </c>
      <c r="M38" s="17" t="str">
        <f t="shared" si="27"/>
        <v>np</v>
      </c>
      <c r="N38" s="18">
        <f t="shared" si="6"/>
        <v>0</v>
      </c>
      <c r="O38" s="16" t="e">
        <f>VLOOKUP($C38,'Youth-12 Men''s Foil'!$C$4:$U$156,O$1-2,FALSE)</f>
        <v>#N/A</v>
      </c>
      <c r="P38" s="17" t="str">
        <f t="shared" si="28"/>
        <v>np</v>
      </c>
      <c r="Q38" s="18">
        <f t="shared" si="7"/>
        <v>0</v>
      </c>
      <c r="R38" s="16" t="e">
        <f>VLOOKUP($C38,'Youth-12 Men''s Foil'!$C$4:$U$156,R$1-2,FALSE)</f>
        <v>#N/A</v>
      </c>
      <c r="S38" s="17" t="str">
        <f t="shared" si="29"/>
        <v>np</v>
      </c>
      <c r="T38" s="18">
        <f t="shared" si="8"/>
        <v>0</v>
      </c>
      <c r="U38" s="16" t="e">
        <f>VLOOKUP($C38,'Youth-12 Men''s Foil'!$C$4:$U$156,U$1-2,FALSE)</f>
        <v>#N/A</v>
      </c>
      <c r="W38">
        <f>H38</f>
        <v>0</v>
      </c>
      <c r="X38">
        <f>J38</f>
        <v>0</v>
      </c>
      <c r="Y38">
        <f>L38</f>
        <v>30.5</v>
      </c>
      <c r="Z38">
        <f>N38</f>
        <v>0</v>
      </c>
      <c r="AA38">
        <f>Q38</f>
        <v>0</v>
      </c>
      <c r="AB38">
        <f>T38</f>
        <v>0</v>
      </c>
      <c r="AD38" s="30"/>
    </row>
    <row r="39" spans="1:30" ht="13.5">
      <c r="A39" s="2" t="str">
        <f t="shared" si="0"/>
        <v>35T</v>
      </c>
      <c r="B39" s="2"/>
      <c r="C39" s="26" t="s">
        <v>274</v>
      </c>
      <c r="D39" s="32">
        <v>1992</v>
      </c>
      <c r="E39" s="38">
        <f t="shared" si="1"/>
        <v>30.5</v>
      </c>
      <c r="F39" s="38">
        <f t="shared" si="2"/>
        <v>30.5</v>
      </c>
      <c r="G39" s="3">
        <v>26</v>
      </c>
      <c r="H39" s="5">
        <f t="shared" si="3"/>
        <v>30.5</v>
      </c>
      <c r="I39" s="4" t="s">
        <v>5</v>
      </c>
      <c r="J39" s="5">
        <f t="shared" si="4"/>
        <v>0</v>
      </c>
      <c r="K39" s="4" t="s">
        <v>5</v>
      </c>
      <c r="L39" s="5">
        <f t="shared" si="5"/>
        <v>0</v>
      </c>
      <c r="M39" s="17" t="str">
        <f t="shared" si="27"/>
        <v>np</v>
      </c>
      <c r="N39" s="18">
        <f t="shared" si="6"/>
        <v>0</v>
      </c>
      <c r="O39" s="16" t="e">
        <f>VLOOKUP($C39,'Youth-12 Men''s Foil'!$C$4:$U$156,O$1-2,FALSE)</f>
        <v>#N/A</v>
      </c>
      <c r="P39" s="17" t="str">
        <f t="shared" si="28"/>
        <v>np</v>
      </c>
      <c r="Q39" s="18">
        <f t="shared" si="7"/>
        <v>0</v>
      </c>
      <c r="R39" s="16" t="e">
        <f>VLOOKUP($C39,'Youth-12 Men''s Foil'!$C$4:$U$156,R$1-2,FALSE)</f>
        <v>#N/A</v>
      </c>
      <c r="S39" s="17" t="str">
        <f t="shared" si="29"/>
        <v>np</v>
      </c>
      <c r="T39" s="18">
        <f t="shared" si="8"/>
        <v>0</v>
      </c>
      <c r="U39" s="16" t="e">
        <f>VLOOKUP($C39,'Youth-12 Men''s Foil'!$C$4:$U$156,U$1-2,FALSE)</f>
        <v>#N/A</v>
      </c>
      <c r="W39">
        <f t="shared" si="21"/>
        <v>30.5</v>
      </c>
      <c r="X39">
        <f t="shared" si="22"/>
        <v>0</v>
      </c>
      <c r="Y39">
        <f t="shared" si="23"/>
        <v>0</v>
      </c>
      <c r="Z39">
        <f t="shared" si="24"/>
        <v>0</v>
      </c>
      <c r="AA39">
        <f t="shared" si="25"/>
        <v>0</v>
      </c>
      <c r="AB39">
        <f t="shared" si="26"/>
        <v>0</v>
      </c>
      <c r="AD39" s="30"/>
    </row>
    <row r="40" spans="1:30" ht="13.5">
      <c r="A40" s="2" t="str">
        <f t="shared" si="0"/>
        <v>37T</v>
      </c>
      <c r="B40" s="2"/>
      <c r="C40" s="26" t="s">
        <v>275</v>
      </c>
      <c r="D40" s="32">
        <v>1994</v>
      </c>
      <c r="E40" s="38">
        <f t="shared" si="1"/>
        <v>30</v>
      </c>
      <c r="F40" s="38">
        <f t="shared" si="2"/>
        <v>30</v>
      </c>
      <c r="G40" s="3">
        <v>27</v>
      </c>
      <c r="H40" s="5">
        <f t="shared" si="3"/>
        <v>30</v>
      </c>
      <c r="I40" s="4" t="s">
        <v>5</v>
      </c>
      <c r="J40" s="5">
        <f t="shared" si="4"/>
        <v>0</v>
      </c>
      <c r="K40" s="4" t="s">
        <v>5</v>
      </c>
      <c r="L40" s="5">
        <f t="shared" si="5"/>
        <v>0</v>
      </c>
      <c r="M40" s="17" t="str">
        <f t="shared" si="27"/>
        <v>np</v>
      </c>
      <c r="N40" s="18">
        <f t="shared" si="6"/>
        <v>0</v>
      </c>
      <c r="O40" s="16" t="e">
        <f>VLOOKUP($C40,'Youth-12 Men''s Foil'!$C$4:$U$156,O$1-2,FALSE)</f>
        <v>#N/A</v>
      </c>
      <c r="P40" s="17" t="str">
        <f t="shared" si="28"/>
        <v>np</v>
      </c>
      <c r="Q40" s="18">
        <f t="shared" si="7"/>
        <v>0</v>
      </c>
      <c r="R40" s="16" t="e">
        <f>VLOOKUP($C40,'Youth-12 Men''s Foil'!$C$4:$U$156,R$1-2,FALSE)</f>
        <v>#N/A</v>
      </c>
      <c r="S40" s="17" t="str">
        <f t="shared" si="29"/>
        <v>np</v>
      </c>
      <c r="T40" s="18">
        <f t="shared" si="8"/>
        <v>0</v>
      </c>
      <c r="U40" s="16" t="e">
        <f>VLOOKUP($C40,'Youth-12 Men''s Foil'!$C$4:$U$156,U$1-2,FALSE)</f>
        <v>#N/A</v>
      </c>
      <c r="W40">
        <f t="shared" si="21"/>
        <v>30</v>
      </c>
      <c r="X40">
        <f t="shared" si="22"/>
        <v>0</v>
      </c>
      <c r="Y40">
        <f t="shared" si="23"/>
        <v>0</v>
      </c>
      <c r="Z40">
        <f t="shared" si="24"/>
        <v>0</v>
      </c>
      <c r="AA40">
        <f t="shared" si="25"/>
        <v>0</v>
      </c>
      <c r="AB40">
        <f t="shared" si="26"/>
        <v>0</v>
      </c>
      <c r="AD40" s="30"/>
    </row>
    <row r="41" spans="1:30" ht="13.5">
      <c r="A41" s="2" t="str">
        <f t="shared" si="0"/>
        <v>37T</v>
      </c>
      <c r="B41" s="2"/>
      <c r="C41" s="40" t="s">
        <v>506</v>
      </c>
      <c r="D41" s="32">
        <v>1992</v>
      </c>
      <c r="E41" s="38">
        <f t="shared" si="1"/>
        <v>30</v>
      </c>
      <c r="F41" s="38">
        <f t="shared" si="2"/>
        <v>30</v>
      </c>
      <c r="G41" s="3" t="s">
        <v>5</v>
      </c>
      <c r="H41" s="5">
        <f t="shared" si="3"/>
        <v>0</v>
      </c>
      <c r="I41" s="4" t="s">
        <v>5</v>
      </c>
      <c r="J41" s="5">
        <f t="shared" si="4"/>
        <v>0</v>
      </c>
      <c r="K41" s="4">
        <v>27</v>
      </c>
      <c r="L41" s="5">
        <f t="shared" si="5"/>
        <v>30</v>
      </c>
      <c r="M41" s="17" t="str">
        <f t="shared" si="27"/>
        <v>np</v>
      </c>
      <c r="N41" s="18">
        <f t="shared" si="6"/>
        <v>0</v>
      </c>
      <c r="O41" s="16" t="e">
        <f>VLOOKUP($C41,'Youth-12 Men''s Foil'!$C$4:$U$156,O$1-2,FALSE)</f>
        <v>#N/A</v>
      </c>
      <c r="P41" s="17" t="str">
        <f t="shared" si="28"/>
        <v>np</v>
      </c>
      <c r="Q41" s="18">
        <f t="shared" si="7"/>
        <v>0</v>
      </c>
      <c r="R41" s="16" t="e">
        <f>VLOOKUP($C41,'Youth-12 Men''s Foil'!$C$4:$U$156,R$1-2,FALSE)</f>
        <v>#N/A</v>
      </c>
      <c r="S41" s="17" t="str">
        <f t="shared" si="29"/>
        <v>np</v>
      </c>
      <c r="T41" s="18">
        <f t="shared" si="8"/>
        <v>0</v>
      </c>
      <c r="U41" s="16" t="e">
        <f>VLOOKUP($C41,'Youth-12 Men''s Foil'!$C$4:$U$156,U$1-2,FALSE)</f>
        <v>#N/A</v>
      </c>
      <c r="W41">
        <f>H41</f>
        <v>0</v>
      </c>
      <c r="X41">
        <f>J41</f>
        <v>0</v>
      </c>
      <c r="Y41">
        <f>L41</f>
        <v>30</v>
      </c>
      <c r="Z41">
        <f>N41</f>
        <v>0</v>
      </c>
      <c r="AA41">
        <f>Q41</f>
        <v>0</v>
      </c>
      <c r="AB41">
        <f>T41</f>
        <v>0</v>
      </c>
      <c r="AD41" s="30"/>
    </row>
    <row r="42" spans="1:30" ht="13.5">
      <c r="A42" s="2" t="str">
        <f t="shared" si="0"/>
        <v>39</v>
      </c>
      <c r="B42" s="2"/>
      <c r="C42" s="40" t="s">
        <v>508</v>
      </c>
      <c r="D42" s="32">
        <v>1992</v>
      </c>
      <c r="E42" s="38">
        <f t="shared" si="1"/>
        <v>29</v>
      </c>
      <c r="F42" s="38">
        <f t="shared" si="2"/>
        <v>29</v>
      </c>
      <c r="G42" s="3" t="s">
        <v>5</v>
      </c>
      <c r="H42" s="5">
        <f t="shared" si="3"/>
        <v>0</v>
      </c>
      <c r="I42" s="4" t="s">
        <v>5</v>
      </c>
      <c r="J42" s="5">
        <f t="shared" si="4"/>
        <v>0</v>
      </c>
      <c r="K42" s="4">
        <v>29</v>
      </c>
      <c r="L42" s="5">
        <f t="shared" si="5"/>
        <v>29</v>
      </c>
      <c r="M42" s="17" t="str">
        <f t="shared" si="27"/>
        <v>np</v>
      </c>
      <c r="N42" s="18">
        <f t="shared" si="6"/>
        <v>0</v>
      </c>
      <c r="O42" s="16" t="e">
        <f>VLOOKUP($C42,'Youth-12 Men''s Foil'!$C$4:$U$156,O$1-2,FALSE)</f>
        <v>#N/A</v>
      </c>
      <c r="P42" s="17" t="str">
        <f t="shared" si="28"/>
        <v>np</v>
      </c>
      <c r="Q42" s="18">
        <f t="shared" si="7"/>
        <v>0</v>
      </c>
      <c r="R42" s="16" t="e">
        <f>VLOOKUP($C42,'Youth-12 Men''s Foil'!$C$4:$U$156,R$1-2,FALSE)</f>
        <v>#N/A</v>
      </c>
      <c r="S42" s="17" t="str">
        <f t="shared" si="29"/>
        <v>np</v>
      </c>
      <c r="T42" s="18">
        <f t="shared" si="8"/>
        <v>0</v>
      </c>
      <c r="U42" s="16" t="e">
        <f>VLOOKUP($C42,'Youth-12 Men''s Foil'!$C$4:$U$156,U$1-2,FALSE)</f>
        <v>#N/A</v>
      </c>
      <c r="W42">
        <f>H42</f>
        <v>0</v>
      </c>
      <c r="X42">
        <f>J42</f>
        <v>0</v>
      </c>
      <c r="Y42">
        <f>L42</f>
        <v>29</v>
      </c>
      <c r="Z42">
        <f>N42</f>
        <v>0</v>
      </c>
      <c r="AA42">
        <f>Q42</f>
        <v>0</v>
      </c>
      <c r="AB42">
        <f>T42</f>
        <v>0</v>
      </c>
      <c r="AD42" s="30"/>
    </row>
    <row r="43" spans="1:30" ht="13.5">
      <c r="A43" s="2" t="str">
        <f t="shared" si="0"/>
        <v>40T</v>
      </c>
      <c r="B43" s="2"/>
      <c r="C43" s="40" t="s">
        <v>509</v>
      </c>
      <c r="D43" s="32">
        <v>1993</v>
      </c>
      <c r="E43" s="38">
        <f t="shared" si="1"/>
        <v>28.5</v>
      </c>
      <c r="F43" s="38">
        <f t="shared" si="2"/>
        <v>28.5</v>
      </c>
      <c r="G43" s="3" t="s">
        <v>5</v>
      </c>
      <c r="H43" s="5">
        <f t="shared" si="3"/>
        <v>0</v>
      </c>
      <c r="I43" s="4" t="s">
        <v>5</v>
      </c>
      <c r="J43" s="5">
        <f t="shared" si="4"/>
        <v>0</v>
      </c>
      <c r="K43" s="4">
        <v>30</v>
      </c>
      <c r="L43" s="5">
        <f t="shared" si="5"/>
        <v>28.5</v>
      </c>
      <c r="M43" s="17" t="str">
        <f t="shared" si="27"/>
        <v>np</v>
      </c>
      <c r="N43" s="18">
        <f t="shared" si="6"/>
        <v>0</v>
      </c>
      <c r="O43" s="16" t="e">
        <f>VLOOKUP($C43,'Youth-12 Men''s Foil'!$C$4:$U$156,O$1-2,FALSE)</f>
        <v>#N/A</v>
      </c>
      <c r="P43" s="17" t="str">
        <f t="shared" si="28"/>
        <v>np</v>
      </c>
      <c r="Q43" s="18">
        <f t="shared" si="7"/>
        <v>0</v>
      </c>
      <c r="R43" s="16" t="e">
        <f>VLOOKUP($C43,'Youth-12 Men''s Foil'!$C$4:$U$156,R$1-2,FALSE)</f>
        <v>#N/A</v>
      </c>
      <c r="S43" s="17" t="str">
        <f t="shared" si="29"/>
        <v>np</v>
      </c>
      <c r="T43" s="18">
        <f t="shared" si="8"/>
        <v>0</v>
      </c>
      <c r="U43" s="16" t="e">
        <f>VLOOKUP($C43,'Youth-12 Men''s Foil'!$C$4:$U$156,U$1-2,FALSE)</f>
        <v>#N/A</v>
      </c>
      <c r="W43">
        <f t="shared" si="21"/>
        <v>0</v>
      </c>
      <c r="X43">
        <f t="shared" si="22"/>
        <v>0</v>
      </c>
      <c r="Y43">
        <f t="shared" si="23"/>
        <v>28.5</v>
      </c>
      <c r="Z43">
        <f t="shared" si="24"/>
        <v>0</v>
      </c>
      <c r="AA43">
        <f t="shared" si="25"/>
        <v>0</v>
      </c>
      <c r="AB43">
        <f t="shared" si="26"/>
        <v>0</v>
      </c>
      <c r="AD43" s="30"/>
    </row>
    <row r="44" spans="1:30" ht="13.5">
      <c r="A44" s="2" t="str">
        <f t="shared" si="0"/>
        <v>40T</v>
      </c>
      <c r="B44" s="2"/>
      <c r="C44" s="26" t="s">
        <v>277</v>
      </c>
      <c r="D44" s="32">
        <v>1992</v>
      </c>
      <c r="E44" s="38">
        <f t="shared" si="1"/>
        <v>28.5</v>
      </c>
      <c r="F44" s="38">
        <f t="shared" si="2"/>
        <v>28.5</v>
      </c>
      <c r="G44" s="3">
        <v>30</v>
      </c>
      <c r="H44" s="5">
        <f t="shared" si="3"/>
        <v>28.5</v>
      </c>
      <c r="I44" s="4" t="s">
        <v>5</v>
      </c>
      <c r="J44" s="5">
        <f t="shared" si="4"/>
        <v>0</v>
      </c>
      <c r="K44" s="4" t="s">
        <v>5</v>
      </c>
      <c r="L44" s="5">
        <f t="shared" si="5"/>
        <v>0</v>
      </c>
      <c r="M44" s="17" t="str">
        <f t="shared" si="27"/>
        <v>np</v>
      </c>
      <c r="N44" s="18">
        <f t="shared" si="6"/>
        <v>0</v>
      </c>
      <c r="O44" s="16" t="e">
        <f>VLOOKUP($C44,'Youth-12 Men''s Foil'!$C$4:$U$156,O$1-2,FALSE)</f>
        <v>#N/A</v>
      </c>
      <c r="P44" s="17" t="str">
        <f t="shared" si="28"/>
        <v>np</v>
      </c>
      <c r="Q44" s="18">
        <f t="shared" si="7"/>
        <v>0</v>
      </c>
      <c r="R44" s="16" t="e">
        <f>VLOOKUP($C44,'Youth-12 Men''s Foil'!$C$4:$U$156,R$1-2,FALSE)</f>
        <v>#N/A</v>
      </c>
      <c r="S44" s="17" t="str">
        <f t="shared" si="29"/>
        <v>np</v>
      </c>
      <c r="T44" s="18">
        <f t="shared" si="8"/>
        <v>0</v>
      </c>
      <c r="U44" s="16" t="e">
        <f>VLOOKUP($C44,'Youth-12 Men''s Foil'!$C$4:$U$156,U$1-2,FALSE)</f>
        <v>#N/A</v>
      </c>
      <c r="W44">
        <f t="shared" si="21"/>
        <v>28.5</v>
      </c>
      <c r="X44">
        <f t="shared" si="22"/>
        <v>0</v>
      </c>
      <c r="Y44">
        <f t="shared" si="23"/>
        <v>0</v>
      </c>
      <c r="Z44">
        <f t="shared" si="24"/>
        <v>0</v>
      </c>
      <c r="AA44">
        <f t="shared" si="25"/>
        <v>0</v>
      </c>
      <c r="AB44">
        <f t="shared" si="26"/>
        <v>0</v>
      </c>
      <c r="AD44" s="30"/>
    </row>
    <row r="45" spans="1:30" ht="13.5">
      <c r="A45" s="2" t="str">
        <f t="shared" si="0"/>
        <v>42</v>
      </c>
      <c r="B45" s="2"/>
      <c r="C45" s="40" t="s">
        <v>487</v>
      </c>
      <c r="D45" s="32">
        <v>1994</v>
      </c>
      <c r="E45" s="38">
        <f t="shared" si="1"/>
        <v>28</v>
      </c>
      <c r="F45" s="38">
        <f t="shared" si="2"/>
        <v>28</v>
      </c>
      <c r="G45" s="3" t="s">
        <v>5</v>
      </c>
      <c r="H45" s="5">
        <f t="shared" si="3"/>
        <v>0</v>
      </c>
      <c r="I45" s="4" t="s">
        <v>5</v>
      </c>
      <c r="J45" s="5">
        <f t="shared" si="4"/>
        <v>0</v>
      </c>
      <c r="K45" s="4">
        <v>31</v>
      </c>
      <c r="L45" s="5">
        <f t="shared" si="5"/>
        <v>28</v>
      </c>
      <c r="M45" s="17" t="str">
        <f t="shared" si="27"/>
        <v>np</v>
      </c>
      <c r="N45" s="18">
        <f t="shared" si="6"/>
        <v>0</v>
      </c>
      <c r="O45" s="16" t="e">
        <f>VLOOKUP($C45,'Youth-12 Men''s Foil'!$C$4:$U$156,O$1-2,FALSE)</f>
        <v>#N/A</v>
      </c>
      <c r="P45" s="17" t="str">
        <f t="shared" si="28"/>
        <v>np</v>
      </c>
      <c r="Q45" s="18">
        <f t="shared" si="7"/>
        <v>0</v>
      </c>
      <c r="R45" s="16" t="e">
        <f>VLOOKUP($C45,'Youth-12 Men''s Foil'!$C$4:$U$156,R$1-2,FALSE)</f>
        <v>#N/A</v>
      </c>
      <c r="S45" s="17" t="str">
        <f t="shared" si="29"/>
        <v>np</v>
      </c>
      <c r="T45" s="18">
        <f t="shared" si="8"/>
        <v>0</v>
      </c>
      <c r="U45" s="16" t="e">
        <f>VLOOKUP($C45,'Youth-12 Men''s Foil'!$C$4:$U$156,U$1-2,FALSE)</f>
        <v>#N/A</v>
      </c>
      <c r="W45">
        <f t="shared" si="21"/>
        <v>0</v>
      </c>
      <c r="X45">
        <f t="shared" si="22"/>
        <v>0</v>
      </c>
      <c r="Y45">
        <f t="shared" si="23"/>
        <v>28</v>
      </c>
      <c r="Z45">
        <f t="shared" si="24"/>
        <v>0</v>
      </c>
      <c r="AA45">
        <f t="shared" si="25"/>
        <v>0</v>
      </c>
      <c r="AB45">
        <f t="shared" si="26"/>
        <v>0</v>
      </c>
      <c r="AD45" s="30"/>
    </row>
    <row r="46" spans="1:30" ht="13.5">
      <c r="A46" s="2" t="str">
        <f t="shared" si="0"/>
        <v>43T</v>
      </c>
      <c r="B46" s="2"/>
      <c r="C46" s="26" t="s">
        <v>357</v>
      </c>
      <c r="D46" s="32">
        <v>1992</v>
      </c>
      <c r="E46" s="38">
        <f t="shared" si="1"/>
        <v>27.5</v>
      </c>
      <c r="F46" s="38">
        <f t="shared" si="2"/>
        <v>27.5</v>
      </c>
      <c r="G46" s="3">
        <v>32</v>
      </c>
      <c r="H46" s="5">
        <f t="shared" si="3"/>
        <v>27.5</v>
      </c>
      <c r="I46" s="4" t="s">
        <v>5</v>
      </c>
      <c r="J46" s="5">
        <f t="shared" si="4"/>
        <v>0</v>
      </c>
      <c r="K46" s="4" t="s">
        <v>5</v>
      </c>
      <c r="L46" s="5">
        <f t="shared" si="5"/>
        <v>0</v>
      </c>
      <c r="M46" s="17" t="str">
        <f t="shared" si="27"/>
        <v>np</v>
      </c>
      <c r="N46" s="18">
        <f t="shared" si="6"/>
        <v>0</v>
      </c>
      <c r="O46" s="16" t="e">
        <f>VLOOKUP($C46,'Youth-12 Men''s Foil'!$C$4:$U$156,O$1-2,FALSE)</f>
        <v>#N/A</v>
      </c>
      <c r="P46" s="17" t="str">
        <f t="shared" si="28"/>
        <v>np</v>
      </c>
      <c r="Q46" s="18">
        <f t="shared" si="7"/>
        <v>0</v>
      </c>
      <c r="R46" s="16" t="e">
        <f>VLOOKUP($C46,'Youth-12 Men''s Foil'!$C$4:$U$156,R$1-2,FALSE)</f>
        <v>#N/A</v>
      </c>
      <c r="S46" s="17" t="str">
        <f t="shared" si="29"/>
        <v>np</v>
      </c>
      <c r="T46" s="18">
        <f t="shared" si="8"/>
        <v>0</v>
      </c>
      <c r="U46" s="16" t="e">
        <f>VLOOKUP($C46,'Youth-12 Men''s Foil'!$C$4:$U$156,U$1-2,FALSE)</f>
        <v>#N/A</v>
      </c>
      <c r="W46">
        <f t="shared" si="21"/>
        <v>27.5</v>
      </c>
      <c r="X46">
        <f t="shared" si="22"/>
        <v>0</v>
      </c>
      <c r="Y46">
        <f t="shared" si="23"/>
        <v>0</v>
      </c>
      <c r="Z46">
        <f t="shared" si="24"/>
        <v>0</v>
      </c>
      <c r="AA46">
        <f t="shared" si="25"/>
        <v>0</v>
      </c>
      <c r="AB46">
        <f t="shared" si="26"/>
        <v>0</v>
      </c>
      <c r="AD46" s="30"/>
    </row>
    <row r="47" spans="1:30" ht="13.5">
      <c r="A47" s="2" t="str">
        <f t="shared" si="0"/>
        <v>43T</v>
      </c>
      <c r="B47" s="2"/>
      <c r="C47" s="40" t="s">
        <v>510</v>
      </c>
      <c r="D47" s="32">
        <v>1993</v>
      </c>
      <c r="E47" s="38">
        <f t="shared" si="1"/>
        <v>27.5</v>
      </c>
      <c r="F47" s="38">
        <f t="shared" si="2"/>
        <v>27.5</v>
      </c>
      <c r="G47" s="3" t="s">
        <v>5</v>
      </c>
      <c r="H47" s="5">
        <f t="shared" si="3"/>
        <v>0</v>
      </c>
      <c r="I47" s="4" t="s">
        <v>5</v>
      </c>
      <c r="J47" s="5">
        <f t="shared" si="4"/>
        <v>0</v>
      </c>
      <c r="K47" s="4">
        <v>32</v>
      </c>
      <c r="L47" s="5">
        <f t="shared" si="5"/>
        <v>27.5</v>
      </c>
      <c r="M47" s="17" t="str">
        <f t="shared" si="27"/>
        <v>np</v>
      </c>
      <c r="N47" s="18">
        <f t="shared" si="6"/>
        <v>0</v>
      </c>
      <c r="O47" s="16" t="e">
        <f>VLOOKUP($C47,'Youth-12 Men''s Foil'!$C$4:$U$156,O$1-2,FALSE)</f>
        <v>#N/A</v>
      </c>
      <c r="P47" s="17" t="str">
        <f t="shared" si="28"/>
        <v>np</v>
      </c>
      <c r="Q47" s="18">
        <f t="shared" si="7"/>
        <v>0</v>
      </c>
      <c r="R47" s="16" t="e">
        <f>VLOOKUP($C47,'Youth-12 Men''s Foil'!$C$4:$U$156,R$1-2,FALSE)</f>
        <v>#N/A</v>
      </c>
      <c r="S47" s="17" t="str">
        <f t="shared" si="29"/>
        <v>np</v>
      </c>
      <c r="T47" s="18">
        <f t="shared" si="8"/>
        <v>0</v>
      </c>
      <c r="U47" s="16" t="e">
        <f>VLOOKUP($C47,'Youth-12 Men''s Foil'!$C$4:$U$156,U$1-2,FALSE)</f>
        <v>#N/A</v>
      </c>
      <c r="W47">
        <f t="shared" si="21"/>
        <v>0</v>
      </c>
      <c r="X47">
        <f t="shared" si="22"/>
        <v>0</v>
      </c>
      <c r="Y47">
        <f t="shared" si="23"/>
        <v>27.5</v>
      </c>
      <c r="Z47">
        <f t="shared" si="24"/>
        <v>0</v>
      </c>
      <c r="AA47">
        <f t="shared" si="25"/>
        <v>0</v>
      </c>
      <c r="AB47">
        <f t="shared" si="26"/>
        <v>0</v>
      </c>
      <c r="AD47" s="30"/>
    </row>
    <row r="48" ht="13.5">
      <c r="AD48" s="30"/>
    </row>
    <row r="49" ht="13.5">
      <c r="AD49" s="30"/>
    </row>
    <row r="50" ht="13.5">
      <c r="AD50" s="30"/>
    </row>
    <row r="51" ht="13.5">
      <c r="AD51" s="30"/>
    </row>
    <row r="52" ht="13.5">
      <c r="AD52" s="30"/>
    </row>
    <row r="53" ht="13.5">
      <c r="AD53" s="30"/>
    </row>
    <row r="54" ht="13.5">
      <c r="AD54" s="30"/>
    </row>
    <row r="55" ht="13.5">
      <c r="AD55" s="30"/>
    </row>
    <row r="56" ht="13.5">
      <c r="AD56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&amp;L&amp;"Arial,Bold"* Permanent Resident&amp;"Arial,Regular"
Total = Best 4 results&amp;CPage &amp;P&amp;R&amp;"Arial,Bold"np = Did not earn points (including not competing)&amp;"Arial,Regular"
Printed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260</v>
      </c>
      <c r="H1" s="10"/>
      <c r="I1" s="9" t="s">
        <v>367</v>
      </c>
      <c r="J1" s="10"/>
      <c r="K1" s="9" t="s">
        <v>444</v>
      </c>
      <c r="L1" s="10"/>
      <c r="M1" s="15" t="s">
        <v>258</v>
      </c>
      <c r="N1" s="19"/>
      <c r="O1" s="20">
        <f>HLOOKUP(M1,'Youth-12 Men''s Saber'!$G$1:$L$3,3,0)</f>
        <v>7</v>
      </c>
      <c r="P1" s="15" t="s">
        <v>369</v>
      </c>
      <c r="Q1" s="19"/>
      <c r="R1" s="20">
        <f>HLOOKUP(P1,'Youth-12 Men''s Saber'!$G$1:$L$3,3,0)</f>
        <v>9</v>
      </c>
      <c r="S1" s="15" t="s">
        <v>446</v>
      </c>
      <c r="T1" s="19"/>
      <c r="U1" s="20">
        <f>HLOOKUP(S1,'Youth-12 Men''s Saber'!$G$1:$L$3,3,0)</f>
        <v>11</v>
      </c>
    </row>
    <row r="2" spans="1:30" s="11" customFormat="1" ht="18.75" customHeight="1">
      <c r="A2" s="7"/>
      <c r="B2" s="7"/>
      <c r="C2" s="12"/>
      <c r="D2" s="12"/>
      <c r="E2" s="36"/>
      <c r="F2" s="36"/>
      <c r="G2" s="35" t="s">
        <v>6</v>
      </c>
      <c r="H2" s="10" t="s">
        <v>261</v>
      </c>
      <c r="I2" s="13" t="s">
        <v>6</v>
      </c>
      <c r="J2" s="10" t="s">
        <v>368</v>
      </c>
      <c r="K2" s="13" t="s">
        <v>6</v>
      </c>
      <c r="L2" s="10" t="s">
        <v>445</v>
      </c>
      <c r="M2" s="15" t="str">
        <f ca="1">INDIRECT("'Youth-12 Men''s Saber'!R2C"&amp;O1,FALSE)</f>
        <v>A</v>
      </c>
      <c r="N2" s="19" t="str">
        <f ca="1">INDIRECT("'Youth-12 Men''s Saber'!R2C"&amp;O1+1,FALSE)</f>
        <v>Jan 2003&lt;BR&gt;Y12</v>
      </c>
      <c r="O2" s="14"/>
      <c r="P2" s="15" t="str">
        <f ca="1">INDIRECT("'Youth-12 Men''s Saber'!R2C"&amp;R1,FALSE)</f>
        <v>A</v>
      </c>
      <c r="Q2" s="19" t="str">
        <f ca="1">INDIRECT("'Youth-12 Men''s Saber'!R2C"&amp;R1+1,FALSE)</f>
        <v>Apr 2003&lt;BR&gt;Y12</v>
      </c>
      <c r="R2" s="14"/>
      <c r="S2" s="15" t="str">
        <f ca="1">INDIRECT("'Youth-12 Men''s Saber'!R2C"&amp;U1,FALSE)</f>
        <v>A</v>
      </c>
      <c r="T2" s="19" t="str">
        <f ca="1">INDIRECT("'Youth-12 Men''s Saber'!R2C"&amp;U1+1,FALSE)</f>
        <v>Summer&lt;BR&gt;2003&lt;BR&gt;Y12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2</v>
      </c>
      <c r="O3" s="14"/>
      <c r="P3" s="23">
        <f>COLUMN()</f>
        <v>16</v>
      </c>
      <c r="Q3" s="24">
        <f>HLOOKUP(P2,PointTableHeader,2,FALSE)</f>
        <v>2</v>
      </c>
      <c r="R3" s="14"/>
      <c r="S3" s="23">
        <f>COLUMN()</f>
        <v>19</v>
      </c>
      <c r="T3" s="24">
        <f>HLOOKUP(S2,PointTableHeader,2,FALSE)</f>
        <v>2</v>
      </c>
      <c r="U3" s="14"/>
    </row>
    <row r="4" spans="1:30" ht="13.5">
      <c r="A4" s="2" t="str">
        <f aca="true" t="shared" si="0" ref="A4:A21">IF(E4=0,"",IF(E4=E3,A3,ROW()-3&amp;IF(E4=E5,"T","")))</f>
        <v>1</v>
      </c>
      <c r="B4" s="2"/>
      <c r="C4" s="26" t="s">
        <v>113</v>
      </c>
      <c r="D4" s="1">
        <v>1992</v>
      </c>
      <c r="E4" s="38">
        <f aca="true" t="shared" si="1" ref="E4:E21">LARGE($W4:$AB4,1)+LARGE($W4:$AB4,2)+LARGE($W4:$AB4,3)+LARGE($W4:$AB4,4)</f>
        <v>352</v>
      </c>
      <c r="F4" s="38">
        <f aca="true" t="shared" si="2" ref="F4:F21">LARGE($W4:$Y4,1)+LARGE($W4:$Y4,2)</f>
        <v>200</v>
      </c>
      <c r="G4" s="3">
        <v>1</v>
      </c>
      <c r="H4" s="5">
        <f aca="true" t="shared" si="3" ref="H4:H21">IF(OR(G4&gt;=33,ISNUMBER(G4)=FALSE),0,VLOOKUP(G4,PointTable,H$3,TRUE))</f>
        <v>100</v>
      </c>
      <c r="I4" s="4">
        <v>1</v>
      </c>
      <c r="J4" s="5">
        <f aca="true" t="shared" si="4" ref="J4:J21">IF(OR(I4&gt;=33,ISNUMBER(I4)=FALSE),0,VLOOKUP(I4,PointTable,J$3,TRUE))</f>
        <v>100</v>
      </c>
      <c r="K4" s="4">
        <v>1</v>
      </c>
      <c r="L4" s="5">
        <f aca="true" t="shared" si="5" ref="L4:L21">IF(OR(K4&gt;=33,ISNUMBER(K4)=FALSE),0,VLOOKUP(K4,PointTable,L$3,TRUE))</f>
        <v>100</v>
      </c>
      <c r="M4" s="17" t="str">
        <f aca="true" t="shared" si="6" ref="M4:M21">IF(ISERROR(O4),"np",O4)</f>
        <v>np</v>
      </c>
      <c r="N4" s="18">
        <f aca="true" t="shared" si="7" ref="N4:N21">IF(OR(M4&gt;=33,ISNUMBER(M4)=FALSE),0,VLOOKUP(M4,PointTable,N$3,TRUE))</f>
        <v>0</v>
      </c>
      <c r="O4" s="16" t="str">
        <f>VLOOKUP($C4,'Youth-12 Men''s Saber'!$C$4:$U$152,O$1-2,FALSE)</f>
        <v>np</v>
      </c>
      <c r="P4" s="17">
        <f aca="true" t="shared" si="8" ref="P4:P21">IF(ISERROR(R4),"np",R4)</f>
        <v>12</v>
      </c>
      <c r="Q4" s="18">
        <f aca="true" t="shared" si="9" ref="Q4:Q21">IF(OR(P4&gt;=33,ISNUMBER(P4)=FALSE),0,VLOOKUP(P4,PointTable,Q$3,TRUE))</f>
        <v>52</v>
      </c>
      <c r="R4" s="16">
        <f>VLOOKUP($C4,'Youth-12 Men''s Saber'!$C$4:$U$152,R$1-2,FALSE)</f>
        <v>12</v>
      </c>
      <c r="S4" s="17" t="str">
        <f aca="true" t="shared" si="10" ref="S4:S21">IF(ISERROR(U4),"np",U4)</f>
        <v>np</v>
      </c>
      <c r="T4" s="18">
        <f aca="true" t="shared" si="11" ref="T4:T21">IF(OR(S4&gt;=33,ISNUMBER(S4)=FALSE),0,VLOOKUP(S4,PointTable,T$3,TRUE))</f>
        <v>0</v>
      </c>
      <c r="U4" s="16" t="str">
        <f>VLOOKUP($C4,'Youth-12 Men''s Saber'!$C$4:$U$152,U$1-2,FALSE)</f>
        <v>np</v>
      </c>
      <c r="W4">
        <f aca="true" t="shared" si="12" ref="W4:W21">H4</f>
        <v>100</v>
      </c>
      <c r="X4">
        <f aca="true" t="shared" si="13" ref="X4:X21">J4</f>
        <v>100</v>
      </c>
      <c r="Y4">
        <f aca="true" t="shared" si="14" ref="Y4:Y21">L4</f>
        <v>100</v>
      </c>
      <c r="Z4">
        <f aca="true" t="shared" si="15" ref="Z4:Z21">N4</f>
        <v>0</v>
      </c>
      <c r="AA4">
        <f aca="true" t="shared" si="16" ref="AA4:AA21">Q4</f>
        <v>52</v>
      </c>
      <c r="AB4">
        <f aca="true" t="shared" si="17" ref="AB4:AB21">T4</f>
        <v>0</v>
      </c>
      <c r="AD4" s="30"/>
    </row>
    <row r="5" spans="1:30" ht="13.5">
      <c r="A5" s="2" t="str">
        <f t="shared" si="0"/>
        <v>2</v>
      </c>
      <c r="B5" s="2"/>
      <c r="C5" s="26" t="s">
        <v>248</v>
      </c>
      <c r="D5" s="1">
        <v>1992</v>
      </c>
      <c r="E5" s="38">
        <f t="shared" si="1"/>
        <v>278.25</v>
      </c>
      <c r="F5" s="38">
        <f t="shared" si="2"/>
        <v>177</v>
      </c>
      <c r="G5" s="3">
        <v>2</v>
      </c>
      <c r="H5" s="5">
        <f t="shared" si="3"/>
        <v>92</v>
      </c>
      <c r="I5" s="4">
        <v>3</v>
      </c>
      <c r="J5" s="5">
        <f t="shared" si="4"/>
        <v>85</v>
      </c>
      <c r="K5" s="4">
        <v>6</v>
      </c>
      <c r="L5" s="5">
        <f t="shared" si="5"/>
        <v>69.5</v>
      </c>
      <c r="M5" s="17" t="str">
        <f t="shared" si="6"/>
        <v>np</v>
      </c>
      <c r="N5" s="18">
        <f t="shared" si="7"/>
        <v>0</v>
      </c>
      <c r="O5" s="16" t="str">
        <f>VLOOKUP($C5,'Youth-12 Men''s Saber'!$C$4:$U$152,O$1-2,FALSE)</f>
        <v>np</v>
      </c>
      <c r="P5" s="17">
        <f t="shared" si="8"/>
        <v>23.5</v>
      </c>
      <c r="Q5" s="18">
        <f t="shared" si="9"/>
        <v>31.75</v>
      </c>
      <c r="R5" s="16">
        <f>VLOOKUP($C5,'Youth-12 Men''s Saber'!$C$4:$U$152,R$1-2,FALSE)</f>
        <v>23.5</v>
      </c>
      <c r="S5" s="17">
        <f t="shared" si="10"/>
        <v>24</v>
      </c>
      <c r="T5" s="18">
        <f t="shared" si="11"/>
        <v>31.5</v>
      </c>
      <c r="U5" s="16">
        <f>VLOOKUP($C5,'Youth-12 Men''s Saber'!$C$4:$U$152,U$1-2,FALSE)</f>
        <v>24</v>
      </c>
      <c r="W5">
        <f t="shared" si="12"/>
        <v>92</v>
      </c>
      <c r="X5">
        <f t="shared" si="13"/>
        <v>85</v>
      </c>
      <c r="Y5">
        <f t="shared" si="14"/>
        <v>69.5</v>
      </c>
      <c r="Z5">
        <f t="shared" si="15"/>
        <v>0</v>
      </c>
      <c r="AA5">
        <f t="shared" si="16"/>
        <v>31.75</v>
      </c>
      <c r="AB5">
        <f t="shared" si="17"/>
        <v>31.5</v>
      </c>
      <c r="AD5" s="30"/>
    </row>
    <row r="6" spans="1:30" ht="13.5">
      <c r="A6" s="2" t="str">
        <f t="shared" si="0"/>
        <v>3</v>
      </c>
      <c r="B6" s="2"/>
      <c r="C6" s="26" t="s">
        <v>114</v>
      </c>
      <c r="D6" s="1">
        <v>1993</v>
      </c>
      <c r="E6" s="38">
        <f t="shared" si="1"/>
        <v>259.5</v>
      </c>
      <c r="F6" s="38">
        <f t="shared" si="2"/>
        <v>155</v>
      </c>
      <c r="G6" s="3">
        <v>3</v>
      </c>
      <c r="H6" s="5">
        <f t="shared" si="3"/>
        <v>85</v>
      </c>
      <c r="I6" s="4">
        <v>6</v>
      </c>
      <c r="J6" s="5">
        <f t="shared" si="4"/>
        <v>69.5</v>
      </c>
      <c r="K6" s="4">
        <v>5</v>
      </c>
      <c r="L6" s="5">
        <f t="shared" si="5"/>
        <v>70</v>
      </c>
      <c r="M6" s="17" t="str">
        <f t="shared" si="6"/>
        <v>np</v>
      </c>
      <c r="N6" s="18">
        <f t="shared" si="7"/>
        <v>0</v>
      </c>
      <c r="O6" s="16" t="str">
        <f>VLOOKUP($C6,'Youth-12 Men''s Saber'!$C$4:$U$152,O$1-2,FALSE)</f>
        <v>np</v>
      </c>
      <c r="P6" s="17">
        <f t="shared" si="8"/>
        <v>17</v>
      </c>
      <c r="Q6" s="18">
        <f t="shared" si="9"/>
        <v>35</v>
      </c>
      <c r="R6" s="16">
        <f>VLOOKUP($C6,'Youth-12 Men''s Saber'!$C$4:$U$152,R$1-2,FALSE)</f>
        <v>17</v>
      </c>
      <c r="S6" s="17" t="str">
        <f t="shared" si="10"/>
        <v>np</v>
      </c>
      <c r="T6" s="18">
        <f t="shared" si="11"/>
        <v>0</v>
      </c>
      <c r="U6" s="16" t="str">
        <f>VLOOKUP($C6,'Youth-12 Men''s Saber'!$C$4:$U$152,U$1-2,FALSE)</f>
        <v>np</v>
      </c>
      <c r="W6">
        <f t="shared" si="12"/>
        <v>85</v>
      </c>
      <c r="X6">
        <f t="shared" si="13"/>
        <v>69.5</v>
      </c>
      <c r="Y6">
        <f t="shared" si="14"/>
        <v>70</v>
      </c>
      <c r="Z6">
        <f t="shared" si="15"/>
        <v>0</v>
      </c>
      <c r="AA6">
        <f t="shared" si="16"/>
        <v>35</v>
      </c>
      <c r="AB6">
        <f t="shared" si="17"/>
        <v>0</v>
      </c>
      <c r="AD6" s="30"/>
    </row>
    <row r="7" spans="1:30" ht="13.5">
      <c r="A7" s="2" t="str">
        <f t="shared" si="0"/>
        <v>4</v>
      </c>
      <c r="B7" s="2"/>
      <c r="C7" s="26" t="s">
        <v>425</v>
      </c>
      <c r="D7" s="1">
        <v>1993</v>
      </c>
      <c r="E7" s="38">
        <f t="shared" si="1"/>
        <v>193.5</v>
      </c>
      <c r="F7" s="38">
        <f t="shared" si="2"/>
        <v>161</v>
      </c>
      <c r="G7" s="3" t="s">
        <v>5</v>
      </c>
      <c r="H7" s="5">
        <f t="shared" si="3"/>
        <v>0</v>
      </c>
      <c r="I7" s="4">
        <v>2</v>
      </c>
      <c r="J7" s="5">
        <f t="shared" si="4"/>
        <v>92</v>
      </c>
      <c r="K7" s="4">
        <v>7</v>
      </c>
      <c r="L7" s="5">
        <f t="shared" si="5"/>
        <v>69</v>
      </c>
      <c r="M7" s="17" t="str">
        <f t="shared" si="6"/>
        <v>np</v>
      </c>
      <c r="N7" s="18">
        <f t="shared" si="7"/>
        <v>0</v>
      </c>
      <c r="O7" s="16" t="str">
        <f>VLOOKUP($C7,'Youth-12 Men''s Saber'!$C$4:$U$152,O$1-2,FALSE)</f>
        <v>np</v>
      </c>
      <c r="P7" s="17" t="str">
        <f t="shared" si="8"/>
        <v>np</v>
      </c>
      <c r="Q7" s="18">
        <f t="shared" si="9"/>
        <v>0</v>
      </c>
      <c r="R7" s="16" t="str">
        <f>VLOOKUP($C7,'Youth-12 Men''s Saber'!$C$4:$U$152,R$1-2,FALSE)</f>
        <v>np</v>
      </c>
      <c r="S7" s="17">
        <f t="shared" si="10"/>
        <v>22</v>
      </c>
      <c r="T7" s="18">
        <f t="shared" si="11"/>
        <v>32.5</v>
      </c>
      <c r="U7" s="16">
        <f>VLOOKUP($C7,'Youth-12 Men''s Saber'!$C$4:$U$152,U$1-2,FALSE)</f>
        <v>22</v>
      </c>
      <c r="W7">
        <f t="shared" si="12"/>
        <v>0</v>
      </c>
      <c r="X7">
        <f t="shared" si="13"/>
        <v>92</v>
      </c>
      <c r="Y7">
        <f t="shared" si="14"/>
        <v>69</v>
      </c>
      <c r="Z7">
        <f t="shared" si="15"/>
        <v>0</v>
      </c>
      <c r="AA7">
        <f t="shared" si="16"/>
        <v>0</v>
      </c>
      <c r="AB7">
        <f t="shared" si="17"/>
        <v>32.5</v>
      </c>
      <c r="AD7" s="30"/>
    </row>
    <row r="8" spans="1:30" ht="13.5">
      <c r="A8" s="2" t="str">
        <f t="shared" si="0"/>
        <v>5</v>
      </c>
      <c r="B8" s="2"/>
      <c r="C8" s="26" t="s">
        <v>233</v>
      </c>
      <c r="D8" s="1">
        <v>1992</v>
      </c>
      <c r="E8" s="38">
        <f t="shared" si="1"/>
        <v>189</v>
      </c>
      <c r="F8" s="38">
        <f t="shared" si="2"/>
        <v>161</v>
      </c>
      <c r="G8" s="3" t="s">
        <v>5</v>
      </c>
      <c r="H8" s="5">
        <f t="shared" si="3"/>
        <v>0</v>
      </c>
      <c r="I8" s="4">
        <v>7</v>
      </c>
      <c r="J8" s="5">
        <f t="shared" si="4"/>
        <v>69</v>
      </c>
      <c r="K8" s="4">
        <v>2</v>
      </c>
      <c r="L8" s="5">
        <f t="shared" si="5"/>
        <v>92</v>
      </c>
      <c r="M8" s="17" t="str">
        <f t="shared" si="6"/>
        <v>np</v>
      </c>
      <c r="N8" s="18">
        <f t="shared" si="7"/>
        <v>0</v>
      </c>
      <c r="O8" s="16" t="str">
        <f>VLOOKUP($C8,'Youth-12 Men''s Saber'!$C$4:$U$152,O$1-2,FALSE)</f>
        <v>np</v>
      </c>
      <c r="P8" s="17">
        <f t="shared" si="8"/>
        <v>31</v>
      </c>
      <c r="Q8" s="18">
        <f t="shared" si="9"/>
        <v>28</v>
      </c>
      <c r="R8" s="16">
        <f>VLOOKUP($C8,'Youth-12 Men''s Saber'!$C$4:$U$152,R$1-2,FALSE)</f>
        <v>31</v>
      </c>
      <c r="S8" s="17" t="str">
        <f t="shared" si="10"/>
        <v>np</v>
      </c>
      <c r="T8" s="18">
        <f t="shared" si="11"/>
        <v>0</v>
      </c>
      <c r="U8" s="16" t="str">
        <f>VLOOKUP($C8,'Youth-12 Men''s Saber'!$C$4:$U$152,U$1-2,FALSE)</f>
        <v>np</v>
      </c>
      <c r="W8">
        <f t="shared" si="12"/>
        <v>0</v>
      </c>
      <c r="X8">
        <f t="shared" si="13"/>
        <v>69</v>
      </c>
      <c r="Y8">
        <f t="shared" si="14"/>
        <v>92</v>
      </c>
      <c r="Z8">
        <f t="shared" si="15"/>
        <v>0</v>
      </c>
      <c r="AA8">
        <f t="shared" si="16"/>
        <v>28</v>
      </c>
      <c r="AB8">
        <f t="shared" si="17"/>
        <v>0</v>
      </c>
      <c r="AD8" s="30"/>
    </row>
    <row r="9" spans="1:30" ht="13.5">
      <c r="A9" s="2" t="str">
        <f t="shared" si="0"/>
        <v>6</v>
      </c>
      <c r="B9" s="2"/>
      <c r="C9" s="26" t="s">
        <v>279</v>
      </c>
      <c r="D9" s="1">
        <v>1992</v>
      </c>
      <c r="E9" s="38">
        <f t="shared" si="1"/>
        <v>181.5</v>
      </c>
      <c r="F9" s="38">
        <f t="shared" si="2"/>
        <v>154</v>
      </c>
      <c r="G9" s="3">
        <v>7</v>
      </c>
      <c r="H9" s="5">
        <f t="shared" si="3"/>
        <v>69</v>
      </c>
      <c r="I9" s="4" t="s">
        <v>5</v>
      </c>
      <c r="J9" s="5">
        <f t="shared" si="4"/>
        <v>0</v>
      </c>
      <c r="K9" s="4">
        <v>3</v>
      </c>
      <c r="L9" s="5">
        <f t="shared" si="5"/>
        <v>85</v>
      </c>
      <c r="M9" s="17" t="str">
        <f t="shared" si="6"/>
        <v>np</v>
      </c>
      <c r="N9" s="18">
        <f t="shared" si="7"/>
        <v>0</v>
      </c>
      <c r="O9" s="16" t="str">
        <f>VLOOKUP($C9,'Youth-12 Men''s Saber'!$C$4:$U$152,O$1-2,FALSE)</f>
        <v>np</v>
      </c>
      <c r="P9" s="17" t="str">
        <f t="shared" si="8"/>
        <v>np</v>
      </c>
      <c r="Q9" s="18">
        <f t="shared" si="9"/>
        <v>0</v>
      </c>
      <c r="R9" s="16" t="str">
        <f>VLOOKUP($C9,'Youth-12 Men''s Saber'!$C$4:$U$152,R$1-2,FALSE)</f>
        <v>np</v>
      </c>
      <c r="S9" s="17">
        <f t="shared" si="10"/>
        <v>32</v>
      </c>
      <c r="T9" s="18">
        <f t="shared" si="11"/>
        <v>27.5</v>
      </c>
      <c r="U9" s="16">
        <f>VLOOKUP($C9,'Youth-12 Men''s Saber'!$C$4:$U$152,U$1-2,FALSE)</f>
        <v>32</v>
      </c>
      <c r="W9">
        <f t="shared" si="12"/>
        <v>69</v>
      </c>
      <c r="X9">
        <f t="shared" si="13"/>
        <v>0</v>
      </c>
      <c r="Y9">
        <f t="shared" si="14"/>
        <v>85</v>
      </c>
      <c r="Z9">
        <f t="shared" si="15"/>
        <v>0</v>
      </c>
      <c r="AA9">
        <f t="shared" si="16"/>
        <v>0</v>
      </c>
      <c r="AB9">
        <f t="shared" si="17"/>
        <v>27.5</v>
      </c>
      <c r="AD9" s="30"/>
    </row>
    <row r="10" spans="1:30" ht="13.5">
      <c r="A10" s="2" t="str">
        <f t="shared" si="0"/>
        <v>7</v>
      </c>
      <c r="B10" s="2"/>
      <c r="C10" s="26" t="s">
        <v>278</v>
      </c>
      <c r="D10" s="1">
        <v>1992</v>
      </c>
      <c r="E10" s="38">
        <f t="shared" si="1"/>
        <v>170</v>
      </c>
      <c r="F10" s="38">
        <f t="shared" si="2"/>
        <v>170</v>
      </c>
      <c r="G10" s="3">
        <v>3</v>
      </c>
      <c r="H10" s="5">
        <f t="shared" si="3"/>
        <v>85</v>
      </c>
      <c r="I10" s="4">
        <v>3</v>
      </c>
      <c r="J10" s="5">
        <f t="shared" si="4"/>
        <v>85</v>
      </c>
      <c r="K10" s="4" t="s">
        <v>5</v>
      </c>
      <c r="L10" s="5">
        <f t="shared" si="5"/>
        <v>0</v>
      </c>
      <c r="M10" s="17" t="str">
        <f>IF(ISERROR(O10),"np",O10)</f>
        <v>np</v>
      </c>
      <c r="N10" s="18">
        <f t="shared" si="7"/>
        <v>0</v>
      </c>
      <c r="O10" s="16" t="e">
        <f>VLOOKUP($C10,'Youth-12 Men''s Saber'!$C$4:$U$152,O$1-2,FALSE)</f>
        <v>#N/A</v>
      </c>
      <c r="P10" s="17" t="str">
        <f>IF(ISERROR(R10),"np",R10)</f>
        <v>np</v>
      </c>
      <c r="Q10" s="18">
        <f t="shared" si="9"/>
        <v>0</v>
      </c>
      <c r="R10" s="16" t="e">
        <f>VLOOKUP($C10,'Youth-12 Men''s Saber'!$C$4:$U$152,R$1-2,FALSE)</f>
        <v>#N/A</v>
      </c>
      <c r="S10" s="17" t="str">
        <f>IF(ISERROR(U10),"np",U10)</f>
        <v>np</v>
      </c>
      <c r="T10" s="18">
        <f t="shared" si="11"/>
        <v>0</v>
      </c>
      <c r="U10" s="16" t="e">
        <f>VLOOKUP($C10,'Youth-12 Men''s Saber'!$C$4:$U$152,U$1-2,FALSE)</f>
        <v>#N/A</v>
      </c>
      <c r="W10">
        <f>H10</f>
        <v>85</v>
      </c>
      <c r="X10">
        <f>J10</f>
        <v>85</v>
      </c>
      <c r="Y10">
        <f>L10</f>
        <v>0</v>
      </c>
      <c r="Z10">
        <f>N10</f>
        <v>0</v>
      </c>
      <c r="AA10">
        <f>Q10</f>
        <v>0</v>
      </c>
      <c r="AB10">
        <f>T10</f>
        <v>0</v>
      </c>
      <c r="AD10" s="30"/>
    </row>
    <row r="11" spans="1:30" ht="13.5">
      <c r="A11" s="2" t="str">
        <f t="shared" si="0"/>
        <v>8</v>
      </c>
      <c r="B11" s="2"/>
      <c r="C11" s="26" t="s">
        <v>392</v>
      </c>
      <c r="D11" s="1">
        <v>1993</v>
      </c>
      <c r="E11" s="38">
        <f t="shared" si="1"/>
        <v>157</v>
      </c>
      <c r="F11" s="38">
        <f t="shared" si="2"/>
        <v>123.5</v>
      </c>
      <c r="G11" s="3" t="s">
        <v>5</v>
      </c>
      <c r="H11" s="5">
        <f t="shared" si="3"/>
        <v>0</v>
      </c>
      <c r="I11" s="4">
        <v>5</v>
      </c>
      <c r="J11" s="5">
        <f t="shared" si="4"/>
        <v>70</v>
      </c>
      <c r="K11" s="4">
        <v>9</v>
      </c>
      <c r="L11" s="5">
        <f t="shared" si="5"/>
        <v>53.5</v>
      </c>
      <c r="M11" s="17" t="str">
        <f t="shared" si="6"/>
        <v>np</v>
      </c>
      <c r="N11" s="18">
        <f t="shared" si="7"/>
        <v>0</v>
      </c>
      <c r="O11" s="16" t="str">
        <f>VLOOKUP($C11,'Youth-12 Men''s Saber'!$C$4:$U$152,O$1-2,FALSE)</f>
        <v>np</v>
      </c>
      <c r="P11" s="17">
        <f t="shared" si="8"/>
        <v>20</v>
      </c>
      <c r="Q11" s="18">
        <f t="shared" si="9"/>
        <v>33.5</v>
      </c>
      <c r="R11" s="16">
        <f>VLOOKUP($C11,'Youth-12 Men''s Saber'!$C$4:$U$152,R$1-2,FALSE)</f>
        <v>20</v>
      </c>
      <c r="S11" s="17" t="str">
        <f t="shared" si="10"/>
        <v>np</v>
      </c>
      <c r="T11" s="18">
        <f t="shared" si="11"/>
        <v>0</v>
      </c>
      <c r="U11" s="16" t="str">
        <f>VLOOKUP($C11,'Youth-12 Men''s Saber'!$C$4:$U$152,U$1-2,FALSE)</f>
        <v>np</v>
      </c>
      <c r="W11">
        <f t="shared" si="12"/>
        <v>0</v>
      </c>
      <c r="X11">
        <f t="shared" si="13"/>
        <v>70</v>
      </c>
      <c r="Y11">
        <f t="shared" si="14"/>
        <v>53.5</v>
      </c>
      <c r="Z11">
        <f t="shared" si="15"/>
        <v>0</v>
      </c>
      <c r="AA11">
        <f t="shared" si="16"/>
        <v>33.5</v>
      </c>
      <c r="AB11">
        <f t="shared" si="17"/>
        <v>0</v>
      </c>
      <c r="AD11" s="30"/>
    </row>
    <row r="12" spans="1:30" ht="13.5">
      <c r="A12" s="2" t="str">
        <f t="shared" si="0"/>
        <v>9</v>
      </c>
      <c r="B12" s="2"/>
      <c r="C12" s="26" t="s">
        <v>58</v>
      </c>
      <c r="D12" s="1">
        <v>1992</v>
      </c>
      <c r="E12" s="38">
        <f t="shared" si="1"/>
        <v>154.5</v>
      </c>
      <c r="F12" s="38">
        <f t="shared" si="2"/>
        <v>154.5</v>
      </c>
      <c r="G12" s="3">
        <v>6</v>
      </c>
      <c r="H12" s="5">
        <f t="shared" si="3"/>
        <v>69.5</v>
      </c>
      <c r="I12" s="4" t="s">
        <v>5</v>
      </c>
      <c r="J12" s="5">
        <f t="shared" si="4"/>
        <v>0</v>
      </c>
      <c r="K12" s="4">
        <v>3</v>
      </c>
      <c r="L12" s="5">
        <f t="shared" si="5"/>
        <v>85</v>
      </c>
      <c r="M12" s="17" t="str">
        <f t="shared" si="6"/>
        <v>np</v>
      </c>
      <c r="N12" s="18">
        <f t="shared" si="7"/>
        <v>0</v>
      </c>
      <c r="O12" s="16" t="e">
        <f>VLOOKUP($C12,'Youth-12 Men''s Saber'!$C$4:$U$152,O$1-2,FALSE)</f>
        <v>#N/A</v>
      </c>
      <c r="P12" s="17" t="str">
        <f t="shared" si="8"/>
        <v>np</v>
      </c>
      <c r="Q12" s="18">
        <f t="shared" si="9"/>
        <v>0</v>
      </c>
      <c r="R12" s="16" t="e">
        <f>VLOOKUP($C12,'Youth-12 Men''s Saber'!$C$4:$U$152,R$1-2,FALSE)</f>
        <v>#N/A</v>
      </c>
      <c r="S12" s="17" t="str">
        <f t="shared" si="10"/>
        <v>np</v>
      </c>
      <c r="T12" s="18">
        <f t="shared" si="11"/>
        <v>0</v>
      </c>
      <c r="U12" s="16" t="e">
        <f>VLOOKUP($C12,'Youth-12 Men''s Saber'!$C$4:$U$152,U$1-2,FALSE)</f>
        <v>#N/A</v>
      </c>
      <c r="W12">
        <f t="shared" si="12"/>
        <v>69.5</v>
      </c>
      <c r="X12">
        <f t="shared" si="13"/>
        <v>0</v>
      </c>
      <c r="Y12">
        <f t="shared" si="14"/>
        <v>85</v>
      </c>
      <c r="Z12">
        <f t="shared" si="15"/>
        <v>0</v>
      </c>
      <c r="AA12">
        <f t="shared" si="16"/>
        <v>0</v>
      </c>
      <c r="AB12">
        <f t="shared" si="17"/>
        <v>0</v>
      </c>
      <c r="AD12" s="30"/>
    </row>
    <row r="13" spans="1:30" ht="13.5">
      <c r="A13" s="2" t="str">
        <f t="shared" si="0"/>
        <v>10</v>
      </c>
      <c r="B13" s="2"/>
      <c r="C13" s="26" t="s">
        <v>235</v>
      </c>
      <c r="D13" s="1">
        <v>1992</v>
      </c>
      <c r="E13" s="38">
        <f t="shared" si="1"/>
        <v>152.5</v>
      </c>
      <c r="F13" s="38">
        <f t="shared" si="2"/>
        <v>123</v>
      </c>
      <c r="G13" s="3">
        <v>5</v>
      </c>
      <c r="H13" s="5">
        <f t="shared" si="3"/>
        <v>70</v>
      </c>
      <c r="I13" s="4" t="s">
        <v>5</v>
      </c>
      <c r="J13" s="5">
        <f t="shared" si="4"/>
        <v>0</v>
      </c>
      <c r="K13" s="4">
        <v>10</v>
      </c>
      <c r="L13" s="5">
        <f t="shared" si="5"/>
        <v>53</v>
      </c>
      <c r="M13" s="17" t="str">
        <f t="shared" si="6"/>
        <v>np</v>
      </c>
      <c r="N13" s="18">
        <f t="shared" si="7"/>
        <v>0</v>
      </c>
      <c r="O13" s="16" t="str">
        <f>VLOOKUP($C13,'Youth-12 Men''s Saber'!$C$4:$U$152,O$1-2,FALSE)</f>
        <v>np</v>
      </c>
      <c r="P13" s="17">
        <f t="shared" si="8"/>
        <v>28</v>
      </c>
      <c r="Q13" s="18">
        <f t="shared" si="9"/>
        <v>29.5</v>
      </c>
      <c r="R13" s="16">
        <f>VLOOKUP($C13,'Youth-12 Men''s Saber'!$C$4:$U$152,R$1-2,FALSE)</f>
        <v>28</v>
      </c>
      <c r="S13" s="17" t="str">
        <f t="shared" si="10"/>
        <v>np</v>
      </c>
      <c r="T13" s="18">
        <f t="shared" si="11"/>
        <v>0</v>
      </c>
      <c r="U13" s="16" t="str">
        <f>VLOOKUP($C13,'Youth-12 Men''s Saber'!$C$4:$U$152,U$1-2,FALSE)</f>
        <v>np</v>
      </c>
      <c r="W13">
        <f t="shared" si="12"/>
        <v>70</v>
      </c>
      <c r="X13">
        <f t="shared" si="13"/>
        <v>0</v>
      </c>
      <c r="Y13">
        <f t="shared" si="14"/>
        <v>53</v>
      </c>
      <c r="Z13">
        <f t="shared" si="15"/>
        <v>0</v>
      </c>
      <c r="AA13">
        <f t="shared" si="16"/>
        <v>29.5</v>
      </c>
      <c r="AB13">
        <f t="shared" si="17"/>
        <v>0</v>
      </c>
      <c r="AD13" s="30"/>
    </row>
    <row r="14" spans="1:30" ht="13.5">
      <c r="A14" s="2" t="str">
        <f t="shared" si="0"/>
        <v>11</v>
      </c>
      <c r="B14" s="2"/>
      <c r="C14" s="26" t="s">
        <v>426</v>
      </c>
      <c r="D14" s="1">
        <v>1992</v>
      </c>
      <c r="E14" s="38">
        <f t="shared" si="1"/>
        <v>137</v>
      </c>
      <c r="F14" s="38">
        <f t="shared" si="2"/>
        <v>137</v>
      </c>
      <c r="G14" s="3" t="s">
        <v>5</v>
      </c>
      <c r="H14" s="5">
        <f t="shared" si="3"/>
        <v>0</v>
      </c>
      <c r="I14" s="4">
        <v>8</v>
      </c>
      <c r="J14" s="5">
        <f t="shared" si="4"/>
        <v>68.5</v>
      </c>
      <c r="K14" s="4">
        <v>8</v>
      </c>
      <c r="L14" s="5">
        <f t="shared" si="5"/>
        <v>68.5</v>
      </c>
      <c r="M14" s="17" t="str">
        <f>IF(ISERROR(O14),"np",O14)</f>
        <v>np</v>
      </c>
      <c r="N14" s="18">
        <f t="shared" si="7"/>
        <v>0</v>
      </c>
      <c r="O14" s="16" t="e">
        <f>VLOOKUP($C14,'Youth-12 Men''s Saber'!$C$4:$U$152,O$1-2,FALSE)</f>
        <v>#N/A</v>
      </c>
      <c r="P14" s="17" t="str">
        <f>IF(ISERROR(R14),"np",R14)</f>
        <v>np</v>
      </c>
      <c r="Q14" s="18">
        <f t="shared" si="9"/>
        <v>0</v>
      </c>
      <c r="R14" s="16" t="e">
        <f>VLOOKUP($C14,'Youth-12 Men''s Saber'!$C$4:$U$152,R$1-2,FALSE)</f>
        <v>#N/A</v>
      </c>
      <c r="S14" s="17" t="str">
        <f>IF(ISERROR(U14),"np",U14)</f>
        <v>np</v>
      </c>
      <c r="T14" s="18">
        <f t="shared" si="11"/>
        <v>0</v>
      </c>
      <c r="U14" s="16" t="e">
        <f>VLOOKUP($C14,'Youth-12 Men''s Saber'!$C$4:$U$152,U$1-2,FALSE)</f>
        <v>#N/A</v>
      </c>
      <c r="W14">
        <f t="shared" si="12"/>
        <v>0</v>
      </c>
      <c r="X14">
        <f t="shared" si="13"/>
        <v>68.5</v>
      </c>
      <c r="Y14">
        <f t="shared" si="14"/>
        <v>68.5</v>
      </c>
      <c r="Z14">
        <f t="shared" si="15"/>
        <v>0</v>
      </c>
      <c r="AA14">
        <f t="shared" si="16"/>
        <v>0</v>
      </c>
      <c r="AB14">
        <f t="shared" si="17"/>
        <v>0</v>
      </c>
      <c r="AD14" s="30"/>
    </row>
    <row r="15" spans="1:30" ht="13.5">
      <c r="A15" s="2" t="str">
        <f t="shared" si="0"/>
        <v>12</v>
      </c>
      <c r="B15" s="2"/>
      <c r="C15" s="26" t="s">
        <v>234</v>
      </c>
      <c r="D15" s="1">
        <v>1992</v>
      </c>
      <c r="E15" s="38">
        <f t="shared" si="1"/>
        <v>121</v>
      </c>
      <c r="F15" s="38">
        <f t="shared" si="2"/>
        <v>121</v>
      </c>
      <c r="G15" s="3">
        <v>8</v>
      </c>
      <c r="H15" s="5">
        <f t="shared" si="3"/>
        <v>68.5</v>
      </c>
      <c r="I15" s="4" t="s">
        <v>5</v>
      </c>
      <c r="J15" s="5">
        <f t="shared" si="4"/>
        <v>0</v>
      </c>
      <c r="K15" s="4">
        <v>11</v>
      </c>
      <c r="L15" s="5">
        <f t="shared" si="5"/>
        <v>52.5</v>
      </c>
      <c r="M15" s="17" t="str">
        <f t="shared" si="6"/>
        <v>np</v>
      </c>
      <c r="N15" s="18">
        <f t="shared" si="7"/>
        <v>0</v>
      </c>
      <c r="O15" s="16" t="e">
        <f>VLOOKUP($C15,'Youth-12 Men''s Saber'!$C$4:$U$152,O$1-2,FALSE)</f>
        <v>#N/A</v>
      </c>
      <c r="P15" s="17" t="str">
        <f t="shared" si="8"/>
        <v>np</v>
      </c>
      <c r="Q15" s="18">
        <f t="shared" si="9"/>
        <v>0</v>
      </c>
      <c r="R15" s="16" t="e">
        <f>VLOOKUP($C15,'Youth-12 Men''s Saber'!$C$4:$U$152,R$1-2,FALSE)</f>
        <v>#N/A</v>
      </c>
      <c r="S15" s="17" t="str">
        <f t="shared" si="10"/>
        <v>np</v>
      </c>
      <c r="T15" s="18">
        <f t="shared" si="11"/>
        <v>0</v>
      </c>
      <c r="U15" s="16" t="e">
        <f>VLOOKUP($C15,'Youth-12 Men''s Saber'!$C$4:$U$152,U$1-2,FALSE)</f>
        <v>#N/A</v>
      </c>
      <c r="W15">
        <f t="shared" si="12"/>
        <v>68.5</v>
      </c>
      <c r="X15">
        <f t="shared" si="13"/>
        <v>0</v>
      </c>
      <c r="Y15">
        <f t="shared" si="14"/>
        <v>52.5</v>
      </c>
      <c r="Z15">
        <f t="shared" si="15"/>
        <v>0</v>
      </c>
      <c r="AA15">
        <f t="shared" si="16"/>
        <v>0</v>
      </c>
      <c r="AB15">
        <f t="shared" si="17"/>
        <v>0</v>
      </c>
      <c r="AD15" s="30"/>
    </row>
    <row r="16" spans="1:30" ht="13.5">
      <c r="A16" s="2" t="str">
        <f t="shared" si="0"/>
        <v>13</v>
      </c>
      <c r="B16" s="2"/>
      <c r="C16" s="26" t="s">
        <v>397</v>
      </c>
      <c r="D16" s="1">
        <v>1992</v>
      </c>
      <c r="E16" s="38">
        <f t="shared" si="1"/>
        <v>79.5</v>
      </c>
      <c r="F16" s="38">
        <f t="shared" si="2"/>
        <v>52</v>
      </c>
      <c r="G16" s="3" t="s">
        <v>5</v>
      </c>
      <c r="H16" s="5">
        <f t="shared" si="3"/>
        <v>0</v>
      </c>
      <c r="I16" s="4" t="s">
        <v>5</v>
      </c>
      <c r="J16" s="5">
        <f t="shared" si="4"/>
        <v>0</v>
      </c>
      <c r="K16" s="4">
        <v>12</v>
      </c>
      <c r="L16" s="5">
        <f t="shared" si="5"/>
        <v>52</v>
      </c>
      <c r="M16" s="17" t="str">
        <f t="shared" si="6"/>
        <v>np</v>
      </c>
      <c r="N16" s="18">
        <f t="shared" si="7"/>
        <v>0</v>
      </c>
      <c r="O16" s="16" t="str">
        <f>VLOOKUP($C16,'Youth-12 Men''s Saber'!$C$4:$U$152,O$1-2,FALSE)</f>
        <v>np</v>
      </c>
      <c r="P16" s="17">
        <f t="shared" si="8"/>
        <v>32</v>
      </c>
      <c r="Q16" s="18">
        <f t="shared" si="9"/>
        <v>27.5</v>
      </c>
      <c r="R16" s="16">
        <f>VLOOKUP($C16,'Youth-12 Men''s Saber'!$C$4:$U$152,R$1-2,FALSE)</f>
        <v>32</v>
      </c>
      <c r="S16" s="17" t="str">
        <f t="shared" si="10"/>
        <v>np</v>
      </c>
      <c r="T16" s="18">
        <f t="shared" si="11"/>
        <v>0</v>
      </c>
      <c r="U16" s="16" t="str">
        <f>VLOOKUP($C16,'Youth-12 Men''s Saber'!$C$4:$U$152,U$1-2,FALSE)</f>
        <v>np</v>
      </c>
      <c r="W16">
        <f t="shared" si="12"/>
        <v>0</v>
      </c>
      <c r="X16">
        <f t="shared" si="13"/>
        <v>0</v>
      </c>
      <c r="Y16">
        <f t="shared" si="14"/>
        <v>52</v>
      </c>
      <c r="Z16">
        <f t="shared" si="15"/>
        <v>0</v>
      </c>
      <c r="AA16">
        <f t="shared" si="16"/>
        <v>27.5</v>
      </c>
      <c r="AB16">
        <f t="shared" si="17"/>
        <v>0</v>
      </c>
      <c r="AD16" s="30"/>
    </row>
    <row r="17" spans="1:30" ht="13.5">
      <c r="A17" s="2" t="str">
        <f t="shared" si="0"/>
        <v>14</v>
      </c>
      <c r="B17" s="2"/>
      <c r="C17" s="40" t="s">
        <v>468</v>
      </c>
      <c r="D17" s="1">
        <v>1992</v>
      </c>
      <c r="E17" s="38">
        <f t="shared" si="1"/>
        <v>51.5</v>
      </c>
      <c r="F17" s="38">
        <f t="shared" si="2"/>
        <v>51.5</v>
      </c>
      <c r="G17" s="3" t="s">
        <v>5</v>
      </c>
      <c r="H17" s="5">
        <f t="shared" si="3"/>
        <v>0</v>
      </c>
      <c r="I17" s="4" t="s">
        <v>5</v>
      </c>
      <c r="J17" s="5">
        <f t="shared" si="4"/>
        <v>0</v>
      </c>
      <c r="K17" s="4">
        <v>13</v>
      </c>
      <c r="L17" s="5">
        <f t="shared" si="5"/>
        <v>51.5</v>
      </c>
      <c r="M17" s="17" t="str">
        <f t="shared" si="6"/>
        <v>np</v>
      </c>
      <c r="N17" s="18">
        <f t="shared" si="7"/>
        <v>0</v>
      </c>
      <c r="O17" s="16" t="e">
        <f>VLOOKUP($C17,'Youth-12 Men''s Saber'!$C$4:$U$152,O$1-2,FALSE)</f>
        <v>#N/A</v>
      </c>
      <c r="P17" s="17" t="str">
        <f t="shared" si="8"/>
        <v>np</v>
      </c>
      <c r="Q17" s="18">
        <f t="shared" si="9"/>
        <v>0</v>
      </c>
      <c r="R17" s="16" t="e">
        <f>VLOOKUP($C17,'Youth-12 Men''s Saber'!$C$4:$U$152,R$1-2,FALSE)</f>
        <v>#N/A</v>
      </c>
      <c r="S17" s="17" t="str">
        <f t="shared" si="10"/>
        <v>np</v>
      </c>
      <c r="T17" s="18">
        <f t="shared" si="11"/>
        <v>0</v>
      </c>
      <c r="U17" s="16" t="e">
        <f>VLOOKUP($C17,'Youth-12 Men''s Saber'!$C$4:$U$152,U$1-2,FALSE)</f>
        <v>#N/A</v>
      </c>
      <c r="W17">
        <f t="shared" si="12"/>
        <v>0</v>
      </c>
      <c r="X17">
        <f t="shared" si="13"/>
        <v>0</v>
      </c>
      <c r="Y17">
        <f t="shared" si="14"/>
        <v>51.5</v>
      </c>
      <c r="Z17">
        <f t="shared" si="15"/>
        <v>0</v>
      </c>
      <c r="AA17">
        <f t="shared" si="16"/>
        <v>0</v>
      </c>
      <c r="AB17">
        <f t="shared" si="17"/>
        <v>0</v>
      </c>
      <c r="AD17" s="30"/>
    </row>
    <row r="18" spans="1:30" ht="13.5">
      <c r="A18" s="2" t="str">
        <f t="shared" si="0"/>
        <v>15</v>
      </c>
      <c r="B18" s="2"/>
      <c r="C18" s="40" t="s">
        <v>469</v>
      </c>
      <c r="D18" s="1">
        <v>1992</v>
      </c>
      <c r="E18" s="38">
        <f t="shared" si="1"/>
        <v>51</v>
      </c>
      <c r="F18" s="38">
        <f t="shared" si="2"/>
        <v>51</v>
      </c>
      <c r="G18" s="3" t="s">
        <v>5</v>
      </c>
      <c r="H18" s="5">
        <f t="shared" si="3"/>
        <v>0</v>
      </c>
      <c r="I18" s="4" t="s">
        <v>5</v>
      </c>
      <c r="J18" s="5">
        <f t="shared" si="4"/>
        <v>0</v>
      </c>
      <c r="K18" s="4">
        <v>14</v>
      </c>
      <c r="L18" s="5">
        <f t="shared" si="5"/>
        <v>51</v>
      </c>
      <c r="M18" s="17" t="str">
        <f>IF(ISERROR(O18),"np",O18)</f>
        <v>np</v>
      </c>
      <c r="N18" s="18">
        <f t="shared" si="7"/>
        <v>0</v>
      </c>
      <c r="O18" s="16" t="e">
        <f>VLOOKUP($C18,'Youth-12 Men''s Saber'!$C$4:$U$152,O$1-2,FALSE)</f>
        <v>#N/A</v>
      </c>
      <c r="P18" s="17" t="str">
        <f>IF(ISERROR(R18),"np",R18)</f>
        <v>np</v>
      </c>
      <c r="Q18" s="18">
        <f t="shared" si="9"/>
        <v>0</v>
      </c>
      <c r="R18" s="16" t="e">
        <f>VLOOKUP($C18,'Youth-12 Men''s Saber'!$C$4:$U$152,R$1-2,FALSE)</f>
        <v>#N/A</v>
      </c>
      <c r="S18" s="17" t="str">
        <f>IF(ISERROR(U18),"np",U18)</f>
        <v>np</v>
      </c>
      <c r="T18" s="18">
        <f t="shared" si="11"/>
        <v>0</v>
      </c>
      <c r="U18" s="16" t="e">
        <f>VLOOKUP($C18,'Youth-12 Men''s Saber'!$C$4:$U$152,U$1-2,FALSE)</f>
        <v>#N/A</v>
      </c>
      <c r="W18">
        <f>H18</f>
        <v>0</v>
      </c>
      <c r="X18">
        <f>J18</f>
        <v>0</v>
      </c>
      <c r="Y18">
        <f>L18</f>
        <v>51</v>
      </c>
      <c r="Z18">
        <f>N18</f>
        <v>0</v>
      </c>
      <c r="AA18">
        <f>Q18</f>
        <v>0</v>
      </c>
      <c r="AB18">
        <f>T18</f>
        <v>0</v>
      </c>
      <c r="AD18" s="30"/>
    </row>
    <row r="19" spans="1:30" ht="13.5">
      <c r="A19" s="2" t="str">
        <f t="shared" si="0"/>
        <v>16</v>
      </c>
      <c r="B19" s="2"/>
      <c r="C19" s="40" t="s">
        <v>470</v>
      </c>
      <c r="D19" s="1">
        <v>1992</v>
      </c>
      <c r="E19" s="38">
        <f t="shared" si="1"/>
        <v>50.5</v>
      </c>
      <c r="F19" s="38">
        <f t="shared" si="2"/>
        <v>50.5</v>
      </c>
      <c r="G19" s="3" t="s">
        <v>5</v>
      </c>
      <c r="H19" s="5">
        <f t="shared" si="3"/>
        <v>0</v>
      </c>
      <c r="I19" s="4" t="s">
        <v>5</v>
      </c>
      <c r="J19" s="5">
        <f t="shared" si="4"/>
        <v>0</v>
      </c>
      <c r="K19" s="4">
        <v>15</v>
      </c>
      <c r="L19" s="5">
        <f t="shared" si="5"/>
        <v>50.5</v>
      </c>
      <c r="M19" s="17" t="str">
        <f>IF(ISERROR(O19),"np",O19)</f>
        <v>np</v>
      </c>
      <c r="N19" s="18">
        <f t="shared" si="7"/>
        <v>0</v>
      </c>
      <c r="O19" s="16" t="e">
        <f>VLOOKUP($C19,'Youth-12 Men''s Saber'!$C$4:$U$152,O$1-2,FALSE)</f>
        <v>#N/A</v>
      </c>
      <c r="P19" s="17" t="str">
        <f>IF(ISERROR(R19),"np",R19)</f>
        <v>np</v>
      </c>
      <c r="Q19" s="18">
        <f t="shared" si="9"/>
        <v>0</v>
      </c>
      <c r="R19" s="16" t="e">
        <f>VLOOKUP($C19,'Youth-12 Men''s Saber'!$C$4:$U$152,R$1-2,FALSE)</f>
        <v>#N/A</v>
      </c>
      <c r="S19" s="17" t="str">
        <f>IF(ISERROR(U19),"np",U19)</f>
        <v>np</v>
      </c>
      <c r="T19" s="18">
        <f t="shared" si="11"/>
        <v>0</v>
      </c>
      <c r="U19" s="16" t="e">
        <f>VLOOKUP($C19,'Youth-12 Men''s Saber'!$C$4:$U$152,U$1-2,FALSE)</f>
        <v>#N/A</v>
      </c>
      <c r="W19">
        <f>H19</f>
        <v>0</v>
      </c>
      <c r="X19">
        <f>J19</f>
        <v>0</v>
      </c>
      <c r="Y19">
        <f>L19</f>
        <v>50.5</v>
      </c>
      <c r="Z19">
        <f>N19</f>
        <v>0</v>
      </c>
      <c r="AA19">
        <f>Q19</f>
        <v>0</v>
      </c>
      <c r="AB19">
        <f>T19</f>
        <v>0</v>
      </c>
      <c r="AD19" s="30"/>
    </row>
    <row r="20" spans="1:30" ht="13.5">
      <c r="A20" s="2" t="str">
        <f t="shared" si="0"/>
        <v>17</v>
      </c>
      <c r="B20" s="2"/>
      <c r="C20" s="40" t="s">
        <v>471</v>
      </c>
      <c r="D20" s="1">
        <v>1993</v>
      </c>
      <c r="E20" s="38">
        <f t="shared" si="1"/>
        <v>50</v>
      </c>
      <c r="F20" s="38">
        <f t="shared" si="2"/>
        <v>50</v>
      </c>
      <c r="G20" s="3" t="s">
        <v>5</v>
      </c>
      <c r="H20" s="5">
        <f t="shared" si="3"/>
        <v>0</v>
      </c>
      <c r="I20" s="4" t="s">
        <v>5</v>
      </c>
      <c r="J20" s="5">
        <f t="shared" si="4"/>
        <v>0</v>
      </c>
      <c r="K20" s="4">
        <v>16</v>
      </c>
      <c r="L20" s="5">
        <f t="shared" si="5"/>
        <v>50</v>
      </c>
      <c r="M20" s="17" t="str">
        <f>IF(ISERROR(O20),"np",O20)</f>
        <v>np</v>
      </c>
      <c r="N20" s="18">
        <f t="shared" si="7"/>
        <v>0</v>
      </c>
      <c r="O20" s="16" t="e">
        <f>VLOOKUP($C20,'Youth-12 Men''s Saber'!$C$4:$U$152,O$1-2,FALSE)</f>
        <v>#N/A</v>
      </c>
      <c r="P20" s="17" t="str">
        <f>IF(ISERROR(R20),"np",R20)</f>
        <v>np</v>
      </c>
      <c r="Q20" s="18">
        <f t="shared" si="9"/>
        <v>0</v>
      </c>
      <c r="R20" s="16" t="e">
        <f>VLOOKUP($C20,'Youth-12 Men''s Saber'!$C$4:$U$152,R$1-2,FALSE)</f>
        <v>#N/A</v>
      </c>
      <c r="S20" s="17" t="str">
        <f>IF(ISERROR(U20),"np",U20)</f>
        <v>np</v>
      </c>
      <c r="T20" s="18">
        <f t="shared" si="11"/>
        <v>0</v>
      </c>
      <c r="U20" s="16" t="e">
        <f>VLOOKUP($C20,'Youth-12 Men''s Saber'!$C$4:$U$152,U$1-2,FALSE)</f>
        <v>#N/A</v>
      </c>
      <c r="W20">
        <f>H20</f>
        <v>0</v>
      </c>
      <c r="X20">
        <f>J20</f>
        <v>0</v>
      </c>
      <c r="Y20">
        <f>L20</f>
        <v>50</v>
      </c>
      <c r="Z20">
        <f>N20</f>
        <v>0</v>
      </c>
      <c r="AA20">
        <f>Q20</f>
        <v>0</v>
      </c>
      <c r="AB20">
        <f>T20</f>
        <v>0</v>
      </c>
      <c r="AD20" s="30"/>
    </row>
    <row r="21" spans="1:30" ht="13.5">
      <c r="A21" s="2" t="str">
        <f t="shared" si="0"/>
        <v>18</v>
      </c>
      <c r="B21" s="2"/>
      <c r="C21" s="26" t="s">
        <v>191</v>
      </c>
      <c r="D21" s="1">
        <v>1992</v>
      </c>
      <c r="E21" s="38">
        <f t="shared" si="1"/>
        <v>28.5</v>
      </c>
      <c r="F21" s="38">
        <f t="shared" si="2"/>
        <v>0</v>
      </c>
      <c r="G21" s="3" t="s">
        <v>5</v>
      </c>
      <c r="H21" s="5">
        <f t="shared" si="3"/>
        <v>0</v>
      </c>
      <c r="I21" s="4" t="s">
        <v>5</v>
      </c>
      <c r="J21" s="5">
        <f t="shared" si="4"/>
        <v>0</v>
      </c>
      <c r="K21" s="4" t="s">
        <v>5</v>
      </c>
      <c r="L21" s="5">
        <f t="shared" si="5"/>
        <v>0</v>
      </c>
      <c r="M21" s="17" t="str">
        <f t="shared" si="6"/>
        <v>np</v>
      </c>
      <c r="N21" s="18">
        <f t="shared" si="7"/>
        <v>0</v>
      </c>
      <c r="O21" s="16" t="str">
        <f>VLOOKUP($C21,'Youth-12 Men''s Saber'!$C$4:$U$152,O$1-2,FALSE)</f>
        <v>np</v>
      </c>
      <c r="P21" s="17">
        <f t="shared" si="8"/>
        <v>30</v>
      </c>
      <c r="Q21" s="18">
        <f t="shared" si="9"/>
        <v>28.5</v>
      </c>
      <c r="R21" s="16">
        <f>VLOOKUP($C21,'Youth-12 Men''s Saber'!$C$4:$U$152,R$1-2,FALSE)</f>
        <v>30</v>
      </c>
      <c r="S21" s="17" t="str">
        <f t="shared" si="10"/>
        <v>np</v>
      </c>
      <c r="T21" s="18">
        <f t="shared" si="11"/>
        <v>0</v>
      </c>
      <c r="U21" s="16" t="str">
        <f>VLOOKUP($C21,'Youth-12 Men''s Saber'!$C$4:$U$152,U$1-2,FALSE)</f>
        <v>np</v>
      </c>
      <c r="W21">
        <f t="shared" si="12"/>
        <v>0</v>
      </c>
      <c r="X21">
        <f t="shared" si="13"/>
        <v>0</v>
      </c>
      <c r="Y21">
        <f t="shared" si="14"/>
        <v>0</v>
      </c>
      <c r="Z21">
        <f t="shared" si="15"/>
        <v>0</v>
      </c>
      <c r="AA21">
        <f t="shared" si="16"/>
        <v>28.5</v>
      </c>
      <c r="AB21">
        <f t="shared" si="17"/>
        <v>0</v>
      </c>
      <c r="AD21" s="30"/>
    </row>
    <row r="22" ht="13.5">
      <c r="AD22" s="30"/>
    </row>
    <row r="23" ht="13.5">
      <c r="AD23" s="30"/>
    </row>
    <row r="24" spans="3:30" ht="13.5">
      <c r="C24" s="28"/>
      <c r="D24"/>
      <c r="AD24" s="30"/>
    </row>
    <row r="25" spans="3:30" ht="13.5">
      <c r="C25" s="28"/>
      <c r="D25"/>
      <c r="AD25" s="30"/>
    </row>
    <row r="26" ht="13.5">
      <c r="AD26" s="30"/>
    </row>
    <row r="27" ht="13.5">
      <c r="AD27" s="30"/>
    </row>
    <row r="28" ht="13.5">
      <c r="AD28" s="30"/>
    </row>
    <row r="29" ht="13.5">
      <c r="AD29" s="30"/>
    </row>
    <row r="30" ht="13.5">
      <c r="AD30" s="30"/>
    </row>
    <row r="31" ht="13.5">
      <c r="AD31" s="30"/>
    </row>
    <row r="32" ht="13.5">
      <c r="AD32" s="30"/>
    </row>
    <row r="33" ht="13.5">
      <c r="AD33" s="30"/>
    </row>
    <row r="34" ht="13.5">
      <c r="AD34" s="30"/>
    </row>
    <row r="35" ht="13.5">
      <c r="AD35" s="30"/>
    </row>
    <row r="36" ht="13.5">
      <c r="AD36" s="30"/>
    </row>
    <row r="37" ht="13.5">
      <c r="AD37" s="30"/>
    </row>
    <row r="38" ht="13.5">
      <c r="AD38" s="30"/>
    </row>
    <row r="39" ht="13.5">
      <c r="AD39" s="30"/>
    </row>
    <row r="40" ht="13.5">
      <c r="AD40" s="30"/>
    </row>
    <row r="41" ht="13.5">
      <c r="AD41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&amp;L&amp;"Arial,Bold"* Permanent Resident&amp;"Arial,Regular"
Total = Best 4 results&amp;CPage &amp;P&amp;R&amp;"Arial,Bold"np = Did not earn points (including not competing)&amp;"Arial,Regular"
Printed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260</v>
      </c>
      <c r="H1" s="10"/>
      <c r="I1" s="9" t="s">
        <v>367</v>
      </c>
      <c r="J1" s="10"/>
      <c r="K1" s="9" t="s">
        <v>444</v>
      </c>
      <c r="L1" s="10"/>
      <c r="M1" s="15" t="s">
        <v>258</v>
      </c>
      <c r="N1" s="19"/>
      <c r="O1" s="20">
        <f>HLOOKUP(M1,'Youth-12 Women''s Epée'!$G$1:$L$3,3,0)</f>
        <v>7</v>
      </c>
      <c r="P1" s="15" t="s">
        <v>369</v>
      </c>
      <c r="Q1" s="19"/>
      <c r="R1" s="20">
        <f>HLOOKUP(P1,'Youth-12 Women''s Epée'!$G$1:$L$3,3,0)</f>
        <v>9</v>
      </c>
      <c r="S1" s="15" t="s">
        <v>446</v>
      </c>
      <c r="T1" s="19"/>
      <c r="U1" s="20">
        <f>HLOOKUP(S1,'Youth-12 Women''s Epée'!$G$1:$L$3,3,0)</f>
        <v>11</v>
      </c>
    </row>
    <row r="2" spans="1:30" s="11" customFormat="1" ht="18.75" customHeight="1">
      <c r="A2" s="7"/>
      <c r="B2" s="7"/>
      <c r="C2" s="12"/>
      <c r="D2" s="12"/>
      <c r="E2" s="36"/>
      <c r="F2" s="36"/>
      <c r="G2" s="35" t="s">
        <v>6</v>
      </c>
      <c r="H2" s="10" t="s">
        <v>261</v>
      </c>
      <c r="I2" s="13" t="s">
        <v>6</v>
      </c>
      <c r="J2" s="10" t="s">
        <v>368</v>
      </c>
      <c r="K2" s="13" t="s">
        <v>6</v>
      </c>
      <c r="L2" s="10" t="s">
        <v>445</v>
      </c>
      <c r="M2" s="15" t="str">
        <f ca="1">INDIRECT("'Youth-12 Women''s Epée'!R2C"&amp;O1,FALSE)</f>
        <v>A</v>
      </c>
      <c r="N2" s="19" t="str">
        <f ca="1">INDIRECT("'Youth-12 Women''s Epée'!R2C"&amp;O1+1,FALSE)</f>
        <v>Jan 2003&lt;BR&gt;Y12</v>
      </c>
      <c r="O2" s="14"/>
      <c r="P2" s="15" t="str">
        <f ca="1">INDIRECT("'Youth-12 Women''s Epée'!R2C"&amp;R1,FALSE)</f>
        <v>A</v>
      </c>
      <c r="Q2" s="19" t="str">
        <f ca="1">INDIRECT("'Youth-12 Women''s Epée'!R2C"&amp;R1+1,FALSE)</f>
        <v>Apr 2003&lt;BR&gt;Y12</v>
      </c>
      <c r="R2" s="14"/>
      <c r="S2" s="15" t="str">
        <f ca="1">INDIRECT("'Youth-12 Women''s Epée'!R2C"&amp;U1,FALSE)</f>
        <v>A</v>
      </c>
      <c r="T2" s="19" t="str">
        <f ca="1">INDIRECT("'Youth-12 Women''s Epée'!R2C"&amp;U1+1,FALSE)</f>
        <v>Summer&lt;BR&gt;2003&lt;BR&gt;Y12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2</v>
      </c>
      <c r="O3" s="14"/>
      <c r="P3" s="23">
        <f>COLUMN()</f>
        <v>16</v>
      </c>
      <c r="Q3" s="24">
        <f>HLOOKUP(P2,PointTableHeader,2,FALSE)</f>
        <v>2</v>
      </c>
      <c r="R3" s="14"/>
      <c r="S3" s="23">
        <f>COLUMN()</f>
        <v>19</v>
      </c>
      <c r="T3" s="24">
        <f>HLOOKUP(S2,PointTableHeader,2,FALSE)</f>
        <v>2</v>
      </c>
      <c r="U3" s="14"/>
    </row>
    <row r="4" spans="1:30" ht="13.5">
      <c r="A4" s="2" t="str">
        <f aca="true" t="shared" si="0" ref="A4:A14">IF(E4=0,"",IF(E4=E3,A3,ROW()-3&amp;IF(E4=E5,"T","")))</f>
        <v>1</v>
      </c>
      <c r="B4" s="2"/>
      <c r="C4" s="26" t="s">
        <v>176</v>
      </c>
      <c r="D4" s="26">
        <v>1992</v>
      </c>
      <c r="E4" s="38">
        <f aca="true" t="shared" si="1" ref="E4:E14">LARGE($W4:$AB4,1)+LARGE($W4:$AB4,2)+LARGE($W4:$AB4,3)+LARGE($W4:$AB4,4)</f>
        <v>354.5</v>
      </c>
      <c r="F4" s="38">
        <f aca="true" t="shared" si="2" ref="F4:F14">LARGE($W4:$Y4,1)+LARGE($W4:$Y4,2)</f>
        <v>200</v>
      </c>
      <c r="G4" s="3">
        <v>1</v>
      </c>
      <c r="H4" s="5">
        <f aca="true" t="shared" si="3" ref="H4:H14">IF(OR(G4&gt;=33,ISNUMBER(G4)=FALSE),0,VLOOKUP(G4,PointTable,H$3,TRUE))</f>
        <v>100</v>
      </c>
      <c r="I4" s="4">
        <v>3</v>
      </c>
      <c r="J4" s="5">
        <f aca="true" t="shared" si="4" ref="J4:J14">IF(OR(I4&gt;=33,ISNUMBER(I4)=FALSE),0,VLOOKUP(I4,PointTable,J$3,TRUE))</f>
        <v>85</v>
      </c>
      <c r="K4" s="4">
        <v>1</v>
      </c>
      <c r="L4" s="5">
        <f aca="true" t="shared" si="5" ref="L4:L14">IF(OR(K4&gt;=33,ISNUMBER(K4)=FALSE),0,VLOOKUP(K4,PointTable,L$3,TRUE))</f>
        <v>100</v>
      </c>
      <c r="M4" s="17">
        <f aca="true" t="shared" si="6" ref="M4:M13">IF(ISERROR(O4),"np",O4)</f>
        <v>8</v>
      </c>
      <c r="N4" s="18">
        <f aca="true" t="shared" si="7" ref="N4:N14">IF(OR(M4&gt;=33,ISNUMBER(M4)=FALSE),0,VLOOKUP(M4,PointTable,N$3,TRUE))</f>
        <v>68.5</v>
      </c>
      <c r="O4" s="16">
        <f>VLOOKUP($C4,'Youth-12 Women''s Epée'!$C$4:$U$154,O$1-2,FALSE)</f>
        <v>8</v>
      </c>
      <c r="P4" s="17">
        <f aca="true" t="shared" si="8" ref="P4:P13">IF(ISERROR(R4),"np",R4)</f>
        <v>13</v>
      </c>
      <c r="Q4" s="18">
        <f aca="true" t="shared" si="9" ref="Q4:Q14">IF(OR(P4&gt;=33,ISNUMBER(P4)=FALSE),0,VLOOKUP(P4,PointTable,Q$3,TRUE))</f>
        <v>51.5</v>
      </c>
      <c r="R4" s="16">
        <f>VLOOKUP($C4,'Youth-12 Women''s Epée'!$C$4:$U$154,R$1-2,FALSE)</f>
        <v>13</v>
      </c>
      <c r="S4" s="17">
        <f aca="true" t="shared" si="10" ref="S4:S13">IF(ISERROR(U4),"np",U4)</f>
        <v>6</v>
      </c>
      <c r="T4" s="18">
        <f aca="true" t="shared" si="11" ref="T4:T14">IF(OR(S4&gt;=33,ISNUMBER(S4)=FALSE),0,VLOOKUP(S4,PointTable,T$3,TRUE))</f>
        <v>69.5</v>
      </c>
      <c r="U4" s="16">
        <f>VLOOKUP($C4,'Youth-12 Women''s Epée'!$C$4:$U$154,U$1-2,FALSE)</f>
        <v>6</v>
      </c>
      <c r="W4">
        <f aca="true" t="shared" si="12" ref="W4:W13">H4</f>
        <v>100</v>
      </c>
      <c r="X4">
        <f aca="true" t="shared" si="13" ref="X4:X13">J4</f>
        <v>85</v>
      </c>
      <c r="Y4">
        <f aca="true" t="shared" si="14" ref="Y4:Y13">L4</f>
        <v>100</v>
      </c>
      <c r="Z4">
        <f aca="true" t="shared" si="15" ref="Z4:Z13">N4</f>
        <v>68.5</v>
      </c>
      <c r="AA4">
        <f aca="true" t="shared" si="16" ref="AA4:AA13">Q4</f>
        <v>51.5</v>
      </c>
      <c r="AB4">
        <f aca="true" t="shared" si="17" ref="AB4:AB13">T4</f>
        <v>69.5</v>
      </c>
      <c r="AD4" s="30"/>
    </row>
    <row r="5" spans="1:30" ht="13.5">
      <c r="A5" s="2" t="str">
        <f t="shared" si="0"/>
        <v>2</v>
      </c>
      <c r="B5" s="2"/>
      <c r="C5" s="26" t="s">
        <v>239</v>
      </c>
      <c r="D5" s="26">
        <v>1992</v>
      </c>
      <c r="E5" s="38">
        <f t="shared" si="1"/>
        <v>330</v>
      </c>
      <c r="F5" s="38">
        <f t="shared" si="2"/>
        <v>192</v>
      </c>
      <c r="G5" s="3">
        <v>2</v>
      </c>
      <c r="H5" s="5">
        <f t="shared" si="3"/>
        <v>92</v>
      </c>
      <c r="I5" s="4">
        <v>1</v>
      </c>
      <c r="J5" s="5">
        <f t="shared" si="4"/>
        <v>100</v>
      </c>
      <c r="K5" s="4">
        <v>3</v>
      </c>
      <c r="L5" s="5">
        <f t="shared" si="5"/>
        <v>85</v>
      </c>
      <c r="M5" s="17" t="str">
        <f>IF(ISERROR(O5),"np",O5)</f>
        <v>np</v>
      </c>
      <c r="N5" s="18">
        <f t="shared" si="7"/>
        <v>0</v>
      </c>
      <c r="O5" s="16" t="str">
        <f>VLOOKUP($C5,'Youth-12 Women''s Epée'!$C$4:$U$154,O$1-2,FALSE)</f>
        <v>np</v>
      </c>
      <c r="P5" s="17">
        <f>IF(ISERROR(R5),"np",R5)</f>
        <v>11</v>
      </c>
      <c r="Q5" s="18">
        <f t="shared" si="9"/>
        <v>52.5</v>
      </c>
      <c r="R5" s="16">
        <f>VLOOKUP($C5,'Youth-12 Women''s Epée'!$C$4:$U$154,R$1-2,FALSE)</f>
        <v>11</v>
      </c>
      <c r="S5" s="17">
        <f>IF(ISERROR(U5),"np",U5)</f>
        <v>10</v>
      </c>
      <c r="T5" s="18">
        <f t="shared" si="11"/>
        <v>53</v>
      </c>
      <c r="U5" s="16">
        <f>VLOOKUP($C5,'Youth-12 Women''s Epée'!$C$4:$U$154,U$1-2,FALSE)</f>
        <v>10</v>
      </c>
      <c r="W5">
        <f>H5</f>
        <v>92</v>
      </c>
      <c r="X5">
        <f>J5</f>
        <v>100</v>
      </c>
      <c r="Y5">
        <f>L5</f>
        <v>85</v>
      </c>
      <c r="Z5">
        <f>N5</f>
        <v>0</v>
      </c>
      <c r="AA5">
        <f>Q5</f>
        <v>52.5</v>
      </c>
      <c r="AB5">
        <f>T5</f>
        <v>53</v>
      </c>
      <c r="AD5" s="30"/>
    </row>
    <row r="6" spans="1:30" ht="13.5">
      <c r="A6" s="2" t="str">
        <f t="shared" si="0"/>
        <v>3</v>
      </c>
      <c r="B6" s="2"/>
      <c r="C6" s="26" t="s">
        <v>237</v>
      </c>
      <c r="D6" s="26">
        <v>1992</v>
      </c>
      <c r="E6" s="38">
        <f t="shared" si="1"/>
        <v>229</v>
      </c>
      <c r="F6" s="38">
        <f t="shared" si="2"/>
        <v>177</v>
      </c>
      <c r="G6" s="3" t="s">
        <v>5</v>
      </c>
      <c r="H6" s="5">
        <f t="shared" si="3"/>
        <v>0</v>
      </c>
      <c r="I6" s="4">
        <v>2</v>
      </c>
      <c r="J6" s="5">
        <f t="shared" si="4"/>
        <v>92</v>
      </c>
      <c r="K6" s="4">
        <v>3</v>
      </c>
      <c r="L6" s="5">
        <f t="shared" si="5"/>
        <v>85</v>
      </c>
      <c r="M6" s="17" t="str">
        <f t="shared" si="6"/>
        <v>np</v>
      </c>
      <c r="N6" s="18">
        <f t="shared" si="7"/>
        <v>0</v>
      </c>
      <c r="O6" s="16" t="str">
        <f>VLOOKUP($C6,'Youth-12 Women''s Epée'!$C$4:$U$154,O$1-2,FALSE)</f>
        <v>np</v>
      </c>
      <c r="P6" s="17">
        <f t="shared" si="8"/>
        <v>12</v>
      </c>
      <c r="Q6" s="18">
        <f t="shared" si="9"/>
        <v>52</v>
      </c>
      <c r="R6" s="16">
        <f>VLOOKUP($C6,'Youth-12 Women''s Epée'!$C$4:$U$154,R$1-2,FALSE)</f>
        <v>12</v>
      </c>
      <c r="S6" s="17" t="str">
        <f t="shared" si="10"/>
        <v>np</v>
      </c>
      <c r="T6" s="18">
        <f t="shared" si="11"/>
        <v>0</v>
      </c>
      <c r="U6" s="16" t="str">
        <f>VLOOKUP($C6,'Youth-12 Women''s Epée'!$C$4:$U$154,U$1-2,FALSE)</f>
        <v>np</v>
      </c>
      <c r="W6">
        <f t="shared" si="12"/>
        <v>0</v>
      </c>
      <c r="X6">
        <f t="shared" si="13"/>
        <v>92</v>
      </c>
      <c r="Y6">
        <f t="shared" si="14"/>
        <v>85</v>
      </c>
      <c r="Z6">
        <f t="shared" si="15"/>
        <v>0</v>
      </c>
      <c r="AA6">
        <f t="shared" si="16"/>
        <v>52</v>
      </c>
      <c r="AB6">
        <f t="shared" si="17"/>
        <v>0</v>
      </c>
      <c r="AD6" s="30"/>
    </row>
    <row r="7" spans="1:30" ht="13.5">
      <c r="A7" s="2" t="str">
        <f t="shared" si="0"/>
        <v>4</v>
      </c>
      <c r="B7" s="2"/>
      <c r="C7" s="26" t="s">
        <v>119</v>
      </c>
      <c r="D7" s="26">
        <v>1992</v>
      </c>
      <c r="E7" s="38">
        <f t="shared" si="1"/>
        <v>162</v>
      </c>
      <c r="F7" s="38">
        <f t="shared" si="2"/>
        <v>92</v>
      </c>
      <c r="G7" s="3" t="s">
        <v>5</v>
      </c>
      <c r="H7" s="5">
        <f t="shared" si="3"/>
        <v>0</v>
      </c>
      <c r="I7" s="4" t="s">
        <v>5</v>
      </c>
      <c r="J7" s="5">
        <f t="shared" si="4"/>
        <v>0</v>
      </c>
      <c r="K7" s="4">
        <v>2</v>
      </c>
      <c r="L7" s="5">
        <f t="shared" si="5"/>
        <v>92</v>
      </c>
      <c r="M7" s="17" t="str">
        <f t="shared" si="6"/>
        <v>np</v>
      </c>
      <c r="N7" s="18">
        <f t="shared" si="7"/>
        <v>0</v>
      </c>
      <c r="O7" s="16" t="str">
        <f>VLOOKUP($C7,'Youth-12 Women''s Epée'!$C$4:$U$154,O$1-2,FALSE)</f>
        <v>np</v>
      </c>
      <c r="P7" s="17" t="str">
        <f t="shared" si="8"/>
        <v>np</v>
      </c>
      <c r="Q7" s="18">
        <f t="shared" si="9"/>
        <v>0</v>
      </c>
      <c r="R7" s="16" t="str">
        <f>VLOOKUP($C7,'Youth-12 Women''s Epée'!$C$4:$U$154,R$1-2,FALSE)</f>
        <v>np</v>
      </c>
      <c r="S7" s="17">
        <f t="shared" si="10"/>
        <v>5</v>
      </c>
      <c r="T7" s="18">
        <f t="shared" si="11"/>
        <v>70</v>
      </c>
      <c r="U7" s="16">
        <f>VLOOKUP($C7,'Youth-12 Women''s Epée'!$C$4:$U$154,U$1-2,FALSE)</f>
        <v>5</v>
      </c>
      <c r="W7">
        <f t="shared" si="12"/>
        <v>0</v>
      </c>
      <c r="X7">
        <f t="shared" si="13"/>
        <v>0</v>
      </c>
      <c r="Y7">
        <f t="shared" si="14"/>
        <v>92</v>
      </c>
      <c r="Z7">
        <f t="shared" si="15"/>
        <v>0</v>
      </c>
      <c r="AA7">
        <f t="shared" si="16"/>
        <v>0</v>
      </c>
      <c r="AB7">
        <f t="shared" si="17"/>
        <v>70</v>
      </c>
      <c r="AD7" s="30"/>
    </row>
    <row r="8" spans="1:30" ht="13.5">
      <c r="A8" s="2" t="str">
        <f t="shared" si="0"/>
        <v>5T</v>
      </c>
      <c r="B8" s="2"/>
      <c r="C8" s="26" t="s">
        <v>216</v>
      </c>
      <c r="D8" s="26">
        <v>1993</v>
      </c>
      <c r="E8" s="38">
        <f t="shared" si="1"/>
        <v>85</v>
      </c>
      <c r="F8" s="38">
        <f t="shared" si="2"/>
        <v>85</v>
      </c>
      <c r="G8" s="3" t="s">
        <v>5</v>
      </c>
      <c r="H8" s="5">
        <f t="shared" si="3"/>
        <v>0</v>
      </c>
      <c r="I8" s="4">
        <v>3</v>
      </c>
      <c r="J8" s="5">
        <f t="shared" si="4"/>
        <v>85</v>
      </c>
      <c r="K8" s="4" t="s">
        <v>5</v>
      </c>
      <c r="L8" s="5">
        <f t="shared" si="5"/>
        <v>0</v>
      </c>
      <c r="M8" s="17" t="str">
        <f t="shared" si="6"/>
        <v>np</v>
      </c>
      <c r="N8" s="18">
        <f t="shared" si="7"/>
        <v>0</v>
      </c>
      <c r="O8" s="16" t="e">
        <f>VLOOKUP($C8,'Youth-12 Women''s Epée'!$C$4:$U$154,O$1-2,FALSE)</f>
        <v>#N/A</v>
      </c>
      <c r="P8" s="17" t="str">
        <f t="shared" si="8"/>
        <v>np</v>
      </c>
      <c r="Q8" s="18">
        <f t="shared" si="9"/>
        <v>0</v>
      </c>
      <c r="R8" s="16" t="e">
        <f>VLOOKUP($C8,'Youth-12 Women''s Epée'!$C$4:$U$154,R$1-2,FALSE)</f>
        <v>#N/A</v>
      </c>
      <c r="S8" s="17" t="str">
        <f t="shared" si="10"/>
        <v>np</v>
      </c>
      <c r="T8" s="18">
        <f t="shared" si="11"/>
        <v>0</v>
      </c>
      <c r="U8" s="16" t="e">
        <f>VLOOKUP($C8,'Youth-12 Women''s Epée'!$C$4:$U$154,U$1-2,FALSE)</f>
        <v>#N/A</v>
      </c>
      <c r="W8">
        <f t="shared" si="12"/>
        <v>0</v>
      </c>
      <c r="X8">
        <f t="shared" si="13"/>
        <v>85</v>
      </c>
      <c r="Y8">
        <f t="shared" si="14"/>
        <v>0</v>
      </c>
      <c r="Z8">
        <f t="shared" si="15"/>
        <v>0</v>
      </c>
      <c r="AA8">
        <f t="shared" si="16"/>
        <v>0</v>
      </c>
      <c r="AB8">
        <f t="shared" si="17"/>
        <v>0</v>
      </c>
      <c r="AD8" s="30"/>
    </row>
    <row r="9" spans="1:30" ht="13.5">
      <c r="A9" s="2" t="str">
        <f t="shared" si="0"/>
        <v>5T</v>
      </c>
      <c r="B9" s="2"/>
      <c r="C9" s="26" t="s">
        <v>120</v>
      </c>
      <c r="D9" s="26">
        <v>1993</v>
      </c>
      <c r="E9" s="38">
        <f t="shared" si="1"/>
        <v>85</v>
      </c>
      <c r="F9" s="38">
        <f t="shared" si="2"/>
        <v>85</v>
      </c>
      <c r="G9" s="3">
        <v>3</v>
      </c>
      <c r="H9" s="5">
        <f t="shared" si="3"/>
        <v>85</v>
      </c>
      <c r="I9" s="4" t="s">
        <v>5</v>
      </c>
      <c r="J9" s="5">
        <f t="shared" si="4"/>
        <v>0</v>
      </c>
      <c r="K9" s="4" t="s">
        <v>5</v>
      </c>
      <c r="L9" s="5">
        <f t="shared" si="5"/>
        <v>0</v>
      </c>
      <c r="M9" s="17" t="str">
        <f>IF(ISERROR(O9),"np",O9)</f>
        <v>np</v>
      </c>
      <c r="N9" s="18">
        <f t="shared" si="7"/>
        <v>0</v>
      </c>
      <c r="O9" s="16" t="e">
        <f>VLOOKUP($C9,'Youth-12 Women''s Epée'!$C$4:$U$154,O$1-2,FALSE)</f>
        <v>#N/A</v>
      </c>
      <c r="P9" s="17" t="str">
        <f>IF(ISERROR(R9),"np",R9)</f>
        <v>np</v>
      </c>
      <c r="Q9" s="18">
        <f t="shared" si="9"/>
        <v>0</v>
      </c>
      <c r="R9" s="16" t="e">
        <f>VLOOKUP($C9,'Youth-12 Women''s Epée'!$C$4:$U$154,R$1-2,FALSE)</f>
        <v>#N/A</v>
      </c>
      <c r="S9" s="17" t="str">
        <f>IF(ISERROR(U9),"np",U9)</f>
        <v>np</v>
      </c>
      <c r="T9" s="18">
        <f t="shared" si="11"/>
        <v>0</v>
      </c>
      <c r="U9" s="16" t="e">
        <f>VLOOKUP($C9,'Youth-12 Women''s Epée'!$C$4:$U$154,U$1-2,FALSE)</f>
        <v>#N/A</v>
      </c>
      <c r="W9">
        <f>H9</f>
        <v>85</v>
      </c>
      <c r="X9">
        <f>J9</f>
        <v>0</v>
      </c>
      <c r="Y9">
        <f>L9</f>
        <v>0</v>
      </c>
      <c r="Z9">
        <f>N9</f>
        <v>0</v>
      </c>
      <c r="AA9">
        <f>Q9</f>
        <v>0</v>
      </c>
      <c r="AB9">
        <f>T9</f>
        <v>0</v>
      </c>
      <c r="AD9" s="30"/>
    </row>
    <row r="10" spans="1:30" ht="13.5">
      <c r="A10" s="2" t="str">
        <f t="shared" si="0"/>
        <v>5T</v>
      </c>
      <c r="B10" s="2"/>
      <c r="C10" s="26" t="s">
        <v>236</v>
      </c>
      <c r="D10" s="26">
        <v>1992</v>
      </c>
      <c r="E10" s="38">
        <f t="shared" si="1"/>
        <v>85</v>
      </c>
      <c r="F10" s="38">
        <f t="shared" si="2"/>
        <v>85</v>
      </c>
      <c r="G10" s="3">
        <v>3</v>
      </c>
      <c r="H10" s="5">
        <f t="shared" si="3"/>
        <v>85</v>
      </c>
      <c r="I10" s="4" t="s">
        <v>5</v>
      </c>
      <c r="J10" s="5">
        <f t="shared" si="4"/>
        <v>0</v>
      </c>
      <c r="K10" s="4" t="s">
        <v>5</v>
      </c>
      <c r="L10" s="5">
        <f t="shared" si="5"/>
        <v>0</v>
      </c>
      <c r="M10" s="17" t="str">
        <f t="shared" si="6"/>
        <v>np</v>
      </c>
      <c r="N10" s="18">
        <f t="shared" si="7"/>
        <v>0</v>
      </c>
      <c r="O10" s="16" t="e">
        <f>VLOOKUP($C10,'Youth-12 Women''s Epée'!$C$4:$U$154,O$1-2,FALSE)</f>
        <v>#N/A</v>
      </c>
      <c r="P10" s="17" t="str">
        <f t="shared" si="8"/>
        <v>np</v>
      </c>
      <c r="Q10" s="18">
        <f t="shared" si="9"/>
        <v>0</v>
      </c>
      <c r="R10" s="16" t="e">
        <f>VLOOKUP($C10,'Youth-12 Women''s Epée'!$C$4:$U$154,R$1-2,FALSE)</f>
        <v>#N/A</v>
      </c>
      <c r="S10" s="17" t="str">
        <f t="shared" si="10"/>
        <v>np</v>
      </c>
      <c r="T10" s="18">
        <f t="shared" si="11"/>
        <v>0</v>
      </c>
      <c r="U10" s="16" t="e">
        <f>VLOOKUP($C10,'Youth-12 Women''s Epée'!$C$4:$U$154,U$1-2,FALSE)</f>
        <v>#N/A</v>
      </c>
      <c r="W10">
        <f t="shared" si="12"/>
        <v>85</v>
      </c>
      <c r="X10">
        <f t="shared" si="13"/>
        <v>0</v>
      </c>
      <c r="Y10">
        <f t="shared" si="14"/>
        <v>0</v>
      </c>
      <c r="Z10">
        <f t="shared" si="15"/>
        <v>0</v>
      </c>
      <c r="AA10">
        <f t="shared" si="16"/>
        <v>0</v>
      </c>
      <c r="AB10">
        <f t="shared" si="17"/>
        <v>0</v>
      </c>
      <c r="AD10" s="30"/>
    </row>
    <row r="11" spans="1:30" ht="13.5">
      <c r="A11" s="2" t="str">
        <f t="shared" si="0"/>
        <v>8</v>
      </c>
      <c r="B11" s="2"/>
      <c r="C11" s="40" t="s">
        <v>490</v>
      </c>
      <c r="D11" s="26">
        <v>1992</v>
      </c>
      <c r="E11" s="38">
        <f t="shared" si="1"/>
        <v>70</v>
      </c>
      <c r="F11" s="38">
        <f t="shared" si="2"/>
        <v>70</v>
      </c>
      <c r="G11" s="3" t="s">
        <v>5</v>
      </c>
      <c r="H11" s="5">
        <f t="shared" si="3"/>
        <v>0</v>
      </c>
      <c r="I11" s="4" t="s">
        <v>5</v>
      </c>
      <c r="J11" s="5">
        <f t="shared" si="4"/>
        <v>0</v>
      </c>
      <c r="K11" s="4">
        <v>5</v>
      </c>
      <c r="L11" s="5">
        <f t="shared" si="5"/>
        <v>70</v>
      </c>
      <c r="M11" s="17" t="str">
        <f>IF(ISERROR(O11),"np",O11)</f>
        <v>np</v>
      </c>
      <c r="N11" s="18">
        <f t="shared" si="7"/>
        <v>0</v>
      </c>
      <c r="O11" s="16" t="e">
        <f>VLOOKUP($C11,'Youth-12 Women''s Epée'!$C$4:$U$154,O$1-2,FALSE)</f>
        <v>#N/A</v>
      </c>
      <c r="P11" s="17" t="str">
        <f>IF(ISERROR(R11),"np",R11)</f>
        <v>np</v>
      </c>
      <c r="Q11" s="18">
        <f t="shared" si="9"/>
        <v>0</v>
      </c>
      <c r="R11" s="16" t="e">
        <f>VLOOKUP($C11,'Youth-12 Women''s Epée'!$C$4:$U$154,R$1-2,FALSE)</f>
        <v>#N/A</v>
      </c>
      <c r="S11" s="17" t="str">
        <f>IF(ISERROR(U11),"np",U11)</f>
        <v>np</v>
      </c>
      <c r="T11" s="18">
        <f t="shared" si="11"/>
        <v>0</v>
      </c>
      <c r="U11" s="16" t="e">
        <f>VLOOKUP($C11,'Youth-12 Women''s Epée'!$C$4:$U$154,U$1-2,FALSE)</f>
        <v>#N/A</v>
      </c>
      <c r="W11">
        <f>H11</f>
        <v>0</v>
      </c>
      <c r="X11">
        <f>J11</f>
        <v>0</v>
      </c>
      <c r="Y11">
        <f>L11</f>
        <v>70</v>
      </c>
      <c r="Z11">
        <f>N11</f>
        <v>0</v>
      </c>
      <c r="AA11">
        <f>Q11</f>
        <v>0</v>
      </c>
      <c r="AB11">
        <f>T11</f>
        <v>0</v>
      </c>
      <c r="AD11" s="30"/>
    </row>
    <row r="12" spans="1:30" ht="13.5">
      <c r="A12" s="2" t="str">
        <f t="shared" si="0"/>
        <v>9</v>
      </c>
      <c r="B12" s="2"/>
      <c r="C12" s="40" t="s">
        <v>106</v>
      </c>
      <c r="D12" s="26">
        <v>1992</v>
      </c>
      <c r="E12" s="38">
        <f t="shared" si="1"/>
        <v>69.5</v>
      </c>
      <c r="F12" s="38">
        <f t="shared" si="2"/>
        <v>69.5</v>
      </c>
      <c r="G12" s="3" t="s">
        <v>5</v>
      </c>
      <c r="H12" s="5">
        <f t="shared" si="3"/>
        <v>0</v>
      </c>
      <c r="I12" s="4" t="s">
        <v>5</v>
      </c>
      <c r="J12" s="5">
        <f t="shared" si="4"/>
        <v>0</v>
      </c>
      <c r="K12" s="4">
        <v>6</v>
      </c>
      <c r="L12" s="5">
        <f t="shared" si="5"/>
        <v>69.5</v>
      </c>
      <c r="M12" s="17" t="str">
        <f>IF(ISERROR(O12),"np",O12)</f>
        <v>np</v>
      </c>
      <c r="N12" s="18">
        <f t="shared" si="7"/>
        <v>0</v>
      </c>
      <c r="O12" s="16" t="e">
        <f>VLOOKUP($C12,'Youth-12 Women''s Epée'!$C$4:$U$154,O$1-2,FALSE)</f>
        <v>#N/A</v>
      </c>
      <c r="P12" s="17" t="str">
        <f>IF(ISERROR(R12),"np",R12)</f>
        <v>np</v>
      </c>
      <c r="Q12" s="18">
        <f t="shared" si="9"/>
        <v>0</v>
      </c>
      <c r="R12" s="16" t="e">
        <f>VLOOKUP($C12,'Youth-12 Women''s Epée'!$C$4:$U$154,R$1-2,FALSE)</f>
        <v>#N/A</v>
      </c>
      <c r="S12" s="17" t="str">
        <f>IF(ISERROR(U12),"np",U12)</f>
        <v>np</v>
      </c>
      <c r="T12" s="18">
        <f t="shared" si="11"/>
        <v>0</v>
      </c>
      <c r="U12" s="16" t="e">
        <f>VLOOKUP($C12,'Youth-12 Women''s Epée'!$C$4:$U$154,U$1-2,FALSE)</f>
        <v>#N/A</v>
      </c>
      <c r="W12">
        <f>H12</f>
        <v>0</v>
      </c>
      <c r="X12">
        <f>J12</f>
        <v>0</v>
      </c>
      <c r="Y12">
        <f>L12</f>
        <v>69.5</v>
      </c>
      <c r="Z12">
        <f>N12</f>
        <v>0</v>
      </c>
      <c r="AA12">
        <f>Q12</f>
        <v>0</v>
      </c>
      <c r="AB12">
        <f>T12</f>
        <v>0</v>
      </c>
      <c r="AD12" s="30"/>
    </row>
    <row r="13" spans="1:30" ht="13.5">
      <c r="A13" s="2" t="str">
        <f t="shared" si="0"/>
        <v>10</v>
      </c>
      <c r="B13" s="2"/>
      <c r="C13" s="26" t="s">
        <v>121</v>
      </c>
      <c r="D13" s="26">
        <v>1992</v>
      </c>
      <c r="E13" s="38">
        <f t="shared" si="1"/>
        <v>69</v>
      </c>
      <c r="F13" s="38">
        <f t="shared" si="2"/>
        <v>69</v>
      </c>
      <c r="G13" s="3" t="s">
        <v>5</v>
      </c>
      <c r="H13" s="5">
        <f t="shared" si="3"/>
        <v>0</v>
      </c>
      <c r="I13" s="4" t="s">
        <v>5</v>
      </c>
      <c r="J13" s="5">
        <f t="shared" si="4"/>
        <v>0</v>
      </c>
      <c r="K13" s="4">
        <v>7</v>
      </c>
      <c r="L13" s="5">
        <f t="shared" si="5"/>
        <v>69</v>
      </c>
      <c r="M13" s="17" t="str">
        <f t="shared" si="6"/>
        <v>np</v>
      </c>
      <c r="N13" s="18">
        <f t="shared" si="7"/>
        <v>0</v>
      </c>
      <c r="O13" s="16" t="e">
        <f>VLOOKUP($C13,'Youth-12 Women''s Epée'!$C$4:$U$154,O$1-2,FALSE)</f>
        <v>#N/A</v>
      </c>
      <c r="P13" s="17" t="str">
        <f t="shared" si="8"/>
        <v>np</v>
      </c>
      <c r="Q13" s="18">
        <f t="shared" si="9"/>
        <v>0</v>
      </c>
      <c r="R13" s="16" t="e">
        <f>VLOOKUP($C13,'Youth-12 Women''s Epée'!$C$4:$U$154,R$1-2,FALSE)</f>
        <v>#N/A</v>
      </c>
      <c r="S13" s="17" t="str">
        <f t="shared" si="10"/>
        <v>np</v>
      </c>
      <c r="T13" s="18">
        <f t="shared" si="11"/>
        <v>0</v>
      </c>
      <c r="U13" s="16" t="e">
        <f>VLOOKUP($C13,'Youth-12 Women''s Epée'!$C$4:$U$154,U$1-2,FALSE)</f>
        <v>#N/A</v>
      </c>
      <c r="W13">
        <f t="shared" si="12"/>
        <v>0</v>
      </c>
      <c r="X13">
        <f t="shared" si="13"/>
        <v>0</v>
      </c>
      <c r="Y13">
        <f t="shared" si="14"/>
        <v>69</v>
      </c>
      <c r="Z13">
        <f t="shared" si="15"/>
        <v>0</v>
      </c>
      <c r="AA13">
        <f t="shared" si="16"/>
        <v>0</v>
      </c>
      <c r="AB13">
        <f t="shared" si="17"/>
        <v>0</v>
      </c>
      <c r="AD13" s="30"/>
    </row>
    <row r="14" spans="1:30" ht="13.5">
      <c r="A14" s="2" t="str">
        <f t="shared" si="0"/>
        <v>11</v>
      </c>
      <c r="B14" s="2"/>
      <c r="C14" s="40" t="s">
        <v>511</v>
      </c>
      <c r="D14" s="26">
        <v>1993</v>
      </c>
      <c r="E14" s="38">
        <f t="shared" si="1"/>
        <v>68.5</v>
      </c>
      <c r="F14" s="38">
        <f t="shared" si="2"/>
        <v>68.5</v>
      </c>
      <c r="G14" s="3" t="s">
        <v>5</v>
      </c>
      <c r="H14" s="5">
        <f t="shared" si="3"/>
        <v>0</v>
      </c>
      <c r="I14" s="4" t="s">
        <v>5</v>
      </c>
      <c r="J14" s="5">
        <f t="shared" si="4"/>
        <v>0</v>
      </c>
      <c r="K14" s="4">
        <v>8</v>
      </c>
      <c r="L14" s="5">
        <f t="shared" si="5"/>
        <v>68.5</v>
      </c>
      <c r="M14" s="17" t="str">
        <f>IF(ISERROR(O14),"np",O14)</f>
        <v>np</v>
      </c>
      <c r="N14" s="18">
        <f t="shared" si="7"/>
        <v>0</v>
      </c>
      <c r="O14" s="16" t="e">
        <f>VLOOKUP($C14,'Youth-12 Women''s Epée'!$C$4:$U$154,O$1-2,FALSE)</f>
        <v>#N/A</v>
      </c>
      <c r="P14" s="17" t="str">
        <f>IF(ISERROR(R14),"np",R14)</f>
        <v>np</v>
      </c>
      <c r="Q14" s="18">
        <f t="shared" si="9"/>
        <v>0</v>
      </c>
      <c r="R14" s="16" t="e">
        <f>VLOOKUP($C14,'Youth-12 Women''s Epée'!$C$4:$U$154,R$1-2,FALSE)</f>
        <v>#N/A</v>
      </c>
      <c r="S14" s="17" t="str">
        <f>IF(ISERROR(U14),"np",U14)</f>
        <v>np</v>
      </c>
      <c r="T14" s="18">
        <f t="shared" si="11"/>
        <v>0</v>
      </c>
      <c r="U14" s="16" t="e">
        <f>VLOOKUP($C14,'Youth-12 Women''s Epée'!$C$4:$U$154,U$1-2,FALSE)</f>
        <v>#N/A</v>
      </c>
      <c r="W14">
        <f>H14</f>
        <v>0</v>
      </c>
      <c r="X14">
        <f>J14</f>
        <v>0</v>
      </c>
      <c r="Y14">
        <f>L14</f>
        <v>68.5</v>
      </c>
      <c r="Z14">
        <f>N14</f>
        <v>0</v>
      </c>
      <c r="AA14">
        <f>Q14</f>
        <v>0</v>
      </c>
      <c r="AB14">
        <f>T14</f>
        <v>0</v>
      </c>
      <c r="AD14" s="30"/>
    </row>
    <row r="15" ht="13.5">
      <c r="AD15" s="30"/>
    </row>
    <row r="16" ht="13.5">
      <c r="AD16" s="30"/>
    </row>
    <row r="17" ht="13.5">
      <c r="AD17" s="30"/>
    </row>
    <row r="18" spans="3:30" ht="13.5">
      <c r="C18" s="26"/>
      <c r="AD18" s="30"/>
    </row>
    <row r="19" spans="3:30" ht="13.5">
      <c r="C19" s="26"/>
      <c r="AD19" s="30"/>
    </row>
    <row r="20" ht="13.5">
      <c r="AD20" s="30"/>
    </row>
    <row r="21" ht="13.5">
      <c r="AD21" s="30"/>
    </row>
    <row r="22" ht="13.5">
      <c r="AD22" s="30"/>
    </row>
    <row r="23" ht="13.5">
      <c r="AD23" s="30"/>
    </row>
    <row r="24" ht="13.5">
      <c r="AD24" s="30"/>
    </row>
    <row r="25" ht="13.5">
      <c r="AD25" s="30"/>
    </row>
    <row r="26" ht="13.5">
      <c r="AD26" s="30"/>
    </row>
    <row r="27" ht="13.5">
      <c r="AD27" s="30"/>
    </row>
    <row r="28" ht="13.5">
      <c r="AD28" s="30"/>
    </row>
    <row r="29" ht="13.5">
      <c r="AD29" s="30"/>
    </row>
    <row r="30" ht="13.5">
      <c r="AD30" s="30"/>
    </row>
    <row r="31" ht="13.5">
      <c r="AD31" s="30"/>
    </row>
    <row r="32" ht="13.5">
      <c r="AD32" s="30"/>
    </row>
    <row r="33" ht="13.5">
      <c r="AD33" s="30"/>
    </row>
    <row r="34" ht="13.5">
      <c r="AD34" s="30"/>
    </row>
    <row r="35" ht="13.5">
      <c r="AD35" s="30"/>
    </row>
    <row r="36" ht="13.5">
      <c r="AD36" s="30"/>
    </row>
    <row r="37" ht="13.5">
      <c r="AD37" s="30"/>
    </row>
    <row r="38" ht="13.5">
      <c r="AD38" s="30"/>
    </row>
    <row r="39" ht="13.5">
      <c r="AD39" s="30"/>
    </row>
    <row r="40" ht="13.5">
      <c r="AD40" s="30"/>
    </row>
    <row r="41" ht="13.5">
      <c r="AD41" s="30"/>
    </row>
    <row r="42" ht="13.5">
      <c r="AD42" s="30"/>
    </row>
    <row r="43" ht="13.5">
      <c r="AD43" s="30"/>
    </row>
    <row r="44" ht="13.5">
      <c r="AD44" s="30"/>
    </row>
    <row r="45" ht="13.5">
      <c r="AD45" s="30"/>
    </row>
    <row r="46" ht="13.5">
      <c r="AD46" s="30"/>
    </row>
    <row r="47" ht="13.5">
      <c r="AD47" s="30"/>
    </row>
    <row r="48" ht="13.5">
      <c r="AD48" s="30"/>
    </row>
    <row r="49" ht="13.5">
      <c r="AD49" s="30"/>
    </row>
    <row r="50" ht="13.5">
      <c r="AD50" s="30"/>
    </row>
    <row r="51" ht="13.5">
      <c r="AD51" s="30"/>
    </row>
    <row r="52" ht="13.5">
      <c r="AD52" s="30"/>
    </row>
    <row r="53" ht="13.5">
      <c r="AD53" s="30"/>
    </row>
    <row r="54" ht="13.5">
      <c r="AD54" s="30"/>
    </row>
    <row r="55" ht="13.5">
      <c r="AD55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&amp;L&amp;"Arial,Bold"* Permanent Resident&amp;"Arial,Regular"
Total = Best 4 results&amp;CPage &amp;P&amp;R&amp;"Arial,Bold"np = Did not earn points (including not competing)&amp;"Arial,Regular"
Printed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260</v>
      </c>
      <c r="H1" s="10"/>
      <c r="I1" s="9" t="s">
        <v>367</v>
      </c>
      <c r="J1" s="10"/>
      <c r="K1" s="9" t="s">
        <v>444</v>
      </c>
      <c r="L1" s="10"/>
      <c r="M1" s="15" t="s">
        <v>258</v>
      </c>
      <c r="N1" s="19"/>
      <c r="O1" s="20">
        <f>HLOOKUP(M1,'Youth-12 Women''s Foil'!$G$1:$L$3,3,0)</f>
        <v>7</v>
      </c>
      <c r="P1" s="15" t="s">
        <v>369</v>
      </c>
      <c r="Q1" s="19"/>
      <c r="R1" s="20">
        <f>HLOOKUP(P1,'Youth-12 Women''s Foil'!$G$1:$L$3,3,0)</f>
        <v>9</v>
      </c>
      <c r="S1" s="15" t="s">
        <v>446</v>
      </c>
      <c r="T1" s="19"/>
      <c r="U1" s="20">
        <f>HLOOKUP(S1,'Youth-12 Women''s Foil'!$G$1:$L$3,3,0)</f>
        <v>11</v>
      </c>
    </row>
    <row r="2" spans="1:30" s="11" customFormat="1" ht="18.75" customHeight="1">
      <c r="A2" s="7"/>
      <c r="B2" s="7"/>
      <c r="C2" s="12"/>
      <c r="D2" s="12"/>
      <c r="E2" s="36"/>
      <c r="F2" s="36"/>
      <c r="G2" s="35" t="s">
        <v>6</v>
      </c>
      <c r="H2" s="10" t="s">
        <v>261</v>
      </c>
      <c r="I2" s="13" t="s">
        <v>6</v>
      </c>
      <c r="J2" s="10" t="s">
        <v>368</v>
      </c>
      <c r="K2" s="13" t="s">
        <v>6</v>
      </c>
      <c r="L2" s="10" t="s">
        <v>445</v>
      </c>
      <c r="M2" s="15" t="str">
        <f ca="1">INDIRECT("'Youth-12 Women''s Foil'!R2C"&amp;O1,FALSE)</f>
        <v>A</v>
      </c>
      <c r="N2" s="19" t="str">
        <f ca="1">INDIRECT("'Youth-12 Women''s Foil'!R2C"&amp;O1+1,FALSE)</f>
        <v>Jan 2003&lt;BR&gt;Y12</v>
      </c>
      <c r="O2" s="14"/>
      <c r="P2" s="15" t="str">
        <f ca="1">INDIRECT("'Youth-12 Women''s Foil'!R2C"&amp;R1,FALSE)</f>
        <v>A</v>
      </c>
      <c r="Q2" s="19" t="str">
        <f ca="1">INDIRECT("'Youth-12 Women''s Foil'!R2C"&amp;R1+1,FALSE)</f>
        <v>Apr 2003&lt;BR&gt;Y12</v>
      </c>
      <c r="R2" s="14"/>
      <c r="S2" s="15" t="str">
        <f ca="1">INDIRECT("'Youth-12 Women''s Foil'!R2C"&amp;U1,FALSE)</f>
        <v>A</v>
      </c>
      <c r="T2" s="19" t="str">
        <f ca="1">INDIRECT("'Youth-12 Women''s Foil'!R2C"&amp;U1+1,FALSE)</f>
        <v>Summer&lt;BR&gt;2003&lt;BR&gt;Y12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2</v>
      </c>
      <c r="O3" s="14"/>
      <c r="P3" s="23">
        <f>COLUMN()</f>
        <v>16</v>
      </c>
      <c r="Q3" s="24">
        <f>HLOOKUP(P2,PointTableHeader,2,FALSE)</f>
        <v>2</v>
      </c>
      <c r="R3" s="14"/>
      <c r="S3" s="23">
        <f>COLUMN()</f>
        <v>19</v>
      </c>
      <c r="T3" s="24">
        <f>HLOOKUP(S2,PointTableHeader,2,FALSE)</f>
        <v>2</v>
      </c>
      <c r="U3" s="14"/>
    </row>
    <row r="4" spans="1:30" ht="13.5">
      <c r="A4" s="2" t="str">
        <f aca="true" t="shared" si="0" ref="A4:A39">IF(E4=0,"",IF(E4=E3,A3,ROW()-3&amp;IF(E4=E5,"T","")))</f>
        <v>1</v>
      </c>
      <c r="B4" s="2"/>
      <c r="C4" s="26" t="s">
        <v>106</v>
      </c>
      <c r="D4" s="1">
        <v>1992</v>
      </c>
      <c r="E4" s="38">
        <f aca="true" t="shared" si="1" ref="E4:E39">LARGE($W4:$AB4,1)+LARGE($W4:$AB4,2)+LARGE($W4:$AB4,3)+LARGE($W4:$AB4,4)</f>
        <v>370</v>
      </c>
      <c r="F4" s="38">
        <f aca="true" t="shared" si="2" ref="F4:F39">LARGE($W4:$Y4,1)+LARGE($W4:$Y4,2)</f>
        <v>200</v>
      </c>
      <c r="G4" s="3">
        <v>1</v>
      </c>
      <c r="H4" s="5">
        <f aca="true" t="shared" si="3" ref="H4:H39">IF(OR(G4&gt;=33,ISNUMBER(G4)=FALSE),0,VLOOKUP(G4,PointTable,H$3,TRUE))</f>
        <v>100</v>
      </c>
      <c r="I4" s="4">
        <v>1</v>
      </c>
      <c r="J4" s="5">
        <f aca="true" t="shared" si="4" ref="J4:J39">IF(OR(I4&gt;=33,ISNUMBER(I4)=FALSE),0,VLOOKUP(I4,PointTable,J$3,TRUE))</f>
        <v>100</v>
      </c>
      <c r="K4" s="4">
        <v>3</v>
      </c>
      <c r="L4" s="5">
        <f aca="true" t="shared" si="5" ref="L4:L39">IF(OR(K4&gt;=33,ISNUMBER(K4)=FALSE),0,VLOOKUP(K4,PointTable,L$3,TRUE))</f>
        <v>85</v>
      </c>
      <c r="M4" s="17">
        <f aca="true" t="shared" si="6" ref="M4:M32">IF(ISERROR(O4),"np",O4)</f>
        <v>3</v>
      </c>
      <c r="N4" s="18">
        <f aca="true" t="shared" si="7" ref="N4:N39">IF(OR(M4&gt;=33,ISNUMBER(M4)=FALSE),0,VLOOKUP(M4,PointTable,N$3,TRUE))</f>
        <v>85</v>
      </c>
      <c r="O4" s="16">
        <f>VLOOKUP($C4,'Youth-12 Women''s Foil'!$C$4:$U$151,O$1-2,FALSE)</f>
        <v>3</v>
      </c>
      <c r="P4" s="17">
        <f aca="true" t="shared" si="8" ref="P4:P32">IF(ISERROR(R4),"np",R4)</f>
        <v>5</v>
      </c>
      <c r="Q4" s="18">
        <f aca="true" t="shared" si="9" ref="Q4:Q39">IF(OR(P4&gt;=33,ISNUMBER(P4)=FALSE),0,VLOOKUP(P4,PointTable,Q$3,TRUE))</f>
        <v>70</v>
      </c>
      <c r="R4" s="16">
        <f>VLOOKUP($C4,'Youth-12 Women''s Foil'!$C$4:$U$151,R$1-2,FALSE)</f>
        <v>5</v>
      </c>
      <c r="S4" s="17">
        <f aca="true" t="shared" si="10" ref="S4:S32">IF(ISERROR(U4),"np",U4)</f>
        <v>3</v>
      </c>
      <c r="T4" s="18">
        <f aca="true" t="shared" si="11" ref="T4:T39">IF(OR(S4&gt;=33,ISNUMBER(S4)=FALSE),0,VLOOKUP(S4,PointTable,T$3,TRUE))</f>
        <v>85</v>
      </c>
      <c r="U4" s="16">
        <f>VLOOKUP($C4,'Youth-12 Women''s Foil'!$C$4:$U$151,U$1-2,FALSE)</f>
        <v>3</v>
      </c>
      <c r="W4">
        <f aca="true" t="shared" si="12" ref="W4:W32">H4</f>
        <v>100</v>
      </c>
      <c r="X4">
        <f aca="true" t="shared" si="13" ref="X4:X32">J4</f>
        <v>100</v>
      </c>
      <c r="Y4">
        <f aca="true" t="shared" si="14" ref="Y4:Y32">L4</f>
        <v>85</v>
      </c>
      <c r="Z4">
        <f aca="true" t="shared" si="15" ref="Z4:Z32">N4</f>
        <v>85</v>
      </c>
      <c r="AA4">
        <f aca="true" t="shared" si="16" ref="AA4:AA32">Q4</f>
        <v>70</v>
      </c>
      <c r="AB4">
        <f aca="true" t="shared" si="17" ref="AB4:AB32">T4</f>
        <v>85</v>
      </c>
      <c r="AD4" s="30"/>
    </row>
    <row r="5" spans="1:30" ht="13.5">
      <c r="A5" s="2" t="str">
        <f t="shared" si="0"/>
        <v>2</v>
      </c>
      <c r="B5" s="2"/>
      <c r="C5" s="26" t="s">
        <v>280</v>
      </c>
      <c r="D5" s="1">
        <v>1992</v>
      </c>
      <c r="E5" s="38">
        <f t="shared" si="1"/>
        <v>324</v>
      </c>
      <c r="F5" s="38">
        <f t="shared" si="2"/>
        <v>185</v>
      </c>
      <c r="G5" s="3">
        <v>3</v>
      </c>
      <c r="H5" s="5">
        <f t="shared" si="3"/>
        <v>85</v>
      </c>
      <c r="I5" s="4">
        <v>5</v>
      </c>
      <c r="J5" s="5">
        <f t="shared" si="4"/>
        <v>70</v>
      </c>
      <c r="K5" s="4">
        <v>1</v>
      </c>
      <c r="L5" s="5">
        <f t="shared" si="5"/>
        <v>100</v>
      </c>
      <c r="M5" s="17">
        <f t="shared" si="6"/>
        <v>9</v>
      </c>
      <c r="N5" s="18">
        <f t="shared" si="7"/>
        <v>53.5</v>
      </c>
      <c r="O5" s="16">
        <f>VLOOKUP($C5,'Youth-12 Women''s Foil'!$C$4:$U$151,O$1-2,FALSE)</f>
        <v>9</v>
      </c>
      <c r="P5" s="17">
        <f t="shared" si="8"/>
        <v>30</v>
      </c>
      <c r="Q5" s="18">
        <f t="shared" si="9"/>
        <v>28.5</v>
      </c>
      <c r="R5" s="16">
        <f>VLOOKUP($C5,'Youth-12 Women''s Foil'!$C$4:$U$151,R$1-2,FALSE)</f>
        <v>30</v>
      </c>
      <c r="S5" s="17">
        <f t="shared" si="10"/>
        <v>7</v>
      </c>
      <c r="T5" s="18">
        <f t="shared" si="11"/>
        <v>69</v>
      </c>
      <c r="U5" s="16">
        <f>VLOOKUP($C5,'Youth-12 Women''s Foil'!$C$4:$U$151,U$1-2,FALSE)</f>
        <v>7</v>
      </c>
      <c r="W5">
        <f t="shared" si="12"/>
        <v>85</v>
      </c>
      <c r="X5">
        <f t="shared" si="13"/>
        <v>70</v>
      </c>
      <c r="Y5">
        <f t="shared" si="14"/>
        <v>100</v>
      </c>
      <c r="Z5">
        <f t="shared" si="15"/>
        <v>53.5</v>
      </c>
      <c r="AA5">
        <f t="shared" si="16"/>
        <v>28.5</v>
      </c>
      <c r="AB5">
        <f t="shared" si="17"/>
        <v>69</v>
      </c>
      <c r="AD5" s="30"/>
    </row>
    <row r="6" spans="1:30" ht="13.5">
      <c r="A6" s="2" t="str">
        <f t="shared" si="0"/>
        <v>3</v>
      </c>
      <c r="B6" s="2"/>
      <c r="C6" s="26" t="s">
        <v>193</v>
      </c>
      <c r="D6" s="1">
        <v>1993</v>
      </c>
      <c r="E6" s="38">
        <f t="shared" si="1"/>
        <v>282</v>
      </c>
      <c r="F6" s="38">
        <f t="shared" si="2"/>
        <v>177</v>
      </c>
      <c r="G6" s="3">
        <v>3</v>
      </c>
      <c r="H6" s="5">
        <f t="shared" si="3"/>
        <v>85</v>
      </c>
      <c r="I6" s="4" t="s">
        <v>5</v>
      </c>
      <c r="J6" s="5">
        <f t="shared" si="4"/>
        <v>0</v>
      </c>
      <c r="K6" s="4">
        <v>2</v>
      </c>
      <c r="L6" s="5">
        <f t="shared" si="5"/>
        <v>92</v>
      </c>
      <c r="M6" s="17">
        <f t="shared" si="6"/>
        <v>13</v>
      </c>
      <c r="N6" s="18">
        <f t="shared" si="7"/>
        <v>51.5</v>
      </c>
      <c r="O6" s="16">
        <f>VLOOKUP($C6,'Youth-12 Women''s Foil'!$C$4:$U$151,O$1-2,FALSE)</f>
        <v>13</v>
      </c>
      <c r="P6" s="17" t="str">
        <f t="shared" si="8"/>
        <v>np</v>
      </c>
      <c r="Q6" s="18">
        <f t="shared" si="9"/>
        <v>0</v>
      </c>
      <c r="R6" s="16" t="str">
        <f>VLOOKUP($C6,'Youth-12 Women''s Foil'!$C$4:$U$151,R$1-2,FALSE)</f>
        <v>np</v>
      </c>
      <c r="S6" s="17">
        <f t="shared" si="10"/>
        <v>9</v>
      </c>
      <c r="T6" s="18">
        <f t="shared" si="11"/>
        <v>53.5</v>
      </c>
      <c r="U6" s="16">
        <f>VLOOKUP($C6,'Youth-12 Women''s Foil'!$C$4:$U$151,U$1-2,FALSE)</f>
        <v>9</v>
      </c>
      <c r="W6">
        <f t="shared" si="12"/>
        <v>85</v>
      </c>
      <c r="X6">
        <f t="shared" si="13"/>
        <v>0</v>
      </c>
      <c r="Y6">
        <f t="shared" si="14"/>
        <v>92</v>
      </c>
      <c r="Z6">
        <f t="shared" si="15"/>
        <v>51.5</v>
      </c>
      <c r="AA6">
        <f t="shared" si="16"/>
        <v>0</v>
      </c>
      <c r="AB6">
        <f t="shared" si="17"/>
        <v>53.5</v>
      </c>
      <c r="AD6" s="30"/>
    </row>
    <row r="7" spans="1:30" ht="13.5">
      <c r="A7" s="2" t="str">
        <f t="shared" si="0"/>
        <v>4</v>
      </c>
      <c r="B7" s="2"/>
      <c r="C7" s="26" t="s">
        <v>115</v>
      </c>
      <c r="D7" s="1">
        <v>1992</v>
      </c>
      <c r="E7" s="38">
        <f t="shared" si="1"/>
        <v>243.5</v>
      </c>
      <c r="F7" s="38">
        <f t="shared" si="2"/>
        <v>160.5</v>
      </c>
      <c r="G7" s="3">
        <v>2</v>
      </c>
      <c r="H7" s="5">
        <f t="shared" si="3"/>
        <v>92</v>
      </c>
      <c r="I7" s="4" t="s">
        <v>5</v>
      </c>
      <c r="J7" s="5">
        <f t="shared" si="4"/>
        <v>0</v>
      </c>
      <c r="K7" s="4">
        <v>8</v>
      </c>
      <c r="L7" s="5">
        <f t="shared" si="5"/>
        <v>68.5</v>
      </c>
      <c r="M7" s="17">
        <f t="shared" si="6"/>
        <v>22</v>
      </c>
      <c r="N7" s="18">
        <f t="shared" si="7"/>
        <v>32.5</v>
      </c>
      <c r="O7" s="16">
        <f>VLOOKUP($C7,'Youth-12 Women''s Foil'!$C$4:$U$151,O$1-2,FALSE)</f>
        <v>22</v>
      </c>
      <c r="P7" s="17" t="str">
        <f t="shared" si="8"/>
        <v>np</v>
      </c>
      <c r="Q7" s="18">
        <f t="shared" si="9"/>
        <v>0</v>
      </c>
      <c r="R7" s="16" t="str">
        <f>VLOOKUP($C7,'Youth-12 Women''s Foil'!$C$4:$U$151,R$1-2,FALSE)</f>
        <v>np</v>
      </c>
      <c r="S7" s="17">
        <f t="shared" si="10"/>
        <v>15</v>
      </c>
      <c r="T7" s="18">
        <f t="shared" si="11"/>
        <v>50.5</v>
      </c>
      <c r="U7" s="16">
        <f>VLOOKUP($C7,'Youth-12 Women''s Foil'!$C$4:$U$151,U$1-2,FALSE)</f>
        <v>15</v>
      </c>
      <c r="W7">
        <f t="shared" si="12"/>
        <v>92</v>
      </c>
      <c r="X7">
        <f t="shared" si="13"/>
        <v>0</v>
      </c>
      <c r="Y7">
        <f t="shared" si="14"/>
        <v>68.5</v>
      </c>
      <c r="Z7">
        <f t="shared" si="15"/>
        <v>32.5</v>
      </c>
      <c r="AA7">
        <f t="shared" si="16"/>
        <v>0</v>
      </c>
      <c r="AB7">
        <f t="shared" si="17"/>
        <v>50.5</v>
      </c>
      <c r="AD7" s="30"/>
    </row>
    <row r="8" spans="1:30" ht="13.5">
      <c r="A8" s="2" t="str">
        <f t="shared" si="0"/>
        <v>5</v>
      </c>
      <c r="B8" s="2"/>
      <c r="C8" s="26" t="s">
        <v>402</v>
      </c>
      <c r="D8" s="1">
        <v>1992</v>
      </c>
      <c r="E8" s="38">
        <f t="shared" si="1"/>
        <v>242</v>
      </c>
      <c r="F8" s="38">
        <f t="shared" si="2"/>
        <v>105</v>
      </c>
      <c r="G8" s="3" t="s">
        <v>5</v>
      </c>
      <c r="H8" s="5">
        <f t="shared" si="3"/>
        <v>0</v>
      </c>
      <c r="I8" s="4">
        <v>13</v>
      </c>
      <c r="J8" s="5">
        <f t="shared" si="4"/>
        <v>51.5</v>
      </c>
      <c r="K8" s="4">
        <v>9</v>
      </c>
      <c r="L8" s="5">
        <f t="shared" si="5"/>
        <v>53.5</v>
      </c>
      <c r="M8" s="17" t="str">
        <f>IF(ISERROR(O8),"np",O8)</f>
        <v>np</v>
      </c>
      <c r="N8" s="18">
        <f t="shared" si="7"/>
        <v>0</v>
      </c>
      <c r="O8" s="16" t="str">
        <f>VLOOKUP($C8,'Youth-12 Women''s Foil'!$C$4:$U$151,O$1-2,FALSE)</f>
        <v>np</v>
      </c>
      <c r="P8" s="17">
        <f>IF(ISERROR(R8),"np",R8)</f>
        <v>3</v>
      </c>
      <c r="Q8" s="18">
        <f t="shared" si="9"/>
        <v>85</v>
      </c>
      <c r="R8" s="16">
        <f>VLOOKUP($C8,'Youth-12 Women''s Foil'!$C$4:$U$151,R$1-2,FALSE)</f>
        <v>3</v>
      </c>
      <c r="S8" s="17">
        <f>IF(ISERROR(U8),"np",U8)</f>
        <v>12</v>
      </c>
      <c r="T8" s="18">
        <f t="shared" si="11"/>
        <v>52</v>
      </c>
      <c r="U8" s="16">
        <f>VLOOKUP($C8,'Youth-12 Women''s Foil'!$C$4:$U$151,U$1-2,FALSE)</f>
        <v>12</v>
      </c>
      <c r="W8">
        <f>H8</f>
        <v>0</v>
      </c>
      <c r="X8">
        <f>J8</f>
        <v>51.5</v>
      </c>
      <c r="Y8">
        <f>L8</f>
        <v>53.5</v>
      </c>
      <c r="Z8">
        <f>N8</f>
        <v>0</v>
      </c>
      <c r="AA8">
        <f>Q8</f>
        <v>85</v>
      </c>
      <c r="AB8">
        <f>T8</f>
        <v>52</v>
      </c>
      <c r="AD8" s="30"/>
    </row>
    <row r="9" spans="1:30" ht="13.5">
      <c r="A9" s="2" t="str">
        <f t="shared" si="0"/>
        <v>6</v>
      </c>
      <c r="B9" s="2"/>
      <c r="C9" s="26" t="s">
        <v>192</v>
      </c>
      <c r="D9" s="1">
        <v>1992</v>
      </c>
      <c r="E9" s="38">
        <f t="shared" si="1"/>
        <v>220</v>
      </c>
      <c r="F9" s="38">
        <f t="shared" si="2"/>
        <v>120</v>
      </c>
      <c r="G9" s="3">
        <v>14</v>
      </c>
      <c r="H9" s="5">
        <f t="shared" si="3"/>
        <v>51</v>
      </c>
      <c r="I9" s="4">
        <v>7</v>
      </c>
      <c r="J9" s="5">
        <f t="shared" si="4"/>
        <v>69</v>
      </c>
      <c r="K9" s="4">
        <v>16</v>
      </c>
      <c r="L9" s="5">
        <f t="shared" si="5"/>
        <v>50</v>
      </c>
      <c r="M9" s="17">
        <f t="shared" si="6"/>
        <v>16</v>
      </c>
      <c r="N9" s="18">
        <f t="shared" si="7"/>
        <v>50</v>
      </c>
      <c r="O9" s="16">
        <f>VLOOKUP($C9,'Youth-12 Women''s Foil'!$C$4:$U$151,O$1-2,FALSE)</f>
        <v>16</v>
      </c>
      <c r="P9" s="17">
        <f t="shared" si="8"/>
        <v>31</v>
      </c>
      <c r="Q9" s="18">
        <f t="shared" si="9"/>
        <v>28</v>
      </c>
      <c r="R9" s="16">
        <f>VLOOKUP($C9,'Youth-12 Women''s Foil'!$C$4:$U$151,R$1-2,FALSE)</f>
        <v>31</v>
      </c>
      <c r="S9" s="17" t="str">
        <f t="shared" si="10"/>
        <v>np</v>
      </c>
      <c r="T9" s="18">
        <f t="shared" si="11"/>
        <v>0</v>
      </c>
      <c r="U9" s="16" t="str">
        <f>VLOOKUP($C9,'Youth-12 Women''s Foil'!$C$4:$U$151,U$1-2,FALSE)</f>
        <v>np</v>
      </c>
      <c r="W9">
        <f t="shared" si="12"/>
        <v>51</v>
      </c>
      <c r="X9">
        <f t="shared" si="13"/>
        <v>69</v>
      </c>
      <c r="Y9">
        <f t="shared" si="14"/>
        <v>50</v>
      </c>
      <c r="Z9">
        <f t="shared" si="15"/>
        <v>50</v>
      </c>
      <c r="AA9">
        <f t="shared" si="16"/>
        <v>28</v>
      </c>
      <c r="AB9">
        <f t="shared" si="17"/>
        <v>0</v>
      </c>
      <c r="AD9" s="30"/>
    </row>
    <row r="10" spans="1:30" ht="13.5">
      <c r="A10" s="2" t="str">
        <f t="shared" si="0"/>
        <v>7T</v>
      </c>
      <c r="B10" s="2"/>
      <c r="C10" s="26" t="s">
        <v>194</v>
      </c>
      <c r="D10" s="1">
        <v>1992</v>
      </c>
      <c r="E10" s="38">
        <f t="shared" si="1"/>
        <v>219</v>
      </c>
      <c r="F10" s="38">
        <f t="shared" si="2"/>
        <v>155</v>
      </c>
      <c r="G10" s="3">
        <v>5</v>
      </c>
      <c r="H10" s="5">
        <f t="shared" si="3"/>
        <v>70</v>
      </c>
      <c r="I10" s="4">
        <v>3</v>
      </c>
      <c r="J10" s="5">
        <f t="shared" si="4"/>
        <v>85</v>
      </c>
      <c r="K10" s="4" t="s">
        <v>5</v>
      </c>
      <c r="L10" s="5">
        <f t="shared" si="5"/>
        <v>0</v>
      </c>
      <c r="M10" s="17">
        <f t="shared" si="6"/>
        <v>25</v>
      </c>
      <c r="N10" s="18">
        <f t="shared" si="7"/>
        <v>31</v>
      </c>
      <c r="O10" s="16">
        <f>VLOOKUP($C10,'Youth-12 Women''s Foil'!$C$4:$U$151,O$1-2,FALSE)</f>
        <v>25</v>
      </c>
      <c r="P10" s="17">
        <f t="shared" si="8"/>
        <v>21</v>
      </c>
      <c r="Q10" s="18">
        <f t="shared" si="9"/>
        <v>33</v>
      </c>
      <c r="R10" s="16">
        <f>VLOOKUP($C10,'Youth-12 Women''s Foil'!$C$4:$U$151,R$1-2,FALSE)</f>
        <v>21</v>
      </c>
      <c r="S10" s="17" t="str">
        <f t="shared" si="10"/>
        <v>np</v>
      </c>
      <c r="T10" s="18">
        <f t="shared" si="11"/>
        <v>0</v>
      </c>
      <c r="U10" s="16" t="str">
        <f>VLOOKUP($C10,'Youth-12 Women''s Foil'!$C$4:$U$151,U$1-2,FALSE)</f>
        <v>np</v>
      </c>
      <c r="W10">
        <f t="shared" si="12"/>
        <v>70</v>
      </c>
      <c r="X10">
        <f t="shared" si="13"/>
        <v>85</v>
      </c>
      <c r="Y10">
        <f t="shared" si="14"/>
        <v>0</v>
      </c>
      <c r="Z10">
        <f t="shared" si="15"/>
        <v>31</v>
      </c>
      <c r="AA10">
        <f t="shared" si="16"/>
        <v>33</v>
      </c>
      <c r="AB10">
        <f t="shared" si="17"/>
        <v>0</v>
      </c>
      <c r="AD10" s="30"/>
    </row>
    <row r="11" spans="1:30" ht="13.5">
      <c r="A11" s="2" t="str">
        <f t="shared" si="0"/>
        <v>7T</v>
      </c>
      <c r="B11" s="2"/>
      <c r="C11" s="26" t="s">
        <v>404</v>
      </c>
      <c r="D11" s="1">
        <v>1992</v>
      </c>
      <c r="E11" s="38">
        <f t="shared" si="1"/>
        <v>219</v>
      </c>
      <c r="F11" s="38">
        <f t="shared" si="2"/>
        <v>154.5</v>
      </c>
      <c r="G11" s="3" t="s">
        <v>5</v>
      </c>
      <c r="H11" s="5">
        <f t="shared" si="3"/>
        <v>0</v>
      </c>
      <c r="I11" s="4">
        <v>6</v>
      </c>
      <c r="J11" s="5">
        <f t="shared" si="4"/>
        <v>69.5</v>
      </c>
      <c r="K11" s="4">
        <v>3</v>
      </c>
      <c r="L11" s="5">
        <f t="shared" si="5"/>
        <v>85</v>
      </c>
      <c r="M11" s="17" t="str">
        <f t="shared" si="6"/>
        <v>np</v>
      </c>
      <c r="N11" s="18">
        <f t="shared" si="7"/>
        <v>0</v>
      </c>
      <c r="O11" s="16" t="str">
        <f>VLOOKUP($C11,'Youth-12 Women''s Foil'!$C$4:$U$151,O$1-2,FALSE)</f>
        <v>np</v>
      </c>
      <c r="P11" s="17">
        <f t="shared" si="8"/>
        <v>25</v>
      </c>
      <c r="Q11" s="18">
        <f t="shared" si="9"/>
        <v>31</v>
      </c>
      <c r="R11" s="16">
        <f>VLOOKUP($C11,'Youth-12 Women''s Foil'!$C$4:$U$151,R$1-2,FALSE)</f>
        <v>25</v>
      </c>
      <c r="S11" s="17">
        <f t="shared" si="10"/>
        <v>20</v>
      </c>
      <c r="T11" s="18">
        <f t="shared" si="11"/>
        <v>33.5</v>
      </c>
      <c r="U11" s="16">
        <f>VLOOKUP($C11,'Youth-12 Women''s Foil'!$C$4:$U$151,U$1-2,FALSE)</f>
        <v>20</v>
      </c>
      <c r="W11">
        <f t="shared" si="12"/>
        <v>0</v>
      </c>
      <c r="X11">
        <f t="shared" si="13"/>
        <v>69.5</v>
      </c>
      <c r="Y11">
        <f t="shared" si="14"/>
        <v>85</v>
      </c>
      <c r="Z11">
        <f t="shared" si="15"/>
        <v>0</v>
      </c>
      <c r="AA11">
        <f t="shared" si="16"/>
        <v>31</v>
      </c>
      <c r="AB11">
        <f t="shared" si="17"/>
        <v>33.5</v>
      </c>
      <c r="AD11" s="30"/>
    </row>
    <row r="12" spans="1:30" ht="13.5">
      <c r="A12" s="2" t="str">
        <f t="shared" si="0"/>
        <v>9</v>
      </c>
      <c r="B12" s="2"/>
      <c r="C12" s="26" t="s">
        <v>95</v>
      </c>
      <c r="D12" s="1">
        <v>1992</v>
      </c>
      <c r="E12" s="38">
        <f t="shared" si="1"/>
        <v>201.5</v>
      </c>
      <c r="F12" s="38">
        <f t="shared" si="2"/>
        <v>121</v>
      </c>
      <c r="G12" s="3">
        <v>7</v>
      </c>
      <c r="H12" s="5">
        <f t="shared" si="3"/>
        <v>69</v>
      </c>
      <c r="I12" s="4">
        <v>15</v>
      </c>
      <c r="J12" s="5">
        <f t="shared" si="4"/>
        <v>50.5</v>
      </c>
      <c r="K12" s="4">
        <v>12</v>
      </c>
      <c r="L12" s="5">
        <f t="shared" si="5"/>
        <v>52</v>
      </c>
      <c r="M12" s="17">
        <f t="shared" si="6"/>
        <v>27</v>
      </c>
      <c r="N12" s="18">
        <f t="shared" si="7"/>
        <v>30</v>
      </c>
      <c r="O12" s="16">
        <f>VLOOKUP($C12,'Youth-12 Women''s Foil'!$C$4:$U$151,O$1-2,FALSE)</f>
        <v>27</v>
      </c>
      <c r="P12" s="17" t="str">
        <f t="shared" si="8"/>
        <v>np</v>
      </c>
      <c r="Q12" s="18">
        <f t="shared" si="9"/>
        <v>0</v>
      </c>
      <c r="R12" s="16" t="str">
        <f>VLOOKUP($C12,'Youth-12 Women''s Foil'!$C$4:$U$151,R$1-2,FALSE)</f>
        <v>np</v>
      </c>
      <c r="S12" s="17" t="str">
        <f t="shared" si="10"/>
        <v>np</v>
      </c>
      <c r="T12" s="18">
        <f t="shared" si="11"/>
        <v>0</v>
      </c>
      <c r="U12" s="16" t="str">
        <f>VLOOKUP($C12,'Youth-12 Women''s Foil'!$C$4:$U$151,U$1-2,FALSE)</f>
        <v>np</v>
      </c>
      <c r="W12">
        <f t="shared" si="12"/>
        <v>69</v>
      </c>
      <c r="X12">
        <f t="shared" si="13"/>
        <v>50.5</v>
      </c>
      <c r="Y12">
        <f t="shared" si="14"/>
        <v>52</v>
      </c>
      <c r="Z12">
        <f t="shared" si="15"/>
        <v>30</v>
      </c>
      <c r="AA12">
        <f t="shared" si="16"/>
        <v>0</v>
      </c>
      <c r="AB12">
        <f t="shared" si="17"/>
        <v>0</v>
      </c>
      <c r="AD12" s="30"/>
    </row>
    <row r="13" spans="1:30" ht="13.5">
      <c r="A13" s="2" t="str">
        <f t="shared" si="0"/>
        <v>10</v>
      </c>
      <c r="B13" s="2"/>
      <c r="C13" s="26" t="s">
        <v>121</v>
      </c>
      <c r="D13" s="1">
        <v>1992</v>
      </c>
      <c r="E13" s="38">
        <f t="shared" si="1"/>
        <v>172</v>
      </c>
      <c r="F13" s="38">
        <f t="shared" si="2"/>
        <v>105.5</v>
      </c>
      <c r="G13" s="3">
        <v>9</v>
      </c>
      <c r="H13" s="5">
        <f t="shared" si="3"/>
        <v>53.5</v>
      </c>
      <c r="I13" s="4">
        <v>12</v>
      </c>
      <c r="J13" s="5">
        <f t="shared" si="4"/>
        <v>52</v>
      </c>
      <c r="K13" s="4">
        <v>17</v>
      </c>
      <c r="L13" s="5">
        <f t="shared" si="5"/>
        <v>35</v>
      </c>
      <c r="M13" s="17" t="str">
        <f t="shared" si="6"/>
        <v>np</v>
      </c>
      <c r="N13" s="18">
        <f t="shared" si="7"/>
        <v>0</v>
      </c>
      <c r="O13" s="16" t="str">
        <f>VLOOKUP($C13,'Youth-12 Women''s Foil'!$C$4:$U$151,O$1-2,FALSE)</f>
        <v>np</v>
      </c>
      <c r="P13" s="17">
        <f t="shared" si="8"/>
        <v>24</v>
      </c>
      <c r="Q13" s="18">
        <f t="shared" si="9"/>
        <v>31.5</v>
      </c>
      <c r="R13" s="16">
        <f>VLOOKUP($C13,'Youth-12 Women''s Foil'!$C$4:$U$151,R$1-2,FALSE)</f>
        <v>24</v>
      </c>
      <c r="S13" s="17" t="str">
        <f t="shared" si="10"/>
        <v>np</v>
      </c>
      <c r="T13" s="18">
        <f t="shared" si="11"/>
        <v>0</v>
      </c>
      <c r="U13" s="16" t="str">
        <f>VLOOKUP($C13,'Youth-12 Women''s Foil'!$C$4:$U$151,U$1-2,FALSE)</f>
        <v>np</v>
      </c>
      <c r="W13">
        <f t="shared" si="12"/>
        <v>53.5</v>
      </c>
      <c r="X13">
        <f t="shared" si="13"/>
        <v>52</v>
      </c>
      <c r="Y13">
        <f t="shared" si="14"/>
        <v>35</v>
      </c>
      <c r="Z13">
        <f t="shared" si="15"/>
        <v>0</v>
      </c>
      <c r="AA13">
        <f t="shared" si="16"/>
        <v>31.5</v>
      </c>
      <c r="AB13">
        <f t="shared" si="17"/>
        <v>0</v>
      </c>
      <c r="AD13" s="30"/>
    </row>
    <row r="14" spans="1:30" ht="13.5">
      <c r="A14" s="2" t="str">
        <f t="shared" si="0"/>
        <v>11</v>
      </c>
      <c r="B14" s="2"/>
      <c r="C14" s="26" t="s">
        <v>55</v>
      </c>
      <c r="D14" s="1">
        <v>1992</v>
      </c>
      <c r="E14" s="38">
        <f t="shared" si="1"/>
        <v>169</v>
      </c>
      <c r="F14" s="38">
        <f t="shared" si="2"/>
        <v>138.5</v>
      </c>
      <c r="G14" s="3" t="s">
        <v>5</v>
      </c>
      <c r="H14" s="5">
        <f t="shared" si="3"/>
        <v>0</v>
      </c>
      <c r="I14" s="4">
        <v>8</v>
      </c>
      <c r="J14" s="5">
        <f t="shared" si="4"/>
        <v>68.5</v>
      </c>
      <c r="K14" s="4">
        <v>5</v>
      </c>
      <c r="L14" s="5">
        <f t="shared" si="5"/>
        <v>70</v>
      </c>
      <c r="M14" s="17" t="str">
        <f t="shared" si="6"/>
        <v>np</v>
      </c>
      <c r="N14" s="18">
        <f t="shared" si="7"/>
        <v>0</v>
      </c>
      <c r="O14" s="16" t="str">
        <f>VLOOKUP($C14,'Youth-12 Women''s Foil'!$C$4:$U$151,O$1-2,FALSE)</f>
        <v>np</v>
      </c>
      <c r="P14" s="17">
        <f t="shared" si="8"/>
        <v>26</v>
      </c>
      <c r="Q14" s="18">
        <f t="shared" si="9"/>
        <v>30.5</v>
      </c>
      <c r="R14" s="16">
        <f>VLOOKUP($C14,'Youth-12 Women''s Foil'!$C$4:$U$151,R$1-2,FALSE)</f>
        <v>26</v>
      </c>
      <c r="S14" s="17" t="str">
        <f t="shared" si="10"/>
        <v>np</v>
      </c>
      <c r="T14" s="18">
        <f t="shared" si="11"/>
        <v>0</v>
      </c>
      <c r="U14" s="16" t="str">
        <f>VLOOKUP($C14,'Youth-12 Women''s Foil'!$C$4:$U$151,U$1-2,FALSE)</f>
        <v>np</v>
      </c>
      <c r="W14">
        <f t="shared" si="12"/>
        <v>0</v>
      </c>
      <c r="X14">
        <f t="shared" si="13"/>
        <v>68.5</v>
      </c>
      <c r="Y14">
        <f t="shared" si="14"/>
        <v>70</v>
      </c>
      <c r="Z14">
        <f t="shared" si="15"/>
        <v>0</v>
      </c>
      <c r="AA14">
        <f t="shared" si="16"/>
        <v>30.5</v>
      </c>
      <c r="AB14">
        <f t="shared" si="17"/>
        <v>0</v>
      </c>
      <c r="AD14" s="30"/>
    </row>
    <row r="15" spans="1:30" ht="13.5">
      <c r="A15" s="2" t="str">
        <f t="shared" si="0"/>
        <v>12</v>
      </c>
      <c r="B15" s="2"/>
      <c r="C15" s="26" t="s">
        <v>229</v>
      </c>
      <c r="D15" s="1">
        <v>1992</v>
      </c>
      <c r="E15" s="38">
        <f t="shared" si="1"/>
        <v>160.5</v>
      </c>
      <c r="F15" s="38">
        <f t="shared" si="2"/>
        <v>160.5</v>
      </c>
      <c r="G15" s="3">
        <v>8</v>
      </c>
      <c r="H15" s="5">
        <f t="shared" si="3"/>
        <v>68.5</v>
      </c>
      <c r="I15" s="4">
        <v>2</v>
      </c>
      <c r="J15" s="5">
        <f t="shared" si="4"/>
        <v>92</v>
      </c>
      <c r="K15" s="4" t="s">
        <v>5</v>
      </c>
      <c r="L15" s="5">
        <f t="shared" si="5"/>
        <v>0</v>
      </c>
      <c r="M15" s="17" t="str">
        <f t="shared" si="6"/>
        <v>np</v>
      </c>
      <c r="N15" s="18">
        <f t="shared" si="7"/>
        <v>0</v>
      </c>
      <c r="O15" s="16" t="e">
        <f>VLOOKUP($C15,'Youth-12 Women''s Foil'!$C$4:$U$151,O$1-2,FALSE)</f>
        <v>#N/A</v>
      </c>
      <c r="P15" s="17" t="str">
        <f t="shared" si="8"/>
        <v>np</v>
      </c>
      <c r="Q15" s="18">
        <f t="shared" si="9"/>
        <v>0</v>
      </c>
      <c r="R15" s="16" t="e">
        <f>VLOOKUP($C15,'Youth-12 Women''s Foil'!$C$4:$U$151,R$1-2,FALSE)</f>
        <v>#N/A</v>
      </c>
      <c r="S15" s="17" t="str">
        <f t="shared" si="10"/>
        <v>np</v>
      </c>
      <c r="T15" s="18">
        <f t="shared" si="11"/>
        <v>0</v>
      </c>
      <c r="U15" s="16" t="e">
        <f>VLOOKUP($C15,'Youth-12 Women''s Foil'!$C$4:$U$151,U$1-2,FALSE)</f>
        <v>#N/A</v>
      </c>
      <c r="W15">
        <f t="shared" si="12"/>
        <v>68.5</v>
      </c>
      <c r="X15">
        <f t="shared" si="13"/>
        <v>92</v>
      </c>
      <c r="Y15">
        <f t="shared" si="14"/>
        <v>0</v>
      </c>
      <c r="Z15">
        <f t="shared" si="15"/>
        <v>0</v>
      </c>
      <c r="AA15">
        <f t="shared" si="16"/>
        <v>0</v>
      </c>
      <c r="AB15">
        <f t="shared" si="17"/>
        <v>0</v>
      </c>
      <c r="AD15" s="30"/>
    </row>
    <row r="16" spans="1:30" ht="13.5">
      <c r="A16" s="2" t="str">
        <f t="shared" si="0"/>
        <v>13</v>
      </c>
      <c r="B16" s="2"/>
      <c r="C16" s="26" t="s">
        <v>281</v>
      </c>
      <c r="D16" s="1">
        <v>1992</v>
      </c>
      <c r="E16" s="38">
        <f t="shared" si="1"/>
        <v>138.75</v>
      </c>
      <c r="F16" s="38">
        <f t="shared" si="2"/>
        <v>104.25</v>
      </c>
      <c r="G16" s="3">
        <v>13</v>
      </c>
      <c r="H16" s="5">
        <f t="shared" si="3"/>
        <v>51.5</v>
      </c>
      <c r="I16" s="4">
        <v>10.5</v>
      </c>
      <c r="J16" s="5">
        <f t="shared" si="4"/>
        <v>52.75</v>
      </c>
      <c r="K16" s="4">
        <v>18</v>
      </c>
      <c r="L16" s="5">
        <f t="shared" si="5"/>
        <v>34.5</v>
      </c>
      <c r="M16" s="17" t="str">
        <f t="shared" si="6"/>
        <v>np</v>
      </c>
      <c r="N16" s="18">
        <f t="shared" si="7"/>
        <v>0</v>
      </c>
      <c r="O16" s="16" t="e">
        <f>VLOOKUP($C16,'Youth-12 Women''s Foil'!$C$4:$U$151,O$1-2,FALSE)</f>
        <v>#N/A</v>
      </c>
      <c r="P16" s="17" t="str">
        <f t="shared" si="8"/>
        <v>np</v>
      </c>
      <c r="Q16" s="18">
        <f t="shared" si="9"/>
        <v>0</v>
      </c>
      <c r="R16" s="16" t="e">
        <f>VLOOKUP($C16,'Youth-12 Women''s Foil'!$C$4:$U$151,R$1-2,FALSE)</f>
        <v>#N/A</v>
      </c>
      <c r="S16" s="17" t="str">
        <f t="shared" si="10"/>
        <v>np</v>
      </c>
      <c r="T16" s="18">
        <f t="shared" si="11"/>
        <v>0</v>
      </c>
      <c r="U16" s="16" t="e">
        <f>VLOOKUP($C16,'Youth-12 Women''s Foil'!$C$4:$U$151,U$1-2,FALSE)</f>
        <v>#N/A</v>
      </c>
      <c r="W16">
        <f t="shared" si="12"/>
        <v>51.5</v>
      </c>
      <c r="X16">
        <f t="shared" si="13"/>
        <v>52.75</v>
      </c>
      <c r="Y16">
        <f t="shared" si="14"/>
        <v>34.5</v>
      </c>
      <c r="Z16">
        <f t="shared" si="15"/>
        <v>0</v>
      </c>
      <c r="AA16">
        <f t="shared" si="16"/>
        <v>0</v>
      </c>
      <c r="AB16">
        <f t="shared" si="17"/>
        <v>0</v>
      </c>
      <c r="AD16" s="30"/>
    </row>
    <row r="17" spans="1:30" ht="13.5">
      <c r="A17" s="2" t="str">
        <f t="shared" si="0"/>
        <v>14</v>
      </c>
      <c r="B17" s="2"/>
      <c r="C17" s="26" t="s">
        <v>216</v>
      </c>
      <c r="D17" s="1">
        <v>1993</v>
      </c>
      <c r="E17" s="38">
        <f t="shared" si="1"/>
        <v>129</v>
      </c>
      <c r="F17" s="38">
        <f t="shared" si="2"/>
        <v>99.5</v>
      </c>
      <c r="G17" s="3">
        <v>6</v>
      </c>
      <c r="H17" s="5">
        <f t="shared" si="3"/>
        <v>69.5</v>
      </c>
      <c r="I17" s="4" t="s">
        <v>5</v>
      </c>
      <c r="J17" s="5">
        <f t="shared" si="4"/>
        <v>0</v>
      </c>
      <c r="K17" s="4">
        <v>27</v>
      </c>
      <c r="L17" s="5">
        <f t="shared" si="5"/>
        <v>30</v>
      </c>
      <c r="M17" s="17">
        <f t="shared" si="6"/>
        <v>28</v>
      </c>
      <c r="N17" s="18">
        <f t="shared" si="7"/>
        <v>29.5</v>
      </c>
      <c r="O17" s="16">
        <f>VLOOKUP($C17,'Youth-12 Women''s Foil'!$C$4:$U$151,O$1-2,FALSE)</f>
        <v>28</v>
      </c>
      <c r="P17" s="17" t="str">
        <f t="shared" si="8"/>
        <v>np</v>
      </c>
      <c r="Q17" s="18">
        <f t="shared" si="9"/>
        <v>0</v>
      </c>
      <c r="R17" s="16" t="str">
        <f>VLOOKUP($C17,'Youth-12 Women''s Foil'!$C$4:$U$151,R$1-2,FALSE)</f>
        <v>np</v>
      </c>
      <c r="S17" s="17" t="str">
        <f t="shared" si="10"/>
        <v>np</v>
      </c>
      <c r="T17" s="18">
        <f t="shared" si="11"/>
        <v>0</v>
      </c>
      <c r="U17" s="16" t="str">
        <f>VLOOKUP($C17,'Youth-12 Women''s Foil'!$C$4:$U$151,U$1-2,FALSE)</f>
        <v>np</v>
      </c>
      <c r="W17">
        <f t="shared" si="12"/>
        <v>69.5</v>
      </c>
      <c r="X17">
        <f t="shared" si="13"/>
        <v>0</v>
      </c>
      <c r="Y17">
        <f t="shared" si="14"/>
        <v>30</v>
      </c>
      <c r="Z17">
        <f t="shared" si="15"/>
        <v>29.5</v>
      </c>
      <c r="AA17">
        <f t="shared" si="16"/>
        <v>0</v>
      </c>
      <c r="AB17">
        <f t="shared" si="17"/>
        <v>0</v>
      </c>
      <c r="AD17" s="30"/>
    </row>
    <row r="18" spans="1:30" ht="13.5">
      <c r="A18" s="2" t="str">
        <f t="shared" si="0"/>
        <v>15</v>
      </c>
      <c r="B18" s="2"/>
      <c r="C18" s="26" t="s">
        <v>122</v>
      </c>
      <c r="D18" s="1">
        <v>1992</v>
      </c>
      <c r="E18" s="38">
        <f t="shared" si="1"/>
        <v>120</v>
      </c>
      <c r="F18" s="38">
        <f t="shared" si="2"/>
        <v>120</v>
      </c>
      <c r="G18" s="3" t="s">
        <v>5</v>
      </c>
      <c r="H18" s="5">
        <f t="shared" si="3"/>
        <v>0</v>
      </c>
      <c r="I18" s="4">
        <v>14</v>
      </c>
      <c r="J18" s="5">
        <f t="shared" si="4"/>
        <v>51</v>
      </c>
      <c r="K18" s="4">
        <v>7</v>
      </c>
      <c r="L18" s="5">
        <f t="shared" si="5"/>
        <v>69</v>
      </c>
      <c r="M18" s="17" t="str">
        <f t="shared" si="6"/>
        <v>np</v>
      </c>
      <c r="N18" s="18">
        <f t="shared" si="7"/>
        <v>0</v>
      </c>
      <c r="O18" s="16" t="e">
        <f>VLOOKUP($C18,'Youth-12 Women''s Foil'!$C$4:$U$151,O$1-2,FALSE)</f>
        <v>#N/A</v>
      </c>
      <c r="P18" s="17" t="str">
        <f t="shared" si="8"/>
        <v>np</v>
      </c>
      <c r="Q18" s="18">
        <f t="shared" si="9"/>
        <v>0</v>
      </c>
      <c r="R18" s="16" t="e">
        <f>VLOOKUP($C18,'Youth-12 Women''s Foil'!$C$4:$U$151,R$1-2,FALSE)</f>
        <v>#N/A</v>
      </c>
      <c r="S18" s="17" t="str">
        <f t="shared" si="10"/>
        <v>np</v>
      </c>
      <c r="T18" s="18">
        <f t="shared" si="11"/>
        <v>0</v>
      </c>
      <c r="U18" s="16" t="e">
        <f>VLOOKUP($C18,'Youth-12 Women''s Foil'!$C$4:$U$151,U$1-2,FALSE)</f>
        <v>#N/A</v>
      </c>
      <c r="W18">
        <f t="shared" si="12"/>
        <v>0</v>
      </c>
      <c r="X18">
        <f t="shared" si="13"/>
        <v>51</v>
      </c>
      <c r="Y18">
        <f t="shared" si="14"/>
        <v>69</v>
      </c>
      <c r="Z18">
        <f t="shared" si="15"/>
        <v>0</v>
      </c>
      <c r="AA18">
        <f t="shared" si="16"/>
        <v>0</v>
      </c>
      <c r="AB18">
        <f t="shared" si="17"/>
        <v>0</v>
      </c>
      <c r="AD18" s="30"/>
    </row>
    <row r="19" spans="1:30" ht="13.5">
      <c r="A19" s="2" t="str">
        <f t="shared" si="0"/>
        <v>16</v>
      </c>
      <c r="B19" s="2"/>
      <c r="C19" s="26" t="s">
        <v>427</v>
      </c>
      <c r="D19" s="1">
        <v>1992</v>
      </c>
      <c r="E19" s="38">
        <f t="shared" si="1"/>
        <v>116.5</v>
      </c>
      <c r="F19" s="38">
        <f t="shared" si="2"/>
        <v>85</v>
      </c>
      <c r="G19" s="3" t="s">
        <v>5</v>
      </c>
      <c r="H19" s="5">
        <f t="shared" si="3"/>
        <v>0</v>
      </c>
      <c r="I19" s="4">
        <v>3</v>
      </c>
      <c r="J19" s="5">
        <f t="shared" si="4"/>
        <v>85</v>
      </c>
      <c r="K19" s="4" t="s">
        <v>5</v>
      </c>
      <c r="L19" s="5">
        <f t="shared" si="5"/>
        <v>0</v>
      </c>
      <c r="M19" s="17" t="str">
        <f t="shared" si="6"/>
        <v>np</v>
      </c>
      <c r="N19" s="18">
        <f t="shared" si="7"/>
        <v>0</v>
      </c>
      <c r="O19" s="16" t="str">
        <f>VLOOKUP($C19,'Youth-12 Women''s Foil'!$C$4:$U$151,O$1-2,FALSE)</f>
        <v>np</v>
      </c>
      <c r="P19" s="17" t="str">
        <f t="shared" si="8"/>
        <v>np</v>
      </c>
      <c r="Q19" s="18">
        <f t="shared" si="9"/>
        <v>0</v>
      </c>
      <c r="R19" s="16" t="str">
        <f>VLOOKUP($C19,'Youth-12 Women''s Foil'!$C$4:$U$151,R$1-2,FALSE)</f>
        <v>np</v>
      </c>
      <c r="S19" s="17">
        <f t="shared" si="10"/>
        <v>24</v>
      </c>
      <c r="T19" s="18">
        <f t="shared" si="11"/>
        <v>31.5</v>
      </c>
      <c r="U19" s="16">
        <f>VLOOKUP($C19,'Youth-12 Women''s Foil'!$C$4:$U$151,U$1-2,FALSE)</f>
        <v>24</v>
      </c>
      <c r="W19">
        <f t="shared" si="12"/>
        <v>0</v>
      </c>
      <c r="X19">
        <f t="shared" si="13"/>
        <v>85</v>
      </c>
      <c r="Y19">
        <f t="shared" si="14"/>
        <v>0</v>
      </c>
      <c r="Z19">
        <f t="shared" si="15"/>
        <v>0</v>
      </c>
      <c r="AA19">
        <f t="shared" si="16"/>
        <v>0</v>
      </c>
      <c r="AB19">
        <f t="shared" si="17"/>
        <v>31.5</v>
      </c>
      <c r="AD19" s="30"/>
    </row>
    <row r="20" spans="1:30" ht="13.5">
      <c r="A20" s="2" t="str">
        <f t="shared" si="0"/>
        <v>17</v>
      </c>
      <c r="B20" s="2"/>
      <c r="C20" s="26" t="s">
        <v>120</v>
      </c>
      <c r="D20" s="1">
        <v>1993</v>
      </c>
      <c r="E20" s="38">
        <f t="shared" si="1"/>
        <v>112</v>
      </c>
      <c r="F20" s="38">
        <f t="shared" si="2"/>
        <v>84.5</v>
      </c>
      <c r="G20" s="3">
        <v>11</v>
      </c>
      <c r="H20" s="5">
        <f t="shared" si="3"/>
        <v>52.5</v>
      </c>
      <c r="I20" s="4" t="s">
        <v>5</v>
      </c>
      <c r="J20" s="5">
        <f t="shared" si="4"/>
        <v>0</v>
      </c>
      <c r="K20" s="4">
        <v>23</v>
      </c>
      <c r="L20" s="5">
        <f t="shared" si="5"/>
        <v>32</v>
      </c>
      <c r="M20" s="17" t="str">
        <f aca="true" t="shared" si="18" ref="M20:M31">IF(ISERROR(O20),"np",O20)</f>
        <v>np</v>
      </c>
      <c r="N20" s="18">
        <f t="shared" si="7"/>
        <v>0</v>
      </c>
      <c r="O20" s="16" t="str">
        <f>VLOOKUP($C20,'Youth-12 Women''s Foil'!$C$4:$U$151,O$1-2,FALSE)</f>
        <v>np</v>
      </c>
      <c r="P20" s="17" t="str">
        <f aca="true" t="shared" si="19" ref="P20:P31">IF(ISERROR(R20),"np",R20)</f>
        <v>np</v>
      </c>
      <c r="Q20" s="18">
        <f t="shared" si="9"/>
        <v>0</v>
      </c>
      <c r="R20" s="16" t="str">
        <f>VLOOKUP($C20,'Youth-12 Women''s Foil'!$C$4:$U$151,R$1-2,FALSE)</f>
        <v>np</v>
      </c>
      <c r="S20" s="17">
        <f aca="true" t="shared" si="20" ref="S20:S31">IF(ISERROR(U20),"np",U20)</f>
        <v>32</v>
      </c>
      <c r="T20" s="18">
        <f t="shared" si="11"/>
        <v>27.5</v>
      </c>
      <c r="U20" s="16">
        <f>VLOOKUP($C20,'Youth-12 Women''s Foil'!$C$4:$U$151,U$1-2,FALSE)</f>
        <v>32</v>
      </c>
      <c r="W20">
        <f aca="true" t="shared" si="21" ref="W20:W31">H20</f>
        <v>52.5</v>
      </c>
      <c r="X20">
        <f aca="true" t="shared" si="22" ref="X20:X31">J20</f>
        <v>0</v>
      </c>
      <c r="Y20">
        <f aca="true" t="shared" si="23" ref="Y20:Y31">L20</f>
        <v>32</v>
      </c>
      <c r="Z20">
        <f aca="true" t="shared" si="24" ref="Z20:Z31">N20</f>
        <v>0</v>
      </c>
      <c r="AA20">
        <f aca="true" t="shared" si="25" ref="AA20:AA31">Q20</f>
        <v>0</v>
      </c>
      <c r="AB20">
        <f aca="true" t="shared" si="26" ref="AB20:AB31">T20</f>
        <v>27.5</v>
      </c>
      <c r="AD20" s="30"/>
    </row>
    <row r="21" spans="1:30" ht="13.5">
      <c r="A21" s="2" t="str">
        <f t="shared" si="0"/>
        <v>18</v>
      </c>
      <c r="B21" s="2"/>
      <c r="C21" s="26" t="s">
        <v>282</v>
      </c>
      <c r="D21" s="1">
        <v>1992</v>
      </c>
      <c r="E21" s="38">
        <f t="shared" si="1"/>
        <v>107</v>
      </c>
      <c r="F21" s="38">
        <f t="shared" si="2"/>
        <v>79.5</v>
      </c>
      <c r="G21" s="3">
        <v>16</v>
      </c>
      <c r="H21" s="5">
        <f t="shared" si="3"/>
        <v>50</v>
      </c>
      <c r="I21" s="4" t="s">
        <v>5</v>
      </c>
      <c r="J21" s="5">
        <f t="shared" si="4"/>
        <v>0</v>
      </c>
      <c r="K21" s="4">
        <v>28</v>
      </c>
      <c r="L21" s="5">
        <f t="shared" si="5"/>
        <v>29.5</v>
      </c>
      <c r="M21" s="17">
        <f t="shared" si="18"/>
        <v>32</v>
      </c>
      <c r="N21" s="18">
        <f t="shared" si="7"/>
        <v>27.5</v>
      </c>
      <c r="O21" s="16">
        <f>VLOOKUP($C21,'Youth-12 Women''s Foil'!$C$4:$U$151,O$1-2,FALSE)</f>
        <v>32</v>
      </c>
      <c r="P21" s="17" t="str">
        <f t="shared" si="19"/>
        <v>np</v>
      </c>
      <c r="Q21" s="18">
        <f t="shared" si="9"/>
        <v>0</v>
      </c>
      <c r="R21" s="16" t="str">
        <f>VLOOKUP($C21,'Youth-12 Women''s Foil'!$C$4:$U$151,R$1-2,FALSE)</f>
        <v>np</v>
      </c>
      <c r="S21" s="17" t="str">
        <f t="shared" si="20"/>
        <v>np</v>
      </c>
      <c r="T21" s="18">
        <f t="shared" si="11"/>
        <v>0</v>
      </c>
      <c r="U21" s="16" t="str">
        <f>VLOOKUP($C21,'Youth-12 Women''s Foil'!$C$4:$U$151,U$1-2,FALSE)</f>
        <v>np</v>
      </c>
      <c r="W21">
        <f t="shared" si="21"/>
        <v>50</v>
      </c>
      <c r="X21">
        <f t="shared" si="22"/>
        <v>0</v>
      </c>
      <c r="Y21">
        <f t="shared" si="23"/>
        <v>29.5</v>
      </c>
      <c r="Z21">
        <f t="shared" si="24"/>
        <v>27.5</v>
      </c>
      <c r="AA21">
        <f t="shared" si="25"/>
        <v>0</v>
      </c>
      <c r="AB21">
        <f t="shared" si="26"/>
        <v>0</v>
      </c>
      <c r="AD21" s="30"/>
    </row>
    <row r="22" spans="1:30" ht="13.5">
      <c r="A22" s="2" t="str">
        <f t="shared" si="0"/>
        <v>19</v>
      </c>
      <c r="B22" s="2"/>
      <c r="C22" s="26" t="s">
        <v>240</v>
      </c>
      <c r="D22" s="1">
        <v>1992</v>
      </c>
      <c r="E22" s="38">
        <f t="shared" si="1"/>
        <v>104</v>
      </c>
      <c r="F22" s="38">
        <f t="shared" si="2"/>
        <v>104</v>
      </c>
      <c r="G22" s="3" t="s">
        <v>5</v>
      </c>
      <c r="H22" s="5">
        <f t="shared" si="3"/>
        <v>0</v>
      </c>
      <c r="I22" s="4">
        <v>9</v>
      </c>
      <c r="J22" s="5">
        <f t="shared" si="4"/>
        <v>53.5</v>
      </c>
      <c r="K22" s="4">
        <v>15</v>
      </c>
      <c r="L22" s="5">
        <f t="shared" si="5"/>
        <v>50.5</v>
      </c>
      <c r="M22" s="17" t="str">
        <f t="shared" si="18"/>
        <v>np</v>
      </c>
      <c r="N22" s="18">
        <f t="shared" si="7"/>
        <v>0</v>
      </c>
      <c r="O22" s="16" t="e">
        <f>VLOOKUP($C22,'Youth-12 Women''s Foil'!$C$4:$U$151,O$1-2,FALSE)</f>
        <v>#N/A</v>
      </c>
      <c r="P22" s="17" t="str">
        <f t="shared" si="19"/>
        <v>np</v>
      </c>
      <c r="Q22" s="18">
        <f t="shared" si="9"/>
        <v>0</v>
      </c>
      <c r="R22" s="16" t="e">
        <f>VLOOKUP($C22,'Youth-12 Women''s Foil'!$C$4:$U$151,R$1-2,FALSE)</f>
        <v>#N/A</v>
      </c>
      <c r="S22" s="17" t="str">
        <f t="shared" si="20"/>
        <v>np</v>
      </c>
      <c r="T22" s="18">
        <f t="shared" si="11"/>
        <v>0</v>
      </c>
      <c r="U22" s="16" t="e">
        <f>VLOOKUP($C22,'Youth-12 Women''s Foil'!$C$4:$U$151,U$1-2,FALSE)</f>
        <v>#N/A</v>
      </c>
      <c r="W22">
        <f t="shared" si="21"/>
        <v>0</v>
      </c>
      <c r="X22">
        <f t="shared" si="22"/>
        <v>53.5</v>
      </c>
      <c r="Y22">
        <f t="shared" si="23"/>
        <v>50.5</v>
      </c>
      <c r="Z22">
        <f t="shared" si="24"/>
        <v>0</v>
      </c>
      <c r="AA22">
        <f t="shared" si="25"/>
        <v>0</v>
      </c>
      <c r="AB22">
        <f t="shared" si="26"/>
        <v>0</v>
      </c>
      <c r="AD22" s="30"/>
    </row>
    <row r="23" spans="1:30" ht="13.5">
      <c r="A23" s="2" t="str">
        <f t="shared" si="0"/>
        <v>20</v>
      </c>
      <c r="B23" s="2"/>
      <c r="C23" s="26" t="s">
        <v>249</v>
      </c>
      <c r="D23" s="1">
        <v>1992</v>
      </c>
      <c r="E23" s="38">
        <f t="shared" si="1"/>
        <v>103.5</v>
      </c>
      <c r="F23" s="38">
        <f t="shared" si="2"/>
        <v>103.5</v>
      </c>
      <c r="G23" s="3">
        <v>12</v>
      </c>
      <c r="H23" s="5">
        <f t="shared" si="3"/>
        <v>52</v>
      </c>
      <c r="I23" s="4" t="s">
        <v>5</v>
      </c>
      <c r="J23" s="5">
        <f t="shared" si="4"/>
        <v>0</v>
      </c>
      <c r="K23" s="4">
        <v>13</v>
      </c>
      <c r="L23" s="5">
        <f t="shared" si="5"/>
        <v>51.5</v>
      </c>
      <c r="M23" s="17" t="str">
        <f t="shared" si="18"/>
        <v>np</v>
      </c>
      <c r="N23" s="18">
        <f t="shared" si="7"/>
        <v>0</v>
      </c>
      <c r="O23" s="16" t="e">
        <f>VLOOKUP($C23,'Youth-12 Women''s Foil'!$C$4:$U$151,O$1-2,FALSE)</f>
        <v>#N/A</v>
      </c>
      <c r="P23" s="17" t="str">
        <f t="shared" si="19"/>
        <v>np</v>
      </c>
      <c r="Q23" s="18">
        <f t="shared" si="9"/>
        <v>0</v>
      </c>
      <c r="R23" s="16" t="e">
        <f>VLOOKUP($C23,'Youth-12 Women''s Foil'!$C$4:$U$151,R$1-2,FALSE)</f>
        <v>#N/A</v>
      </c>
      <c r="S23" s="17" t="str">
        <f t="shared" si="20"/>
        <v>np</v>
      </c>
      <c r="T23" s="18">
        <f t="shared" si="11"/>
        <v>0</v>
      </c>
      <c r="U23" s="16" t="e">
        <f>VLOOKUP($C23,'Youth-12 Women''s Foil'!$C$4:$U$151,U$1-2,FALSE)</f>
        <v>#N/A</v>
      </c>
      <c r="W23">
        <f t="shared" si="21"/>
        <v>52</v>
      </c>
      <c r="X23">
        <f t="shared" si="22"/>
        <v>0</v>
      </c>
      <c r="Y23">
        <f t="shared" si="23"/>
        <v>51.5</v>
      </c>
      <c r="Z23">
        <f t="shared" si="24"/>
        <v>0</v>
      </c>
      <c r="AA23">
        <f t="shared" si="25"/>
        <v>0</v>
      </c>
      <c r="AB23">
        <f t="shared" si="26"/>
        <v>0</v>
      </c>
      <c r="AD23" s="30"/>
    </row>
    <row r="24" spans="1:30" ht="13.5">
      <c r="A24" s="2" t="str">
        <f t="shared" si="0"/>
        <v>21T</v>
      </c>
      <c r="B24" s="2"/>
      <c r="C24" s="26" t="s">
        <v>429</v>
      </c>
      <c r="D24" s="1">
        <v>1993</v>
      </c>
      <c r="E24" s="38">
        <f t="shared" si="1"/>
        <v>84</v>
      </c>
      <c r="F24" s="38">
        <f t="shared" si="2"/>
        <v>84</v>
      </c>
      <c r="G24" s="3" t="s">
        <v>5</v>
      </c>
      <c r="H24" s="5">
        <f t="shared" si="3"/>
        <v>0</v>
      </c>
      <c r="I24" s="4">
        <v>16</v>
      </c>
      <c r="J24" s="5">
        <f t="shared" si="4"/>
        <v>50</v>
      </c>
      <c r="K24" s="4">
        <v>19</v>
      </c>
      <c r="L24" s="5">
        <f t="shared" si="5"/>
        <v>34</v>
      </c>
      <c r="M24" s="17" t="str">
        <f t="shared" si="18"/>
        <v>np</v>
      </c>
      <c r="N24" s="18">
        <f t="shared" si="7"/>
        <v>0</v>
      </c>
      <c r="O24" s="16" t="e">
        <f>VLOOKUP($C24,'Youth-12 Women''s Foil'!$C$4:$U$151,O$1-2,FALSE)</f>
        <v>#N/A</v>
      </c>
      <c r="P24" s="17" t="str">
        <f t="shared" si="19"/>
        <v>np</v>
      </c>
      <c r="Q24" s="18">
        <f t="shared" si="9"/>
        <v>0</v>
      </c>
      <c r="R24" s="16" t="e">
        <f>VLOOKUP($C24,'Youth-12 Women''s Foil'!$C$4:$U$151,R$1-2,FALSE)</f>
        <v>#N/A</v>
      </c>
      <c r="S24" s="17" t="str">
        <f t="shared" si="20"/>
        <v>np</v>
      </c>
      <c r="T24" s="18">
        <f t="shared" si="11"/>
        <v>0</v>
      </c>
      <c r="U24" s="16" t="e">
        <f>VLOOKUP($C24,'Youth-12 Women''s Foil'!$C$4:$U$151,U$1-2,FALSE)</f>
        <v>#N/A</v>
      </c>
      <c r="W24">
        <f t="shared" si="21"/>
        <v>0</v>
      </c>
      <c r="X24">
        <f t="shared" si="22"/>
        <v>50</v>
      </c>
      <c r="Y24">
        <f t="shared" si="23"/>
        <v>34</v>
      </c>
      <c r="Z24">
        <f t="shared" si="24"/>
        <v>0</v>
      </c>
      <c r="AA24">
        <f t="shared" si="25"/>
        <v>0</v>
      </c>
      <c r="AB24">
        <f t="shared" si="26"/>
        <v>0</v>
      </c>
      <c r="AD24" s="30"/>
    </row>
    <row r="25" spans="1:30" ht="13.5">
      <c r="A25" s="2" t="str">
        <f t="shared" si="0"/>
        <v>21T</v>
      </c>
      <c r="B25" s="2"/>
      <c r="C25" s="26" t="s">
        <v>118</v>
      </c>
      <c r="D25" s="1">
        <v>1992</v>
      </c>
      <c r="E25" s="38">
        <f t="shared" si="1"/>
        <v>84</v>
      </c>
      <c r="F25" s="38">
        <f t="shared" si="2"/>
        <v>84</v>
      </c>
      <c r="G25" s="3">
        <v>10</v>
      </c>
      <c r="H25" s="5">
        <f t="shared" si="3"/>
        <v>53</v>
      </c>
      <c r="I25" s="4" t="s">
        <v>5</v>
      </c>
      <c r="J25" s="5">
        <f t="shared" si="4"/>
        <v>0</v>
      </c>
      <c r="K25" s="4">
        <v>25</v>
      </c>
      <c r="L25" s="5">
        <f t="shared" si="5"/>
        <v>31</v>
      </c>
      <c r="M25" s="17" t="str">
        <f t="shared" si="18"/>
        <v>np</v>
      </c>
      <c r="N25" s="18">
        <f t="shared" si="7"/>
        <v>0</v>
      </c>
      <c r="O25" s="16" t="e">
        <f>VLOOKUP($C25,'Youth-12 Women''s Foil'!$C$4:$U$151,O$1-2,FALSE)</f>
        <v>#N/A</v>
      </c>
      <c r="P25" s="17" t="str">
        <f t="shared" si="19"/>
        <v>np</v>
      </c>
      <c r="Q25" s="18">
        <f t="shared" si="9"/>
        <v>0</v>
      </c>
      <c r="R25" s="16" t="e">
        <f>VLOOKUP($C25,'Youth-12 Women''s Foil'!$C$4:$U$151,R$1-2,FALSE)</f>
        <v>#N/A</v>
      </c>
      <c r="S25" s="17" t="str">
        <f t="shared" si="20"/>
        <v>np</v>
      </c>
      <c r="T25" s="18">
        <f t="shared" si="11"/>
        <v>0</v>
      </c>
      <c r="U25" s="16" t="e">
        <f>VLOOKUP($C25,'Youth-12 Women''s Foil'!$C$4:$U$151,U$1-2,FALSE)</f>
        <v>#N/A</v>
      </c>
      <c r="W25">
        <f t="shared" si="21"/>
        <v>53</v>
      </c>
      <c r="X25">
        <f t="shared" si="22"/>
        <v>0</v>
      </c>
      <c r="Y25">
        <f t="shared" si="23"/>
        <v>31</v>
      </c>
      <c r="Z25">
        <f t="shared" si="24"/>
        <v>0</v>
      </c>
      <c r="AA25">
        <f t="shared" si="25"/>
        <v>0</v>
      </c>
      <c r="AB25">
        <f t="shared" si="26"/>
        <v>0</v>
      </c>
      <c r="AD25" s="30"/>
    </row>
    <row r="26" spans="1:30" ht="13.5">
      <c r="A26" s="2" t="str">
        <f t="shared" si="0"/>
        <v>23</v>
      </c>
      <c r="B26" s="2"/>
      <c r="C26" s="26" t="s">
        <v>195</v>
      </c>
      <c r="D26" s="1">
        <v>1992</v>
      </c>
      <c r="E26" s="38">
        <f t="shared" si="1"/>
        <v>83.5</v>
      </c>
      <c r="F26" s="38">
        <f t="shared" si="2"/>
        <v>83.5</v>
      </c>
      <c r="G26" s="3">
        <v>15</v>
      </c>
      <c r="H26" s="5">
        <f t="shared" si="3"/>
        <v>50.5</v>
      </c>
      <c r="I26" s="4" t="s">
        <v>5</v>
      </c>
      <c r="J26" s="5">
        <f t="shared" si="4"/>
        <v>0</v>
      </c>
      <c r="K26" s="4">
        <v>21</v>
      </c>
      <c r="L26" s="5">
        <f t="shared" si="5"/>
        <v>33</v>
      </c>
      <c r="M26" s="17" t="str">
        <f t="shared" si="18"/>
        <v>np</v>
      </c>
      <c r="N26" s="18">
        <f t="shared" si="7"/>
        <v>0</v>
      </c>
      <c r="O26" s="16" t="e">
        <f>VLOOKUP($C26,'Youth-12 Women''s Foil'!$C$4:$U$151,O$1-2,FALSE)</f>
        <v>#N/A</v>
      </c>
      <c r="P26" s="17" t="str">
        <f t="shared" si="19"/>
        <v>np</v>
      </c>
      <c r="Q26" s="18">
        <f t="shared" si="9"/>
        <v>0</v>
      </c>
      <c r="R26" s="16" t="e">
        <f>VLOOKUP($C26,'Youth-12 Women''s Foil'!$C$4:$U$151,R$1-2,FALSE)</f>
        <v>#N/A</v>
      </c>
      <c r="S26" s="17" t="str">
        <f t="shared" si="20"/>
        <v>np</v>
      </c>
      <c r="T26" s="18">
        <f t="shared" si="11"/>
        <v>0</v>
      </c>
      <c r="U26" s="16" t="e">
        <f>VLOOKUP($C26,'Youth-12 Women''s Foil'!$C$4:$U$151,U$1-2,FALSE)</f>
        <v>#N/A</v>
      </c>
      <c r="W26">
        <f t="shared" si="21"/>
        <v>50.5</v>
      </c>
      <c r="X26">
        <f t="shared" si="22"/>
        <v>0</v>
      </c>
      <c r="Y26">
        <f t="shared" si="23"/>
        <v>33</v>
      </c>
      <c r="Z26">
        <f t="shared" si="24"/>
        <v>0</v>
      </c>
      <c r="AA26">
        <f t="shared" si="25"/>
        <v>0</v>
      </c>
      <c r="AB26">
        <f t="shared" si="26"/>
        <v>0</v>
      </c>
      <c r="AD26" s="30"/>
    </row>
    <row r="27" spans="1:30" ht="13.5">
      <c r="A27" s="2" t="str">
        <f t="shared" si="0"/>
        <v>24</v>
      </c>
      <c r="B27" s="2"/>
      <c r="C27" s="26" t="s">
        <v>239</v>
      </c>
      <c r="D27" s="1">
        <v>1992</v>
      </c>
      <c r="E27" s="38">
        <f t="shared" si="1"/>
        <v>69.5</v>
      </c>
      <c r="F27" s="38">
        <f t="shared" si="2"/>
        <v>69.5</v>
      </c>
      <c r="G27" s="3" t="s">
        <v>5</v>
      </c>
      <c r="H27" s="5">
        <f t="shared" si="3"/>
        <v>0</v>
      </c>
      <c r="I27" s="4" t="s">
        <v>5</v>
      </c>
      <c r="J27" s="5">
        <f t="shared" si="4"/>
        <v>0</v>
      </c>
      <c r="K27" s="4">
        <v>6</v>
      </c>
      <c r="L27" s="5">
        <f t="shared" si="5"/>
        <v>69.5</v>
      </c>
      <c r="M27" s="17" t="str">
        <f t="shared" si="18"/>
        <v>np</v>
      </c>
      <c r="N27" s="18">
        <f t="shared" si="7"/>
        <v>0</v>
      </c>
      <c r="O27" s="16" t="e">
        <f>VLOOKUP($C27,'Youth-12 Women''s Foil'!$C$4:$U$151,O$1-2,FALSE)</f>
        <v>#N/A</v>
      </c>
      <c r="P27" s="17" t="str">
        <f t="shared" si="19"/>
        <v>np</v>
      </c>
      <c r="Q27" s="18">
        <f t="shared" si="9"/>
        <v>0</v>
      </c>
      <c r="R27" s="16" t="e">
        <f>VLOOKUP($C27,'Youth-12 Women''s Foil'!$C$4:$U$151,R$1-2,FALSE)</f>
        <v>#N/A</v>
      </c>
      <c r="S27" s="17" t="str">
        <f t="shared" si="20"/>
        <v>np</v>
      </c>
      <c r="T27" s="18">
        <f t="shared" si="11"/>
        <v>0</v>
      </c>
      <c r="U27" s="16" t="e">
        <f>VLOOKUP($C27,'Youth-12 Women''s Foil'!$C$4:$U$151,U$1-2,FALSE)</f>
        <v>#N/A</v>
      </c>
      <c r="W27">
        <f t="shared" si="21"/>
        <v>0</v>
      </c>
      <c r="X27">
        <f t="shared" si="22"/>
        <v>0</v>
      </c>
      <c r="Y27">
        <f t="shared" si="23"/>
        <v>69.5</v>
      </c>
      <c r="Z27">
        <f t="shared" si="24"/>
        <v>0</v>
      </c>
      <c r="AA27">
        <f t="shared" si="25"/>
        <v>0</v>
      </c>
      <c r="AB27">
        <f t="shared" si="26"/>
        <v>0</v>
      </c>
      <c r="AD27" s="30"/>
    </row>
    <row r="28" spans="1:30" ht="13.5">
      <c r="A28" s="2" t="str">
        <f t="shared" si="0"/>
        <v>25</v>
      </c>
      <c r="B28" s="2"/>
      <c r="C28" s="26" t="s">
        <v>100</v>
      </c>
      <c r="D28" s="1">
        <v>1992</v>
      </c>
      <c r="E28" s="38">
        <f t="shared" si="1"/>
        <v>53</v>
      </c>
      <c r="F28" s="38">
        <f t="shared" si="2"/>
        <v>53</v>
      </c>
      <c r="G28" s="3" t="s">
        <v>5</v>
      </c>
      <c r="H28" s="5">
        <f t="shared" si="3"/>
        <v>0</v>
      </c>
      <c r="I28" s="4" t="s">
        <v>5</v>
      </c>
      <c r="J28" s="5">
        <f t="shared" si="4"/>
        <v>0</v>
      </c>
      <c r="K28" s="4">
        <v>10</v>
      </c>
      <c r="L28" s="5">
        <f t="shared" si="5"/>
        <v>53</v>
      </c>
      <c r="M28" s="17" t="str">
        <f t="shared" si="18"/>
        <v>np</v>
      </c>
      <c r="N28" s="18">
        <f t="shared" si="7"/>
        <v>0</v>
      </c>
      <c r="O28" s="16" t="e">
        <f>VLOOKUP($C28,'Youth-12 Women''s Foil'!$C$4:$U$151,O$1-2,FALSE)</f>
        <v>#N/A</v>
      </c>
      <c r="P28" s="17" t="str">
        <f t="shared" si="19"/>
        <v>np</v>
      </c>
      <c r="Q28" s="18">
        <f t="shared" si="9"/>
        <v>0</v>
      </c>
      <c r="R28" s="16" t="e">
        <f>VLOOKUP($C28,'Youth-12 Women''s Foil'!$C$4:$U$151,R$1-2,FALSE)</f>
        <v>#N/A</v>
      </c>
      <c r="S28" s="17" t="str">
        <f t="shared" si="20"/>
        <v>np</v>
      </c>
      <c r="T28" s="18">
        <f t="shared" si="11"/>
        <v>0</v>
      </c>
      <c r="U28" s="16" t="e">
        <f>VLOOKUP($C28,'Youth-12 Women''s Foil'!$C$4:$U$151,U$1-2,FALSE)</f>
        <v>#N/A</v>
      </c>
      <c r="W28">
        <f t="shared" si="21"/>
        <v>0</v>
      </c>
      <c r="X28">
        <f t="shared" si="22"/>
        <v>0</v>
      </c>
      <c r="Y28">
        <f t="shared" si="23"/>
        <v>53</v>
      </c>
      <c r="Z28">
        <f t="shared" si="24"/>
        <v>0</v>
      </c>
      <c r="AA28">
        <f t="shared" si="25"/>
        <v>0</v>
      </c>
      <c r="AB28">
        <f t="shared" si="26"/>
        <v>0</v>
      </c>
      <c r="AD28" s="30"/>
    </row>
    <row r="29" spans="1:30" ht="13.5">
      <c r="A29" s="2" t="str">
        <f t="shared" si="0"/>
        <v>26</v>
      </c>
      <c r="B29" s="2"/>
      <c r="C29" s="26" t="s">
        <v>428</v>
      </c>
      <c r="D29" s="1">
        <v>1992</v>
      </c>
      <c r="E29" s="38">
        <f t="shared" si="1"/>
        <v>52.75</v>
      </c>
      <c r="F29" s="38">
        <f t="shared" si="2"/>
        <v>52.75</v>
      </c>
      <c r="G29" s="3" t="s">
        <v>5</v>
      </c>
      <c r="H29" s="5">
        <f t="shared" si="3"/>
        <v>0</v>
      </c>
      <c r="I29" s="4">
        <v>10.5</v>
      </c>
      <c r="J29" s="5">
        <f t="shared" si="4"/>
        <v>52.75</v>
      </c>
      <c r="K29" s="4" t="s">
        <v>5</v>
      </c>
      <c r="L29" s="5">
        <f t="shared" si="5"/>
        <v>0</v>
      </c>
      <c r="M29" s="17" t="str">
        <f t="shared" si="18"/>
        <v>np</v>
      </c>
      <c r="N29" s="18">
        <f t="shared" si="7"/>
        <v>0</v>
      </c>
      <c r="O29" s="16" t="e">
        <f>VLOOKUP($C29,'Youth-12 Women''s Foil'!$C$4:$U$151,O$1-2,FALSE)</f>
        <v>#N/A</v>
      </c>
      <c r="P29" s="17" t="str">
        <f t="shared" si="19"/>
        <v>np</v>
      </c>
      <c r="Q29" s="18">
        <f t="shared" si="9"/>
        <v>0</v>
      </c>
      <c r="R29" s="16" t="e">
        <f>VLOOKUP($C29,'Youth-12 Women''s Foil'!$C$4:$U$151,R$1-2,FALSE)</f>
        <v>#N/A</v>
      </c>
      <c r="S29" s="17" t="str">
        <f t="shared" si="20"/>
        <v>np</v>
      </c>
      <c r="T29" s="18">
        <f t="shared" si="11"/>
        <v>0</v>
      </c>
      <c r="U29" s="16" t="e">
        <f>VLOOKUP($C29,'Youth-12 Women''s Foil'!$C$4:$U$151,U$1-2,FALSE)</f>
        <v>#N/A</v>
      </c>
      <c r="W29">
        <f t="shared" si="21"/>
        <v>0</v>
      </c>
      <c r="X29">
        <f t="shared" si="22"/>
        <v>52.75</v>
      </c>
      <c r="Y29">
        <f t="shared" si="23"/>
        <v>0</v>
      </c>
      <c r="Z29">
        <f t="shared" si="24"/>
        <v>0</v>
      </c>
      <c r="AA29">
        <f t="shared" si="25"/>
        <v>0</v>
      </c>
      <c r="AB29">
        <f t="shared" si="26"/>
        <v>0</v>
      </c>
      <c r="AD29" s="30"/>
    </row>
    <row r="30" spans="1:30" ht="13.5">
      <c r="A30" s="2" t="str">
        <f t="shared" si="0"/>
        <v>27</v>
      </c>
      <c r="B30" s="2"/>
      <c r="C30" s="26" t="s">
        <v>238</v>
      </c>
      <c r="D30" s="1">
        <v>1992</v>
      </c>
      <c r="E30" s="38">
        <f t="shared" si="1"/>
        <v>52.5</v>
      </c>
      <c r="F30" s="38">
        <f t="shared" si="2"/>
        <v>52.5</v>
      </c>
      <c r="G30" s="3" t="s">
        <v>5</v>
      </c>
      <c r="H30" s="5">
        <f t="shared" si="3"/>
        <v>0</v>
      </c>
      <c r="I30" s="4" t="s">
        <v>5</v>
      </c>
      <c r="J30" s="5">
        <f t="shared" si="4"/>
        <v>0</v>
      </c>
      <c r="K30" s="4">
        <v>11</v>
      </c>
      <c r="L30" s="5">
        <f t="shared" si="5"/>
        <v>52.5</v>
      </c>
      <c r="M30" s="17" t="str">
        <f t="shared" si="18"/>
        <v>np</v>
      </c>
      <c r="N30" s="18">
        <f t="shared" si="7"/>
        <v>0</v>
      </c>
      <c r="O30" s="16" t="e">
        <f>VLOOKUP($C30,'Youth-12 Women''s Foil'!$C$4:$U$151,O$1-2,FALSE)</f>
        <v>#N/A</v>
      </c>
      <c r="P30" s="17" t="str">
        <f t="shared" si="19"/>
        <v>np</v>
      </c>
      <c r="Q30" s="18">
        <f t="shared" si="9"/>
        <v>0</v>
      </c>
      <c r="R30" s="16" t="e">
        <f>VLOOKUP($C30,'Youth-12 Women''s Foil'!$C$4:$U$151,R$1-2,FALSE)</f>
        <v>#N/A</v>
      </c>
      <c r="S30" s="17" t="str">
        <f t="shared" si="20"/>
        <v>np</v>
      </c>
      <c r="T30" s="18">
        <f t="shared" si="11"/>
        <v>0</v>
      </c>
      <c r="U30" s="16" t="e">
        <f>VLOOKUP($C30,'Youth-12 Women''s Foil'!$C$4:$U$151,U$1-2,FALSE)</f>
        <v>#N/A</v>
      </c>
      <c r="W30">
        <f t="shared" si="21"/>
        <v>0</v>
      </c>
      <c r="X30">
        <f t="shared" si="22"/>
        <v>0</v>
      </c>
      <c r="Y30">
        <f t="shared" si="23"/>
        <v>52.5</v>
      </c>
      <c r="Z30">
        <f t="shared" si="24"/>
        <v>0</v>
      </c>
      <c r="AA30">
        <f t="shared" si="25"/>
        <v>0</v>
      </c>
      <c r="AB30">
        <f t="shared" si="26"/>
        <v>0</v>
      </c>
      <c r="AD30" s="30"/>
    </row>
    <row r="31" spans="1:30" ht="13.5">
      <c r="A31" s="2" t="str">
        <f t="shared" si="0"/>
        <v>28</v>
      </c>
      <c r="B31" s="2"/>
      <c r="C31" s="40" t="s">
        <v>490</v>
      </c>
      <c r="D31" s="1">
        <v>1992</v>
      </c>
      <c r="E31" s="38">
        <f t="shared" si="1"/>
        <v>51</v>
      </c>
      <c r="F31" s="38">
        <f t="shared" si="2"/>
        <v>51</v>
      </c>
      <c r="G31" s="3" t="s">
        <v>5</v>
      </c>
      <c r="H31" s="5">
        <f t="shared" si="3"/>
        <v>0</v>
      </c>
      <c r="I31" s="4" t="s">
        <v>5</v>
      </c>
      <c r="J31" s="5">
        <f t="shared" si="4"/>
        <v>0</v>
      </c>
      <c r="K31" s="4">
        <v>14</v>
      </c>
      <c r="L31" s="5">
        <f t="shared" si="5"/>
        <v>51</v>
      </c>
      <c r="M31" s="17" t="str">
        <f t="shared" si="18"/>
        <v>np</v>
      </c>
      <c r="N31" s="18">
        <f t="shared" si="7"/>
        <v>0</v>
      </c>
      <c r="O31" s="16" t="e">
        <f>VLOOKUP($C31,'Youth-12 Women''s Foil'!$C$4:$U$151,O$1-2,FALSE)</f>
        <v>#N/A</v>
      </c>
      <c r="P31" s="17" t="str">
        <f t="shared" si="19"/>
        <v>np</v>
      </c>
      <c r="Q31" s="18">
        <f t="shared" si="9"/>
        <v>0</v>
      </c>
      <c r="R31" s="16" t="e">
        <f>VLOOKUP($C31,'Youth-12 Women''s Foil'!$C$4:$U$151,R$1-2,FALSE)</f>
        <v>#N/A</v>
      </c>
      <c r="S31" s="17" t="str">
        <f t="shared" si="20"/>
        <v>np</v>
      </c>
      <c r="T31" s="18">
        <f t="shared" si="11"/>
        <v>0</v>
      </c>
      <c r="U31" s="16" t="e">
        <f>VLOOKUP($C31,'Youth-12 Women''s Foil'!$C$4:$U$151,U$1-2,FALSE)</f>
        <v>#N/A</v>
      </c>
      <c r="W31">
        <f t="shared" si="21"/>
        <v>0</v>
      </c>
      <c r="X31">
        <f t="shared" si="22"/>
        <v>0</v>
      </c>
      <c r="Y31">
        <f t="shared" si="23"/>
        <v>51</v>
      </c>
      <c r="Z31">
        <f t="shared" si="24"/>
        <v>0</v>
      </c>
      <c r="AA31">
        <f t="shared" si="25"/>
        <v>0</v>
      </c>
      <c r="AB31">
        <f t="shared" si="26"/>
        <v>0</v>
      </c>
      <c r="AD31" s="30"/>
    </row>
    <row r="32" spans="1:30" ht="13.5">
      <c r="A32" s="2" t="str">
        <f t="shared" si="0"/>
        <v>29</v>
      </c>
      <c r="B32" s="2"/>
      <c r="C32" s="40" t="s">
        <v>491</v>
      </c>
      <c r="D32" s="1">
        <v>1994</v>
      </c>
      <c r="E32" s="38">
        <f t="shared" si="1"/>
        <v>33.5</v>
      </c>
      <c r="F32" s="38">
        <f t="shared" si="2"/>
        <v>33.5</v>
      </c>
      <c r="G32" s="3" t="s">
        <v>5</v>
      </c>
      <c r="H32" s="5">
        <f t="shared" si="3"/>
        <v>0</v>
      </c>
      <c r="I32" s="4" t="s">
        <v>5</v>
      </c>
      <c r="J32" s="5">
        <f t="shared" si="4"/>
        <v>0</v>
      </c>
      <c r="K32" s="4">
        <v>20</v>
      </c>
      <c r="L32" s="5">
        <f t="shared" si="5"/>
        <v>33.5</v>
      </c>
      <c r="M32" s="17" t="str">
        <f t="shared" si="6"/>
        <v>np</v>
      </c>
      <c r="N32" s="18">
        <f t="shared" si="7"/>
        <v>0</v>
      </c>
      <c r="O32" s="16" t="e">
        <f>VLOOKUP($C32,'Youth-12 Women''s Foil'!$C$4:$U$151,O$1-2,FALSE)</f>
        <v>#N/A</v>
      </c>
      <c r="P32" s="17" t="str">
        <f t="shared" si="8"/>
        <v>np</v>
      </c>
      <c r="Q32" s="18">
        <f t="shared" si="9"/>
        <v>0</v>
      </c>
      <c r="R32" s="16" t="e">
        <f>VLOOKUP($C32,'Youth-12 Women''s Foil'!$C$4:$U$151,R$1-2,FALSE)</f>
        <v>#N/A</v>
      </c>
      <c r="S32" s="17" t="str">
        <f t="shared" si="10"/>
        <v>np</v>
      </c>
      <c r="T32" s="18">
        <f t="shared" si="11"/>
        <v>0</v>
      </c>
      <c r="U32" s="16" t="e">
        <f>VLOOKUP($C32,'Youth-12 Women''s Foil'!$C$4:$U$151,U$1-2,FALSE)</f>
        <v>#N/A</v>
      </c>
      <c r="W32">
        <f t="shared" si="12"/>
        <v>0</v>
      </c>
      <c r="X32">
        <f t="shared" si="13"/>
        <v>0</v>
      </c>
      <c r="Y32">
        <f t="shared" si="14"/>
        <v>33.5</v>
      </c>
      <c r="Z32">
        <f t="shared" si="15"/>
        <v>0</v>
      </c>
      <c r="AA32">
        <f t="shared" si="16"/>
        <v>0</v>
      </c>
      <c r="AB32">
        <f t="shared" si="17"/>
        <v>0</v>
      </c>
      <c r="AD32" s="30"/>
    </row>
    <row r="33" spans="1:30" ht="13.5">
      <c r="A33" s="2" t="str">
        <f t="shared" si="0"/>
        <v>30</v>
      </c>
      <c r="B33" s="2"/>
      <c r="C33" s="40" t="s">
        <v>492</v>
      </c>
      <c r="D33" s="1">
        <v>1992</v>
      </c>
      <c r="E33" s="38">
        <f t="shared" si="1"/>
        <v>32.5</v>
      </c>
      <c r="F33" s="38">
        <f t="shared" si="2"/>
        <v>32.5</v>
      </c>
      <c r="G33" s="3" t="s">
        <v>5</v>
      </c>
      <c r="H33" s="5">
        <f t="shared" si="3"/>
        <v>0</v>
      </c>
      <c r="I33" s="4" t="s">
        <v>5</v>
      </c>
      <c r="J33" s="5">
        <f t="shared" si="4"/>
        <v>0</v>
      </c>
      <c r="K33" s="4">
        <v>22</v>
      </c>
      <c r="L33" s="5">
        <f t="shared" si="5"/>
        <v>32.5</v>
      </c>
      <c r="M33" s="17" t="str">
        <f aca="true" t="shared" si="27" ref="M33:M39">IF(ISERROR(O33),"np",O33)</f>
        <v>np</v>
      </c>
      <c r="N33" s="18">
        <f t="shared" si="7"/>
        <v>0</v>
      </c>
      <c r="O33" s="16" t="e">
        <f>VLOOKUP($C33,'Youth-12 Women''s Foil'!$C$4:$U$151,O$1-2,FALSE)</f>
        <v>#N/A</v>
      </c>
      <c r="P33" s="17" t="str">
        <f aca="true" t="shared" si="28" ref="P33:P39">IF(ISERROR(R33),"np",R33)</f>
        <v>np</v>
      </c>
      <c r="Q33" s="18">
        <f t="shared" si="9"/>
        <v>0</v>
      </c>
      <c r="R33" s="16" t="e">
        <f>VLOOKUP($C33,'Youth-12 Women''s Foil'!$C$4:$U$151,R$1-2,FALSE)</f>
        <v>#N/A</v>
      </c>
      <c r="S33" s="17" t="str">
        <f aca="true" t="shared" si="29" ref="S33:S39">IF(ISERROR(U33),"np",U33)</f>
        <v>np</v>
      </c>
      <c r="T33" s="18">
        <f t="shared" si="11"/>
        <v>0</v>
      </c>
      <c r="U33" s="16" t="e">
        <f>VLOOKUP($C33,'Youth-12 Women''s Foil'!$C$4:$U$151,U$1-2,FALSE)</f>
        <v>#N/A</v>
      </c>
      <c r="W33">
        <f aca="true" t="shared" si="30" ref="W33:W39">H33</f>
        <v>0</v>
      </c>
      <c r="X33">
        <f aca="true" t="shared" si="31" ref="X33:X39">J33</f>
        <v>0</v>
      </c>
      <c r="Y33">
        <f aca="true" t="shared" si="32" ref="Y33:Y39">L33</f>
        <v>32.5</v>
      </c>
      <c r="Z33">
        <f aca="true" t="shared" si="33" ref="Z33:Z39">N33</f>
        <v>0</v>
      </c>
      <c r="AA33">
        <f aca="true" t="shared" si="34" ref="AA33:AA39">Q33</f>
        <v>0</v>
      </c>
      <c r="AB33">
        <f aca="true" t="shared" si="35" ref="AB33:AB39">T33</f>
        <v>0</v>
      </c>
      <c r="AD33" s="30"/>
    </row>
    <row r="34" spans="1:30" ht="13.5">
      <c r="A34" s="2" t="str">
        <f t="shared" si="0"/>
        <v>31</v>
      </c>
      <c r="B34" s="2"/>
      <c r="C34" s="26" t="s">
        <v>119</v>
      </c>
      <c r="D34" s="1">
        <v>1992</v>
      </c>
      <c r="E34" s="38">
        <f t="shared" si="1"/>
        <v>31.5</v>
      </c>
      <c r="F34" s="38">
        <f t="shared" si="2"/>
        <v>31.5</v>
      </c>
      <c r="G34" s="3" t="s">
        <v>5</v>
      </c>
      <c r="H34" s="5">
        <f t="shared" si="3"/>
        <v>0</v>
      </c>
      <c r="I34" s="4" t="s">
        <v>5</v>
      </c>
      <c r="J34" s="5">
        <f t="shared" si="4"/>
        <v>0</v>
      </c>
      <c r="K34" s="4">
        <v>24</v>
      </c>
      <c r="L34" s="5">
        <f t="shared" si="5"/>
        <v>31.5</v>
      </c>
      <c r="M34" s="17" t="str">
        <f t="shared" si="27"/>
        <v>np</v>
      </c>
      <c r="N34" s="18">
        <f t="shared" si="7"/>
        <v>0</v>
      </c>
      <c r="O34" s="16" t="e">
        <f>VLOOKUP($C34,'Youth-12 Women''s Foil'!$C$4:$U$151,O$1-2,FALSE)</f>
        <v>#N/A</v>
      </c>
      <c r="P34" s="17" t="str">
        <f t="shared" si="28"/>
        <v>np</v>
      </c>
      <c r="Q34" s="18">
        <f t="shared" si="9"/>
        <v>0</v>
      </c>
      <c r="R34" s="16" t="e">
        <f>VLOOKUP($C34,'Youth-12 Women''s Foil'!$C$4:$U$151,R$1-2,FALSE)</f>
        <v>#N/A</v>
      </c>
      <c r="S34" s="17" t="str">
        <f t="shared" si="29"/>
        <v>np</v>
      </c>
      <c r="T34" s="18">
        <f t="shared" si="11"/>
        <v>0</v>
      </c>
      <c r="U34" s="16" t="e">
        <f>VLOOKUP($C34,'Youth-12 Women''s Foil'!$C$4:$U$151,U$1-2,FALSE)</f>
        <v>#N/A</v>
      </c>
      <c r="W34">
        <f t="shared" si="30"/>
        <v>0</v>
      </c>
      <c r="X34">
        <f t="shared" si="31"/>
        <v>0</v>
      </c>
      <c r="Y34">
        <f t="shared" si="32"/>
        <v>31.5</v>
      </c>
      <c r="Z34">
        <f t="shared" si="33"/>
        <v>0</v>
      </c>
      <c r="AA34">
        <f t="shared" si="34"/>
        <v>0</v>
      </c>
      <c r="AB34">
        <f t="shared" si="35"/>
        <v>0</v>
      </c>
      <c r="AD34" s="30"/>
    </row>
    <row r="35" spans="1:30" ht="13.5">
      <c r="A35" s="2" t="str">
        <f t="shared" si="0"/>
        <v>32</v>
      </c>
      <c r="B35" s="2"/>
      <c r="C35" s="40" t="s">
        <v>493</v>
      </c>
      <c r="D35" s="1">
        <v>1993</v>
      </c>
      <c r="E35" s="38">
        <f t="shared" si="1"/>
        <v>30.5</v>
      </c>
      <c r="F35" s="38">
        <f t="shared" si="2"/>
        <v>30.5</v>
      </c>
      <c r="G35" s="3" t="s">
        <v>5</v>
      </c>
      <c r="H35" s="5">
        <f t="shared" si="3"/>
        <v>0</v>
      </c>
      <c r="I35" s="4" t="s">
        <v>5</v>
      </c>
      <c r="J35" s="5">
        <f t="shared" si="4"/>
        <v>0</v>
      </c>
      <c r="K35" s="4">
        <v>26</v>
      </c>
      <c r="L35" s="5">
        <f t="shared" si="5"/>
        <v>30.5</v>
      </c>
      <c r="M35" s="17" t="str">
        <f t="shared" si="27"/>
        <v>np</v>
      </c>
      <c r="N35" s="18">
        <f t="shared" si="7"/>
        <v>0</v>
      </c>
      <c r="O35" s="16" t="e">
        <f>VLOOKUP($C35,'Youth-12 Women''s Foil'!$C$4:$U$151,O$1-2,FALSE)</f>
        <v>#N/A</v>
      </c>
      <c r="P35" s="17" t="str">
        <f t="shared" si="28"/>
        <v>np</v>
      </c>
      <c r="Q35" s="18">
        <f t="shared" si="9"/>
        <v>0</v>
      </c>
      <c r="R35" s="16" t="e">
        <f>VLOOKUP($C35,'Youth-12 Women''s Foil'!$C$4:$U$151,R$1-2,FALSE)</f>
        <v>#N/A</v>
      </c>
      <c r="S35" s="17" t="str">
        <f t="shared" si="29"/>
        <v>np</v>
      </c>
      <c r="T35" s="18">
        <f t="shared" si="11"/>
        <v>0</v>
      </c>
      <c r="U35" s="16" t="e">
        <f>VLOOKUP($C35,'Youth-12 Women''s Foil'!$C$4:$U$151,U$1-2,FALSE)</f>
        <v>#N/A</v>
      </c>
      <c r="W35">
        <f t="shared" si="30"/>
        <v>0</v>
      </c>
      <c r="X35">
        <f t="shared" si="31"/>
        <v>0</v>
      </c>
      <c r="Y35">
        <f t="shared" si="32"/>
        <v>30.5</v>
      </c>
      <c r="Z35">
        <f t="shared" si="33"/>
        <v>0</v>
      </c>
      <c r="AA35">
        <f t="shared" si="34"/>
        <v>0</v>
      </c>
      <c r="AB35">
        <f t="shared" si="35"/>
        <v>0</v>
      </c>
      <c r="AD35" s="30"/>
    </row>
    <row r="36" spans="1:30" ht="13.5">
      <c r="A36" s="2" t="str">
        <f t="shared" si="0"/>
        <v>33</v>
      </c>
      <c r="B36" s="2"/>
      <c r="C36" s="40" t="s">
        <v>494</v>
      </c>
      <c r="D36" s="1">
        <v>1992</v>
      </c>
      <c r="E36" s="38">
        <f t="shared" si="1"/>
        <v>29</v>
      </c>
      <c r="F36" s="38">
        <f t="shared" si="2"/>
        <v>29</v>
      </c>
      <c r="G36" s="3" t="s">
        <v>5</v>
      </c>
      <c r="H36" s="5">
        <f t="shared" si="3"/>
        <v>0</v>
      </c>
      <c r="I36" s="4" t="s">
        <v>5</v>
      </c>
      <c r="J36" s="5">
        <f t="shared" si="4"/>
        <v>0</v>
      </c>
      <c r="K36" s="4">
        <v>29</v>
      </c>
      <c r="L36" s="5">
        <f t="shared" si="5"/>
        <v>29</v>
      </c>
      <c r="M36" s="17" t="str">
        <f t="shared" si="27"/>
        <v>np</v>
      </c>
      <c r="N36" s="18">
        <f t="shared" si="7"/>
        <v>0</v>
      </c>
      <c r="O36" s="16" t="e">
        <f>VLOOKUP($C36,'Youth-12 Women''s Foil'!$C$4:$U$151,O$1-2,FALSE)</f>
        <v>#N/A</v>
      </c>
      <c r="P36" s="17" t="str">
        <f t="shared" si="28"/>
        <v>np</v>
      </c>
      <c r="Q36" s="18">
        <f t="shared" si="9"/>
        <v>0</v>
      </c>
      <c r="R36" s="16" t="e">
        <f>VLOOKUP($C36,'Youth-12 Women''s Foil'!$C$4:$U$151,R$1-2,FALSE)</f>
        <v>#N/A</v>
      </c>
      <c r="S36" s="17" t="str">
        <f t="shared" si="29"/>
        <v>np</v>
      </c>
      <c r="T36" s="18">
        <f t="shared" si="11"/>
        <v>0</v>
      </c>
      <c r="U36" s="16" t="e">
        <f>VLOOKUP($C36,'Youth-12 Women''s Foil'!$C$4:$U$151,U$1-2,FALSE)</f>
        <v>#N/A</v>
      </c>
      <c r="W36">
        <f t="shared" si="30"/>
        <v>0</v>
      </c>
      <c r="X36">
        <f t="shared" si="31"/>
        <v>0</v>
      </c>
      <c r="Y36">
        <f t="shared" si="32"/>
        <v>29</v>
      </c>
      <c r="Z36">
        <f t="shared" si="33"/>
        <v>0</v>
      </c>
      <c r="AA36">
        <f t="shared" si="34"/>
        <v>0</v>
      </c>
      <c r="AB36">
        <f t="shared" si="35"/>
        <v>0</v>
      </c>
      <c r="AD36" s="30"/>
    </row>
    <row r="37" spans="1:30" ht="13.5">
      <c r="A37" s="2" t="str">
        <f t="shared" si="0"/>
        <v>34</v>
      </c>
      <c r="B37" s="2"/>
      <c r="C37" s="40" t="s">
        <v>495</v>
      </c>
      <c r="D37" s="1">
        <v>1993</v>
      </c>
      <c r="E37" s="38">
        <f t="shared" si="1"/>
        <v>28.5</v>
      </c>
      <c r="F37" s="38">
        <f t="shared" si="2"/>
        <v>28.5</v>
      </c>
      <c r="G37" s="3" t="s">
        <v>5</v>
      </c>
      <c r="H37" s="5">
        <f t="shared" si="3"/>
        <v>0</v>
      </c>
      <c r="I37" s="4" t="s">
        <v>5</v>
      </c>
      <c r="J37" s="5">
        <f t="shared" si="4"/>
        <v>0</v>
      </c>
      <c r="K37" s="4">
        <v>30</v>
      </c>
      <c r="L37" s="5">
        <f t="shared" si="5"/>
        <v>28.5</v>
      </c>
      <c r="M37" s="17" t="str">
        <f t="shared" si="27"/>
        <v>np</v>
      </c>
      <c r="N37" s="18">
        <f t="shared" si="7"/>
        <v>0</v>
      </c>
      <c r="O37" s="16" t="e">
        <f>VLOOKUP($C37,'Youth-12 Women''s Foil'!$C$4:$U$151,O$1-2,FALSE)</f>
        <v>#N/A</v>
      </c>
      <c r="P37" s="17" t="str">
        <f t="shared" si="28"/>
        <v>np</v>
      </c>
      <c r="Q37" s="18">
        <f t="shared" si="9"/>
        <v>0</v>
      </c>
      <c r="R37" s="16" t="e">
        <f>VLOOKUP($C37,'Youth-12 Women''s Foil'!$C$4:$U$151,R$1-2,FALSE)</f>
        <v>#N/A</v>
      </c>
      <c r="S37" s="17" t="str">
        <f t="shared" si="29"/>
        <v>np</v>
      </c>
      <c r="T37" s="18">
        <f t="shared" si="11"/>
        <v>0</v>
      </c>
      <c r="U37" s="16" t="e">
        <f>VLOOKUP($C37,'Youth-12 Women''s Foil'!$C$4:$U$151,U$1-2,FALSE)</f>
        <v>#N/A</v>
      </c>
      <c r="W37">
        <f t="shared" si="30"/>
        <v>0</v>
      </c>
      <c r="X37">
        <f t="shared" si="31"/>
        <v>0</v>
      </c>
      <c r="Y37">
        <f t="shared" si="32"/>
        <v>28.5</v>
      </c>
      <c r="Z37">
        <f t="shared" si="33"/>
        <v>0</v>
      </c>
      <c r="AA37">
        <f t="shared" si="34"/>
        <v>0</v>
      </c>
      <c r="AB37">
        <f t="shared" si="35"/>
        <v>0</v>
      </c>
      <c r="AD37" s="30"/>
    </row>
    <row r="38" spans="1:30" ht="13.5">
      <c r="A38" s="2" t="str">
        <f t="shared" si="0"/>
        <v>35</v>
      </c>
      <c r="B38" s="2"/>
      <c r="C38" s="40" t="s">
        <v>496</v>
      </c>
      <c r="D38" s="1">
        <v>1992</v>
      </c>
      <c r="E38" s="38">
        <f t="shared" si="1"/>
        <v>28</v>
      </c>
      <c r="F38" s="38">
        <f t="shared" si="2"/>
        <v>28</v>
      </c>
      <c r="G38" s="3" t="s">
        <v>5</v>
      </c>
      <c r="H38" s="5">
        <f t="shared" si="3"/>
        <v>0</v>
      </c>
      <c r="I38" s="4" t="s">
        <v>5</v>
      </c>
      <c r="J38" s="5">
        <f t="shared" si="4"/>
        <v>0</v>
      </c>
      <c r="K38" s="4">
        <v>31</v>
      </c>
      <c r="L38" s="5">
        <f t="shared" si="5"/>
        <v>28</v>
      </c>
      <c r="M38" s="17" t="str">
        <f t="shared" si="27"/>
        <v>np</v>
      </c>
      <c r="N38" s="18">
        <f t="shared" si="7"/>
        <v>0</v>
      </c>
      <c r="O38" s="16" t="e">
        <f>VLOOKUP($C38,'Youth-12 Women''s Foil'!$C$4:$U$151,O$1-2,FALSE)</f>
        <v>#N/A</v>
      </c>
      <c r="P38" s="17" t="str">
        <f t="shared" si="28"/>
        <v>np</v>
      </c>
      <c r="Q38" s="18">
        <f t="shared" si="9"/>
        <v>0</v>
      </c>
      <c r="R38" s="16" t="e">
        <f>VLOOKUP($C38,'Youth-12 Women''s Foil'!$C$4:$U$151,R$1-2,FALSE)</f>
        <v>#N/A</v>
      </c>
      <c r="S38" s="17" t="str">
        <f t="shared" si="29"/>
        <v>np</v>
      </c>
      <c r="T38" s="18">
        <f t="shared" si="11"/>
        <v>0</v>
      </c>
      <c r="U38" s="16" t="e">
        <f>VLOOKUP($C38,'Youth-12 Women''s Foil'!$C$4:$U$151,U$1-2,FALSE)</f>
        <v>#N/A</v>
      </c>
      <c r="W38">
        <f t="shared" si="30"/>
        <v>0</v>
      </c>
      <c r="X38">
        <f t="shared" si="31"/>
        <v>0</v>
      </c>
      <c r="Y38">
        <f t="shared" si="32"/>
        <v>28</v>
      </c>
      <c r="Z38">
        <f t="shared" si="33"/>
        <v>0</v>
      </c>
      <c r="AA38">
        <f t="shared" si="34"/>
        <v>0</v>
      </c>
      <c r="AB38">
        <f t="shared" si="35"/>
        <v>0</v>
      </c>
      <c r="AD38" s="30"/>
    </row>
    <row r="39" spans="1:30" ht="13.5">
      <c r="A39" s="2" t="str">
        <f t="shared" si="0"/>
        <v>36</v>
      </c>
      <c r="B39" s="2"/>
      <c r="C39" s="40" t="s">
        <v>497</v>
      </c>
      <c r="D39" s="1">
        <v>1995</v>
      </c>
      <c r="E39" s="38">
        <f t="shared" si="1"/>
        <v>27.5</v>
      </c>
      <c r="F39" s="38">
        <f t="shared" si="2"/>
        <v>27.5</v>
      </c>
      <c r="G39" s="3" t="s">
        <v>5</v>
      </c>
      <c r="H39" s="5">
        <f t="shared" si="3"/>
        <v>0</v>
      </c>
      <c r="I39" s="4" t="s">
        <v>5</v>
      </c>
      <c r="J39" s="5">
        <f t="shared" si="4"/>
        <v>0</v>
      </c>
      <c r="K39" s="4">
        <v>32</v>
      </c>
      <c r="L39" s="5">
        <f t="shared" si="5"/>
        <v>27.5</v>
      </c>
      <c r="M39" s="17" t="str">
        <f t="shared" si="27"/>
        <v>np</v>
      </c>
      <c r="N39" s="18">
        <f t="shared" si="7"/>
        <v>0</v>
      </c>
      <c r="O39" s="16" t="e">
        <f>VLOOKUP($C39,'Youth-12 Women''s Foil'!$C$4:$U$151,O$1-2,FALSE)</f>
        <v>#N/A</v>
      </c>
      <c r="P39" s="17" t="str">
        <f t="shared" si="28"/>
        <v>np</v>
      </c>
      <c r="Q39" s="18">
        <f t="shared" si="9"/>
        <v>0</v>
      </c>
      <c r="R39" s="16" t="e">
        <f>VLOOKUP($C39,'Youth-12 Women''s Foil'!$C$4:$U$151,R$1-2,FALSE)</f>
        <v>#N/A</v>
      </c>
      <c r="S39" s="17" t="str">
        <f t="shared" si="29"/>
        <v>np</v>
      </c>
      <c r="T39" s="18">
        <f t="shared" si="11"/>
        <v>0</v>
      </c>
      <c r="U39" s="16" t="e">
        <f>VLOOKUP($C39,'Youth-12 Women''s Foil'!$C$4:$U$151,U$1-2,FALSE)</f>
        <v>#N/A</v>
      </c>
      <c r="W39">
        <f t="shared" si="30"/>
        <v>0</v>
      </c>
      <c r="X39">
        <f t="shared" si="31"/>
        <v>0</v>
      </c>
      <c r="Y39">
        <f t="shared" si="32"/>
        <v>27.5</v>
      </c>
      <c r="Z39">
        <f t="shared" si="33"/>
        <v>0</v>
      </c>
      <c r="AA39">
        <f t="shared" si="34"/>
        <v>0</v>
      </c>
      <c r="AB39">
        <f t="shared" si="35"/>
        <v>0</v>
      </c>
      <c r="AD39" s="30"/>
    </row>
    <row r="40" ht="13.5">
      <c r="AD40" s="30"/>
    </row>
    <row r="41" ht="13.5">
      <c r="AD41" s="30"/>
    </row>
    <row r="42" ht="13.5">
      <c r="AD42" s="30"/>
    </row>
    <row r="43" ht="13.5">
      <c r="AD43" s="30"/>
    </row>
    <row r="44" ht="13.5">
      <c r="AD44" s="30"/>
    </row>
    <row r="45" ht="13.5">
      <c r="AD45" s="30"/>
    </row>
    <row r="46" ht="13.5">
      <c r="AD46" s="30"/>
    </row>
    <row r="47" ht="13.5">
      <c r="AD47" s="30"/>
    </row>
    <row r="48" ht="13.5">
      <c r="AD48" s="30"/>
    </row>
    <row r="49" ht="13.5">
      <c r="AD49" s="30"/>
    </row>
    <row r="50" ht="13.5">
      <c r="AD50" s="30"/>
    </row>
    <row r="51" ht="13.5">
      <c r="AD51" s="30"/>
    </row>
    <row r="52" ht="13.5">
      <c r="AD52" s="30"/>
    </row>
    <row r="53" ht="13.5">
      <c r="AD53" s="30"/>
    </row>
    <row r="54" ht="13.5">
      <c r="AD54" s="30"/>
    </row>
    <row r="55" ht="13.5">
      <c r="AD55" s="30"/>
    </row>
    <row r="56" ht="13.5">
      <c r="AD56" s="30"/>
    </row>
    <row r="57" ht="13.5">
      <c r="AD57" s="30"/>
    </row>
    <row r="58" ht="13.5">
      <c r="AD58" s="30"/>
    </row>
    <row r="59" ht="13.5">
      <c r="AD59" s="30"/>
    </row>
    <row r="60" ht="13.5">
      <c r="AD60" s="30"/>
    </row>
    <row r="61" ht="13.5">
      <c r="AD61" s="30"/>
    </row>
    <row r="62" ht="13.5">
      <c r="AD62" s="30"/>
    </row>
    <row r="63" ht="13.5">
      <c r="AD63" s="30"/>
    </row>
    <row r="64" ht="13.5">
      <c r="AD64" s="30"/>
    </row>
    <row r="65" ht="13.5">
      <c r="AD65" s="30"/>
    </row>
    <row r="66" ht="13.5">
      <c r="AD66" s="30"/>
    </row>
    <row r="67" ht="13.5">
      <c r="AD67" s="30"/>
    </row>
    <row r="68" ht="13.5">
      <c r="AD68" s="30"/>
    </row>
    <row r="69" ht="13.5">
      <c r="AD69" s="30"/>
    </row>
    <row r="70" ht="13.5">
      <c r="AD70" s="30"/>
    </row>
    <row r="71" ht="13.5">
      <c r="AD71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&amp;L&amp;"Arial,Bold"* Permanent Resident&amp;"Arial,Regular"
Total = Best 4 results&amp;CPage &amp;P&amp;R&amp;"Arial,Bold"np = Did not earn points (including not competing)&amp;"Arial,Regular"
Printed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260</v>
      </c>
      <c r="H1" s="10"/>
      <c r="I1" s="9" t="s">
        <v>367</v>
      </c>
      <c r="J1" s="10"/>
      <c r="K1" s="9" t="s">
        <v>444</v>
      </c>
      <c r="L1" s="10"/>
      <c r="M1" s="15" t="s">
        <v>258</v>
      </c>
      <c r="N1" s="19"/>
      <c r="O1" s="20">
        <f>HLOOKUP(M1,'Youth-12 Women''s Saber'!$G$1:$L$3,3,0)</f>
        <v>7</v>
      </c>
      <c r="P1" s="15" t="s">
        <v>369</v>
      </c>
      <c r="Q1" s="19"/>
      <c r="R1" s="20">
        <f>HLOOKUP(P1,'Youth-12 Women''s Saber'!$G$1:$L$3,3,0)</f>
        <v>9</v>
      </c>
      <c r="S1" s="15" t="s">
        <v>446</v>
      </c>
      <c r="T1" s="19"/>
      <c r="U1" s="20">
        <f>HLOOKUP(S1,'Youth-12 Women''s Saber'!$G$1:$L$3,3,0)</f>
        <v>11</v>
      </c>
    </row>
    <row r="2" spans="1:30" s="11" customFormat="1" ht="18.75" customHeight="1">
      <c r="A2" s="7"/>
      <c r="B2" s="7"/>
      <c r="C2" s="12"/>
      <c r="D2" s="12"/>
      <c r="E2" s="36"/>
      <c r="F2" s="36"/>
      <c r="G2" s="35" t="s">
        <v>6</v>
      </c>
      <c r="H2" s="10" t="s">
        <v>261</v>
      </c>
      <c r="I2" s="13" t="s">
        <v>6</v>
      </c>
      <c r="J2" s="10" t="s">
        <v>368</v>
      </c>
      <c r="K2" s="13" t="s">
        <v>6</v>
      </c>
      <c r="L2" s="10" t="s">
        <v>445</v>
      </c>
      <c r="M2" s="15" t="str">
        <f ca="1">INDIRECT("'Youth-12 Women''s Saber'!R2C"&amp;O1,FALSE)</f>
        <v>A</v>
      </c>
      <c r="N2" s="19" t="str">
        <f ca="1">INDIRECT("'Youth-12 Women''s Saber'!R2C"&amp;O1+1,FALSE)</f>
        <v>Jan 2003&lt;BR&gt;Y12</v>
      </c>
      <c r="O2" s="14"/>
      <c r="P2" s="15" t="str">
        <f ca="1">INDIRECT("'Youth-12 Women''s Saber'!R2C"&amp;R1,FALSE)</f>
        <v>A</v>
      </c>
      <c r="Q2" s="19" t="str">
        <f ca="1">INDIRECT("'Youth-12 Women''s Saber'!R2C"&amp;R1+1,FALSE)</f>
        <v>Apr 2003&lt;BR&gt;Y12</v>
      </c>
      <c r="R2" s="14"/>
      <c r="S2" s="15" t="str">
        <f ca="1">INDIRECT("'Youth-12 Women''s Saber'!R2C"&amp;U1,FALSE)</f>
        <v>A</v>
      </c>
      <c r="T2" s="19" t="str">
        <f ca="1">INDIRECT("'Youth-12 Women''s Saber'!R2C"&amp;U1+1,FALSE)</f>
        <v>Summer&lt;BR&gt;2003&lt;BR&gt;Y12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2</v>
      </c>
      <c r="O3" s="14"/>
      <c r="P3" s="23">
        <f>COLUMN()</f>
        <v>16</v>
      </c>
      <c r="Q3" s="24">
        <f>HLOOKUP(P2,PointTableHeader,2,FALSE)</f>
        <v>2</v>
      </c>
      <c r="R3" s="14"/>
      <c r="S3" s="23">
        <f>COLUMN()</f>
        <v>19</v>
      </c>
      <c r="T3" s="24">
        <f>HLOOKUP(S2,PointTableHeader,2,FALSE)</f>
        <v>2</v>
      </c>
      <c r="U3" s="14"/>
    </row>
    <row r="4" spans="1:30" ht="13.5">
      <c r="A4" s="2" t="str">
        <f aca="true" t="shared" si="0" ref="A4:A14">IF(E4=0,"",IF(E4=E3,A3,ROW()-3&amp;IF(E4=E5,"T","")))</f>
        <v>1</v>
      </c>
      <c r="B4" s="2"/>
      <c r="C4" s="26" t="s">
        <v>123</v>
      </c>
      <c r="D4" s="1">
        <v>1992</v>
      </c>
      <c r="E4" s="38">
        <f aca="true" t="shared" si="1" ref="E4:E14">LARGE($W4:$AB4,1)+LARGE($W4:$AB4,2)+LARGE($W4:$AB4,3)+LARGE($W4:$AB4,4)</f>
        <v>370</v>
      </c>
      <c r="F4" s="38">
        <f aca="true" t="shared" si="2" ref="F4:F14">LARGE($W4:$Y4,1)+LARGE($W4:$Y4,2)</f>
        <v>200</v>
      </c>
      <c r="G4" s="3">
        <v>1</v>
      </c>
      <c r="H4" s="5">
        <f aca="true" t="shared" si="3" ref="H4:H14">IF(OR(G4&gt;=33,ISNUMBER(G4)=FALSE),0,VLOOKUP(G4,PointTable,H$3,TRUE))</f>
        <v>100</v>
      </c>
      <c r="I4" s="4">
        <v>1</v>
      </c>
      <c r="J4" s="5">
        <f aca="true" t="shared" si="4" ref="J4:J14">IF(OR(I4&gt;=33,ISNUMBER(I4)=FALSE),0,VLOOKUP(I4,PointTable,J$3,TRUE))</f>
        <v>100</v>
      </c>
      <c r="K4" s="4">
        <v>3</v>
      </c>
      <c r="L4" s="5">
        <f aca="true" t="shared" si="5" ref="L4:L14">IF(OR(K4&gt;=33,ISNUMBER(K4)=FALSE),0,VLOOKUP(K4,PointTable,L$3,TRUE))</f>
        <v>85</v>
      </c>
      <c r="M4" s="17" t="str">
        <f aca="true" t="shared" si="6" ref="M4:M11">IF(ISERROR(O4),"np",O4)</f>
        <v>np</v>
      </c>
      <c r="N4" s="18">
        <f aca="true" t="shared" si="7" ref="N4:N14">IF(OR(M4&gt;=33,ISNUMBER(M4)=FALSE),0,VLOOKUP(M4,PointTable,N$3,TRUE))</f>
        <v>0</v>
      </c>
      <c r="O4" s="16" t="str">
        <f>VLOOKUP($C4,'Youth-12 Women''s Saber'!$C$4:$U$153,O$1-2,FALSE)</f>
        <v>np</v>
      </c>
      <c r="P4" s="17">
        <f aca="true" t="shared" si="8" ref="P4:P11">IF(ISERROR(R4),"np",R4)</f>
        <v>3</v>
      </c>
      <c r="Q4" s="18">
        <f aca="true" t="shared" si="9" ref="Q4:Q14">IF(OR(P4&gt;=33,ISNUMBER(P4)=FALSE),0,VLOOKUP(P4,PointTable,Q$3,TRUE))</f>
        <v>85</v>
      </c>
      <c r="R4" s="16">
        <f>VLOOKUP($C4,'Youth-12 Women''s Saber'!$C$4:$U$153,R$1-2,FALSE)</f>
        <v>3</v>
      </c>
      <c r="S4" s="17" t="str">
        <f aca="true" t="shared" si="10" ref="S4:S11">IF(ISERROR(U4),"np",U4)</f>
        <v>np</v>
      </c>
      <c r="T4" s="18">
        <f aca="true" t="shared" si="11" ref="T4:T14">IF(OR(S4&gt;=33,ISNUMBER(S4)=FALSE),0,VLOOKUP(S4,PointTable,T$3,TRUE))</f>
        <v>0</v>
      </c>
      <c r="U4" s="16" t="str">
        <f>VLOOKUP($C4,'Youth-12 Women''s Saber'!$C$4:$U$153,U$1-2,FALSE)</f>
        <v>np</v>
      </c>
      <c r="W4">
        <f aca="true" t="shared" si="12" ref="W4:W11">H4</f>
        <v>100</v>
      </c>
      <c r="X4">
        <f aca="true" t="shared" si="13" ref="X4:X11">J4</f>
        <v>100</v>
      </c>
      <c r="Y4">
        <f aca="true" t="shared" si="14" ref="Y4:Y11">L4</f>
        <v>85</v>
      </c>
      <c r="Z4">
        <f aca="true" t="shared" si="15" ref="Z4:Z11">N4</f>
        <v>0</v>
      </c>
      <c r="AA4">
        <f aca="true" t="shared" si="16" ref="AA4:AA11">Q4</f>
        <v>85</v>
      </c>
      <c r="AB4">
        <f aca="true" t="shared" si="17" ref="AB4:AB11">T4</f>
        <v>0</v>
      </c>
      <c r="AD4" s="30"/>
    </row>
    <row r="5" spans="1:30" ht="13.5">
      <c r="A5" s="2" t="str">
        <f t="shared" si="0"/>
        <v>2</v>
      </c>
      <c r="B5" s="2"/>
      <c r="C5" s="26" t="s">
        <v>124</v>
      </c>
      <c r="D5" s="1">
        <v>1992</v>
      </c>
      <c r="E5" s="38">
        <f t="shared" si="1"/>
        <v>285.5</v>
      </c>
      <c r="F5" s="38">
        <f t="shared" si="2"/>
        <v>184</v>
      </c>
      <c r="G5" s="3">
        <v>2</v>
      </c>
      <c r="H5" s="5">
        <f t="shared" si="3"/>
        <v>92</v>
      </c>
      <c r="I5" s="4" t="s">
        <v>5</v>
      </c>
      <c r="J5" s="5">
        <f t="shared" si="4"/>
        <v>0</v>
      </c>
      <c r="K5" s="4">
        <v>2</v>
      </c>
      <c r="L5" s="5">
        <f t="shared" si="5"/>
        <v>92</v>
      </c>
      <c r="M5" s="17">
        <f t="shared" si="6"/>
        <v>13</v>
      </c>
      <c r="N5" s="18">
        <f t="shared" si="7"/>
        <v>51.5</v>
      </c>
      <c r="O5" s="16">
        <f>VLOOKUP($C5,'Youth-12 Women''s Saber'!$C$4:$U$153,O$1-2,FALSE)</f>
        <v>13</v>
      </c>
      <c r="P5" s="17" t="str">
        <f t="shared" si="8"/>
        <v>np</v>
      </c>
      <c r="Q5" s="18">
        <f t="shared" si="9"/>
        <v>0</v>
      </c>
      <c r="R5" s="16" t="str">
        <f>VLOOKUP($C5,'Youth-12 Women''s Saber'!$C$4:$U$153,R$1-2,FALSE)</f>
        <v>np</v>
      </c>
      <c r="S5" s="17">
        <f t="shared" si="10"/>
        <v>16</v>
      </c>
      <c r="T5" s="18">
        <f t="shared" si="11"/>
        <v>50</v>
      </c>
      <c r="U5" s="16">
        <f>VLOOKUP($C5,'Youth-12 Women''s Saber'!$C$4:$U$153,U$1-2,FALSE)</f>
        <v>16</v>
      </c>
      <c r="W5">
        <f t="shared" si="12"/>
        <v>92</v>
      </c>
      <c r="X5">
        <f t="shared" si="13"/>
        <v>0</v>
      </c>
      <c r="Y5">
        <f t="shared" si="14"/>
        <v>92</v>
      </c>
      <c r="Z5">
        <f t="shared" si="15"/>
        <v>51.5</v>
      </c>
      <c r="AA5">
        <f t="shared" si="16"/>
        <v>0</v>
      </c>
      <c r="AB5">
        <f t="shared" si="17"/>
        <v>50</v>
      </c>
      <c r="AD5" s="30"/>
    </row>
    <row r="6" spans="1:30" ht="13.5">
      <c r="A6" s="2" t="str">
        <f t="shared" si="0"/>
        <v>3</v>
      </c>
      <c r="B6" s="2"/>
      <c r="C6" s="26" t="s">
        <v>219</v>
      </c>
      <c r="D6" s="1">
        <v>1994</v>
      </c>
      <c r="E6" s="38">
        <f t="shared" si="1"/>
        <v>254.5</v>
      </c>
      <c r="F6" s="38">
        <f t="shared" si="2"/>
        <v>185</v>
      </c>
      <c r="G6" s="3">
        <v>6</v>
      </c>
      <c r="H6" s="5">
        <f t="shared" si="3"/>
        <v>69.5</v>
      </c>
      <c r="I6" s="4">
        <v>3</v>
      </c>
      <c r="J6" s="5">
        <f t="shared" si="4"/>
        <v>85</v>
      </c>
      <c r="K6" s="4">
        <v>1</v>
      </c>
      <c r="L6" s="5">
        <f t="shared" si="5"/>
        <v>100</v>
      </c>
      <c r="M6" s="17" t="str">
        <f t="shared" si="6"/>
        <v>np</v>
      </c>
      <c r="N6" s="18">
        <f t="shared" si="7"/>
        <v>0</v>
      </c>
      <c r="O6" s="16" t="e">
        <f>VLOOKUP($C6,'Youth-12 Women''s Saber'!$C$4:$U$153,O$1-2,FALSE)</f>
        <v>#N/A</v>
      </c>
      <c r="P6" s="17" t="str">
        <f t="shared" si="8"/>
        <v>np</v>
      </c>
      <c r="Q6" s="18">
        <f t="shared" si="9"/>
        <v>0</v>
      </c>
      <c r="R6" s="16" t="e">
        <f>VLOOKUP($C6,'Youth-12 Women''s Saber'!$C$4:$U$153,R$1-2,FALSE)</f>
        <v>#N/A</v>
      </c>
      <c r="S6" s="17" t="str">
        <f t="shared" si="10"/>
        <v>np</v>
      </c>
      <c r="T6" s="18">
        <f t="shared" si="11"/>
        <v>0</v>
      </c>
      <c r="U6" s="16" t="e">
        <f>VLOOKUP($C6,'Youth-12 Women''s Saber'!$C$4:$U$153,U$1-2,FALSE)</f>
        <v>#N/A</v>
      </c>
      <c r="W6">
        <f t="shared" si="12"/>
        <v>69.5</v>
      </c>
      <c r="X6">
        <f t="shared" si="13"/>
        <v>85</v>
      </c>
      <c r="Y6">
        <f t="shared" si="14"/>
        <v>100</v>
      </c>
      <c r="Z6">
        <f t="shared" si="15"/>
        <v>0</v>
      </c>
      <c r="AA6">
        <f t="shared" si="16"/>
        <v>0</v>
      </c>
      <c r="AB6">
        <f t="shared" si="17"/>
        <v>0</v>
      </c>
      <c r="AD6" s="30"/>
    </row>
    <row r="7" spans="1:30" ht="13.5">
      <c r="A7" s="2" t="str">
        <f t="shared" si="0"/>
        <v>4</v>
      </c>
      <c r="B7" s="2"/>
      <c r="C7" s="26" t="s">
        <v>125</v>
      </c>
      <c r="D7" s="1">
        <v>1992</v>
      </c>
      <c r="E7" s="38">
        <f t="shared" si="1"/>
        <v>222</v>
      </c>
      <c r="F7" s="38">
        <f t="shared" si="2"/>
        <v>170</v>
      </c>
      <c r="G7" s="3">
        <v>3</v>
      </c>
      <c r="H7" s="5">
        <f t="shared" si="3"/>
        <v>85</v>
      </c>
      <c r="I7" s="4">
        <v>3</v>
      </c>
      <c r="J7" s="5">
        <f t="shared" si="4"/>
        <v>85</v>
      </c>
      <c r="K7" s="4" t="s">
        <v>5</v>
      </c>
      <c r="L7" s="5">
        <f t="shared" si="5"/>
        <v>0</v>
      </c>
      <c r="M7" s="17" t="str">
        <f t="shared" si="6"/>
        <v>np</v>
      </c>
      <c r="N7" s="18">
        <f t="shared" si="7"/>
        <v>0</v>
      </c>
      <c r="O7" s="16" t="str">
        <f>VLOOKUP($C7,'Youth-12 Women''s Saber'!$C$4:$U$153,O$1-2,FALSE)</f>
        <v>np</v>
      </c>
      <c r="P7" s="17" t="str">
        <f t="shared" si="8"/>
        <v>np</v>
      </c>
      <c r="Q7" s="18">
        <f t="shared" si="9"/>
        <v>0</v>
      </c>
      <c r="R7" s="16" t="str">
        <f>VLOOKUP($C7,'Youth-12 Women''s Saber'!$C$4:$U$153,R$1-2,FALSE)</f>
        <v>np</v>
      </c>
      <c r="S7" s="17">
        <f t="shared" si="10"/>
        <v>12</v>
      </c>
      <c r="T7" s="18">
        <f t="shared" si="11"/>
        <v>52</v>
      </c>
      <c r="U7" s="16">
        <f>VLOOKUP($C7,'Youth-12 Women''s Saber'!$C$4:$U$153,U$1-2,FALSE)</f>
        <v>12</v>
      </c>
      <c r="W7">
        <f t="shared" si="12"/>
        <v>85</v>
      </c>
      <c r="X7">
        <f t="shared" si="13"/>
        <v>85</v>
      </c>
      <c r="Y7">
        <f t="shared" si="14"/>
        <v>0</v>
      </c>
      <c r="Z7">
        <f t="shared" si="15"/>
        <v>0</v>
      </c>
      <c r="AA7">
        <f t="shared" si="16"/>
        <v>0</v>
      </c>
      <c r="AB7">
        <f t="shared" si="17"/>
        <v>52</v>
      </c>
      <c r="AD7" s="30"/>
    </row>
    <row r="8" spans="1:30" ht="13.5">
      <c r="A8" s="2" t="str">
        <f t="shared" si="0"/>
        <v>5</v>
      </c>
      <c r="B8" s="2"/>
      <c r="C8" s="26" t="s">
        <v>220</v>
      </c>
      <c r="D8" s="1">
        <v>1992</v>
      </c>
      <c r="E8" s="38">
        <f t="shared" si="1"/>
        <v>92</v>
      </c>
      <c r="F8" s="38">
        <f t="shared" si="2"/>
        <v>92</v>
      </c>
      <c r="G8" s="3" t="s">
        <v>5</v>
      </c>
      <c r="H8" s="5">
        <f t="shared" si="3"/>
        <v>0</v>
      </c>
      <c r="I8" s="4">
        <v>2</v>
      </c>
      <c r="J8" s="5">
        <f t="shared" si="4"/>
        <v>92</v>
      </c>
      <c r="K8" s="4" t="s">
        <v>5</v>
      </c>
      <c r="L8" s="5">
        <f t="shared" si="5"/>
        <v>0</v>
      </c>
      <c r="M8" s="17" t="str">
        <f t="shared" si="6"/>
        <v>np</v>
      </c>
      <c r="N8" s="18">
        <f t="shared" si="7"/>
        <v>0</v>
      </c>
      <c r="O8" s="16" t="e">
        <f>VLOOKUP($C8,'Youth-12 Women''s Saber'!$C$4:$U$153,O$1-2,FALSE)</f>
        <v>#N/A</v>
      </c>
      <c r="P8" s="17" t="str">
        <f t="shared" si="8"/>
        <v>np</v>
      </c>
      <c r="Q8" s="18">
        <f t="shared" si="9"/>
        <v>0</v>
      </c>
      <c r="R8" s="16" t="e">
        <f>VLOOKUP($C8,'Youth-12 Women''s Saber'!$C$4:$U$153,R$1-2,FALSE)</f>
        <v>#N/A</v>
      </c>
      <c r="S8" s="17" t="str">
        <f t="shared" si="10"/>
        <v>np</v>
      </c>
      <c r="T8" s="18">
        <f t="shared" si="11"/>
        <v>0</v>
      </c>
      <c r="U8" s="16" t="e">
        <f>VLOOKUP($C8,'Youth-12 Women''s Saber'!$C$4:$U$153,U$1-2,FALSE)</f>
        <v>#N/A</v>
      </c>
      <c r="W8">
        <f t="shared" si="12"/>
        <v>0</v>
      </c>
      <c r="X8">
        <f t="shared" si="13"/>
        <v>92</v>
      </c>
      <c r="Y8">
        <f t="shared" si="14"/>
        <v>0</v>
      </c>
      <c r="Z8">
        <f t="shared" si="15"/>
        <v>0</v>
      </c>
      <c r="AA8">
        <f t="shared" si="16"/>
        <v>0</v>
      </c>
      <c r="AB8">
        <f t="shared" si="17"/>
        <v>0</v>
      </c>
      <c r="AD8" s="30"/>
    </row>
    <row r="9" spans="1:30" ht="13.5">
      <c r="A9" s="2" t="str">
        <f t="shared" si="0"/>
        <v>6T</v>
      </c>
      <c r="B9" s="2"/>
      <c r="C9" s="40" t="s">
        <v>520</v>
      </c>
      <c r="D9" s="1">
        <v>1992</v>
      </c>
      <c r="E9" s="38">
        <f t="shared" si="1"/>
        <v>85</v>
      </c>
      <c r="F9" s="38">
        <f t="shared" si="2"/>
        <v>85</v>
      </c>
      <c r="G9" s="3" t="s">
        <v>5</v>
      </c>
      <c r="H9" s="5">
        <f t="shared" si="3"/>
        <v>0</v>
      </c>
      <c r="I9" s="4" t="s">
        <v>5</v>
      </c>
      <c r="J9" s="5">
        <f t="shared" si="4"/>
        <v>0</v>
      </c>
      <c r="K9" s="4">
        <v>3</v>
      </c>
      <c r="L9" s="5">
        <f t="shared" si="5"/>
        <v>85</v>
      </c>
      <c r="M9" s="17" t="str">
        <f>IF(ISERROR(O9),"np",O9)</f>
        <v>np</v>
      </c>
      <c r="N9" s="18">
        <f t="shared" si="7"/>
        <v>0</v>
      </c>
      <c r="O9" s="16" t="e">
        <f>VLOOKUP($C9,'Youth-12 Women''s Saber'!$C$4:$U$153,O$1-2,FALSE)</f>
        <v>#N/A</v>
      </c>
      <c r="P9" s="17" t="str">
        <f>IF(ISERROR(R9),"np",R9)</f>
        <v>np</v>
      </c>
      <c r="Q9" s="18">
        <f t="shared" si="9"/>
        <v>0</v>
      </c>
      <c r="R9" s="16" t="e">
        <f>VLOOKUP($C9,'Youth-12 Women''s Saber'!$C$4:$U$153,R$1-2,FALSE)</f>
        <v>#N/A</v>
      </c>
      <c r="S9" s="17" t="str">
        <f>IF(ISERROR(U9),"np",U9)</f>
        <v>np</v>
      </c>
      <c r="T9" s="18">
        <f t="shared" si="11"/>
        <v>0</v>
      </c>
      <c r="U9" s="16" t="e">
        <f>VLOOKUP($C9,'Youth-12 Women''s Saber'!$C$4:$U$153,U$1-2,FALSE)</f>
        <v>#N/A</v>
      </c>
      <c r="W9">
        <f>H9</f>
        <v>0</v>
      </c>
      <c r="X9">
        <f>J9</f>
        <v>0</v>
      </c>
      <c r="Y9">
        <f>L9</f>
        <v>85</v>
      </c>
      <c r="Z9">
        <f>N9</f>
        <v>0</v>
      </c>
      <c r="AA9">
        <f>Q9</f>
        <v>0</v>
      </c>
      <c r="AB9">
        <f>T9</f>
        <v>0</v>
      </c>
      <c r="AD9" s="30"/>
    </row>
    <row r="10" spans="1:30" ht="13.5">
      <c r="A10" s="2" t="str">
        <f t="shared" si="0"/>
        <v>6T</v>
      </c>
      <c r="B10" s="2"/>
      <c r="C10" s="26" t="s">
        <v>229</v>
      </c>
      <c r="D10" s="1">
        <v>1992</v>
      </c>
      <c r="E10" s="38">
        <f t="shared" si="1"/>
        <v>85</v>
      </c>
      <c r="F10" s="38">
        <f t="shared" si="2"/>
        <v>85</v>
      </c>
      <c r="G10" s="3">
        <v>3</v>
      </c>
      <c r="H10" s="5">
        <f t="shared" si="3"/>
        <v>85</v>
      </c>
      <c r="I10" s="4" t="s">
        <v>5</v>
      </c>
      <c r="J10" s="5">
        <f t="shared" si="4"/>
        <v>0</v>
      </c>
      <c r="K10" s="4" t="s">
        <v>5</v>
      </c>
      <c r="L10" s="5">
        <f t="shared" si="5"/>
        <v>0</v>
      </c>
      <c r="M10" s="17" t="str">
        <f t="shared" si="6"/>
        <v>np</v>
      </c>
      <c r="N10" s="18">
        <f t="shared" si="7"/>
        <v>0</v>
      </c>
      <c r="O10" s="16" t="e">
        <f>VLOOKUP($C10,'Youth-12 Women''s Saber'!$C$4:$U$153,O$1-2,FALSE)</f>
        <v>#N/A</v>
      </c>
      <c r="P10" s="17" t="str">
        <f t="shared" si="8"/>
        <v>np</v>
      </c>
      <c r="Q10" s="18">
        <f t="shared" si="9"/>
        <v>0</v>
      </c>
      <c r="R10" s="16" t="e">
        <f>VLOOKUP($C10,'Youth-12 Women''s Saber'!$C$4:$U$153,R$1-2,FALSE)</f>
        <v>#N/A</v>
      </c>
      <c r="S10" s="17" t="str">
        <f t="shared" si="10"/>
        <v>np</v>
      </c>
      <c r="T10" s="18">
        <f t="shared" si="11"/>
        <v>0</v>
      </c>
      <c r="U10" s="16" t="e">
        <f>VLOOKUP($C10,'Youth-12 Women''s Saber'!$C$4:$U$153,U$1-2,FALSE)</f>
        <v>#N/A</v>
      </c>
      <c r="W10">
        <f t="shared" si="12"/>
        <v>85</v>
      </c>
      <c r="X10">
        <f t="shared" si="13"/>
        <v>0</v>
      </c>
      <c r="Y10">
        <f t="shared" si="14"/>
        <v>0</v>
      </c>
      <c r="Z10">
        <f t="shared" si="15"/>
        <v>0</v>
      </c>
      <c r="AA10">
        <f t="shared" si="16"/>
        <v>0</v>
      </c>
      <c r="AB10">
        <f t="shared" si="17"/>
        <v>0</v>
      </c>
      <c r="AD10" s="30"/>
    </row>
    <row r="11" spans="1:30" ht="13.5">
      <c r="A11" s="2" t="str">
        <f t="shared" si="0"/>
        <v>8</v>
      </c>
      <c r="B11" s="2"/>
      <c r="C11" s="26" t="s">
        <v>196</v>
      </c>
      <c r="D11" s="1">
        <v>1993</v>
      </c>
      <c r="E11" s="38">
        <f t="shared" si="1"/>
        <v>70</v>
      </c>
      <c r="F11" s="38">
        <f t="shared" si="2"/>
        <v>70</v>
      </c>
      <c r="G11" s="3">
        <v>5</v>
      </c>
      <c r="H11" s="5">
        <f t="shared" si="3"/>
        <v>70</v>
      </c>
      <c r="I11" s="4" t="s">
        <v>5</v>
      </c>
      <c r="J11" s="5">
        <f t="shared" si="4"/>
        <v>0</v>
      </c>
      <c r="K11" s="4" t="s">
        <v>5</v>
      </c>
      <c r="L11" s="5">
        <f t="shared" si="5"/>
        <v>0</v>
      </c>
      <c r="M11" s="17" t="str">
        <f t="shared" si="6"/>
        <v>np</v>
      </c>
      <c r="N11" s="18">
        <f t="shared" si="7"/>
        <v>0</v>
      </c>
      <c r="O11" s="16" t="e">
        <f>VLOOKUP($C11,'Youth-12 Women''s Saber'!$C$4:$U$153,O$1-2,FALSE)</f>
        <v>#N/A</v>
      </c>
      <c r="P11" s="17" t="str">
        <f t="shared" si="8"/>
        <v>np</v>
      </c>
      <c r="Q11" s="18">
        <f t="shared" si="9"/>
        <v>0</v>
      </c>
      <c r="R11" s="16" t="e">
        <f>VLOOKUP($C11,'Youth-12 Women''s Saber'!$C$4:$U$153,R$1-2,FALSE)</f>
        <v>#N/A</v>
      </c>
      <c r="S11" s="17" t="str">
        <f t="shared" si="10"/>
        <v>np</v>
      </c>
      <c r="T11" s="18">
        <f t="shared" si="11"/>
        <v>0</v>
      </c>
      <c r="U11" s="16" t="e">
        <f>VLOOKUP($C11,'Youth-12 Women''s Saber'!$C$4:$U$153,U$1-2,FALSE)</f>
        <v>#N/A</v>
      </c>
      <c r="W11">
        <f t="shared" si="12"/>
        <v>70</v>
      </c>
      <c r="X11">
        <f t="shared" si="13"/>
        <v>0</v>
      </c>
      <c r="Y11">
        <f t="shared" si="14"/>
        <v>0</v>
      </c>
      <c r="Z11">
        <f t="shared" si="15"/>
        <v>0</v>
      </c>
      <c r="AA11">
        <f t="shared" si="16"/>
        <v>0</v>
      </c>
      <c r="AB11">
        <f t="shared" si="17"/>
        <v>0</v>
      </c>
      <c r="AD11" s="30"/>
    </row>
    <row r="12" spans="1:30" ht="13.5">
      <c r="A12" s="2" t="str">
        <f t="shared" si="0"/>
        <v>9</v>
      </c>
      <c r="B12" s="2"/>
      <c r="C12" s="26" t="s">
        <v>283</v>
      </c>
      <c r="D12" s="1">
        <v>1993</v>
      </c>
      <c r="E12" s="38">
        <f t="shared" si="1"/>
        <v>69</v>
      </c>
      <c r="F12" s="38">
        <f t="shared" si="2"/>
        <v>69</v>
      </c>
      <c r="G12" s="3">
        <v>7</v>
      </c>
      <c r="H12" s="5">
        <f t="shared" si="3"/>
        <v>69</v>
      </c>
      <c r="I12" s="4" t="s">
        <v>5</v>
      </c>
      <c r="J12" s="5">
        <f t="shared" si="4"/>
        <v>0</v>
      </c>
      <c r="K12" s="4" t="s">
        <v>5</v>
      </c>
      <c r="L12" s="5">
        <f t="shared" si="5"/>
        <v>0</v>
      </c>
      <c r="M12" s="17" t="str">
        <f>IF(ISERROR(O12),"np",O12)</f>
        <v>np</v>
      </c>
      <c r="N12" s="18">
        <f t="shared" si="7"/>
        <v>0</v>
      </c>
      <c r="O12" s="16" t="e">
        <f>VLOOKUP($C12,'Youth-12 Women''s Saber'!$C$4:$U$153,O$1-2,FALSE)</f>
        <v>#N/A</v>
      </c>
      <c r="P12" s="17" t="str">
        <f>IF(ISERROR(R12),"np",R12)</f>
        <v>np</v>
      </c>
      <c r="Q12" s="18">
        <f t="shared" si="9"/>
        <v>0</v>
      </c>
      <c r="R12" s="16" t="e">
        <f>VLOOKUP($C12,'Youth-12 Women''s Saber'!$C$4:$U$153,R$1-2,FALSE)</f>
        <v>#N/A</v>
      </c>
      <c r="S12" s="17" t="str">
        <f>IF(ISERROR(U12),"np",U12)</f>
        <v>np</v>
      </c>
      <c r="T12" s="18">
        <f t="shared" si="11"/>
        <v>0</v>
      </c>
      <c r="U12" s="16" t="e">
        <f>VLOOKUP($C12,'Youth-12 Women''s Saber'!$C$4:$U$153,U$1-2,FALSE)</f>
        <v>#N/A</v>
      </c>
      <c r="W12">
        <f>H12</f>
        <v>69</v>
      </c>
      <c r="X12">
        <f>J12</f>
        <v>0</v>
      </c>
      <c r="Y12">
        <f>L12</f>
        <v>0</v>
      </c>
      <c r="Z12">
        <f>N12</f>
        <v>0</v>
      </c>
      <c r="AA12">
        <f>Q12</f>
        <v>0</v>
      </c>
      <c r="AB12">
        <f>T12</f>
        <v>0</v>
      </c>
      <c r="AD12" s="30"/>
    </row>
    <row r="13" spans="1:30" ht="13.5">
      <c r="A13" s="2" t="str">
        <f t="shared" si="0"/>
        <v>10</v>
      </c>
      <c r="B13" s="2"/>
      <c r="C13" s="26" t="s">
        <v>284</v>
      </c>
      <c r="D13" s="1">
        <v>1993</v>
      </c>
      <c r="E13" s="38">
        <f t="shared" si="1"/>
        <v>68.5</v>
      </c>
      <c r="F13" s="38">
        <f t="shared" si="2"/>
        <v>68.5</v>
      </c>
      <c r="G13" s="3">
        <v>8</v>
      </c>
      <c r="H13" s="5">
        <f t="shared" si="3"/>
        <v>68.5</v>
      </c>
      <c r="I13" s="4" t="s">
        <v>5</v>
      </c>
      <c r="J13" s="5">
        <f t="shared" si="4"/>
        <v>0</v>
      </c>
      <c r="K13" s="4" t="s">
        <v>5</v>
      </c>
      <c r="L13" s="5">
        <f t="shared" si="5"/>
        <v>0</v>
      </c>
      <c r="M13" s="17" t="str">
        <f>IF(ISERROR(O13),"np",O13)</f>
        <v>np</v>
      </c>
      <c r="N13" s="18">
        <f t="shared" si="7"/>
        <v>0</v>
      </c>
      <c r="O13" s="16" t="e">
        <f>VLOOKUP($C13,'Youth-12 Women''s Saber'!$C$4:$U$153,O$1-2,FALSE)</f>
        <v>#N/A</v>
      </c>
      <c r="P13" s="17" t="str">
        <f>IF(ISERROR(R13),"np",R13)</f>
        <v>np</v>
      </c>
      <c r="Q13" s="18">
        <f t="shared" si="9"/>
        <v>0</v>
      </c>
      <c r="R13" s="16" t="e">
        <f>VLOOKUP($C13,'Youth-12 Women''s Saber'!$C$4:$U$153,R$1-2,FALSE)</f>
        <v>#N/A</v>
      </c>
      <c r="S13" s="17" t="str">
        <f>IF(ISERROR(U13),"np",U13)</f>
        <v>np</v>
      </c>
      <c r="T13" s="18">
        <f t="shared" si="11"/>
        <v>0</v>
      </c>
      <c r="U13" s="16" t="e">
        <f>VLOOKUP($C13,'Youth-12 Women''s Saber'!$C$4:$U$153,U$1-2,FALSE)</f>
        <v>#N/A</v>
      </c>
      <c r="W13">
        <f>H13</f>
        <v>68.5</v>
      </c>
      <c r="X13">
        <f>J13</f>
        <v>0</v>
      </c>
      <c r="Y13">
        <f>L13</f>
        <v>0</v>
      </c>
      <c r="Z13">
        <f>N13</f>
        <v>0</v>
      </c>
      <c r="AA13">
        <f>Q13</f>
        <v>0</v>
      </c>
      <c r="AB13">
        <f>T13</f>
        <v>0</v>
      </c>
      <c r="AD13" s="30"/>
    </row>
    <row r="14" spans="1:30" ht="13.5">
      <c r="A14" s="2" t="str">
        <f t="shared" si="0"/>
        <v>11</v>
      </c>
      <c r="B14" s="2"/>
      <c r="C14" s="26" t="s">
        <v>239</v>
      </c>
      <c r="D14" s="1">
        <v>1992</v>
      </c>
      <c r="E14" s="38">
        <f t="shared" si="1"/>
        <v>50</v>
      </c>
      <c r="F14" s="38">
        <f t="shared" si="2"/>
        <v>0</v>
      </c>
      <c r="G14" s="3" t="s">
        <v>5</v>
      </c>
      <c r="H14" s="5">
        <f t="shared" si="3"/>
        <v>0</v>
      </c>
      <c r="I14" s="4" t="s">
        <v>5</v>
      </c>
      <c r="J14" s="5">
        <f t="shared" si="4"/>
        <v>0</v>
      </c>
      <c r="K14" s="4" t="s">
        <v>5</v>
      </c>
      <c r="L14" s="5">
        <f t="shared" si="5"/>
        <v>0</v>
      </c>
      <c r="M14" s="17" t="str">
        <f>IF(ISERROR(O14),"np",O14)</f>
        <v>np</v>
      </c>
      <c r="N14" s="18">
        <f t="shared" si="7"/>
        <v>0</v>
      </c>
      <c r="O14" s="16" t="str">
        <f>VLOOKUP($C14,'Youth-12 Women''s Saber'!$C$4:$U$153,O$1-2,FALSE)</f>
        <v>np</v>
      </c>
      <c r="P14" s="17">
        <f>IF(ISERROR(R14),"np",R14)</f>
        <v>16</v>
      </c>
      <c r="Q14" s="18">
        <f t="shared" si="9"/>
        <v>50</v>
      </c>
      <c r="R14" s="16">
        <f>VLOOKUP($C14,'Youth-12 Women''s Saber'!$C$4:$U$153,R$1-2,FALSE)</f>
        <v>16</v>
      </c>
      <c r="S14" s="17" t="str">
        <f>IF(ISERROR(U14),"np",U14)</f>
        <v>np</v>
      </c>
      <c r="T14" s="18">
        <f t="shared" si="11"/>
        <v>0</v>
      </c>
      <c r="U14" s="16" t="str">
        <f>VLOOKUP($C14,'Youth-12 Women''s Saber'!$C$4:$U$153,U$1-2,FALSE)</f>
        <v>np</v>
      </c>
      <c r="W14">
        <f>H14</f>
        <v>0</v>
      </c>
      <c r="X14">
        <f>J14</f>
        <v>0</v>
      </c>
      <c r="Y14">
        <f>L14</f>
        <v>0</v>
      </c>
      <c r="Z14">
        <f>N14</f>
        <v>0</v>
      </c>
      <c r="AA14">
        <f>Q14</f>
        <v>50</v>
      </c>
      <c r="AB14">
        <f>T14</f>
        <v>0</v>
      </c>
      <c r="AD14" s="30"/>
    </row>
    <row r="15" ht="13.5">
      <c r="AD15" s="30"/>
    </row>
    <row r="16" ht="13.5">
      <c r="AD16" s="30"/>
    </row>
    <row r="17" spans="3:30" ht="13.5">
      <c r="C17" s="28"/>
      <c r="D17"/>
      <c r="AD17" s="30"/>
    </row>
    <row r="18" spans="3:30" ht="13.5">
      <c r="C18" s="28"/>
      <c r="D18"/>
      <c r="AD18" s="30"/>
    </row>
    <row r="19" ht="13.5">
      <c r="AD19" s="30"/>
    </row>
    <row r="20" ht="13.5">
      <c r="AD20" s="30"/>
    </row>
    <row r="21" ht="13.5">
      <c r="AD21" s="30"/>
    </row>
    <row r="22" ht="13.5">
      <c r="AD22" s="30"/>
    </row>
    <row r="23" ht="13.5">
      <c r="AD23" s="30"/>
    </row>
    <row r="24" ht="13.5">
      <c r="AD24" s="30"/>
    </row>
    <row r="25" ht="13.5">
      <c r="AD25" s="30"/>
    </row>
    <row r="26" ht="13.5">
      <c r="AD26" s="30"/>
    </row>
    <row r="27" ht="13.5">
      <c r="AD27" s="30"/>
    </row>
    <row r="28" ht="13.5">
      <c r="AD28" s="30"/>
    </row>
    <row r="29" ht="13.5">
      <c r="AD29" s="30"/>
    </row>
    <row r="30" ht="13.5">
      <c r="AD30" s="30"/>
    </row>
    <row r="31" ht="13.5">
      <c r="AD31" s="30"/>
    </row>
    <row r="32" ht="13.5">
      <c r="AD32" s="30"/>
    </row>
    <row r="33" ht="13.5">
      <c r="AD33" s="30"/>
    </row>
    <row r="34" ht="13.5">
      <c r="AD34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&amp;L&amp;"Arial,Bold"* Permanent Resident&amp;"Arial,Regular"
Total = Best 4 results&amp;CPage &amp;P&amp;R&amp;"Arial,Bold"np = Did not earn points (including not competing)&amp;"Arial,Regular"
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5.421875" style="6" hidden="1" customWidth="1"/>
    <col min="22" max="23" width="5.421875" style="6" customWidth="1"/>
    <col min="24" max="24" width="4.7109375" style="6" hidden="1" customWidth="1"/>
    <col min="26" max="32" width="9.140625" style="0" hidden="1" customWidth="1"/>
  </cols>
  <sheetData>
    <row r="1" spans="1:24" s="11" customFormat="1" ht="12.75" customHeight="1">
      <c r="A1" s="7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256</v>
      </c>
      <c r="H1" s="10"/>
      <c r="I1" s="9" t="s">
        <v>371</v>
      </c>
      <c r="J1" s="10"/>
      <c r="K1" s="9" t="s">
        <v>448</v>
      </c>
      <c r="L1" s="10"/>
      <c r="M1" s="15" t="s">
        <v>450</v>
      </c>
      <c r="N1" s="19"/>
      <c r="O1" s="20">
        <f>HLOOKUP(M1,'[2]Men''s Foil'!$F$1:$M$3,3,0)</f>
        <v>6</v>
      </c>
      <c r="P1" s="15" t="s">
        <v>253</v>
      </c>
      <c r="Q1" s="19"/>
      <c r="R1" s="20">
        <f>HLOOKUP(P1,'[2]Men''s Foil'!$F$1:$M$3,3,0)</f>
        <v>8</v>
      </c>
      <c r="S1" s="15" t="s">
        <v>254</v>
      </c>
      <c r="T1" s="19"/>
      <c r="U1" s="20">
        <f>HLOOKUP(S1,'[2]Men''s Foil'!$F$1:$M$3,3,0)</f>
        <v>10</v>
      </c>
      <c r="V1" s="15" t="s">
        <v>361</v>
      </c>
      <c r="W1" s="19"/>
      <c r="X1" s="20">
        <f>HLOOKUP(V1,'[2]Men''s Foil'!$F$1:$M$3,3,0)</f>
        <v>12</v>
      </c>
    </row>
    <row r="2" spans="1:34" s="11" customFormat="1" ht="18.75" customHeight="1">
      <c r="A2" s="7"/>
      <c r="B2" s="7"/>
      <c r="C2" s="12"/>
      <c r="D2" s="12"/>
      <c r="E2" s="36"/>
      <c r="F2" s="36"/>
      <c r="G2" s="35" t="s">
        <v>4</v>
      </c>
      <c r="H2" s="10" t="s">
        <v>257</v>
      </c>
      <c r="I2" s="13" t="s">
        <v>4</v>
      </c>
      <c r="J2" s="10" t="s">
        <v>372</v>
      </c>
      <c r="K2" s="13" t="s">
        <v>4</v>
      </c>
      <c r="L2" s="10" t="s">
        <v>449</v>
      </c>
      <c r="M2" s="15" t="str">
        <f ca="1">INDIRECT("'[CADET.XLS]Men''s Foil'!R2C"&amp;O1,FALSE)</f>
        <v>D</v>
      </c>
      <c r="N2" s="19" t="str">
        <f>IF(ISERROR(FIND("%",O2)),O2,LEFT(O2,FIND("%",O2)-1))</f>
        <v>Summer&lt;BR&gt;2003&lt;BR&gt;U16</v>
      </c>
      <c r="O2" s="14" t="str">
        <f ca="1">INDIRECT("'[CADET.XLS]Men''s Foil'!R2C"&amp;O1+1,FALSE)</f>
        <v>Summer&lt;BR&gt;2003&lt;BR&gt;U16</v>
      </c>
      <c r="P2" s="15" t="str">
        <f ca="1">INDIRECT("'[CADET.XLS]Men''s Foil'!R2C"&amp;R1,FALSE)</f>
        <v>C</v>
      </c>
      <c r="Q2" s="19" t="str">
        <f>IF(ISERROR(FIND("%",R2)),R2,LEFT(R2,FIND("%",R2)-1))</f>
        <v>Oct 2002&lt;BR&gt;CADET</v>
      </c>
      <c r="R2" s="14" t="str">
        <f ca="1">INDIRECT("'[CADET.XLS]Men''s Foil'!R2C"&amp;R1+1,FALSE)</f>
        <v>Oct 2002&lt;BR&gt;CADET</v>
      </c>
      <c r="S2" s="15" t="str">
        <f ca="1">INDIRECT("'[CADET.XLS]Men''s Foil'!R2C"&amp;U1,FALSE)</f>
        <v>C</v>
      </c>
      <c r="T2" s="19" t="str">
        <f>IF(ISERROR(FIND("%",U2)),U2,LEFT(U2,FIND("%",U2)-1))</f>
        <v>Nov 2002&lt;BR&gt;CADET</v>
      </c>
      <c r="U2" s="14" t="str">
        <f ca="1">INDIRECT("'[CADET.XLS]Men''s Foil'!R2C"&amp;U1+1,FALSE)</f>
        <v>Nov 2002&lt;BR&gt;CADET</v>
      </c>
      <c r="V2" s="15" t="str">
        <f ca="1">INDIRECT("'[CADET.XLS]Men''s Foil'!R2C"&amp;X1,FALSE)</f>
        <v>D</v>
      </c>
      <c r="W2" s="19" t="str">
        <f>IF(ISERROR(FIND("%",X2)),X2,LEFT(X2,FIND("%",X2)-1))</f>
        <v>2003 JO^s&lt;BR&gt;CADET</v>
      </c>
      <c r="X2" s="14" t="str">
        <f ca="1">INDIRECT("'[CADET.XLS]Men''s Foil'!R2C"&amp;X1+1,FALSE)</f>
        <v>2003 JO^s&lt;BR&gt;CADET</v>
      </c>
      <c r="AH2" s="25"/>
    </row>
    <row r="3" spans="1:24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3</v>
      </c>
      <c r="I3" s="21">
        <f>COLUMN()</f>
        <v>9</v>
      </c>
      <c r="J3" s="22">
        <f>HLOOKUP(I2,PointTableHeader,2,FALSE)</f>
        <v>3</v>
      </c>
      <c r="K3" s="21">
        <f>COLUMN()</f>
        <v>11</v>
      </c>
      <c r="L3" s="22">
        <f>HLOOKUP(K2,PointTableHeader,2,FALSE)</f>
        <v>3</v>
      </c>
      <c r="M3" s="23">
        <f>COLUMN()</f>
        <v>13</v>
      </c>
      <c r="N3" s="24">
        <f>HLOOKUP(M2,PointTableHeader,2,FALSE)</f>
        <v>5</v>
      </c>
      <c r="O3" s="14"/>
      <c r="P3" s="23">
        <f>COLUMN()</f>
        <v>16</v>
      </c>
      <c r="Q3" s="24">
        <f>HLOOKUP(P2,PointTableHeader,2,FALSE)</f>
        <v>4</v>
      </c>
      <c r="R3" s="14"/>
      <c r="S3" s="23">
        <f>COLUMN()</f>
        <v>19</v>
      </c>
      <c r="T3" s="24">
        <f>HLOOKUP(S2,PointTableHeader,2,FALSE)</f>
        <v>4</v>
      </c>
      <c r="U3" s="14"/>
      <c r="V3" s="23">
        <f>COLUMN()</f>
        <v>22</v>
      </c>
      <c r="W3" s="24">
        <f>HLOOKUP(V2,PointTableHeader,2,FALSE)</f>
        <v>5</v>
      </c>
      <c r="X3" s="14"/>
    </row>
    <row r="4" spans="1:34" ht="13.5">
      <c r="A4" s="2" t="str">
        <f aca="true" t="shared" si="0" ref="A4:A60">IF(E4=0,"",IF(E4=E3,A3,ROW()-3&amp;IF(E4=E5,"T","")))</f>
        <v>1</v>
      </c>
      <c r="B4" s="2" t="str">
        <f>IF(D4&gt;=U13Cutoff,"#"," ")</f>
        <v> </v>
      </c>
      <c r="C4" s="26" t="s">
        <v>19</v>
      </c>
      <c r="D4" s="26">
        <v>1988</v>
      </c>
      <c r="E4" s="38">
        <f aca="true" t="shared" si="1" ref="E4:E60">LARGE($Z4:$AF4,1)+LARGE($Z4:$AF4,2)+LARGE($Z4:$AF4,3)+LARGE($Z4:$AF4,4)</f>
        <v>1385</v>
      </c>
      <c r="F4" s="38">
        <f aca="true" t="shared" si="2" ref="F4:F60">LARGE($Z4:$AB4,1)+LARGE($Z4:$AB4,2)</f>
        <v>0</v>
      </c>
      <c r="G4" s="3" t="s">
        <v>5</v>
      </c>
      <c r="H4" s="5">
        <f aca="true" t="shared" si="3" ref="H4:H60">IF(OR(G4&gt;=33,ISNUMBER(G4)=FALSE),0,VLOOKUP(G4,PointTable,H$3,TRUE))</f>
        <v>0</v>
      </c>
      <c r="I4" s="4" t="s">
        <v>5</v>
      </c>
      <c r="J4" s="5">
        <f aca="true" t="shared" si="4" ref="J4:J60">IF(OR(I4&gt;=33,ISNUMBER(I4)=FALSE),0,VLOOKUP(I4,PointTable,J$3,TRUE))</f>
        <v>0</v>
      </c>
      <c r="K4" s="4" t="s">
        <v>5</v>
      </c>
      <c r="L4" s="5">
        <f aca="true" t="shared" si="5" ref="L4:L60">IF(OR(K4&gt;=33,ISNUMBER(K4)=FALSE),0,VLOOKUP(K4,PointTable,L$3,TRUE))</f>
        <v>0</v>
      </c>
      <c r="M4" s="17">
        <f>IF(ISERROR(O4),"np",O4)</f>
        <v>6.5</v>
      </c>
      <c r="N4" s="18">
        <f aca="true" t="shared" si="6" ref="N4:N60">IF(OR(M4&gt;=33,ISNUMBER(M4)=FALSE),0,VLOOKUP(M4,PointTable,N$3,TRUE))</f>
        <v>277</v>
      </c>
      <c r="O4" s="16">
        <f>VLOOKUP($C4,'[2]Men''s Foil'!$C$4:$AZ$149,O$1-2,FALSE)</f>
        <v>6.5</v>
      </c>
      <c r="P4" s="17">
        <f>IF(ISERROR(R4),"np",R4)</f>
        <v>2</v>
      </c>
      <c r="Q4" s="18">
        <f aca="true" t="shared" si="7" ref="Q4:Q60">IF(OR(P4&gt;=33,ISNUMBER(P4)=FALSE),0,VLOOKUP(P4,PointTable,Q$3,TRUE))</f>
        <v>368</v>
      </c>
      <c r="R4" s="16">
        <f>VLOOKUP($C4,'[2]Men''s Foil'!$C$4:$AZ$149,R$1-2,FALSE)</f>
        <v>2</v>
      </c>
      <c r="S4" s="17">
        <f>IF(ISERROR(U4),"np",U4)</f>
        <v>1</v>
      </c>
      <c r="T4" s="18">
        <f aca="true" t="shared" si="8" ref="T4:T60">IF(OR(S4&gt;=33,ISNUMBER(S4)=FALSE),0,VLOOKUP(S4,PointTable,T$3,TRUE))</f>
        <v>400</v>
      </c>
      <c r="U4" s="16">
        <f>VLOOKUP($C4,'[2]Men''s Foil'!$C$4:$AZ$149,U$1-2,FALSE)</f>
        <v>1</v>
      </c>
      <c r="V4" s="17">
        <f>IF(ISERROR(X4),"np",X4)</f>
        <v>3</v>
      </c>
      <c r="W4" s="18">
        <f aca="true" t="shared" si="9" ref="W4:W60">IF(OR(V4&gt;=33,ISNUMBER(V4)=FALSE),0,VLOOKUP(V4,PointTable,W$3,TRUE))</f>
        <v>340</v>
      </c>
      <c r="X4" s="16">
        <f>VLOOKUP($C4,'[2]Men''s Foil'!$C$4:$AZ$149,X$1-2,FALSE)</f>
        <v>3</v>
      </c>
      <c r="Z4">
        <f aca="true" t="shared" si="10" ref="Z4:Z60">H4</f>
        <v>0</v>
      </c>
      <c r="AA4">
        <f aca="true" t="shared" si="11" ref="AA4:AA60">J4</f>
        <v>0</v>
      </c>
      <c r="AB4">
        <f aca="true" t="shared" si="12" ref="AB4:AB60">L4</f>
        <v>0</v>
      </c>
      <c r="AC4">
        <f aca="true" t="shared" si="13" ref="AC4:AC60">N4</f>
        <v>277</v>
      </c>
      <c r="AD4">
        <f aca="true" t="shared" si="14" ref="AD4:AD60">Q4</f>
        <v>368</v>
      </c>
      <c r="AE4">
        <f aca="true" t="shared" si="15" ref="AE4:AE60">T4</f>
        <v>400</v>
      </c>
      <c r="AF4">
        <f aca="true" t="shared" si="16" ref="AF4:AF60">W4</f>
        <v>340</v>
      </c>
      <c r="AH4" s="30"/>
    </row>
    <row r="5" spans="1:34" ht="13.5">
      <c r="A5" s="2" t="str">
        <f t="shared" si="0"/>
        <v>2</v>
      </c>
      <c r="B5" s="2" t="str">
        <f>IF(D5&gt;=U13Cutoff,"#"," ")</f>
        <v> </v>
      </c>
      <c r="C5" s="26" t="s">
        <v>7</v>
      </c>
      <c r="D5" s="26">
        <v>1988</v>
      </c>
      <c r="E5" s="38">
        <f t="shared" si="1"/>
        <v>1222</v>
      </c>
      <c r="F5" s="38">
        <f t="shared" si="2"/>
        <v>400</v>
      </c>
      <c r="G5" s="3" t="s">
        <v>5</v>
      </c>
      <c r="H5" s="5">
        <f t="shared" si="3"/>
        <v>0</v>
      </c>
      <c r="I5" s="4">
        <v>1</v>
      </c>
      <c r="J5" s="5">
        <f t="shared" si="4"/>
        <v>200</v>
      </c>
      <c r="K5" s="4">
        <v>1</v>
      </c>
      <c r="L5" s="5">
        <f t="shared" si="5"/>
        <v>200</v>
      </c>
      <c r="M5" s="17">
        <f>IF(ISERROR(O5),"np",O5)</f>
        <v>2</v>
      </c>
      <c r="N5" s="18">
        <f t="shared" si="6"/>
        <v>368</v>
      </c>
      <c r="O5" s="16">
        <f>VLOOKUP($C5,'[2]Men''s Foil'!$C$4:$AZ$149,O$1-2,FALSE)</f>
        <v>2</v>
      </c>
      <c r="P5" s="17">
        <f>IF(ISERROR(R5),"np",R5)</f>
        <v>8</v>
      </c>
      <c r="Q5" s="18">
        <f t="shared" si="7"/>
        <v>274</v>
      </c>
      <c r="R5" s="16">
        <f>VLOOKUP($C5,'[2]Men''s Foil'!$C$4:$AZ$149,R$1-2,FALSE)</f>
        <v>8</v>
      </c>
      <c r="S5" s="17">
        <f>IF(ISERROR(U5),"np",U5)</f>
        <v>11</v>
      </c>
      <c r="T5" s="18">
        <f t="shared" si="8"/>
        <v>212</v>
      </c>
      <c r="U5" s="16">
        <f>VLOOKUP($C5,'[2]Men''s Foil'!$C$4:$AZ$149,U$1-2,FALSE)</f>
        <v>11</v>
      </c>
      <c r="V5" s="17">
        <f>IF(ISERROR(X5),"np",X5)</f>
        <v>2</v>
      </c>
      <c r="W5" s="18">
        <f t="shared" si="9"/>
        <v>368</v>
      </c>
      <c r="X5" s="16">
        <f>VLOOKUP($C5,'[2]Men''s Foil'!$C$4:$AZ$149,X$1-2,FALSE)</f>
        <v>2</v>
      </c>
      <c r="Z5">
        <f aca="true" t="shared" si="17" ref="Z5:Z24">H5</f>
        <v>0</v>
      </c>
      <c r="AA5">
        <f aca="true" t="shared" si="18" ref="AA5:AA24">J5</f>
        <v>200</v>
      </c>
      <c r="AB5">
        <f aca="true" t="shared" si="19" ref="AB5:AB24">L5</f>
        <v>200</v>
      </c>
      <c r="AC5">
        <f aca="true" t="shared" si="20" ref="AC5:AC24">N5</f>
        <v>368</v>
      </c>
      <c r="AD5">
        <f aca="true" t="shared" si="21" ref="AD5:AD24">Q5</f>
        <v>274</v>
      </c>
      <c r="AE5">
        <f aca="true" t="shared" si="22" ref="AE5:AE24">T5</f>
        <v>212</v>
      </c>
      <c r="AF5">
        <f aca="true" t="shared" si="23" ref="AF5:AF24">W5</f>
        <v>368</v>
      </c>
      <c r="AH5" s="30"/>
    </row>
    <row r="6" spans="1:34" ht="13.5">
      <c r="A6" s="2" t="str">
        <f t="shared" si="0"/>
        <v>3</v>
      </c>
      <c r="B6" s="2" t="str">
        <f aca="true" t="shared" si="24" ref="B6:B59">IF(D6&gt;=U13Cutoff,"#"," ")</f>
        <v> </v>
      </c>
      <c r="C6" s="26" t="s">
        <v>86</v>
      </c>
      <c r="D6" s="26">
        <v>1988</v>
      </c>
      <c r="E6" s="38">
        <f t="shared" si="1"/>
        <v>955</v>
      </c>
      <c r="F6" s="38">
        <f t="shared" si="2"/>
        <v>370</v>
      </c>
      <c r="G6" s="3">
        <v>1</v>
      </c>
      <c r="H6" s="5">
        <f t="shared" si="3"/>
        <v>200</v>
      </c>
      <c r="I6" s="4" t="s">
        <v>5</v>
      </c>
      <c r="J6" s="5">
        <f t="shared" si="4"/>
        <v>0</v>
      </c>
      <c r="K6" s="4">
        <v>3</v>
      </c>
      <c r="L6" s="5">
        <f t="shared" si="5"/>
        <v>170</v>
      </c>
      <c r="M6" s="17">
        <f aca="true" t="shared" si="25" ref="M6:M59">IF(ISERROR(O6),"np",O6)</f>
        <v>8</v>
      </c>
      <c r="N6" s="18">
        <f t="shared" si="6"/>
        <v>274</v>
      </c>
      <c r="O6" s="16">
        <f>VLOOKUP($C6,'[2]Men''s Foil'!$C$4:$AZ$149,O$1-2,FALSE)</f>
        <v>8</v>
      </c>
      <c r="P6" s="17">
        <f aca="true" t="shared" si="26" ref="P6:P59">IF(ISERROR(R6),"np",R6)</f>
        <v>6</v>
      </c>
      <c r="Q6" s="18">
        <f t="shared" si="7"/>
        <v>278</v>
      </c>
      <c r="R6" s="16">
        <f>VLOOKUP($C6,'[2]Men''s Foil'!$C$4:$AZ$149,R$1-2,FALSE)</f>
        <v>6</v>
      </c>
      <c r="S6" s="17">
        <f aca="true" t="shared" si="27" ref="S6:S59">IF(ISERROR(U6),"np",U6)</f>
        <v>13</v>
      </c>
      <c r="T6" s="18">
        <f t="shared" si="8"/>
        <v>203</v>
      </c>
      <c r="U6" s="16">
        <f>VLOOKUP($C6,'[2]Men''s Foil'!$C$4:$AZ$149,U$1-2,FALSE)</f>
        <v>13</v>
      </c>
      <c r="V6" s="17" t="str">
        <f aca="true" t="shared" si="28" ref="V6:V59">IF(ISERROR(X6),"np",X6)</f>
        <v>np</v>
      </c>
      <c r="W6" s="18">
        <f t="shared" si="9"/>
        <v>0</v>
      </c>
      <c r="X6" s="16" t="str">
        <f>VLOOKUP($C6,'[2]Men''s Foil'!$C$4:$AZ$149,X$1-2,FALSE)</f>
        <v>np</v>
      </c>
      <c r="Z6">
        <f t="shared" si="17"/>
        <v>200</v>
      </c>
      <c r="AA6">
        <f t="shared" si="18"/>
        <v>0</v>
      </c>
      <c r="AB6">
        <f t="shared" si="19"/>
        <v>170</v>
      </c>
      <c r="AC6">
        <f t="shared" si="20"/>
        <v>274</v>
      </c>
      <c r="AD6">
        <f t="shared" si="21"/>
        <v>278</v>
      </c>
      <c r="AE6">
        <f t="shared" si="22"/>
        <v>203</v>
      </c>
      <c r="AF6">
        <f t="shared" si="23"/>
        <v>0</v>
      </c>
      <c r="AH6" s="30"/>
    </row>
    <row r="7" spans="1:34" ht="13.5">
      <c r="A7" s="2" t="str">
        <f t="shared" si="0"/>
        <v>4</v>
      </c>
      <c r="B7" s="2" t="str">
        <f t="shared" si="24"/>
        <v> </v>
      </c>
      <c r="C7" s="26" t="s">
        <v>12</v>
      </c>
      <c r="D7" s="26">
        <v>1989</v>
      </c>
      <c r="E7" s="38">
        <f t="shared" si="1"/>
        <v>722</v>
      </c>
      <c r="F7" s="38">
        <f t="shared" si="2"/>
        <v>309</v>
      </c>
      <c r="G7" s="3">
        <v>8</v>
      </c>
      <c r="H7" s="5">
        <f t="shared" si="3"/>
        <v>137</v>
      </c>
      <c r="I7" s="4">
        <v>6</v>
      </c>
      <c r="J7" s="5">
        <f t="shared" si="4"/>
        <v>139</v>
      </c>
      <c r="K7" s="4">
        <v>3</v>
      </c>
      <c r="L7" s="5">
        <f t="shared" si="5"/>
        <v>170</v>
      </c>
      <c r="M7" s="17">
        <f t="shared" si="25"/>
        <v>15</v>
      </c>
      <c r="N7" s="18">
        <f t="shared" si="6"/>
        <v>202</v>
      </c>
      <c r="O7" s="16">
        <f>VLOOKUP($C7,'[2]Men''s Foil'!$C$4:$AZ$149,O$1-2,FALSE)</f>
        <v>15</v>
      </c>
      <c r="P7" s="17">
        <f t="shared" si="26"/>
        <v>22</v>
      </c>
      <c r="Q7" s="18">
        <f t="shared" si="7"/>
        <v>135</v>
      </c>
      <c r="R7" s="16">
        <f>VLOOKUP($C7,'[2]Men''s Foil'!$C$4:$AZ$149,R$1-2,FALSE)</f>
        <v>22</v>
      </c>
      <c r="S7" s="17">
        <f t="shared" si="27"/>
        <v>12</v>
      </c>
      <c r="T7" s="18">
        <f t="shared" si="8"/>
        <v>211</v>
      </c>
      <c r="U7" s="16">
        <f>VLOOKUP($C7,'[2]Men''s Foil'!$C$4:$AZ$149,U$1-2,FALSE)</f>
        <v>12</v>
      </c>
      <c r="V7" s="17">
        <f t="shared" si="28"/>
        <v>30</v>
      </c>
      <c r="W7" s="18">
        <f t="shared" si="9"/>
        <v>114</v>
      </c>
      <c r="X7" s="16">
        <f>VLOOKUP($C7,'[2]Men''s Foil'!$C$4:$AZ$149,X$1-2,FALSE)</f>
        <v>30</v>
      </c>
      <c r="Z7">
        <f t="shared" si="17"/>
        <v>137</v>
      </c>
      <c r="AA7">
        <f t="shared" si="18"/>
        <v>139</v>
      </c>
      <c r="AB7">
        <f t="shared" si="19"/>
        <v>170</v>
      </c>
      <c r="AC7">
        <f t="shared" si="20"/>
        <v>202</v>
      </c>
      <c r="AD7">
        <f t="shared" si="21"/>
        <v>135</v>
      </c>
      <c r="AE7">
        <f t="shared" si="22"/>
        <v>211</v>
      </c>
      <c r="AF7">
        <f t="shared" si="23"/>
        <v>114</v>
      </c>
      <c r="AH7" s="30"/>
    </row>
    <row r="8" spans="1:34" ht="13.5">
      <c r="A8" s="2" t="str">
        <f t="shared" si="0"/>
        <v>5</v>
      </c>
      <c r="B8" s="2" t="str">
        <f t="shared" si="24"/>
        <v> </v>
      </c>
      <c r="C8" s="26" t="s">
        <v>209</v>
      </c>
      <c r="D8" s="26">
        <v>1988</v>
      </c>
      <c r="E8" s="38">
        <f t="shared" si="1"/>
        <v>715</v>
      </c>
      <c r="F8" s="38">
        <f t="shared" si="2"/>
        <v>323</v>
      </c>
      <c r="G8" s="3">
        <v>6</v>
      </c>
      <c r="H8" s="5">
        <f t="shared" si="3"/>
        <v>139</v>
      </c>
      <c r="I8" s="4">
        <v>11</v>
      </c>
      <c r="J8" s="5">
        <f t="shared" si="4"/>
        <v>105</v>
      </c>
      <c r="K8" s="4">
        <v>2</v>
      </c>
      <c r="L8" s="5">
        <f t="shared" si="5"/>
        <v>184</v>
      </c>
      <c r="M8" s="17">
        <f t="shared" si="25"/>
        <v>5</v>
      </c>
      <c r="N8" s="18">
        <f t="shared" si="6"/>
        <v>280</v>
      </c>
      <c r="O8" s="16">
        <f>VLOOKUP($C8,'[2]Men''s Foil'!$C$4:$AZ$149,O$1-2,FALSE)</f>
        <v>5</v>
      </c>
      <c r="P8" s="17" t="str">
        <f t="shared" si="26"/>
        <v>np</v>
      </c>
      <c r="Q8" s="18">
        <f t="shared" si="7"/>
        <v>0</v>
      </c>
      <c r="R8" s="16" t="str">
        <f>VLOOKUP($C8,'[2]Men''s Foil'!$C$4:$AZ$149,R$1-2,FALSE)</f>
        <v>np</v>
      </c>
      <c r="S8" s="17">
        <f t="shared" si="27"/>
        <v>30</v>
      </c>
      <c r="T8" s="18">
        <f t="shared" si="8"/>
        <v>112</v>
      </c>
      <c r="U8" s="16">
        <f>VLOOKUP($C8,'[2]Men''s Foil'!$C$4:$AZ$149,U$1-2,FALSE)</f>
        <v>30</v>
      </c>
      <c r="V8" s="17">
        <f t="shared" si="28"/>
        <v>32</v>
      </c>
      <c r="W8" s="18">
        <f t="shared" si="9"/>
        <v>110</v>
      </c>
      <c r="X8" s="16">
        <f>VLOOKUP($C8,'[2]Men''s Foil'!$C$4:$AZ$149,X$1-2,FALSE)</f>
        <v>32</v>
      </c>
      <c r="Z8">
        <f t="shared" si="17"/>
        <v>139</v>
      </c>
      <c r="AA8">
        <f t="shared" si="18"/>
        <v>105</v>
      </c>
      <c r="AB8">
        <f t="shared" si="19"/>
        <v>184</v>
      </c>
      <c r="AC8">
        <f t="shared" si="20"/>
        <v>280</v>
      </c>
      <c r="AD8">
        <f t="shared" si="21"/>
        <v>0</v>
      </c>
      <c r="AE8">
        <f t="shared" si="22"/>
        <v>112</v>
      </c>
      <c r="AF8">
        <f t="shared" si="23"/>
        <v>110</v>
      </c>
      <c r="AH8" s="30"/>
    </row>
    <row r="9" spans="1:34" ht="13.5">
      <c r="A9" s="2" t="str">
        <f t="shared" si="0"/>
        <v>6</v>
      </c>
      <c r="B9" s="2" t="str">
        <f t="shared" si="24"/>
        <v> </v>
      </c>
      <c r="C9" s="26" t="s">
        <v>88</v>
      </c>
      <c r="D9" s="26">
        <v>1989</v>
      </c>
      <c r="E9" s="38">
        <f t="shared" si="1"/>
        <v>639</v>
      </c>
      <c r="F9" s="38">
        <f t="shared" si="2"/>
        <v>324</v>
      </c>
      <c r="G9" s="3">
        <v>5</v>
      </c>
      <c r="H9" s="5">
        <f t="shared" si="3"/>
        <v>140</v>
      </c>
      <c r="I9" s="4">
        <v>2</v>
      </c>
      <c r="J9" s="5">
        <f t="shared" si="4"/>
        <v>184</v>
      </c>
      <c r="K9" s="4">
        <v>9</v>
      </c>
      <c r="L9" s="5">
        <f t="shared" si="5"/>
        <v>107</v>
      </c>
      <c r="M9" s="17">
        <f t="shared" si="25"/>
        <v>12</v>
      </c>
      <c r="N9" s="18">
        <f t="shared" si="6"/>
        <v>208</v>
      </c>
      <c r="O9" s="16">
        <f>VLOOKUP($C9,'[2]Men''s Foil'!$C$4:$AZ$149,O$1-2,FALSE)</f>
        <v>12</v>
      </c>
      <c r="P9" s="17" t="str">
        <f t="shared" si="26"/>
        <v>np</v>
      </c>
      <c r="Q9" s="18">
        <f t="shared" si="7"/>
        <v>0</v>
      </c>
      <c r="R9" s="16" t="str">
        <f>VLOOKUP($C9,'[2]Men''s Foil'!$C$4:$AZ$149,R$1-2,FALSE)</f>
        <v>np</v>
      </c>
      <c r="S9" s="17" t="str">
        <f t="shared" si="27"/>
        <v>np</v>
      </c>
      <c r="T9" s="18">
        <f t="shared" si="8"/>
        <v>0</v>
      </c>
      <c r="U9" s="16" t="str">
        <f>VLOOKUP($C9,'[2]Men''s Foil'!$C$4:$AZ$149,U$1-2,FALSE)</f>
        <v>np</v>
      </c>
      <c r="V9" s="17" t="str">
        <f t="shared" si="28"/>
        <v>np</v>
      </c>
      <c r="W9" s="18">
        <f t="shared" si="9"/>
        <v>0</v>
      </c>
      <c r="X9" s="16" t="str">
        <f>VLOOKUP($C9,'[2]Men''s Foil'!$C$4:$AZ$149,X$1-2,FALSE)</f>
        <v>np</v>
      </c>
      <c r="Z9">
        <f t="shared" si="17"/>
        <v>140</v>
      </c>
      <c r="AA9">
        <f t="shared" si="18"/>
        <v>184</v>
      </c>
      <c r="AB9">
        <f t="shared" si="19"/>
        <v>107</v>
      </c>
      <c r="AC9">
        <f t="shared" si="20"/>
        <v>208</v>
      </c>
      <c r="AD9">
        <f t="shared" si="21"/>
        <v>0</v>
      </c>
      <c r="AE9">
        <f t="shared" si="22"/>
        <v>0</v>
      </c>
      <c r="AF9">
        <f t="shared" si="23"/>
        <v>0</v>
      </c>
      <c r="AH9" s="30"/>
    </row>
    <row r="10" spans="1:34" ht="13.5">
      <c r="A10" s="2" t="str">
        <f t="shared" si="0"/>
        <v>7</v>
      </c>
      <c r="B10" s="2" t="str">
        <f t="shared" si="24"/>
        <v>#</v>
      </c>
      <c r="C10" s="26" t="s">
        <v>141</v>
      </c>
      <c r="D10" s="26">
        <v>1990</v>
      </c>
      <c r="E10" s="38">
        <f t="shared" si="1"/>
        <v>566</v>
      </c>
      <c r="F10" s="38">
        <f t="shared" si="2"/>
        <v>308</v>
      </c>
      <c r="G10" s="3">
        <v>18</v>
      </c>
      <c r="H10" s="5">
        <f t="shared" si="3"/>
        <v>69</v>
      </c>
      <c r="I10" s="4">
        <v>3</v>
      </c>
      <c r="J10" s="5">
        <f t="shared" si="4"/>
        <v>170</v>
      </c>
      <c r="K10" s="4">
        <v>7</v>
      </c>
      <c r="L10" s="5">
        <f t="shared" si="5"/>
        <v>138</v>
      </c>
      <c r="M10" s="17">
        <f t="shared" si="25"/>
        <v>20</v>
      </c>
      <c r="N10" s="18">
        <f t="shared" si="6"/>
        <v>134</v>
      </c>
      <c r="O10" s="16">
        <f>VLOOKUP($C10,'[2]Men''s Foil'!$C$4:$AZ$149,O$1-2,FALSE)</f>
        <v>20</v>
      </c>
      <c r="P10" s="17" t="str">
        <f t="shared" si="26"/>
        <v>np</v>
      </c>
      <c r="Q10" s="18">
        <f t="shared" si="7"/>
        <v>0</v>
      </c>
      <c r="R10" s="16" t="str">
        <f>VLOOKUP($C10,'[2]Men''s Foil'!$C$4:$AZ$149,R$1-2,FALSE)</f>
        <v>np</v>
      </c>
      <c r="S10" s="17" t="str">
        <f t="shared" si="27"/>
        <v>np</v>
      </c>
      <c r="T10" s="18">
        <f t="shared" si="8"/>
        <v>0</v>
      </c>
      <c r="U10" s="16" t="str">
        <f>VLOOKUP($C10,'[2]Men''s Foil'!$C$4:$AZ$149,U$1-2,FALSE)</f>
        <v>np</v>
      </c>
      <c r="V10" s="17">
        <f t="shared" si="28"/>
        <v>25</v>
      </c>
      <c r="W10" s="18">
        <f t="shared" si="9"/>
        <v>124</v>
      </c>
      <c r="X10" s="16">
        <f>VLOOKUP($C10,'[2]Men''s Foil'!$C$4:$AZ$149,X$1-2,FALSE)</f>
        <v>25</v>
      </c>
      <c r="Z10">
        <f t="shared" si="17"/>
        <v>69</v>
      </c>
      <c r="AA10">
        <f t="shared" si="18"/>
        <v>170</v>
      </c>
      <c r="AB10">
        <f t="shared" si="19"/>
        <v>138</v>
      </c>
      <c r="AC10">
        <f t="shared" si="20"/>
        <v>134</v>
      </c>
      <c r="AD10">
        <f t="shared" si="21"/>
        <v>0</v>
      </c>
      <c r="AE10">
        <f t="shared" si="22"/>
        <v>0</v>
      </c>
      <c r="AF10">
        <f t="shared" si="23"/>
        <v>124</v>
      </c>
      <c r="AH10" s="30"/>
    </row>
    <row r="11" spans="1:34" ht="13.5">
      <c r="A11" s="2" t="str">
        <f t="shared" si="0"/>
        <v>8</v>
      </c>
      <c r="B11" s="2" t="str">
        <f t="shared" si="24"/>
        <v> </v>
      </c>
      <c r="C11" s="26" t="s">
        <v>154</v>
      </c>
      <c r="D11" s="26">
        <v>1988</v>
      </c>
      <c r="E11" s="38">
        <f t="shared" si="1"/>
        <v>535</v>
      </c>
      <c r="F11" s="38">
        <f t="shared" si="2"/>
        <v>321</v>
      </c>
      <c r="G11" s="3">
        <v>2</v>
      </c>
      <c r="H11" s="5">
        <f t="shared" si="3"/>
        <v>184</v>
      </c>
      <c r="I11" s="4" t="s">
        <v>5</v>
      </c>
      <c r="J11" s="5">
        <f t="shared" si="4"/>
        <v>0</v>
      </c>
      <c r="K11" s="4">
        <v>8</v>
      </c>
      <c r="L11" s="5">
        <f t="shared" si="5"/>
        <v>137</v>
      </c>
      <c r="M11" s="17">
        <f t="shared" si="25"/>
        <v>9</v>
      </c>
      <c r="N11" s="18">
        <f t="shared" si="6"/>
        <v>214</v>
      </c>
      <c r="O11" s="16">
        <f>VLOOKUP($C11,'[2]Men''s Foil'!$C$4:$AZ$149,O$1-2,FALSE)</f>
        <v>9</v>
      </c>
      <c r="P11" s="17" t="str">
        <f t="shared" si="26"/>
        <v>np</v>
      </c>
      <c r="Q11" s="18">
        <f t="shared" si="7"/>
        <v>0</v>
      </c>
      <c r="R11" s="16" t="str">
        <f>VLOOKUP($C11,'[2]Men''s Foil'!$C$4:$AZ$149,R$1-2,FALSE)</f>
        <v>np</v>
      </c>
      <c r="S11" s="17" t="str">
        <f t="shared" si="27"/>
        <v>np</v>
      </c>
      <c r="T11" s="18">
        <f t="shared" si="8"/>
        <v>0</v>
      </c>
      <c r="U11" s="16" t="str">
        <f>VLOOKUP($C11,'[2]Men''s Foil'!$C$4:$AZ$149,U$1-2,FALSE)</f>
        <v>np</v>
      </c>
      <c r="V11" s="17" t="str">
        <f t="shared" si="28"/>
        <v>np</v>
      </c>
      <c r="W11" s="18">
        <f t="shared" si="9"/>
        <v>0</v>
      </c>
      <c r="X11" s="16" t="str">
        <f>VLOOKUP($C11,'[2]Men''s Foil'!$C$4:$AZ$149,X$1-2,FALSE)</f>
        <v>np</v>
      </c>
      <c r="Z11">
        <f t="shared" si="17"/>
        <v>184</v>
      </c>
      <c r="AA11">
        <f t="shared" si="18"/>
        <v>0</v>
      </c>
      <c r="AB11">
        <f t="shared" si="19"/>
        <v>137</v>
      </c>
      <c r="AC11">
        <f t="shared" si="20"/>
        <v>214</v>
      </c>
      <c r="AD11">
        <f t="shared" si="21"/>
        <v>0</v>
      </c>
      <c r="AE11">
        <f t="shared" si="22"/>
        <v>0</v>
      </c>
      <c r="AF11">
        <f t="shared" si="23"/>
        <v>0</v>
      </c>
      <c r="AH11" s="30"/>
    </row>
    <row r="12" spans="1:34" ht="13.5">
      <c r="A12" s="2" t="str">
        <f t="shared" si="0"/>
        <v>9</v>
      </c>
      <c r="B12" s="2" t="str">
        <f t="shared" si="24"/>
        <v> </v>
      </c>
      <c r="C12" s="26" t="s">
        <v>13</v>
      </c>
      <c r="D12" s="26">
        <v>1988</v>
      </c>
      <c r="E12" s="38">
        <f t="shared" si="1"/>
        <v>488</v>
      </c>
      <c r="F12" s="38">
        <f t="shared" si="2"/>
        <v>0</v>
      </c>
      <c r="G12" s="3" t="s">
        <v>5</v>
      </c>
      <c r="H12" s="5">
        <f t="shared" si="3"/>
        <v>0</v>
      </c>
      <c r="I12" s="4" t="s">
        <v>5</v>
      </c>
      <c r="J12" s="5">
        <f t="shared" si="4"/>
        <v>0</v>
      </c>
      <c r="K12" s="4" t="s">
        <v>5</v>
      </c>
      <c r="L12" s="5">
        <f t="shared" si="5"/>
        <v>0</v>
      </c>
      <c r="M12" s="17">
        <f t="shared" si="25"/>
        <v>11</v>
      </c>
      <c r="N12" s="18">
        <f t="shared" si="6"/>
        <v>210</v>
      </c>
      <c r="O12" s="16">
        <f>VLOOKUP($C12,'[2]Men''s Foil'!$C$4:$AZ$149,O$1-2,FALSE)</f>
        <v>11</v>
      </c>
      <c r="P12" s="17" t="str">
        <f t="shared" si="26"/>
        <v>np</v>
      </c>
      <c r="Q12" s="18">
        <f t="shared" si="7"/>
        <v>0</v>
      </c>
      <c r="R12" s="16" t="str">
        <f>VLOOKUP($C12,'[2]Men''s Foil'!$C$4:$AZ$149,R$1-2,FALSE)</f>
        <v>np</v>
      </c>
      <c r="S12" s="17" t="str">
        <f t="shared" si="27"/>
        <v>np</v>
      </c>
      <c r="T12" s="18">
        <f t="shared" si="8"/>
        <v>0</v>
      </c>
      <c r="U12" s="16" t="str">
        <f>VLOOKUP($C12,'[2]Men''s Foil'!$C$4:$AZ$149,U$1-2,FALSE)</f>
        <v>np</v>
      </c>
      <c r="V12" s="17">
        <f t="shared" si="28"/>
        <v>6</v>
      </c>
      <c r="W12" s="18">
        <f t="shared" si="9"/>
        <v>278</v>
      </c>
      <c r="X12" s="16">
        <f>VLOOKUP($C12,'[2]Men''s Foil'!$C$4:$AZ$149,X$1-2,FALSE)</f>
        <v>6</v>
      </c>
      <c r="Z12">
        <f t="shared" si="17"/>
        <v>0</v>
      </c>
      <c r="AA12">
        <f t="shared" si="18"/>
        <v>0</v>
      </c>
      <c r="AB12">
        <f t="shared" si="19"/>
        <v>0</v>
      </c>
      <c r="AC12">
        <f t="shared" si="20"/>
        <v>210</v>
      </c>
      <c r="AD12">
        <f t="shared" si="21"/>
        <v>0</v>
      </c>
      <c r="AE12">
        <f t="shared" si="22"/>
        <v>0</v>
      </c>
      <c r="AF12">
        <f t="shared" si="23"/>
        <v>278</v>
      </c>
      <c r="AH12" s="30"/>
    </row>
    <row r="13" spans="1:34" ht="13.5">
      <c r="A13" s="2" t="str">
        <f t="shared" si="0"/>
        <v>10</v>
      </c>
      <c r="B13" s="2" t="str">
        <f t="shared" si="24"/>
        <v> </v>
      </c>
      <c r="C13" s="26" t="s">
        <v>208</v>
      </c>
      <c r="D13" s="26">
        <v>1988</v>
      </c>
      <c r="E13" s="38">
        <f t="shared" si="1"/>
        <v>445</v>
      </c>
      <c r="F13" s="38">
        <f t="shared" si="2"/>
        <v>309</v>
      </c>
      <c r="G13" s="3">
        <v>3</v>
      </c>
      <c r="H13" s="5">
        <f t="shared" si="3"/>
        <v>170</v>
      </c>
      <c r="I13" s="4" t="s">
        <v>5</v>
      </c>
      <c r="J13" s="5">
        <f t="shared" si="4"/>
        <v>0</v>
      </c>
      <c r="K13" s="4">
        <v>6</v>
      </c>
      <c r="L13" s="5">
        <f t="shared" si="5"/>
        <v>139</v>
      </c>
      <c r="M13" s="17" t="str">
        <f t="shared" si="25"/>
        <v>np</v>
      </c>
      <c r="N13" s="18">
        <f t="shared" si="6"/>
        <v>0</v>
      </c>
      <c r="O13" s="16" t="str">
        <f>VLOOKUP($C13,'[2]Men''s Foil'!$C$4:$AZ$149,O$1-2,FALSE)</f>
        <v>np</v>
      </c>
      <c r="P13" s="17" t="str">
        <f t="shared" si="26"/>
        <v>np</v>
      </c>
      <c r="Q13" s="18">
        <f t="shared" si="7"/>
        <v>0</v>
      </c>
      <c r="R13" s="16" t="str">
        <f>VLOOKUP($C13,'[2]Men''s Foil'!$C$4:$AZ$149,R$1-2,FALSE)</f>
        <v>np</v>
      </c>
      <c r="S13" s="17" t="str">
        <f t="shared" si="27"/>
        <v>np</v>
      </c>
      <c r="T13" s="18">
        <f t="shared" si="8"/>
        <v>0</v>
      </c>
      <c r="U13" s="16" t="str">
        <f>VLOOKUP($C13,'[2]Men''s Foil'!$C$4:$AZ$149,U$1-2,FALSE)</f>
        <v>np</v>
      </c>
      <c r="V13" s="17">
        <f t="shared" si="28"/>
        <v>19</v>
      </c>
      <c r="W13" s="18">
        <f t="shared" si="9"/>
        <v>136</v>
      </c>
      <c r="X13" s="16">
        <f>VLOOKUP($C13,'[2]Men''s Foil'!$C$4:$AZ$149,X$1-2,FALSE)</f>
        <v>19</v>
      </c>
      <c r="Z13">
        <f t="shared" si="17"/>
        <v>170</v>
      </c>
      <c r="AA13">
        <f t="shared" si="18"/>
        <v>0</v>
      </c>
      <c r="AB13">
        <f t="shared" si="19"/>
        <v>139</v>
      </c>
      <c r="AC13">
        <f t="shared" si="20"/>
        <v>0</v>
      </c>
      <c r="AD13">
        <f t="shared" si="21"/>
        <v>0</v>
      </c>
      <c r="AE13">
        <f t="shared" si="22"/>
        <v>0</v>
      </c>
      <c r="AF13">
        <f t="shared" si="23"/>
        <v>136</v>
      </c>
      <c r="AH13" s="30"/>
    </row>
    <row r="14" spans="1:34" ht="13.5">
      <c r="A14" s="2" t="str">
        <f t="shared" si="0"/>
        <v>11</v>
      </c>
      <c r="B14" s="2" t="str">
        <f t="shared" si="24"/>
        <v> </v>
      </c>
      <c r="C14" s="26" t="s">
        <v>14</v>
      </c>
      <c r="D14" s="26">
        <v>1988</v>
      </c>
      <c r="E14" s="38">
        <f t="shared" si="1"/>
        <v>439</v>
      </c>
      <c r="F14" s="38">
        <f t="shared" si="2"/>
        <v>214</v>
      </c>
      <c r="G14" s="3">
        <v>9</v>
      </c>
      <c r="H14" s="5">
        <f t="shared" si="3"/>
        <v>107</v>
      </c>
      <c r="I14" s="4">
        <v>9</v>
      </c>
      <c r="J14" s="5">
        <f t="shared" si="4"/>
        <v>107</v>
      </c>
      <c r="K14" s="4">
        <v>11</v>
      </c>
      <c r="L14" s="5">
        <f t="shared" si="5"/>
        <v>105</v>
      </c>
      <c r="M14" s="17">
        <f t="shared" si="25"/>
        <v>27</v>
      </c>
      <c r="N14" s="18">
        <f t="shared" si="6"/>
        <v>120</v>
      </c>
      <c r="O14" s="16">
        <f>VLOOKUP($C14,'[2]Men''s Foil'!$C$4:$AZ$149,O$1-2,FALSE)</f>
        <v>27</v>
      </c>
      <c r="P14" s="17" t="str">
        <f t="shared" si="26"/>
        <v>np</v>
      </c>
      <c r="Q14" s="18">
        <f t="shared" si="7"/>
        <v>0</v>
      </c>
      <c r="R14" s="16" t="str">
        <f>VLOOKUP($C14,'[2]Men''s Foil'!$C$4:$AZ$149,R$1-2,FALSE)</f>
        <v>np</v>
      </c>
      <c r="S14" s="17" t="str">
        <f t="shared" si="27"/>
        <v>np</v>
      </c>
      <c r="T14" s="18">
        <f t="shared" si="8"/>
        <v>0</v>
      </c>
      <c r="U14" s="16" t="str">
        <f>VLOOKUP($C14,'[2]Men''s Foil'!$C$4:$AZ$149,U$1-2,FALSE)</f>
        <v>np</v>
      </c>
      <c r="V14" s="17" t="str">
        <f t="shared" si="28"/>
        <v>np</v>
      </c>
      <c r="W14" s="18">
        <f t="shared" si="9"/>
        <v>0</v>
      </c>
      <c r="X14" s="16" t="str">
        <f>VLOOKUP($C14,'[2]Men''s Foil'!$C$4:$AZ$149,X$1-2,FALSE)</f>
        <v>np</v>
      </c>
      <c r="Z14">
        <f t="shared" si="17"/>
        <v>107</v>
      </c>
      <c r="AA14">
        <f t="shared" si="18"/>
        <v>107</v>
      </c>
      <c r="AB14">
        <f t="shared" si="19"/>
        <v>105</v>
      </c>
      <c r="AC14">
        <f t="shared" si="20"/>
        <v>120</v>
      </c>
      <c r="AD14">
        <f t="shared" si="21"/>
        <v>0</v>
      </c>
      <c r="AE14">
        <f t="shared" si="22"/>
        <v>0</v>
      </c>
      <c r="AF14">
        <f t="shared" si="23"/>
        <v>0</v>
      </c>
      <c r="AH14" s="30"/>
    </row>
    <row r="15" spans="1:34" ht="13.5">
      <c r="A15" s="2" t="str">
        <f t="shared" si="0"/>
        <v>12</v>
      </c>
      <c r="B15" s="2" t="str">
        <f t="shared" si="24"/>
        <v>#</v>
      </c>
      <c r="C15" s="26" t="s">
        <v>73</v>
      </c>
      <c r="D15" s="26">
        <v>1990</v>
      </c>
      <c r="E15" s="38">
        <f t="shared" si="1"/>
        <v>387.5</v>
      </c>
      <c r="F15" s="38">
        <f t="shared" si="2"/>
        <v>210</v>
      </c>
      <c r="G15" s="3">
        <v>25.5</v>
      </c>
      <c r="H15" s="5">
        <f t="shared" si="3"/>
        <v>61.5</v>
      </c>
      <c r="I15" s="4">
        <v>10</v>
      </c>
      <c r="J15" s="5">
        <f t="shared" si="4"/>
        <v>106</v>
      </c>
      <c r="K15" s="4">
        <v>12</v>
      </c>
      <c r="L15" s="5">
        <f t="shared" si="5"/>
        <v>104</v>
      </c>
      <c r="M15" s="17" t="str">
        <f t="shared" si="25"/>
        <v>np</v>
      </c>
      <c r="N15" s="18">
        <f t="shared" si="6"/>
        <v>0</v>
      </c>
      <c r="O15" s="16" t="str">
        <f>VLOOKUP($C15,'[2]Men''s Foil'!$C$4:$AZ$149,O$1-2,FALSE)</f>
        <v>np</v>
      </c>
      <c r="P15" s="17" t="str">
        <f t="shared" si="26"/>
        <v>np</v>
      </c>
      <c r="Q15" s="18">
        <f t="shared" si="7"/>
        <v>0</v>
      </c>
      <c r="R15" s="16" t="str">
        <f>VLOOKUP($C15,'[2]Men''s Foil'!$C$4:$AZ$149,R$1-2,FALSE)</f>
        <v>np</v>
      </c>
      <c r="S15" s="17" t="str">
        <f t="shared" si="27"/>
        <v>np</v>
      </c>
      <c r="T15" s="18">
        <f t="shared" si="8"/>
        <v>0</v>
      </c>
      <c r="U15" s="16" t="str">
        <f>VLOOKUP($C15,'[2]Men''s Foil'!$C$4:$AZ$149,U$1-2,FALSE)</f>
        <v>np</v>
      </c>
      <c r="V15" s="17">
        <f t="shared" si="28"/>
        <v>29</v>
      </c>
      <c r="W15" s="18">
        <f t="shared" si="9"/>
        <v>116</v>
      </c>
      <c r="X15" s="16">
        <f>VLOOKUP($C15,'[2]Men''s Foil'!$C$4:$AZ$149,X$1-2,FALSE)</f>
        <v>29</v>
      </c>
      <c r="Z15">
        <f t="shared" si="17"/>
        <v>61.5</v>
      </c>
      <c r="AA15">
        <f t="shared" si="18"/>
        <v>106</v>
      </c>
      <c r="AB15">
        <f t="shared" si="19"/>
        <v>104</v>
      </c>
      <c r="AC15">
        <f t="shared" si="20"/>
        <v>0</v>
      </c>
      <c r="AD15">
        <f t="shared" si="21"/>
        <v>0</v>
      </c>
      <c r="AE15">
        <f t="shared" si="22"/>
        <v>0</v>
      </c>
      <c r="AF15">
        <f t="shared" si="23"/>
        <v>116</v>
      </c>
      <c r="AH15" s="30"/>
    </row>
    <row r="16" spans="1:34" ht="13.5">
      <c r="A16" s="2" t="str">
        <f t="shared" si="0"/>
        <v>13</v>
      </c>
      <c r="B16" s="2" t="str">
        <f t="shared" si="24"/>
        <v> </v>
      </c>
      <c r="C16" s="26" t="s">
        <v>157</v>
      </c>
      <c r="D16" s="26">
        <v>1988</v>
      </c>
      <c r="E16" s="38">
        <f t="shared" si="1"/>
        <v>382</v>
      </c>
      <c r="F16" s="38">
        <f t="shared" si="2"/>
        <v>276</v>
      </c>
      <c r="G16" s="3">
        <v>10</v>
      </c>
      <c r="H16" s="5">
        <f t="shared" si="3"/>
        <v>106</v>
      </c>
      <c r="I16" s="4">
        <v>3</v>
      </c>
      <c r="J16" s="5">
        <f t="shared" si="4"/>
        <v>170</v>
      </c>
      <c r="K16" s="4">
        <v>10</v>
      </c>
      <c r="L16" s="5">
        <f t="shared" si="5"/>
        <v>106</v>
      </c>
      <c r="M16" s="17" t="str">
        <f t="shared" si="25"/>
        <v>np</v>
      </c>
      <c r="N16" s="18">
        <f t="shared" si="6"/>
        <v>0</v>
      </c>
      <c r="O16" s="16" t="e">
        <f>VLOOKUP($C16,'[2]Men''s Foil'!$C$4:$AZ$149,O$1-2,FALSE)</f>
        <v>#N/A</v>
      </c>
      <c r="P16" s="17" t="str">
        <f t="shared" si="26"/>
        <v>np</v>
      </c>
      <c r="Q16" s="18">
        <f t="shared" si="7"/>
        <v>0</v>
      </c>
      <c r="R16" s="16" t="e">
        <f>VLOOKUP($C16,'[2]Men''s Foil'!$C$4:$AZ$149,R$1-2,FALSE)</f>
        <v>#N/A</v>
      </c>
      <c r="S16" s="17" t="str">
        <f t="shared" si="27"/>
        <v>np</v>
      </c>
      <c r="T16" s="18">
        <f t="shared" si="8"/>
        <v>0</v>
      </c>
      <c r="U16" s="16" t="e">
        <f>VLOOKUP($C16,'[2]Men''s Foil'!$C$4:$AZ$149,U$1-2,FALSE)</f>
        <v>#N/A</v>
      </c>
      <c r="V16" s="17" t="str">
        <f t="shared" si="28"/>
        <v>np</v>
      </c>
      <c r="W16" s="18">
        <f t="shared" si="9"/>
        <v>0</v>
      </c>
      <c r="X16" s="16" t="e">
        <f>VLOOKUP($C16,'[2]Men''s Foil'!$C$4:$AZ$149,X$1-2,FALSE)</f>
        <v>#N/A</v>
      </c>
      <c r="Z16">
        <f aca="true" t="shared" si="29" ref="Z16:Z26">H16</f>
        <v>106</v>
      </c>
      <c r="AA16">
        <f aca="true" t="shared" si="30" ref="AA16:AA26">J16</f>
        <v>170</v>
      </c>
      <c r="AB16">
        <f aca="true" t="shared" si="31" ref="AB16:AB26">L16</f>
        <v>106</v>
      </c>
      <c r="AC16">
        <f aca="true" t="shared" si="32" ref="AC16:AC26">N16</f>
        <v>0</v>
      </c>
      <c r="AD16">
        <f aca="true" t="shared" si="33" ref="AD16:AD26">Q16</f>
        <v>0</v>
      </c>
      <c r="AE16">
        <f aca="true" t="shared" si="34" ref="AE16:AE26">T16</f>
        <v>0</v>
      </c>
      <c r="AF16">
        <f aca="true" t="shared" si="35" ref="AF16:AF26">W16</f>
        <v>0</v>
      </c>
      <c r="AH16" s="30"/>
    </row>
    <row r="17" spans="1:34" ht="13.5">
      <c r="A17" s="2" t="str">
        <f t="shared" si="0"/>
        <v>14</v>
      </c>
      <c r="B17" s="2" t="str">
        <f t="shared" si="24"/>
        <v> </v>
      </c>
      <c r="C17" s="26" t="s">
        <v>245</v>
      </c>
      <c r="D17" s="26">
        <v>1988</v>
      </c>
      <c r="E17" s="38">
        <f t="shared" si="1"/>
        <v>365</v>
      </c>
      <c r="F17" s="38">
        <f t="shared" si="2"/>
        <v>235</v>
      </c>
      <c r="G17" s="3">
        <v>3</v>
      </c>
      <c r="H17" s="5">
        <f t="shared" si="3"/>
        <v>170</v>
      </c>
      <c r="I17" s="4">
        <v>22</v>
      </c>
      <c r="J17" s="5">
        <f t="shared" si="4"/>
        <v>65</v>
      </c>
      <c r="K17" s="4" t="s">
        <v>5</v>
      </c>
      <c r="L17" s="5">
        <f t="shared" si="5"/>
        <v>0</v>
      </c>
      <c r="M17" s="17">
        <f t="shared" si="25"/>
        <v>22</v>
      </c>
      <c r="N17" s="18">
        <f t="shared" si="6"/>
        <v>130</v>
      </c>
      <c r="O17" s="16">
        <f>VLOOKUP($C17,'[2]Men''s Foil'!$C$4:$AZ$149,O$1-2,FALSE)</f>
        <v>22</v>
      </c>
      <c r="P17" s="17" t="str">
        <f t="shared" si="26"/>
        <v>np</v>
      </c>
      <c r="Q17" s="18">
        <f t="shared" si="7"/>
        <v>0</v>
      </c>
      <c r="R17" s="16" t="str">
        <f>VLOOKUP($C17,'[2]Men''s Foil'!$C$4:$AZ$149,R$1-2,FALSE)</f>
        <v>np</v>
      </c>
      <c r="S17" s="17" t="str">
        <f t="shared" si="27"/>
        <v>np</v>
      </c>
      <c r="T17" s="18">
        <f t="shared" si="8"/>
        <v>0</v>
      </c>
      <c r="U17" s="16" t="str">
        <f>VLOOKUP($C17,'[2]Men''s Foil'!$C$4:$AZ$149,U$1-2,FALSE)</f>
        <v>np</v>
      </c>
      <c r="V17" s="17" t="str">
        <f t="shared" si="28"/>
        <v>np</v>
      </c>
      <c r="W17" s="18">
        <f t="shared" si="9"/>
        <v>0</v>
      </c>
      <c r="X17" s="16" t="str">
        <f>VLOOKUP($C17,'[2]Men''s Foil'!$C$4:$AZ$149,X$1-2,FALSE)</f>
        <v>np</v>
      </c>
      <c r="Z17">
        <f t="shared" si="29"/>
        <v>170</v>
      </c>
      <c r="AA17">
        <f t="shared" si="30"/>
        <v>65</v>
      </c>
      <c r="AB17">
        <f t="shared" si="31"/>
        <v>0</v>
      </c>
      <c r="AC17">
        <f t="shared" si="32"/>
        <v>130</v>
      </c>
      <c r="AD17">
        <f t="shared" si="33"/>
        <v>0</v>
      </c>
      <c r="AE17">
        <f t="shared" si="34"/>
        <v>0</v>
      </c>
      <c r="AF17">
        <f t="shared" si="35"/>
        <v>0</v>
      </c>
      <c r="AH17" s="30"/>
    </row>
    <row r="18" spans="1:34" ht="13.5">
      <c r="A18" s="2" t="str">
        <f t="shared" si="0"/>
        <v>15</v>
      </c>
      <c r="B18" s="2" t="str">
        <f t="shared" si="24"/>
        <v> </v>
      </c>
      <c r="C18" s="26" t="s">
        <v>246</v>
      </c>
      <c r="D18" s="26">
        <v>1988</v>
      </c>
      <c r="E18" s="38">
        <f t="shared" si="1"/>
        <v>339</v>
      </c>
      <c r="F18" s="38">
        <f t="shared" si="2"/>
        <v>199</v>
      </c>
      <c r="G18" s="3">
        <v>7</v>
      </c>
      <c r="H18" s="5">
        <f t="shared" si="3"/>
        <v>138</v>
      </c>
      <c r="I18" s="4" t="s">
        <v>5</v>
      </c>
      <c r="J18" s="5">
        <f t="shared" si="4"/>
        <v>0</v>
      </c>
      <c r="K18" s="4">
        <v>26</v>
      </c>
      <c r="L18" s="5">
        <f t="shared" si="5"/>
        <v>61</v>
      </c>
      <c r="M18" s="17">
        <f t="shared" si="25"/>
        <v>17</v>
      </c>
      <c r="N18" s="18">
        <f t="shared" si="6"/>
        <v>140</v>
      </c>
      <c r="O18" s="16">
        <f>VLOOKUP($C18,'[2]Men''s Foil'!$C$4:$AZ$149,O$1-2,FALSE)</f>
        <v>17</v>
      </c>
      <c r="P18" s="17" t="str">
        <f t="shared" si="26"/>
        <v>np</v>
      </c>
      <c r="Q18" s="18">
        <f t="shared" si="7"/>
        <v>0</v>
      </c>
      <c r="R18" s="16" t="str">
        <f>VLOOKUP($C18,'[2]Men''s Foil'!$C$4:$AZ$149,R$1-2,FALSE)</f>
        <v>np</v>
      </c>
      <c r="S18" s="17" t="str">
        <f t="shared" si="27"/>
        <v>np</v>
      </c>
      <c r="T18" s="18">
        <f t="shared" si="8"/>
        <v>0</v>
      </c>
      <c r="U18" s="16" t="str">
        <f>VLOOKUP($C18,'[2]Men''s Foil'!$C$4:$AZ$149,U$1-2,FALSE)</f>
        <v>np</v>
      </c>
      <c r="V18" s="17" t="str">
        <f t="shared" si="28"/>
        <v>np</v>
      </c>
      <c r="W18" s="18">
        <f t="shared" si="9"/>
        <v>0</v>
      </c>
      <c r="X18" s="16" t="str">
        <f>VLOOKUP($C18,'[2]Men''s Foil'!$C$4:$AZ$149,X$1-2,FALSE)</f>
        <v>np</v>
      </c>
      <c r="Z18">
        <f t="shared" si="29"/>
        <v>138</v>
      </c>
      <c r="AA18">
        <f t="shared" si="30"/>
        <v>0</v>
      </c>
      <c r="AB18">
        <f t="shared" si="31"/>
        <v>61</v>
      </c>
      <c r="AC18">
        <f t="shared" si="32"/>
        <v>140</v>
      </c>
      <c r="AD18">
        <f t="shared" si="33"/>
        <v>0</v>
      </c>
      <c r="AE18">
        <f t="shared" si="34"/>
        <v>0</v>
      </c>
      <c r="AF18">
        <f t="shared" si="35"/>
        <v>0</v>
      </c>
      <c r="AH18" s="30"/>
    </row>
    <row r="19" spans="1:34" ht="13.5">
      <c r="A19" s="2" t="str">
        <f t="shared" si="0"/>
        <v>16</v>
      </c>
      <c r="B19" s="2" t="str">
        <f>IF(D19&gt;=U13Cutoff,"#"," ")</f>
        <v> </v>
      </c>
      <c r="C19" s="26" t="s">
        <v>210</v>
      </c>
      <c r="D19" s="26">
        <v>1988</v>
      </c>
      <c r="E19" s="38">
        <f t="shared" si="1"/>
        <v>332</v>
      </c>
      <c r="F19" s="38">
        <f t="shared" si="2"/>
        <v>196</v>
      </c>
      <c r="G19" s="3" t="s">
        <v>5</v>
      </c>
      <c r="H19" s="5">
        <f t="shared" si="3"/>
        <v>0</v>
      </c>
      <c r="I19" s="4">
        <v>7</v>
      </c>
      <c r="J19" s="5">
        <f t="shared" si="4"/>
        <v>138</v>
      </c>
      <c r="K19" s="4">
        <v>29</v>
      </c>
      <c r="L19" s="5">
        <f t="shared" si="5"/>
        <v>58</v>
      </c>
      <c r="M19" s="17">
        <f>IF(ISERROR(O19),"np",O19)</f>
        <v>19</v>
      </c>
      <c r="N19" s="18">
        <f t="shared" si="6"/>
        <v>136</v>
      </c>
      <c r="O19" s="16">
        <f>VLOOKUP($C19,'[2]Men''s Foil'!$C$4:$AZ$149,O$1-2,FALSE)</f>
        <v>19</v>
      </c>
      <c r="P19" s="17" t="str">
        <f>IF(ISERROR(R19),"np",R19)</f>
        <v>np</v>
      </c>
      <c r="Q19" s="18">
        <f t="shared" si="7"/>
        <v>0</v>
      </c>
      <c r="R19" s="16" t="str">
        <f>VLOOKUP($C19,'[2]Men''s Foil'!$C$4:$AZ$149,R$1-2,FALSE)</f>
        <v>np</v>
      </c>
      <c r="S19" s="17" t="str">
        <f>IF(ISERROR(U19),"np",U19)</f>
        <v>np</v>
      </c>
      <c r="T19" s="18">
        <f t="shared" si="8"/>
        <v>0</v>
      </c>
      <c r="U19" s="16" t="str">
        <f>VLOOKUP($C19,'[2]Men''s Foil'!$C$4:$AZ$149,U$1-2,FALSE)</f>
        <v>np</v>
      </c>
      <c r="V19" s="17" t="str">
        <f>IF(ISERROR(X19),"np",X19)</f>
        <v>np</v>
      </c>
      <c r="W19" s="18">
        <f t="shared" si="9"/>
        <v>0</v>
      </c>
      <c r="X19" s="16" t="str">
        <f>VLOOKUP($C19,'[2]Men''s Foil'!$C$4:$AZ$149,X$1-2,FALSE)</f>
        <v>np</v>
      </c>
      <c r="Z19">
        <f>H19</f>
        <v>0</v>
      </c>
      <c r="AA19">
        <f>J19</f>
        <v>138</v>
      </c>
      <c r="AB19">
        <f>L19</f>
        <v>58</v>
      </c>
      <c r="AC19">
        <f>N19</f>
        <v>136</v>
      </c>
      <c r="AD19">
        <f>Q19</f>
        <v>0</v>
      </c>
      <c r="AE19">
        <f>T19</f>
        <v>0</v>
      </c>
      <c r="AF19">
        <f>W19</f>
        <v>0</v>
      </c>
      <c r="AH19" s="30"/>
    </row>
    <row r="20" spans="1:34" ht="13.5">
      <c r="A20" s="2" t="str">
        <f t="shared" si="0"/>
        <v>17</v>
      </c>
      <c r="B20" s="2" t="str">
        <f t="shared" si="24"/>
        <v> </v>
      </c>
      <c r="C20" s="26" t="s">
        <v>137</v>
      </c>
      <c r="D20" s="26">
        <v>1989</v>
      </c>
      <c r="E20" s="38">
        <f t="shared" si="1"/>
        <v>319</v>
      </c>
      <c r="F20" s="38">
        <f t="shared" si="2"/>
        <v>201</v>
      </c>
      <c r="G20" s="3" t="s">
        <v>5</v>
      </c>
      <c r="H20" s="5">
        <f t="shared" si="3"/>
        <v>0</v>
      </c>
      <c r="I20" s="4">
        <v>26</v>
      </c>
      <c r="J20" s="5">
        <f t="shared" si="4"/>
        <v>61</v>
      </c>
      <c r="K20" s="4">
        <v>5</v>
      </c>
      <c r="L20" s="5">
        <f t="shared" si="5"/>
        <v>140</v>
      </c>
      <c r="M20" s="17">
        <f t="shared" si="25"/>
        <v>28</v>
      </c>
      <c r="N20" s="18">
        <f t="shared" si="6"/>
        <v>118</v>
      </c>
      <c r="O20" s="16">
        <f>VLOOKUP($C20,'[2]Men''s Foil'!$C$4:$AZ$149,O$1-2,FALSE)</f>
        <v>28</v>
      </c>
      <c r="P20" s="17" t="str">
        <f t="shared" si="26"/>
        <v>np</v>
      </c>
      <c r="Q20" s="18">
        <f t="shared" si="7"/>
        <v>0</v>
      </c>
      <c r="R20" s="16" t="str">
        <f>VLOOKUP($C20,'[2]Men''s Foil'!$C$4:$AZ$149,R$1-2,FALSE)</f>
        <v>np</v>
      </c>
      <c r="S20" s="17" t="str">
        <f t="shared" si="27"/>
        <v>np</v>
      </c>
      <c r="T20" s="18">
        <f t="shared" si="8"/>
        <v>0</v>
      </c>
      <c r="U20" s="16" t="str">
        <f>VLOOKUP($C20,'[2]Men''s Foil'!$C$4:$AZ$149,U$1-2,FALSE)</f>
        <v>np</v>
      </c>
      <c r="V20" s="17" t="str">
        <f t="shared" si="28"/>
        <v>np</v>
      </c>
      <c r="W20" s="18">
        <f t="shared" si="9"/>
        <v>0</v>
      </c>
      <c r="X20" s="16" t="str">
        <f>VLOOKUP($C20,'[2]Men''s Foil'!$C$4:$AZ$149,X$1-2,FALSE)</f>
        <v>np</v>
      </c>
      <c r="Z20">
        <f t="shared" si="29"/>
        <v>0</v>
      </c>
      <c r="AA20">
        <f t="shared" si="30"/>
        <v>61</v>
      </c>
      <c r="AB20">
        <f t="shared" si="31"/>
        <v>140</v>
      </c>
      <c r="AC20">
        <f t="shared" si="32"/>
        <v>118</v>
      </c>
      <c r="AD20">
        <f t="shared" si="33"/>
        <v>0</v>
      </c>
      <c r="AE20">
        <f t="shared" si="34"/>
        <v>0</v>
      </c>
      <c r="AF20">
        <f t="shared" si="35"/>
        <v>0</v>
      </c>
      <c r="AH20" s="30"/>
    </row>
    <row r="21" spans="1:34" ht="13.5">
      <c r="A21" s="2" t="str">
        <f t="shared" si="0"/>
        <v>18</v>
      </c>
      <c r="B21" s="2" t="str">
        <f t="shared" si="24"/>
        <v> </v>
      </c>
      <c r="C21" s="26" t="s">
        <v>156</v>
      </c>
      <c r="D21" s="26">
        <v>1988</v>
      </c>
      <c r="E21" s="38">
        <f t="shared" si="1"/>
        <v>307</v>
      </c>
      <c r="F21" s="38">
        <f t="shared" si="2"/>
        <v>103</v>
      </c>
      <c r="G21" s="3" t="s">
        <v>5</v>
      </c>
      <c r="H21" s="5">
        <f t="shared" si="3"/>
        <v>0</v>
      </c>
      <c r="I21" s="4" t="s">
        <v>5</v>
      </c>
      <c r="J21" s="5">
        <f t="shared" si="4"/>
        <v>0</v>
      </c>
      <c r="K21" s="4">
        <v>13</v>
      </c>
      <c r="L21" s="5">
        <f t="shared" si="5"/>
        <v>103</v>
      </c>
      <c r="M21" s="17">
        <f t="shared" si="25"/>
        <v>14</v>
      </c>
      <c r="N21" s="18">
        <f t="shared" si="6"/>
        <v>204</v>
      </c>
      <c r="O21" s="16">
        <f>VLOOKUP($C21,'[2]Men''s Foil'!$C$4:$AZ$149,O$1-2,FALSE)</f>
        <v>14</v>
      </c>
      <c r="P21" s="17" t="str">
        <f t="shared" si="26"/>
        <v>np</v>
      </c>
      <c r="Q21" s="18">
        <f t="shared" si="7"/>
        <v>0</v>
      </c>
      <c r="R21" s="16" t="str">
        <f>VLOOKUP($C21,'[2]Men''s Foil'!$C$4:$AZ$149,R$1-2,FALSE)</f>
        <v>np</v>
      </c>
      <c r="S21" s="17" t="str">
        <f t="shared" si="27"/>
        <v>np</v>
      </c>
      <c r="T21" s="18">
        <f t="shared" si="8"/>
        <v>0</v>
      </c>
      <c r="U21" s="16" t="str">
        <f>VLOOKUP($C21,'[2]Men''s Foil'!$C$4:$AZ$149,U$1-2,FALSE)</f>
        <v>np</v>
      </c>
      <c r="V21" s="17" t="str">
        <f t="shared" si="28"/>
        <v>np</v>
      </c>
      <c r="W21" s="18">
        <f t="shared" si="9"/>
        <v>0</v>
      </c>
      <c r="X21" s="16" t="str">
        <f>VLOOKUP($C21,'[2]Men''s Foil'!$C$4:$AZ$149,X$1-2,FALSE)</f>
        <v>np</v>
      </c>
      <c r="Z21">
        <f t="shared" si="29"/>
        <v>0</v>
      </c>
      <c r="AA21">
        <f t="shared" si="30"/>
        <v>0</v>
      </c>
      <c r="AB21">
        <f t="shared" si="31"/>
        <v>103</v>
      </c>
      <c r="AC21">
        <f t="shared" si="32"/>
        <v>204</v>
      </c>
      <c r="AD21">
        <f t="shared" si="33"/>
        <v>0</v>
      </c>
      <c r="AE21">
        <f t="shared" si="34"/>
        <v>0</v>
      </c>
      <c r="AF21">
        <f t="shared" si="35"/>
        <v>0</v>
      </c>
      <c r="AH21" s="30"/>
    </row>
    <row r="22" spans="1:34" ht="13.5">
      <c r="A22" s="2" t="str">
        <f t="shared" si="0"/>
        <v>19</v>
      </c>
      <c r="B22" s="2" t="str">
        <f t="shared" si="24"/>
        <v> </v>
      </c>
      <c r="C22" s="26" t="s">
        <v>211</v>
      </c>
      <c r="D22" s="26">
        <v>1988</v>
      </c>
      <c r="E22" s="38">
        <f t="shared" si="1"/>
        <v>249</v>
      </c>
      <c r="F22" s="38">
        <f t="shared" si="2"/>
        <v>123</v>
      </c>
      <c r="G22" s="3" t="s">
        <v>5</v>
      </c>
      <c r="H22" s="5">
        <f t="shared" si="3"/>
        <v>0</v>
      </c>
      <c r="I22" s="4">
        <v>23</v>
      </c>
      <c r="J22" s="5">
        <f t="shared" si="4"/>
        <v>64</v>
      </c>
      <c r="K22" s="4">
        <v>28</v>
      </c>
      <c r="L22" s="5">
        <f t="shared" si="5"/>
        <v>59</v>
      </c>
      <c r="M22" s="17">
        <f t="shared" si="25"/>
        <v>24</v>
      </c>
      <c r="N22" s="18">
        <f t="shared" si="6"/>
        <v>126</v>
      </c>
      <c r="O22" s="16">
        <f>VLOOKUP($C22,'[2]Men''s Foil'!$C$4:$AZ$149,O$1-2,FALSE)</f>
        <v>24</v>
      </c>
      <c r="P22" s="17" t="str">
        <f t="shared" si="26"/>
        <v>np</v>
      </c>
      <c r="Q22" s="18">
        <f t="shared" si="7"/>
        <v>0</v>
      </c>
      <c r="R22" s="16" t="str">
        <f>VLOOKUP($C22,'[2]Men''s Foil'!$C$4:$AZ$149,R$1-2,FALSE)</f>
        <v>np</v>
      </c>
      <c r="S22" s="17" t="str">
        <f t="shared" si="27"/>
        <v>np</v>
      </c>
      <c r="T22" s="18">
        <f t="shared" si="8"/>
        <v>0</v>
      </c>
      <c r="U22" s="16" t="str">
        <f>VLOOKUP($C22,'[2]Men''s Foil'!$C$4:$AZ$149,U$1-2,FALSE)</f>
        <v>np</v>
      </c>
      <c r="V22" s="17" t="str">
        <f t="shared" si="28"/>
        <v>np</v>
      </c>
      <c r="W22" s="18">
        <f t="shared" si="9"/>
        <v>0</v>
      </c>
      <c r="X22" s="16" t="str">
        <f>VLOOKUP($C22,'[2]Men''s Foil'!$C$4:$AZ$149,X$1-2,FALSE)</f>
        <v>np</v>
      </c>
      <c r="Z22">
        <f t="shared" si="29"/>
        <v>0</v>
      </c>
      <c r="AA22">
        <f t="shared" si="30"/>
        <v>64</v>
      </c>
      <c r="AB22">
        <f t="shared" si="31"/>
        <v>59</v>
      </c>
      <c r="AC22">
        <f t="shared" si="32"/>
        <v>126</v>
      </c>
      <c r="AD22">
        <f t="shared" si="33"/>
        <v>0</v>
      </c>
      <c r="AE22">
        <f t="shared" si="34"/>
        <v>0</v>
      </c>
      <c r="AF22">
        <f t="shared" si="35"/>
        <v>0</v>
      </c>
      <c r="AH22" s="30"/>
    </row>
    <row r="23" spans="1:34" ht="13.5">
      <c r="A23" s="2" t="str">
        <f t="shared" si="0"/>
        <v>20</v>
      </c>
      <c r="B23" s="2" t="str">
        <f t="shared" si="24"/>
        <v> </v>
      </c>
      <c r="C23" s="26" t="s">
        <v>158</v>
      </c>
      <c r="D23" s="26">
        <v>1988</v>
      </c>
      <c r="E23" s="38">
        <f t="shared" si="1"/>
        <v>244</v>
      </c>
      <c r="F23" s="38">
        <f t="shared" si="2"/>
        <v>244</v>
      </c>
      <c r="G23" s="3">
        <v>12</v>
      </c>
      <c r="H23" s="5">
        <f t="shared" si="3"/>
        <v>104</v>
      </c>
      <c r="I23" s="4">
        <v>5</v>
      </c>
      <c r="J23" s="5">
        <f t="shared" si="4"/>
        <v>140</v>
      </c>
      <c r="K23" s="4" t="s">
        <v>5</v>
      </c>
      <c r="L23" s="5">
        <f t="shared" si="5"/>
        <v>0</v>
      </c>
      <c r="M23" s="17" t="str">
        <f t="shared" si="25"/>
        <v>np</v>
      </c>
      <c r="N23" s="18">
        <f t="shared" si="6"/>
        <v>0</v>
      </c>
      <c r="O23" s="16" t="e">
        <f>VLOOKUP($C23,'[2]Men''s Foil'!$C$4:$AZ$149,O$1-2,FALSE)</f>
        <v>#N/A</v>
      </c>
      <c r="P23" s="17" t="str">
        <f t="shared" si="26"/>
        <v>np</v>
      </c>
      <c r="Q23" s="18">
        <f t="shared" si="7"/>
        <v>0</v>
      </c>
      <c r="R23" s="16" t="e">
        <f>VLOOKUP($C23,'[2]Men''s Foil'!$C$4:$AZ$149,R$1-2,FALSE)</f>
        <v>#N/A</v>
      </c>
      <c r="S23" s="17" t="str">
        <f t="shared" si="27"/>
        <v>np</v>
      </c>
      <c r="T23" s="18">
        <f t="shared" si="8"/>
        <v>0</v>
      </c>
      <c r="U23" s="16" t="e">
        <f>VLOOKUP($C23,'[2]Men''s Foil'!$C$4:$AZ$149,U$1-2,FALSE)</f>
        <v>#N/A</v>
      </c>
      <c r="V23" s="17" t="str">
        <f t="shared" si="28"/>
        <v>np</v>
      </c>
      <c r="W23" s="18">
        <f t="shared" si="9"/>
        <v>0</v>
      </c>
      <c r="X23" s="16" t="e">
        <f>VLOOKUP($C23,'[2]Men''s Foil'!$C$4:$AZ$149,X$1-2,FALSE)</f>
        <v>#N/A</v>
      </c>
      <c r="Z23">
        <f t="shared" si="29"/>
        <v>104</v>
      </c>
      <c r="AA23">
        <f t="shared" si="30"/>
        <v>140</v>
      </c>
      <c r="AB23">
        <f t="shared" si="31"/>
        <v>0</v>
      </c>
      <c r="AC23">
        <f t="shared" si="32"/>
        <v>0</v>
      </c>
      <c r="AD23">
        <f t="shared" si="33"/>
        <v>0</v>
      </c>
      <c r="AE23">
        <f t="shared" si="34"/>
        <v>0</v>
      </c>
      <c r="AF23">
        <f t="shared" si="35"/>
        <v>0</v>
      </c>
      <c r="AH23" s="30"/>
    </row>
    <row r="24" spans="1:34" ht="13.5">
      <c r="A24" s="2" t="str">
        <f t="shared" si="0"/>
        <v>21</v>
      </c>
      <c r="B24" s="2" t="str">
        <f t="shared" si="24"/>
        <v>#</v>
      </c>
      <c r="C24" s="26" t="s">
        <v>142</v>
      </c>
      <c r="D24" s="26">
        <v>1990</v>
      </c>
      <c r="E24" s="38">
        <f t="shared" si="1"/>
        <v>220</v>
      </c>
      <c r="F24" s="38">
        <f t="shared" si="2"/>
        <v>164</v>
      </c>
      <c r="G24" s="3">
        <v>15</v>
      </c>
      <c r="H24" s="5">
        <f t="shared" si="3"/>
        <v>101</v>
      </c>
      <c r="I24" s="4">
        <v>31</v>
      </c>
      <c r="J24" s="5">
        <f t="shared" si="4"/>
        <v>56</v>
      </c>
      <c r="K24" s="4">
        <v>24</v>
      </c>
      <c r="L24" s="5">
        <f t="shared" si="5"/>
        <v>63</v>
      </c>
      <c r="M24" s="17" t="str">
        <f t="shared" si="25"/>
        <v>np</v>
      </c>
      <c r="N24" s="18">
        <f t="shared" si="6"/>
        <v>0</v>
      </c>
      <c r="O24" s="16" t="e">
        <f>VLOOKUP($C24,'[2]Men''s Foil'!$C$4:$AZ$149,O$1-2,FALSE)</f>
        <v>#N/A</v>
      </c>
      <c r="P24" s="17" t="str">
        <f t="shared" si="26"/>
        <v>np</v>
      </c>
      <c r="Q24" s="18">
        <f t="shared" si="7"/>
        <v>0</v>
      </c>
      <c r="R24" s="16" t="e">
        <f>VLOOKUP($C24,'[2]Men''s Foil'!$C$4:$AZ$149,R$1-2,FALSE)</f>
        <v>#N/A</v>
      </c>
      <c r="S24" s="17" t="str">
        <f t="shared" si="27"/>
        <v>np</v>
      </c>
      <c r="T24" s="18">
        <f t="shared" si="8"/>
        <v>0</v>
      </c>
      <c r="U24" s="16" t="e">
        <f>VLOOKUP($C24,'[2]Men''s Foil'!$C$4:$AZ$149,U$1-2,FALSE)</f>
        <v>#N/A</v>
      </c>
      <c r="V24" s="17" t="str">
        <f t="shared" si="28"/>
        <v>np</v>
      </c>
      <c r="W24" s="18">
        <f t="shared" si="9"/>
        <v>0</v>
      </c>
      <c r="X24" s="16" t="e">
        <f>VLOOKUP($C24,'[2]Men''s Foil'!$C$4:$AZ$149,X$1-2,FALSE)</f>
        <v>#N/A</v>
      </c>
      <c r="Z24">
        <f t="shared" si="17"/>
        <v>101</v>
      </c>
      <c r="AA24">
        <f t="shared" si="18"/>
        <v>56</v>
      </c>
      <c r="AB24">
        <f t="shared" si="19"/>
        <v>63</v>
      </c>
      <c r="AC24">
        <f t="shared" si="20"/>
        <v>0</v>
      </c>
      <c r="AD24">
        <f t="shared" si="21"/>
        <v>0</v>
      </c>
      <c r="AE24">
        <f t="shared" si="22"/>
        <v>0</v>
      </c>
      <c r="AF24">
        <f t="shared" si="23"/>
        <v>0</v>
      </c>
      <c r="AH24" s="30"/>
    </row>
    <row r="25" spans="1:34" ht="13.5">
      <c r="A25" s="2" t="str">
        <f t="shared" si="0"/>
        <v>22</v>
      </c>
      <c r="B25" s="2" t="str">
        <f t="shared" si="24"/>
        <v> </v>
      </c>
      <c r="C25" s="26" t="s">
        <v>182</v>
      </c>
      <c r="D25" s="26">
        <v>1988</v>
      </c>
      <c r="E25" s="38">
        <f t="shared" si="1"/>
        <v>208</v>
      </c>
      <c r="F25" s="38">
        <f t="shared" si="2"/>
        <v>208</v>
      </c>
      <c r="G25" s="3">
        <v>11</v>
      </c>
      <c r="H25" s="5">
        <f t="shared" si="3"/>
        <v>105</v>
      </c>
      <c r="I25" s="4">
        <v>13</v>
      </c>
      <c r="J25" s="5">
        <f t="shared" si="4"/>
        <v>103</v>
      </c>
      <c r="K25" s="4" t="s">
        <v>5</v>
      </c>
      <c r="L25" s="5">
        <f t="shared" si="5"/>
        <v>0</v>
      </c>
      <c r="M25" s="17" t="str">
        <f t="shared" si="25"/>
        <v>np</v>
      </c>
      <c r="N25" s="18">
        <f t="shared" si="6"/>
        <v>0</v>
      </c>
      <c r="O25" s="16" t="e">
        <f>VLOOKUP($C25,'[2]Men''s Foil'!$C$4:$AZ$149,O$1-2,FALSE)</f>
        <v>#N/A</v>
      </c>
      <c r="P25" s="17" t="str">
        <f t="shared" si="26"/>
        <v>np</v>
      </c>
      <c r="Q25" s="18">
        <f t="shared" si="7"/>
        <v>0</v>
      </c>
      <c r="R25" s="16" t="e">
        <f>VLOOKUP($C25,'[2]Men''s Foil'!$C$4:$AZ$149,R$1-2,FALSE)</f>
        <v>#N/A</v>
      </c>
      <c r="S25" s="17" t="str">
        <f t="shared" si="27"/>
        <v>np</v>
      </c>
      <c r="T25" s="18">
        <f t="shared" si="8"/>
        <v>0</v>
      </c>
      <c r="U25" s="16" t="e">
        <f>VLOOKUP($C25,'[2]Men''s Foil'!$C$4:$AZ$149,U$1-2,FALSE)</f>
        <v>#N/A</v>
      </c>
      <c r="V25" s="17" t="str">
        <f t="shared" si="28"/>
        <v>np</v>
      </c>
      <c r="W25" s="18">
        <f t="shared" si="9"/>
        <v>0</v>
      </c>
      <c r="X25" s="16" t="e">
        <f>VLOOKUP($C25,'[2]Men''s Foil'!$C$4:$AZ$149,X$1-2,FALSE)</f>
        <v>#N/A</v>
      </c>
      <c r="Z25">
        <f t="shared" si="29"/>
        <v>105</v>
      </c>
      <c r="AA25">
        <f t="shared" si="30"/>
        <v>103</v>
      </c>
      <c r="AB25">
        <f t="shared" si="31"/>
        <v>0</v>
      </c>
      <c r="AC25">
        <f t="shared" si="32"/>
        <v>0</v>
      </c>
      <c r="AD25">
        <f t="shared" si="33"/>
        <v>0</v>
      </c>
      <c r="AE25">
        <f t="shared" si="34"/>
        <v>0</v>
      </c>
      <c r="AF25">
        <f t="shared" si="35"/>
        <v>0</v>
      </c>
      <c r="AH25" s="30"/>
    </row>
    <row r="26" spans="1:34" ht="13.5">
      <c r="A26" s="2" t="str">
        <f t="shared" si="0"/>
        <v>23</v>
      </c>
      <c r="B26" s="2" t="str">
        <f t="shared" si="24"/>
        <v>#</v>
      </c>
      <c r="C26" s="26" t="s">
        <v>143</v>
      </c>
      <c r="D26" s="26">
        <v>1990</v>
      </c>
      <c r="E26" s="38">
        <f t="shared" si="1"/>
        <v>205</v>
      </c>
      <c r="F26" s="38">
        <f t="shared" si="2"/>
        <v>205</v>
      </c>
      <c r="G26" s="3">
        <v>19</v>
      </c>
      <c r="H26" s="5">
        <f t="shared" si="3"/>
        <v>68</v>
      </c>
      <c r="I26" s="4">
        <v>8</v>
      </c>
      <c r="J26" s="5">
        <f t="shared" si="4"/>
        <v>137</v>
      </c>
      <c r="K26" s="4" t="s">
        <v>5</v>
      </c>
      <c r="L26" s="5">
        <f t="shared" si="5"/>
        <v>0</v>
      </c>
      <c r="M26" s="17" t="str">
        <f t="shared" si="25"/>
        <v>np</v>
      </c>
      <c r="N26" s="18">
        <f t="shared" si="6"/>
        <v>0</v>
      </c>
      <c r="O26" s="16" t="e">
        <f>VLOOKUP($C26,'[2]Men''s Foil'!$C$4:$AZ$149,O$1-2,FALSE)</f>
        <v>#N/A</v>
      </c>
      <c r="P26" s="17" t="str">
        <f t="shared" si="26"/>
        <v>np</v>
      </c>
      <c r="Q26" s="18">
        <f t="shared" si="7"/>
        <v>0</v>
      </c>
      <c r="R26" s="16" t="e">
        <f>VLOOKUP($C26,'[2]Men''s Foil'!$C$4:$AZ$149,R$1-2,FALSE)</f>
        <v>#N/A</v>
      </c>
      <c r="S26" s="17" t="str">
        <f t="shared" si="27"/>
        <v>np</v>
      </c>
      <c r="T26" s="18">
        <f t="shared" si="8"/>
        <v>0</v>
      </c>
      <c r="U26" s="16" t="e">
        <f>VLOOKUP($C26,'[2]Men''s Foil'!$C$4:$AZ$149,U$1-2,FALSE)</f>
        <v>#N/A</v>
      </c>
      <c r="V26" s="17" t="str">
        <f t="shared" si="28"/>
        <v>np</v>
      </c>
      <c r="W26" s="18">
        <f t="shared" si="9"/>
        <v>0</v>
      </c>
      <c r="X26" s="16" t="e">
        <f>VLOOKUP($C26,'[2]Men''s Foil'!$C$4:$AZ$149,X$1-2,FALSE)</f>
        <v>#N/A</v>
      </c>
      <c r="Z26">
        <f t="shared" si="29"/>
        <v>68</v>
      </c>
      <c r="AA26">
        <f t="shared" si="30"/>
        <v>137</v>
      </c>
      <c r="AB26">
        <f t="shared" si="31"/>
        <v>0</v>
      </c>
      <c r="AC26">
        <f t="shared" si="32"/>
        <v>0</v>
      </c>
      <c r="AD26">
        <f t="shared" si="33"/>
        <v>0</v>
      </c>
      <c r="AE26">
        <f t="shared" si="34"/>
        <v>0</v>
      </c>
      <c r="AF26">
        <f t="shared" si="35"/>
        <v>0</v>
      </c>
      <c r="AH26" s="30"/>
    </row>
    <row r="27" spans="1:34" ht="13.5">
      <c r="A27" s="2" t="str">
        <f t="shared" si="0"/>
        <v>24</v>
      </c>
      <c r="B27" s="2" t="str">
        <f t="shared" si="24"/>
        <v>#</v>
      </c>
      <c r="C27" s="26" t="s">
        <v>42</v>
      </c>
      <c r="D27" s="26">
        <v>1990</v>
      </c>
      <c r="E27" s="38">
        <f t="shared" si="1"/>
        <v>185</v>
      </c>
      <c r="F27" s="38">
        <f t="shared" si="2"/>
        <v>125</v>
      </c>
      <c r="G27" s="3">
        <v>27</v>
      </c>
      <c r="H27" s="5">
        <f t="shared" si="3"/>
        <v>60</v>
      </c>
      <c r="I27" s="4">
        <v>24</v>
      </c>
      <c r="J27" s="5">
        <f t="shared" si="4"/>
        <v>63</v>
      </c>
      <c r="K27" s="4">
        <v>25</v>
      </c>
      <c r="L27" s="5">
        <f t="shared" si="5"/>
        <v>62</v>
      </c>
      <c r="M27" s="17" t="str">
        <f t="shared" si="25"/>
        <v>np</v>
      </c>
      <c r="N27" s="18">
        <f t="shared" si="6"/>
        <v>0</v>
      </c>
      <c r="O27" s="16" t="e">
        <f>VLOOKUP($C27,'[2]Men''s Foil'!$C$4:$AZ$149,O$1-2,FALSE)</f>
        <v>#N/A</v>
      </c>
      <c r="P27" s="17" t="str">
        <f t="shared" si="26"/>
        <v>np</v>
      </c>
      <c r="Q27" s="18">
        <f t="shared" si="7"/>
        <v>0</v>
      </c>
      <c r="R27" s="16" t="e">
        <f>VLOOKUP($C27,'[2]Men''s Foil'!$C$4:$AZ$149,R$1-2,FALSE)</f>
        <v>#N/A</v>
      </c>
      <c r="S27" s="17" t="str">
        <f t="shared" si="27"/>
        <v>np</v>
      </c>
      <c r="T27" s="18">
        <f t="shared" si="8"/>
        <v>0</v>
      </c>
      <c r="U27" s="16" t="e">
        <f>VLOOKUP($C27,'[2]Men''s Foil'!$C$4:$AZ$149,U$1-2,FALSE)</f>
        <v>#N/A</v>
      </c>
      <c r="V27" s="17" t="str">
        <f t="shared" si="28"/>
        <v>np</v>
      </c>
      <c r="W27" s="18">
        <f t="shared" si="9"/>
        <v>0</v>
      </c>
      <c r="X27" s="16" t="e">
        <f>VLOOKUP($C27,'[2]Men''s Foil'!$C$4:$AZ$149,X$1-2,FALSE)</f>
        <v>#N/A</v>
      </c>
      <c r="Z27">
        <f t="shared" si="10"/>
        <v>60</v>
      </c>
      <c r="AA27">
        <f t="shared" si="11"/>
        <v>63</v>
      </c>
      <c r="AB27">
        <f t="shared" si="12"/>
        <v>62</v>
      </c>
      <c r="AC27">
        <f t="shared" si="13"/>
        <v>0</v>
      </c>
      <c r="AD27">
        <f t="shared" si="14"/>
        <v>0</v>
      </c>
      <c r="AE27">
        <f t="shared" si="15"/>
        <v>0</v>
      </c>
      <c r="AF27">
        <f t="shared" si="16"/>
        <v>0</v>
      </c>
      <c r="AH27" s="30"/>
    </row>
    <row r="28" spans="1:34" ht="13.5">
      <c r="A28" s="2" t="str">
        <f t="shared" si="0"/>
        <v>25</v>
      </c>
      <c r="B28" s="2" t="str">
        <f t="shared" si="24"/>
        <v> </v>
      </c>
      <c r="C28" s="26" t="s">
        <v>15</v>
      </c>
      <c r="D28" s="26">
        <v>1988</v>
      </c>
      <c r="E28" s="38">
        <f t="shared" si="1"/>
        <v>171</v>
      </c>
      <c r="F28" s="38">
        <f t="shared" si="2"/>
        <v>171</v>
      </c>
      <c r="G28" s="3">
        <v>17</v>
      </c>
      <c r="H28" s="5">
        <f t="shared" si="3"/>
        <v>70</v>
      </c>
      <c r="I28" s="4">
        <v>15</v>
      </c>
      <c r="J28" s="5">
        <f t="shared" si="4"/>
        <v>101</v>
      </c>
      <c r="K28" s="4" t="s">
        <v>5</v>
      </c>
      <c r="L28" s="5">
        <f t="shared" si="5"/>
        <v>0</v>
      </c>
      <c r="M28" s="17" t="str">
        <f t="shared" si="25"/>
        <v>np</v>
      </c>
      <c r="N28" s="18">
        <f t="shared" si="6"/>
        <v>0</v>
      </c>
      <c r="O28" s="16" t="e">
        <f>VLOOKUP($C28,'[2]Men''s Foil'!$C$4:$AZ$149,O$1-2,FALSE)</f>
        <v>#N/A</v>
      </c>
      <c r="P28" s="17" t="str">
        <f t="shared" si="26"/>
        <v>np</v>
      </c>
      <c r="Q28" s="18">
        <f t="shared" si="7"/>
        <v>0</v>
      </c>
      <c r="R28" s="16" t="e">
        <f>VLOOKUP($C28,'[2]Men''s Foil'!$C$4:$AZ$149,R$1-2,FALSE)</f>
        <v>#N/A</v>
      </c>
      <c r="S28" s="17" t="str">
        <f t="shared" si="27"/>
        <v>np</v>
      </c>
      <c r="T28" s="18">
        <f t="shared" si="8"/>
        <v>0</v>
      </c>
      <c r="U28" s="16" t="e">
        <f>VLOOKUP($C28,'[2]Men''s Foil'!$C$4:$AZ$149,U$1-2,FALSE)</f>
        <v>#N/A</v>
      </c>
      <c r="V28" s="17" t="str">
        <f t="shared" si="28"/>
        <v>np</v>
      </c>
      <c r="W28" s="18">
        <f t="shared" si="9"/>
        <v>0</v>
      </c>
      <c r="X28" s="16" t="e">
        <f>VLOOKUP($C28,'[2]Men''s Foil'!$C$4:$AZ$149,X$1-2,FALSE)</f>
        <v>#N/A</v>
      </c>
      <c r="Z28">
        <f t="shared" si="10"/>
        <v>70</v>
      </c>
      <c r="AA28">
        <f t="shared" si="11"/>
        <v>101</v>
      </c>
      <c r="AB28">
        <f t="shared" si="12"/>
        <v>0</v>
      </c>
      <c r="AC28">
        <f t="shared" si="13"/>
        <v>0</v>
      </c>
      <c r="AD28">
        <f t="shared" si="14"/>
        <v>0</v>
      </c>
      <c r="AE28">
        <f t="shared" si="15"/>
        <v>0</v>
      </c>
      <c r="AF28">
        <f t="shared" si="16"/>
        <v>0</v>
      </c>
      <c r="AH28" s="30"/>
    </row>
    <row r="29" spans="1:34" ht="13.5">
      <c r="A29" s="2" t="str">
        <f t="shared" si="0"/>
        <v>26T</v>
      </c>
      <c r="B29" s="2" t="str">
        <f t="shared" si="24"/>
        <v>#</v>
      </c>
      <c r="C29" s="26" t="s">
        <v>31</v>
      </c>
      <c r="D29" s="26">
        <v>1990</v>
      </c>
      <c r="E29" s="38">
        <f t="shared" si="1"/>
        <v>170</v>
      </c>
      <c r="F29" s="38">
        <f t="shared" si="2"/>
        <v>170</v>
      </c>
      <c r="G29" s="3">
        <v>21</v>
      </c>
      <c r="H29" s="5">
        <f t="shared" si="3"/>
        <v>66</v>
      </c>
      <c r="I29" s="4">
        <v>12</v>
      </c>
      <c r="J29" s="5">
        <f t="shared" si="4"/>
        <v>104</v>
      </c>
      <c r="K29" s="4" t="s">
        <v>5</v>
      </c>
      <c r="L29" s="5">
        <f t="shared" si="5"/>
        <v>0</v>
      </c>
      <c r="M29" s="17" t="str">
        <f t="shared" si="25"/>
        <v>np</v>
      </c>
      <c r="N29" s="18">
        <f t="shared" si="6"/>
        <v>0</v>
      </c>
      <c r="O29" s="16" t="e">
        <f>VLOOKUP($C29,'[2]Men''s Foil'!$C$4:$AZ$149,O$1-2,FALSE)</f>
        <v>#N/A</v>
      </c>
      <c r="P29" s="17" t="str">
        <f t="shared" si="26"/>
        <v>np</v>
      </c>
      <c r="Q29" s="18">
        <f t="shared" si="7"/>
        <v>0</v>
      </c>
      <c r="R29" s="16" t="e">
        <f>VLOOKUP($C29,'[2]Men''s Foil'!$C$4:$AZ$149,R$1-2,FALSE)</f>
        <v>#N/A</v>
      </c>
      <c r="S29" s="17" t="str">
        <f t="shared" si="27"/>
        <v>np</v>
      </c>
      <c r="T29" s="18">
        <f t="shared" si="8"/>
        <v>0</v>
      </c>
      <c r="U29" s="16" t="e">
        <f>VLOOKUP($C29,'[2]Men''s Foil'!$C$4:$AZ$149,U$1-2,FALSE)</f>
        <v>#N/A</v>
      </c>
      <c r="V29" s="17" t="str">
        <f t="shared" si="28"/>
        <v>np</v>
      </c>
      <c r="W29" s="18">
        <f t="shared" si="9"/>
        <v>0</v>
      </c>
      <c r="X29" s="16" t="e">
        <f>VLOOKUP($C29,'[2]Men''s Foil'!$C$4:$AZ$149,X$1-2,FALSE)</f>
        <v>#N/A</v>
      </c>
      <c r="Z29">
        <f t="shared" si="10"/>
        <v>66</v>
      </c>
      <c r="AA29">
        <f t="shared" si="11"/>
        <v>104</v>
      </c>
      <c r="AB29">
        <f t="shared" si="12"/>
        <v>0</v>
      </c>
      <c r="AC29">
        <f t="shared" si="13"/>
        <v>0</v>
      </c>
      <c r="AD29">
        <f t="shared" si="14"/>
        <v>0</v>
      </c>
      <c r="AE29">
        <f t="shared" si="15"/>
        <v>0</v>
      </c>
      <c r="AF29">
        <f t="shared" si="16"/>
        <v>0</v>
      </c>
      <c r="AH29" s="30"/>
    </row>
    <row r="30" spans="1:34" ht="13.5">
      <c r="A30" s="2" t="str">
        <f t="shared" si="0"/>
        <v>26T</v>
      </c>
      <c r="B30" s="2" t="str">
        <f t="shared" si="24"/>
        <v> </v>
      </c>
      <c r="C30" s="26" t="s">
        <v>155</v>
      </c>
      <c r="D30" s="26">
        <v>1988</v>
      </c>
      <c r="E30" s="38">
        <f t="shared" si="1"/>
        <v>170</v>
      </c>
      <c r="F30" s="38">
        <f t="shared" si="2"/>
        <v>170</v>
      </c>
      <c r="G30" s="3">
        <v>13</v>
      </c>
      <c r="H30" s="5">
        <f t="shared" si="3"/>
        <v>103</v>
      </c>
      <c r="I30" s="4" t="s">
        <v>5</v>
      </c>
      <c r="J30" s="5">
        <f t="shared" si="4"/>
        <v>0</v>
      </c>
      <c r="K30" s="4">
        <v>20</v>
      </c>
      <c r="L30" s="5">
        <f t="shared" si="5"/>
        <v>67</v>
      </c>
      <c r="M30" s="17" t="str">
        <f t="shared" si="25"/>
        <v>np</v>
      </c>
      <c r="N30" s="18">
        <f t="shared" si="6"/>
        <v>0</v>
      </c>
      <c r="O30" s="16" t="e">
        <f>VLOOKUP($C30,'[2]Men''s Foil'!$C$4:$AZ$149,O$1-2,FALSE)</f>
        <v>#N/A</v>
      </c>
      <c r="P30" s="17" t="str">
        <f t="shared" si="26"/>
        <v>np</v>
      </c>
      <c r="Q30" s="18">
        <f t="shared" si="7"/>
        <v>0</v>
      </c>
      <c r="R30" s="16" t="e">
        <f>VLOOKUP($C30,'[2]Men''s Foil'!$C$4:$AZ$149,R$1-2,FALSE)</f>
        <v>#N/A</v>
      </c>
      <c r="S30" s="17" t="str">
        <f t="shared" si="27"/>
        <v>np</v>
      </c>
      <c r="T30" s="18">
        <f t="shared" si="8"/>
        <v>0</v>
      </c>
      <c r="U30" s="16" t="e">
        <f>VLOOKUP($C30,'[2]Men''s Foil'!$C$4:$AZ$149,U$1-2,FALSE)</f>
        <v>#N/A</v>
      </c>
      <c r="V30" s="17" t="str">
        <f t="shared" si="28"/>
        <v>np</v>
      </c>
      <c r="W30" s="18">
        <f t="shared" si="9"/>
        <v>0</v>
      </c>
      <c r="X30" s="16" t="e">
        <f>VLOOKUP($C30,'[2]Men''s Foil'!$C$4:$AZ$149,X$1-2,FALSE)</f>
        <v>#N/A</v>
      </c>
      <c r="Z30">
        <f>H30</f>
        <v>103</v>
      </c>
      <c r="AA30">
        <f>J30</f>
        <v>0</v>
      </c>
      <c r="AB30">
        <f>L30</f>
        <v>67</v>
      </c>
      <c r="AC30">
        <f>N30</f>
        <v>0</v>
      </c>
      <c r="AD30">
        <f>Q30</f>
        <v>0</v>
      </c>
      <c r="AE30">
        <f>T30</f>
        <v>0</v>
      </c>
      <c r="AF30">
        <f>W30</f>
        <v>0</v>
      </c>
      <c r="AH30" s="30"/>
    </row>
    <row r="31" spans="1:34" ht="13.5">
      <c r="A31" s="2" t="str">
        <f t="shared" si="0"/>
        <v>28</v>
      </c>
      <c r="B31" s="2" t="str">
        <f t="shared" si="24"/>
        <v> </v>
      </c>
      <c r="C31" s="26" t="s">
        <v>442</v>
      </c>
      <c r="D31" s="26">
        <v>1989</v>
      </c>
      <c r="E31" s="38">
        <f t="shared" si="1"/>
        <v>164</v>
      </c>
      <c r="F31" s="38">
        <f t="shared" si="2"/>
        <v>164</v>
      </c>
      <c r="G31" s="3" t="s">
        <v>5</v>
      </c>
      <c r="H31" s="5">
        <f t="shared" si="3"/>
        <v>0</v>
      </c>
      <c r="I31" s="4">
        <v>25</v>
      </c>
      <c r="J31" s="5">
        <f t="shared" si="4"/>
        <v>62</v>
      </c>
      <c r="K31" s="4">
        <v>14</v>
      </c>
      <c r="L31" s="5">
        <f t="shared" si="5"/>
        <v>102</v>
      </c>
      <c r="M31" s="17" t="str">
        <f t="shared" si="25"/>
        <v>np</v>
      </c>
      <c r="N31" s="18">
        <f t="shared" si="6"/>
        <v>0</v>
      </c>
      <c r="O31" s="16" t="e">
        <f>VLOOKUP($C31,'[2]Men''s Foil'!$C$4:$AZ$149,O$1-2,FALSE)</f>
        <v>#N/A</v>
      </c>
      <c r="P31" s="17" t="str">
        <f t="shared" si="26"/>
        <v>np</v>
      </c>
      <c r="Q31" s="18">
        <f t="shared" si="7"/>
        <v>0</v>
      </c>
      <c r="R31" s="16" t="e">
        <f>VLOOKUP($C31,'[2]Men''s Foil'!$C$4:$AZ$149,R$1-2,FALSE)</f>
        <v>#N/A</v>
      </c>
      <c r="S31" s="17" t="str">
        <f t="shared" si="27"/>
        <v>np</v>
      </c>
      <c r="T31" s="18">
        <f t="shared" si="8"/>
        <v>0</v>
      </c>
      <c r="U31" s="16" t="e">
        <f>VLOOKUP($C31,'[2]Men''s Foil'!$C$4:$AZ$149,U$1-2,FALSE)</f>
        <v>#N/A</v>
      </c>
      <c r="V31" s="17" t="str">
        <f t="shared" si="28"/>
        <v>np</v>
      </c>
      <c r="W31" s="18">
        <f t="shared" si="9"/>
        <v>0</v>
      </c>
      <c r="X31" s="16" t="e">
        <f>VLOOKUP($C31,'[2]Men''s Foil'!$C$4:$AZ$149,X$1-2,FALSE)</f>
        <v>#N/A</v>
      </c>
      <c r="Z31">
        <f t="shared" si="10"/>
        <v>0</v>
      </c>
      <c r="AA31">
        <f t="shared" si="11"/>
        <v>62</v>
      </c>
      <c r="AB31">
        <f t="shared" si="12"/>
        <v>102</v>
      </c>
      <c r="AC31">
        <f t="shared" si="13"/>
        <v>0</v>
      </c>
      <c r="AD31">
        <f t="shared" si="14"/>
        <v>0</v>
      </c>
      <c r="AE31">
        <f t="shared" si="15"/>
        <v>0</v>
      </c>
      <c r="AF31">
        <f t="shared" si="16"/>
        <v>0</v>
      </c>
      <c r="AH31" s="30"/>
    </row>
    <row r="32" spans="1:34" ht="13.5">
      <c r="A32" s="2" t="str">
        <f t="shared" si="0"/>
        <v>29</v>
      </c>
      <c r="B32" s="2" t="str">
        <f>IF(D32&gt;=U13Cutoff,"#"," ")</f>
        <v> </v>
      </c>
      <c r="C32" s="26" t="s">
        <v>313</v>
      </c>
      <c r="D32" s="26">
        <v>1989</v>
      </c>
      <c r="E32" s="38">
        <f t="shared" si="1"/>
        <v>159</v>
      </c>
      <c r="F32" s="38">
        <f t="shared" si="2"/>
        <v>159</v>
      </c>
      <c r="G32" s="3">
        <v>16</v>
      </c>
      <c r="H32" s="5">
        <f t="shared" si="3"/>
        <v>100</v>
      </c>
      <c r="I32" s="4">
        <v>28</v>
      </c>
      <c r="J32" s="5">
        <f t="shared" si="4"/>
        <v>59</v>
      </c>
      <c r="K32" s="4" t="s">
        <v>5</v>
      </c>
      <c r="L32" s="5">
        <f t="shared" si="5"/>
        <v>0</v>
      </c>
      <c r="M32" s="17" t="str">
        <f>IF(ISERROR(O32),"np",O32)</f>
        <v>np</v>
      </c>
      <c r="N32" s="18">
        <f t="shared" si="6"/>
        <v>0</v>
      </c>
      <c r="O32" s="16" t="e">
        <f>VLOOKUP($C32,'[2]Men''s Foil'!$C$4:$AZ$149,O$1-2,FALSE)</f>
        <v>#N/A</v>
      </c>
      <c r="P32" s="17" t="str">
        <f>IF(ISERROR(R32),"np",R32)</f>
        <v>np</v>
      </c>
      <c r="Q32" s="18">
        <f t="shared" si="7"/>
        <v>0</v>
      </c>
      <c r="R32" s="16" t="e">
        <f>VLOOKUP($C32,'[2]Men''s Foil'!$C$4:$AZ$149,R$1-2,FALSE)</f>
        <v>#N/A</v>
      </c>
      <c r="S32" s="17" t="str">
        <f>IF(ISERROR(U32),"np",U32)</f>
        <v>np</v>
      </c>
      <c r="T32" s="18">
        <f t="shared" si="8"/>
        <v>0</v>
      </c>
      <c r="U32" s="16" t="e">
        <f>VLOOKUP($C32,'[2]Men''s Foil'!$C$4:$AZ$149,U$1-2,FALSE)</f>
        <v>#N/A</v>
      </c>
      <c r="V32" s="17" t="str">
        <f>IF(ISERROR(X32),"np",X32)</f>
        <v>np</v>
      </c>
      <c r="W32" s="18">
        <f t="shared" si="9"/>
        <v>0</v>
      </c>
      <c r="X32" s="16" t="e">
        <f>VLOOKUP($C32,'[2]Men''s Foil'!$C$4:$AZ$149,X$1-2,FALSE)</f>
        <v>#N/A</v>
      </c>
      <c r="Z32">
        <f t="shared" si="10"/>
        <v>100</v>
      </c>
      <c r="AA32">
        <f t="shared" si="11"/>
        <v>59</v>
      </c>
      <c r="AB32">
        <f t="shared" si="12"/>
        <v>0</v>
      </c>
      <c r="AC32">
        <f t="shared" si="13"/>
        <v>0</v>
      </c>
      <c r="AD32">
        <f t="shared" si="14"/>
        <v>0</v>
      </c>
      <c r="AE32">
        <f t="shared" si="15"/>
        <v>0</v>
      </c>
      <c r="AF32">
        <f t="shared" si="16"/>
        <v>0</v>
      </c>
      <c r="AH32" s="30"/>
    </row>
    <row r="33" spans="1:34" ht="13.5">
      <c r="A33" s="2" t="str">
        <f t="shared" si="0"/>
        <v>30</v>
      </c>
      <c r="B33" s="2" t="str">
        <f t="shared" si="24"/>
        <v> </v>
      </c>
      <c r="C33" s="26" t="s">
        <v>10</v>
      </c>
      <c r="D33" s="26">
        <v>1989</v>
      </c>
      <c r="E33" s="38">
        <f t="shared" si="1"/>
        <v>155</v>
      </c>
      <c r="F33" s="38">
        <f t="shared" si="2"/>
        <v>155</v>
      </c>
      <c r="G33" s="3" t="s">
        <v>5</v>
      </c>
      <c r="H33" s="5">
        <f t="shared" si="3"/>
        <v>0</v>
      </c>
      <c r="I33" s="4">
        <v>32</v>
      </c>
      <c r="J33" s="5">
        <f t="shared" si="4"/>
        <v>55</v>
      </c>
      <c r="K33" s="4">
        <v>16</v>
      </c>
      <c r="L33" s="5">
        <f t="shared" si="5"/>
        <v>100</v>
      </c>
      <c r="M33" s="17" t="str">
        <f t="shared" si="25"/>
        <v>np</v>
      </c>
      <c r="N33" s="18">
        <f t="shared" si="6"/>
        <v>0</v>
      </c>
      <c r="O33" s="16" t="e">
        <f>VLOOKUP($C33,'[2]Men''s Foil'!$C$4:$AZ$149,O$1-2,FALSE)</f>
        <v>#N/A</v>
      </c>
      <c r="P33" s="17" t="str">
        <f t="shared" si="26"/>
        <v>np</v>
      </c>
      <c r="Q33" s="18">
        <f t="shared" si="7"/>
        <v>0</v>
      </c>
      <c r="R33" s="16" t="e">
        <f>VLOOKUP($C33,'[2]Men''s Foil'!$C$4:$AZ$149,R$1-2,FALSE)</f>
        <v>#N/A</v>
      </c>
      <c r="S33" s="17" t="str">
        <f t="shared" si="27"/>
        <v>np</v>
      </c>
      <c r="T33" s="18">
        <f t="shared" si="8"/>
        <v>0</v>
      </c>
      <c r="U33" s="16" t="e">
        <f>VLOOKUP($C33,'[2]Men''s Foil'!$C$4:$AZ$149,U$1-2,FALSE)</f>
        <v>#N/A</v>
      </c>
      <c r="V33" s="17" t="str">
        <f t="shared" si="28"/>
        <v>np</v>
      </c>
      <c r="W33" s="18">
        <f t="shared" si="9"/>
        <v>0</v>
      </c>
      <c r="X33" s="16" t="e">
        <f>VLOOKUP($C33,'[2]Men''s Foil'!$C$4:$AZ$149,X$1-2,FALSE)</f>
        <v>#N/A</v>
      </c>
      <c r="Z33">
        <f t="shared" si="10"/>
        <v>0</v>
      </c>
      <c r="AA33">
        <f t="shared" si="11"/>
        <v>55</v>
      </c>
      <c r="AB33">
        <f t="shared" si="12"/>
        <v>100</v>
      </c>
      <c r="AC33">
        <f t="shared" si="13"/>
        <v>0</v>
      </c>
      <c r="AD33">
        <f t="shared" si="14"/>
        <v>0</v>
      </c>
      <c r="AE33">
        <f t="shared" si="15"/>
        <v>0</v>
      </c>
      <c r="AF33">
        <f t="shared" si="16"/>
        <v>0</v>
      </c>
      <c r="AH33" s="30"/>
    </row>
    <row r="34" spans="1:34" ht="13.5">
      <c r="A34" s="2" t="str">
        <f t="shared" si="0"/>
        <v>31</v>
      </c>
      <c r="B34" s="2" t="str">
        <f t="shared" si="24"/>
        <v>#</v>
      </c>
      <c r="C34" s="26" t="s">
        <v>144</v>
      </c>
      <c r="D34" s="26">
        <v>1990</v>
      </c>
      <c r="E34" s="38">
        <f t="shared" si="1"/>
        <v>139</v>
      </c>
      <c r="F34" s="38">
        <f t="shared" si="2"/>
        <v>139</v>
      </c>
      <c r="G34" s="3" t="s">
        <v>5</v>
      </c>
      <c r="H34" s="5">
        <f t="shared" si="3"/>
        <v>0</v>
      </c>
      <c r="I34" s="4">
        <v>17</v>
      </c>
      <c r="J34" s="5">
        <f t="shared" si="4"/>
        <v>70</v>
      </c>
      <c r="K34" s="4">
        <v>18</v>
      </c>
      <c r="L34" s="5">
        <f t="shared" si="5"/>
        <v>69</v>
      </c>
      <c r="M34" s="17" t="str">
        <f t="shared" si="25"/>
        <v>np</v>
      </c>
      <c r="N34" s="18">
        <f t="shared" si="6"/>
        <v>0</v>
      </c>
      <c r="O34" s="16" t="e">
        <f>VLOOKUP($C34,'[2]Men''s Foil'!$C$4:$AZ$149,O$1-2,FALSE)</f>
        <v>#N/A</v>
      </c>
      <c r="P34" s="17" t="str">
        <f t="shared" si="26"/>
        <v>np</v>
      </c>
      <c r="Q34" s="18">
        <f t="shared" si="7"/>
        <v>0</v>
      </c>
      <c r="R34" s="16" t="e">
        <f>VLOOKUP($C34,'[2]Men''s Foil'!$C$4:$AZ$149,R$1-2,FALSE)</f>
        <v>#N/A</v>
      </c>
      <c r="S34" s="17" t="str">
        <f t="shared" si="27"/>
        <v>np</v>
      </c>
      <c r="T34" s="18">
        <f t="shared" si="8"/>
        <v>0</v>
      </c>
      <c r="U34" s="16" t="e">
        <f>VLOOKUP($C34,'[2]Men''s Foil'!$C$4:$AZ$149,U$1-2,FALSE)</f>
        <v>#N/A</v>
      </c>
      <c r="V34" s="17" t="str">
        <f t="shared" si="28"/>
        <v>np</v>
      </c>
      <c r="W34" s="18">
        <f t="shared" si="9"/>
        <v>0</v>
      </c>
      <c r="X34" s="16" t="e">
        <f>VLOOKUP($C34,'[2]Men''s Foil'!$C$4:$AZ$149,X$1-2,FALSE)</f>
        <v>#N/A</v>
      </c>
      <c r="Z34">
        <f t="shared" si="10"/>
        <v>0</v>
      </c>
      <c r="AA34">
        <f t="shared" si="11"/>
        <v>70</v>
      </c>
      <c r="AB34">
        <f t="shared" si="12"/>
        <v>69</v>
      </c>
      <c r="AC34">
        <f t="shared" si="13"/>
        <v>0</v>
      </c>
      <c r="AD34">
        <f t="shared" si="14"/>
        <v>0</v>
      </c>
      <c r="AE34">
        <f t="shared" si="15"/>
        <v>0</v>
      </c>
      <c r="AF34">
        <f t="shared" si="16"/>
        <v>0</v>
      </c>
      <c r="AH34" s="30"/>
    </row>
    <row r="35" spans="1:34" ht="13.5">
      <c r="A35" s="2" t="str">
        <f t="shared" si="0"/>
        <v>32</v>
      </c>
      <c r="B35" s="2" t="str">
        <f t="shared" si="24"/>
        <v>#</v>
      </c>
      <c r="C35" s="26" t="s">
        <v>185</v>
      </c>
      <c r="D35" s="26">
        <v>1992</v>
      </c>
      <c r="E35" s="38">
        <f t="shared" si="1"/>
        <v>133</v>
      </c>
      <c r="F35" s="38">
        <f t="shared" si="2"/>
        <v>133</v>
      </c>
      <c r="G35" s="3">
        <v>23</v>
      </c>
      <c r="H35" s="5">
        <f t="shared" si="3"/>
        <v>64</v>
      </c>
      <c r="I35" s="4">
        <v>18</v>
      </c>
      <c r="J35" s="5">
        <f t="shared" si="4"/>
        <v>69</v>
      </c>
      <c r="K35" s="4" t="s">
        <v>5</v>
      </c>
      <c r="L35" s="5">
        <f t="shared" si="5"/>
        <v>0</v>
      </c>
      <c r="M35" s="17" t="str">
        <f t="shared" si="25"/>
        <v>np</v>
      </c>
      <c r="N35" s="18">
        <f t="shared" si="6"/>
        <v>0</v>
      </c>
      <c r="O35" s="16" t="e">
        <f>VLOOKUP($C35,'[2]Men''s Foil'!$C$4:$AZ$149,O$1-2,FALSE)</f>
        <v>#N/A</v>
      </c>
      <c r="P35" s="17" t="str">
        <f t="shared" si="26"/>
        <v>np</v>
      </c>
      <c r="Q35" s="18">
        <f t="shared" si="7"/>
        <v>0</v>
      </c>
      <c r="R35" s="16" t="e">
        <f>VLOOKUP($C35,'[2]Men''s Foil'!$C$4:$AZ$149,R$1-2,FALSE)</f>
        <v>#N/A</v>
      </c>
      <c r="S35" s="17" t="str">
        <f t="shared" si="27"/>
        <v>np</v>
      </c>
      <c r="T35" s="18">
        <f t="shared" si="8"/>
        <v>0</v>
      </c>
      <c r="U35" s="16" t="e">
        <f>VLOOKUP($C35,'[2]Men''s Foil'!$C$4:$AZ$149,U$1-2,FALSE)</f>
        <v>#N/A</v>
      </c>
      <c r="V35" s="17" t="str">
        <f t="shared" si="28"/>
        <v>np</v>
      </c>
      <c r="W35" s="18">
        <f t="shared" si="9"/>
        <v>0</v>
      </c>
      <c r="X35" s="16" t="e">
        <f>VLOOKUP($C35,'[2]Men''s Foil'!$C$4:$AZ$149,X$1-2,FALSE)</f>
        <v>#N/A</v>
      </c>
      <c r="Z35">
        <f t="shared" si="10"/>
        <v>64</v>
      </c>
      <c r="AA35">
        <f t="shared" si="11"/>
        <v>69</v>
      </c>
      <c r="AB35">
        <f t="shared" si="12"/>
        <v>0</v>
      </c>
      <c r="AC35">
        <f t="shared" si="13"/>
        <v>0</v>
      </c>
      <c r="AD35">
        <f t="shared" si="14"/>
        <v>0</v>
      </c>
      <c r="AE35">
        <f t="shared" si="15"/>
        <v>0</v>
      </c>
      <c r="AF35">
        <f t="shared" si="16"/>
        <v>0</v>
      </c>
      <c r="AH35" s="30"/>
    </row>
    <row r="36" spans="1:34" ht="13.5">
      <c r="A36" s="2" t="str">
        <f t="shared" si="0"/>
        <v>33</v>
      </c>
      <c r="B36" s="2" t="str">
        <f t="shared" si="24"/>
        <v>#</v>
      </c>
      <c r="C36" s="26" t="s">
        <v>221</v>
      </c>
      <c r="D36" s="26">
        <v>1990</v>
      </c>
      <c r="E36" s="38">
        <f t="shared" si="1"/>
        <v>129.5</v>
      </c>
      <c r="F36" s="38">
        <f t="shared" si="2"/>
        <v>129.5</v>
      </c>
      <c r="G36" s="3">
        <v>22</v>
      </c>
      <c r="H36" s="5">
        <f t="shared" si="3"/>
        <v>65</v>
      </c>
      <c r="I36" s="4" t="s">
        <v>5</v>
      </c>
      <c r="J36" s="5">
        <f t="shared" si="4"/>
        <v>0</v>
      </c>
      <c r="K36" s="4">
        <v>22.5</v>
      </c>
      <c r="L36" s="5">
        <f t="shared" si="5"/>
        <v>64.5</v>
      </c>
      <c r="M36" s="17" t="str">
        <f t="shared" si="25"/>
        <v>np</v>
      </c>
      <c r="N36" s="18">
        <f t="shared" si="6"/>
        <v>0</v>
      </c>
      <c r="O36" s="16" t="e">
        <f>VLOOKUP($C36,'[2]Men''s Foil'!$C$4:$AZ$149,O$1-2,FALSE)</f>
        <v>#N/A</v>
      </c>
      <c r="P36" s="17" t="str">
        <f t="shared" si="26"/>
        <v>np</v>
      </c>
      <c r="Q36" s="18">
        <f t="shared" si="7"/>
        <v>0</v>
      </c>
      <c r="R36" s="16" t="e">
        <f>VLOOKUP($C36,'[2]Men''s Foil'!$C$4:$AZ$149,R$1-2,FALSE)</f>
        <v>#N/A</v>
      </c>
      <c r="S36" s="17" t="str">
        <f t="shared" si="27"/>
        <v>np</v>
      </c>
      <c r="T36" s="18">
        <f t="shared" si="8"/>
        <v>0</v>
      </c>
      <c r="U36" s="16" t="e">
        <f>VLOOKUP($C36,'[2]Men''s Foil'!$C$4:$AZ$149,U$1-2,FALSE)</f>
        <v>#N/A</v>
      </c>
      <c r="V36" s="17" t="str">
        <f t="shared" si="28"/>
        <v>np</v>
      </c>
      <c r="W36" s="18">
        <f t="shared" si="9"/>
        <v>0</v>
      </c>
      <c r="X36" s="16" t="e">
        <f>VLOOKUP($C36,'[2]Men''s Foil'!$C$4:$AZ$149,X$1-2,FALSE)</f>
        <v>#N/A</v>
      </c>
      <c r="Z36">
        <f t="shared" si="10"/>
        <v>65</v>
      </c>
      <c r="AA36">
        <f t="shared" si="11"/>
        <v>0</v>
      </c>
      <c r="AB36">
        <f t="shared" si="12"/>
        <v>64.5</v>
      </c>
      <c r="AC36">
        <f t="shared" si="13"/>
        <v>0</v>
      </c>
      <c r="AD36">
        <f t="shared" si="14"/>
        <v>0</v>
      </c>
      <c r="AE36">
        <f t="shared" si="15"/>
        <v>0</v>
      </c>
      <c r="AF36">
        <f t="shared" si="16"/>
        <v>0</v>
      </c>
      <c r="AH36" s="30"/>
    </row>
    <row r="37" spans="1:34" ht="13.5">
      <c r="A37" s="2" t="str">
        <f t="shared" si="0"/>
        <v>34</v>
      </c>
      <c r="B37" s="2" t="str">
        <f aca="true" t="shared" si="36" ref="B37:B58">IF(D37&gt;=U13Cutoff,"#"," ")</f>
        <v>#</v>
      </c>
      <c r="C37" s="26" t="s">
        <v>140</v>
      </c>
      <c r="D37" s="26">
        <v>1990</v>
      </c>
      <c r="E37" s="38">
        <f t="shared" si="1"/>
        <v>128</v>
      </c>
      <c r="F37" s="38">
        <f t="shared" si="2"/>
        <v>128</v>
      </c>
      <c r="G37" s="3">
        <v>29</v>
      </c>
      <c r="H37" s="5">
        <f t="shared" si="3"/>
        <v>58</v>
      </c>
      <c r="I37" s="4" t="s">
        <v>5</v>
      </c>
      <c r="J37" s="5">
        <f t="shared" si="4"/>
        <v>0</v>
      </c>
      <c r="K37" s="4">
        <v>17</v>
      </c>
      <c r="L37" s="5">
        <f t="shared" si="5"/>
        <v>70</v>
      </c>
      <c r="M37" s="17" t="str">
        <f aca="true" t="shared" si="37" ref="M37:M58">IF(ISERROR(O37),"np",O37)</f>
        <v>np</v>
      </c>
      <c r="N37" s="18">
        <f t="shared" si="6"/>
        <v>0</v>
      </c>
      <c r="O37" s="16" t="e">
        <f>VLOOKUP($C37,'[2]Men''s Foil'!$C$4:$AZ$149,O$1-2,FALSE)</f>
        <v>#N/A</v>
      </c>
      <c r="P37" s="17" t="str">
        <f aca="true" t="shared" si="38" ref="P37:P58">IF(ISERROR(R37),"np",R37)</f>
        <v>np</v>
      </c>
      <c r="Q37" s="18">
        <f t="shared" si="7"/>
        <v>0</v>
      </c>
      <c r="R37" s="16" t="e">
        <f>VLOOKUP($C37,'[2]Men''s Foil'!$C$4:$AZ$149,R$1-2,FALSE)</f>
        <v>#N/A</v>
      </c>
      <c r="S37" s="17" t="str">
        <f aca="true" t="shared" si="39" ref="S37:S58">IF(ISERROR(U37),"np",U37)</f>
        <v>np</v>
      </c>
      <c r="T37" s="18">
        <f t="shared" si="8"/>
        <v>0</v>
      </c>
      <c r="U37" s="16" t="e">
        <f>VLOOKUP($C37,'[2]Men''s Foil'!$C$4:$AZ$149,U$1-2,FALSE)</f>
        <v>#N/A</v>
      </c>
      <c r="V37" s="17" t="str">
        <f aca="true" t="shared" si="40" ref="V37:V58">IF(ISERROR(X37),"np",X37)</f>
        <v>np</v>
      </c>
      <c r="W37" s="18">
        <f t="shared" si="9"/>
        <v>0</v>
      </c>
      <c r="X37" s="16" t="e">
        <f>VLOOKUP($C37,'[2]Men''s Foil'!$C$4:$AZ$149,X$1-2,FALSE)</f>
        <v>#N/A</v>
      </c>
      <c r="Z37">
        <f t="shared" si="10"/>
        <v>58</v>
      </c>
      <c r="AA37">
        <f t="shared" si="11"/>
        <v>0</v>
      </c>
      <c r="AB37">
        <f t="shared" si="12"/>
        <v>70</v>
      </c>
      <c r="AC37">
        <f t="shared" si="13"/>
        <v>0</v>
      </c>
      <c r="AD37">
        <f t="shared" si="14"/>
        <v>0</v>
      </c>
      <c r="AE37">
        <f t="shared" si="15"/>
        <v>0</v>
      </c>
      <c r="AF37">
        <f t="shared" si="16"/>
        <v>0</v>
      </c>
      <c r="AH37" s="30"/>
    </row>
    <row r="38" spans="1:34" ht="13.5">
      <c r="A38" s="2" t="str">
        <f t="shared" si="0"/>
        <v>35</v>
      </c>
      <c r="B38" s="2" t="str">
        <f t="shared" si="36"/>
        <v> </v>
      </c>
      <c r="C38" s="26" t="s">
        <v>317</v>
      </c>
      <c r="D38" s="26">
        <v>1988</v>
      </c>
      <c r="E38" s="38">
        <f t="shared" si="1"/>
        <v>123</v>
      </c>
      <c r="F38" s="38">
        <f t="shared" si="2"/>
        <v>123</v>
      </c>
      <c r="G38" s="3">
        <v>20</v>
      </c>
      <c r="H38" s="5">
        <f t="shared" si="3"/>
        <v>67</v>
      </c>
      <c r="I38" s="4" t="s">
        <v>5</v>
      </c>
      <c r="J38" s="5">
        <f t="shared" si="4"/>
        <v>0</v>
      </c>
      <c r="K38" s="4">
        <v>31</v>
      </c>
      <c r="L38" s="5">
        <f t="shared" si="5"/>
        <v>56</v>
      </c>
      <c r="M38" s="17" t="str">
        <f t="shared" si="37"/>
        <v>np</v>
      </c>
      <c r="N38" s="18">
        <f t="shared" si="6"/>
        <v>0</v>
      </c>
      <c r="O38" s="16" t="e">
        <f>VLOOKUP($C38,'[2]Men''s Foil'!$C$4:$AZ$149,O$1-2,FALSE)</f>
        <v>#N/A</v>
      </c>
      <c r="P38" s="17" t="str">
        <f t="shared" si="38"/>
        <v>np</v>
      </c>
      <c r="Q38" s="18">
        <f t="shared" si="7"/>
        <v>0</v>
      </c>
      <c r="R38" s="16" t="e">
        <f>VLOOKUP($C38,'[2]Men''s Foil'!$C$4:$AZ$149,R$1-2,FALSE)</f>
        <v>#N/A</v>
      </c>
      <c r="S38" s="17" t="str">
        <f t="shared" si="39"/>
        <v>np</v>
      </c>
      <c r="T38" s="18">
        <f t="shared" si="8"/>
        <v>0</v>
      </c>
      <c r="U38" s="16" t="e">
        <f>VLOOKUP($C38,'[2]Men''s Foil'!$C$4:$AZ$149,U$1-2,FALSE)</f>
        <v>#N/A</v>
      </c>
      <c r="V38" s="17" t="str">
        <f t="shared" si="40"/>
        <v>np</v>
      </c>
      <c r="W38" s="18">
        <f t="shared" si="9"/>
        <v>0</v>
      </c>
      <c r="X38" s="16" t="e">
        <f>VLOOKUP($C38,'[2]Men''s Foil'!$C$4:$AZ$149,X$1-2,FALSE)</f>
        <v>#N/A</v>
      </c>
      <c r="Z38">
        <f t="shared" si="10"/>
        <v>67</v>
      </c>
      <c r="AA38">
        <f t="shared" si="11"/>
        <v>0</v>
      </c>
      <c r="AB38">
        <f t="shared" si="12"/>
        <v>56</v>
      </c>
      <c r="AC38">
        <f t="shared" si="13"/>
        <v>0</v>
      </c>
      <c r="AD38">
        <f t="shared" si="14"/>
        <v>0</v>
      </c>
      <c r="AE38">
        <f t="shared" si="15"/>
        <v>0</v>
      </c>
      <c r="AF38">
        <f t="shared" si="16"/>
        <v>0</v>
      </c>
      <c r="AH38" s="30"/>
    </row>
    <row r="39" spans="1:34" ht="13.5">
      <c r="A39" s="2" t="str">
        <f t="shared" si="0"/>
        <v>36</v>
      </c>
      <c r="B39" s="2" t="str">
        <f t="shared" si="36"/>
        <v> </v>
      </c>
      <c r="C39" s="26" t="s">
        <v>415</v>
      </c>
      <c r="D39" s="26">
        <v>1988</v>
      </c>
      <c r="E39" s="38">
        <f t="shared" si="1"/>
        <v>118</v>
      </c>
      <c r="F39" s="38">
        <f t="shared" si="2"/>
        <v>118</v>
      </c>
      <c r="G39" s="3" t="s">
        <v>5</v>
      </c>
      <c r="H39" s="5">
        <f t="shared" si="3"/>
        <v>0</v>
      </c>
      <c r="I39" s="4">
        <v>29</v>
      </c>
      <c r="J39" s="5">
        <f t="shared" si="4"/>
        <v>58</v>
      </c>
      <c r="K39" s="4">
        <v>27</v>
      </c>
      <c r="L39" s="5">
        <f t="shared" si="5"/>
        <v>60</v>
      </c>
      <c r="M39" s="17" t="str">
        <f t="shared" si="37"/>
        <v>np</v>
      </c>
      <c r="N39" s="18">
        <f t="shared" si="6"/>
        <v>0</v>
      </c>
      <c r="O39" s="16" t="e">
        <f>VLOOKUP($C39,'[2]Men''s Foil'!$C$4:$AZ$149,O$1-2,FALSE)</f>
        <v>#N/A</v>
      </c>
      <c r="P39" s="17" t="str">
        <f t="shared" si="38"/>
        <v>np</v>
      </c>
      <c r="Q39" s="18">
        <f t="shared" si="7"/>
        <v>0</v>
      </c>
      <c r="R39" s="16" t="e">
        <f>VLOOKUP($C39,'[2]Men''s Foil'!$C$4:$AZ$149,R$1-2,FALSE)</f>
        <v>#N/A</v>
      </c>
      <c r="S39" s="17" t="str">
        <f t="shared" si="39"/>
        <v>np</v>
      </c>
      <c r="T39" s="18">
        <f t="shared" si="8"/>
        <v>0</v>
      </c>
      <c r="U39" s="16" t="e">
        <f>VLOOKUP($C39,'[2]Men''s Foil'!$C$4:$AZ$149,U$1-2,FALSE)</f>
        <v>#N/A</v>
      </c>
      <c r="V39" s="17" t="str">
        <f t="shared" si="40"/>
        <v>np</v>
      </c>
      <c r="W39" s="18">
        <f t="shared" si="9"/>
        <v>0</v>
      </c>
      <c r="X39" s="16" t="e">
        <f>VLOOKUP($C39,'[2]Men''s Foil'!$C$4:$AZ$149,X$1-2,FALSE)</f>
        <v>#N/A</v>
      </c>
      <c r="Z39">
        <f t="shared" si="10"/>
        <v>0</v>
      </c>
      <c r="AA39">
        <f t="shared" si="11"/>
        <v>58</v>
      </c>
      <c r="AB39">
        <f t="shared" si="12"/>
        <v>60</v>
      </c>
      <c r="AC39">
        <f t="shared" si="13"/>
        <v>0</v>
      </c>
      <c r="AD39">
        <f t="shared" si="14"/>
        <v>0</v>
      </c>
      <c r="AE39">
        <f t="shared" si="15"/>
        <v>0</v>
      </c>
      <c r="AF39">
        <f t="shared" si="16"/>
        <v>0</v>
      </c>
      <c r="AH39" s="30"/>
    </row>
    <row r="40" spans="1:34" ht="13.5">
      <c r="A40" s="2" t="str">
        <f t="shared" si="0"/>
        <v>37</v>
      </c>
      <c r="B40" s="2" t="str">
        <f t="shared" si="36"/>
        <v> </v>
      </c>
      <c r="C40" s="26" t="s">
        <v>241</v>
      </c>
      <c r="D40" s="26">
        <v>1989</v>
      </c>
      <c r="E40" s="38">
        <f t="shared" si="1"/>
        <v>112</v>
      </c>
      <c r="F40" s="38">
        <f t="shared" si="2"/>
        <v>0</v>
      </c>
      <c r="G40" s="3" t="s">
        <v>5</v>
      </c>
      <c r="H40" s="5">
        <f t="shared" si="3"/>
        <v>0</v>
      </c>
      <c r="I40" s="4" t="s">
        <v>5</v>
      </c>
      <c r="J40" s="5">
        <f t="shared" si="4"/>
        <v>0</v>
      </c>
      <c r="K40" s="4" t="s">
        <v>5</v>
      </c>
      <c r="L40" s="5">
        <f t="shared" si="5"/>
        <v>0</v>
      </c>
      <c r="M40" s="17">
        <f t="shared" si="37"/>
        <v>31</v>
      </c>
      <c r="N40" s="18">
        <f t="shared" si="6"/>
        <v>112</v>
      </c>
      <c r="O40" s="16">
        <f>VLOOKUP($C40,'[2]Men''s Foil'!$C$4:$AZ$149,O$1-2,FALSE)</f>
        <v>31</v>
      </c>
      <c r="P40" s="17" t="str">
        <f t="shared" si="38"/>
        <v>np</v>
      </c>
      <c r="Q40" s="18">
        <f t="shared" si="7"/>
        <v>0</v>
      </c>
      <c r="R40" s="16" t="str">
        <f>VLOOKUP($C40,'[2]Men''s Foil'!$C$4:$AZ$149,R$1-2,FALSE)</f>
        <v>np</v>
      </c>
      <c r="S40" s="17" t="str">
        <f t="shared" si="39"/>
        <v>np</v>
      </c>
      <c r="T40" s="18">
        <f t="shared" si="8"/>
        <v>0</v>
      </c>
      <c r="U40" s="16" t="str">
        <f>VLOOKUP($C40,'[2]Men''s Foil'!$C$4:$AZ$149,U$1-2,FALSE)</f>
        <v>np</v>
      </c>
      <c r="V40" s="17" t="str">
        <f t="shared" si="40"/>
        <v>np</v>
      </c>
      <c r="W40" s="18">
        <f t="shared" si="9"/>
        <v>0</v>
      </c>
      <c r="X40" s="16" t="str">
        <f>VLOOKUP($C40,'[2]Men''s Foil'!$C$4:$AZ$149,X$1-2,FALSE)</f>
        <v>np</v>
      </c>
      <c r="Z40">
        <f t="shared" si="10"/>
        <v>0</v>
      </c>
      <c r="AA40">
        <f t="shared" si="11"/>
        <v>0</v>
      </c>
      <c r="AB40">
        <f t="shared" si="12"/>
        <v>0</v>
      </c>
      <c r="AC40">
        <f t="shared" si="13"/>
        <v>112</v>
      </c>
      <c r="AD40">
        <f t="shared" si="14"/>
        <v>0</v>
      </c>
      <c r="AE40">
        <f t="shared" si="15"/>
        <v>0</v>
      </c>
      <c r="AF40">
        <f t="shared" si="16"/>
        <v>0</v>
      </c>
      <c r="AH40" s="30"/>
    </row>
    <row r="41" spans="1:34" ht="13.5">
      <c r="A41" s="2" t="str">
        <f t="shared" si="0"/>
        <v>38</v>
      </c>
      <c r="B41" s="2" t="str">
        <f t="shared" si="36"/>
        <v>#</v>
      </c>
      <c r="C41" s="40" t="s">
        <v>128</v>
      </c>
      <c r="D41" s="1">
        <v>1990</v>
      </c>
      <c r="E41" s="38">
        <f t="shared" si="1"/>
        <v>110</v>
      </c>
      <c r="F41" s="38">
        <f t="shared" si="2"/>
        <v>0</v>
      </c>
      <c r="G41" s="3" t="s">
        <v>5</v>
      </c>
      <c r="H41" s="5">
        <f t="shared" si="3"/>
        <v>0</v>
      </c>
      <c r="I41" s="4" t="s">
        <v>5</v>
      </c>
      <c r="J41" s="5">
        <f t="shared" si="4"/>
        <v>0</v>
      </c>
      <c r="K41" s="4" t="s">
        <v>5</v>
      </c>
      <c r="L41" s="5">
        <f t="shared" si="5"/>
        <v>0</v>
      </c>
      <c r="M41" s="17">
        <f t="shared" si="37"/>
        <v>32</v>
      </c>
      <c r="N41" s="18">
        <f t="shared" si="6"/>
        <v>110</v>
      </c>
      <c r="O41" s="16">
        <f>VLOOKUP($C41,'[2]Men''s Foil'!$C$4:$AZ$149,O$1-2,FALSE)</f>
        <v>32</v>
      </c>
      <c r="P41" s="17" t="str">
        <f t="shared" si="38"/>
        <v>np</v>
      </c>
      <c r="Q41" s="18">
        <f t="shared" si="7"/>
        <v>0</v>
      </c>
      <c r="R41" s="16" t="str">
        <f>VLOOKUP($C41,'[2]Men''s Foil'!$C$4:$AZ$149,R$1-2,FALSE)</f>
        <v>np</v>
      </c>
      <c r="S41" s="17" t="str">
        <f t="shared" si="39"/>
        <v>np</v>
      </c>
      <c r="T41" s="18">
        <f t="shared" si="8"/>
        <v>0</v>
      </c>
      <c r="U41" s="16" t="str">
        <f>VLOOKUP($C41,'[2]Men''s Foil'!$C$4:$AZ$149,U$1-2,FALSE)</f>
        <v>np</v>
      </c>
      <c r="V41" s="17" t="str">
        <f t="shared" si="40"/>
        <v>np</v>
      </c>
      <c r="W41" s="18">
        <f t="shared" si="9"/>
        <v>0</v>
      </c>
      <c r="X41" s="16" t="str">
        <f>VLOOKUP($C41,'[2]Men''s Foil'!$C$4:$AZ$149,X$1-2,FALSE)</f>
        <v>np</v>
      </c>
      <c r="Z41">
        <f t="shared" si="10"/>
        <v>0</v>
      </c>
      <c r="AA41">
        <f t="shared" si="11"/>
        <v>0</v>
      </c>
      <c r="AB41">
        <f t="shared" si="12"/>
        <v>0</v>
      </c>
      <c r="AC41">
        <f t="shared" si="13"/>
        <v>110</v>
      </c>
      <c r="AD41">
        <f t="shared" si="14"/>
        <v>0</v>
      </c>
      <c r="AE41">
        <f t="shared" si="15"/>
        <v>0</v>
      </c>
      <c r="AF41">
        <f t="shared" si="16"/>
        <v>0</v>
      </c>
      <c r="AH41" s="30"/>
    </row>
    <row r="42" spans="1:34" ht="13.5">
      <c r="A42" s="2" t="str">
        <f t="shared" si="0"/>
        <v>39</v>
      </c>
      <c r="B42" s="2" t="str">
        <f t="shared" si="36"/>
        <v> </v>
      </c>
      <c r="C42" s="26" t="s">
        <v>411</v>
      </c>
      <c r="D42" s="26">
        <v>1989</v>
      </c>
      <c r="E42" s="38">
        <f t="shared" si="1"/>
        <v>102</v>
      </c>
      <c r="F42" s="38">
        <f t="shared" si="2"/>
        <v>102</v>
      </c>
      <c r="G42" s="3" t="s">
        <v>5</v>
      </c>
      <c r="H42" s="5">
        <f t="shared" si="3"/>
        <v>0</v>
      </c>
      <c r="I42" s="4">
        <v>14</v>
      </c>
      <c r="J42" s="5">
        <f t="shared" si="4"/>
        <v>102</v>
      </c>
      <c r="K42" s="4" t="s">
        <v>5</v>
      </c>
      <c r="L42" s="5">
        <f t="shared" si="5"/>
        <v>0</v>
      </c>
      <c r="M42" s="17" t="str">
        <f t="shared" si="37"/>
        <v>np</v>
      </c>
      <c r="N42" s="18">
        <f t="shared" si="6"/>
        <v>0</v>
      </c>
      <c r="O42" s="16" t="e">
        <f>VLOOKUP($C42,'[2]Men''s Foil'!$C$4:$AZ$149,O$1-2,FALSE)</f>
        <v>#N/A</v>
      </c>
      <c r="P42" s="17" t="str">
        <f t="shared" si="38"/>
        <v>np</v>
      </c>
      <c r="Q42" s="18">
        <f t="shared" si="7"/>
        <v>0</v>
      </c>
      <c r="R42" s="16" t="e">
        <f>VLOOKUP($C42,'[2]Men''s Foil'!$C$4:$AZ$149,R$1-2,FALSE)</f>
        <v>#N/A</v>
      </c>
      <c r="S42" s="17" t="str">
        <f t="shared" si="39"/>
        <v>np</v>
      </c>
      <c r="T42" s="18">
        <f t="shared" si="8"/>
        <v>0</v>
      </c>
      <c r="U42" s="16" t="e">
        <f>VLOOKUP($C42,'[2]Men''s Foil'!$C$4:$AZ$149,U$1-2,FALSE)</f>
        <v>#N/A</v>
      </c>
      <c r="V42" s="17" t="str">
        <f t="shared" si="40"/>
        <v>np</v>
      </c>
      <c r="W42" s="18">
        <f t="shared" si="9"/>
        <v>0</v>
      </c>
      <c r="X42" s="16" t="e">
        <f>VLOOKUP($C42,'[2]Men''s Foil'!$C$4:$AZ$149,X$1-2,FALSE)</f>
        <v>#N/A</v>
      </c>
      <c r="Z42">
        <f t="shared" si="10"/>
        <v>0</v>
      </c>
      <c r="AA42">
        <f t="shared" si="11"/>
        <v>102</v>
      </c>
      <c r="AB42">
        <f t="shared" si="12"/>
        <v>0</v>
      </c>
      <c r="AC42">
        <f t="shared" si="13"/>
        <v>0</v>
      </c>
      <c r="AD42">
        <f t="shared" si="14"/>
        <v>0</v>
      </c>
      <c r="AE42">
        <f t="shared" si="15"/>
        <v>0</v>
      </c>
      <c r="AF42">
        <f t="shared" si="16"/>
        <v>0</v>
      </c>
      <c r="AH42" s="30"/>
    </row>
    <row r="43" spans="1:34" ht="13.5">
      <c r="A43" s="2" t="str">
        <f t="shared" si="0"/>
        <v>40</v>
      </c>
      <c r="B43" s="2" t="str">
        <f t="shared" si="36"/>
        <v> </v>
      </c>
      <c r="C43" s="40" t="s">
        <v>521</v>
      </c>
      <c r="D43" s="26">
        <v>1989</v>
      </c>
      <c r="E43" s="38">
        <f t="shared" si="1"/>
        <v>101</v>
      </c>
      <c r="F43" s="38">
        <f t="shared" si="2"/>
        <v>101</v>
      </c>
      <c r="G43" s="3" t="s">
        <v>5</v>
      </c>
      <c r="H43" s="5">
        <f t="shared" si="3"/>
        <v>0</v>
      </c>
      <c r="I43" s="4" t="s">
        <v>5</v>
      </c>
      <c r="J43" s="5">
        <f t="shared" si="4"/>
        <v>0</v>
      </c>
      <c r="K43" s="4">
        <v>15</v>
      </c>
      <c r="L43" s="5">
        <f t="shared" si="5"/>
        <v>101</v>
      </c>
      <c r="M43" s="17" t="str">
        <f t="shared" si="37"/>
        <v>np</v>
      </c>
      <c r="N43" s="18">
        <f t="shared" si="6"/>
        <v>0</v>
      </c>
      <c r="O43" s="16" t="e">
        <f>VLOOKUP($C43,'[2]Men''s Foil'!$C$4:$AZ$149,O$1-2,FALSE)</f>
        <v>#N/A</v>
      </c>
      <c r="P43" s="17" t="str">
        <f t="shared" si="38"/>
        <v>np</v>
      </c>
      <c r="Q43" s="18">
        <f t="shared" si="7"/>
        <v>0</v>
      </c>
      <c r="R43" s="16" t="e">
        <f>VLOOKUP($C43,'[2]Men''s Foil'!$C$4:$AZ$149,R$1-2,FALSE)</f>
        <v>#N/A</v>
      </c>
      <c r="S43" s="17" t="str">
        <f t="shared" si="39"/>
        <v>np</v>
      </c>
      <c r="T43" s="18">
        <f t="shared" si="8"/>
        <v>0</v>
      </c>
      <c r="U43" s="16" t="e">
        <f>VLOOKUP($C43,'[2]Men''s Foil'!$C$4:$AZ$149,U$1-2,FALSE)</f>
        <v>#N/A</v>
      </c>
      <c r="V43" s="17" t="str">
        <f t="shared" si="40"/>
        <v>np</v>
      </c>
      <c r="W43" s="18">
        <f t="shared" si="9"/>
        <v>0</v>
      </c>
      <c r="X43" s="16" t="e">
        <f>VLOOKUP($C43,'[2]Men''s Foil'!$C$4:$AZ$149,X$1-2,FALSE)</f>
        <v>#N/A</v>
      </c>
      <c r="Z43">
        <f t="shared" si="10"/>
        <v>0</v>
      </c>
      <c r="AA43">
        <f t="shared" si="11"/>
        <v>0</v>
      </c>
      <c r="AB43">
        <f t="shared" si="12"/>
        <v>101</v>
      </c>
      <c r="AC43">
        <f t="shared" si="13"/>
        <v>0</v>
      </c>
      <c r="AD43">
        <f t="shared" si="14"/>
        <v>0</v>
      </c>
      <c r="AE43">
        <f t="shared" si="15"/>
        <v>0</v>
      </c>
      <c r="AF43">
        <f t="shared" si="16"/>
        <v>0</v>
      </c>
      <c r="AH43" s="30"/>
    </row>
    <row r="44" spans="1:34" ht="13.5">
      <c r="A44" s="2" t="str">
        <f t="shared" si="0"/>
        <v>41</v>
      </c>
      <c r="B44" s="2" t="str">
        <f t="shared" si="36"/>
        <v> </v>
      </c>
      <c r="C44" s="26" t="s">
        <v>412</v>
      </c>
      <c r="D44" s="26">
        <v>1988</v>
      </c>
      <c r="E44" s="38">
        <f t="shared" si="1"/>
        <v>100</v>
      </c>
      <c r="F44" s="38">
        <f t="shared" si="2"/>
        <v>100</v>
      </c>
      <c r="G44" s="3" t="s">
        <v>5</v>
      </c>
      <c r="H44" s="5">
        <f t="shared" si="3"/>
        <v>0</v>
      </c>
      <c r="I44" s="4">
        <v>16</v>
      </c>
      <c r="J44" s="5">
        <f t="shared" si="4"/>
        <v>100</v>
      </c>
      <c r="K44" s="4" t="s">
        <v>5</v>
      </c>
      <c r="L44" s="5">
        <f t="shared" si="5"/>
        <v>0</v>
      </c>
      <c r="M44" s="17" t="str">
        <f t="shared" si="37"/>
        <v>np</v>
      </c>
      <c r="N44" s="18">
        <f t="shared" si="6"/>
        <v>0</v>
      </c>
      <c r="O44" s="16" t="e">
        <f>VLOOKUP($C44,'[2]Men''s Foil'!$C$4:$AZ$149,O$1-2,FALSE)</f>
        <v>#N/A</v>
      </c>
      <c r="P44" s="17" t="str">
        <f t="shared" si="38"/>
        <v>np</v>
      </c>
      <c r="Q44" s="18">
        <f t="shared" si="7"/>
        <v>0</v>
      </c>
      <c r="R44" s="16" t="e">
        <f>VLOOKUP($C44,'[2]Men''s Foil'!$C$4:$AZ$149,R$1-2,FALSE)</f>
        <v>#N/A</v>
      </c>
      <c r="S44" s="17" t="str">
        <f t="shared" si="39"/>
        <v>np</v>
      </c>
      <c r="T44" s="18">
        <f t="shared" si="8"/>
        <v>0</v>
      </c>
      <c r="U44" s="16" t="e">
        <f>VLOOKUP($C44,'[2]Men''s Foil'!$C$4:$AZ$149,U$1-2,FALSE)</f>
        <v>#N/A</v>
      </c>
      <c r="V44" s="17" t="str">
        <f t="shared" si="40"/>
        <v>np</v>
      </c>
      <c r="W44" s="18">
        <f t="shared" si="9"/>
        <v>0</v>
      </c>
      <c r="X44" s="16" t="e">
        <f>VLOOKUP($C44,'[2]Men''s Foil'!$C$4:$AZ$149,X$1-2,FALSE)</f>
        <v>#N/A</v>
      </c>
      <c r="Z44">
        <f t="shared" si="10"/>
        <v>0</v>
      </c>
      <c r="AA44">
        <f t="shared" si="11"/>
        <v>100</v>
      </c>
      <c r="AB44">
        <f t="shared" si="12"/>
        <v>0</v>
      </c>
      <c r="AC44">
        <f t="shared" si="13"/>
        <v>0</v>
      </c>
      <c r="AD44">
        <f t="shared" si="14"/>
        <v>0</v>
      </c>
      <c r="AE44">
        <f t="shared" si="15"/>
        <v>0</v>
      </c>
      <c r="AF44">
        <f t="shared" si="16"/>
        <v>0</v>
      </c>
      <c r="AH44" s="30"/>
    </row>
    <row r="45" spans="1:34" ht="13.5">
      <c r="A45" s="2" t="str">
        <f t="shared" si="0"/>
        <v>42T</v>
      </c>
      <c r="B45" s="2" t="str">
        <f t="shared" si="36"/>
        <v> </v>
      </c>
      <c r="C45" s="26" t="s">
        <v>30</v>
      </c>
      <c r="D45" s="26">
        <v>1989</v>
      </c>
      <c r="E45" s="38">
        <f t="shared" si="1"/>
        <v>68</v>
      </c>
      <c r="F45" s="38">
        <f t="shared" si="2"/>
        <v>68</v>
      </c>
      <c r="G45" s="3" t="s">
        <v>5</v>
      </c>
      <c r="H45" s="5">
        <f t="shared" si="3"/>
        <v>0</v>
      </c>
      <c r="I45" s="4">
        <v>19</v>
      </c>
      <c r="J45" s="5">
        <f t="shared" si="4"/>
        <v>68</v>
      </c>
      <c r="K45" s="4" t="s">
        <v>5</v>
      </c>
      <c r="L45" s="5">
        <f t="shared" si="5"/>
        <v>0</v>
      </c>
      <c r="M45" s="17" t="str">
        <f t="shared" si="37"/>
        <v>np</v>
      </c>
      <c r="N45" s="18">
        <f t="shared" si="6"/>
        <v>0</v>
      </c>
      <c r="O45" s="16" t="e">
        <f>VLOOKUP($C45,'[2]Men''s Foil'!$C$4:$AZ$149,O$1-2,FALSE)</f>
        <v>#N/A</v>
      </c>
      <c r="P45" s="17" t="str">
        <f t="shared" si="38"/>
        <v>np</v>
      </c>
      <c r="Q45" s="18">
        <f t="shared" si="7"/>
        <v>0</v>
      </c>
      <c r="R45" s="16" t="e">
        <f>VLOOKUP($C45,'[2]Men''s Foil'!$C$4:$AZ$149,R$1-2,FALSE)</f>
        <v>#N/A</v>
      </c>
      <c r="S45" s="17" t="str">
        <f t="shared" si="39"/>
        <v>np</v>
      </c>
      <c r="T45" s="18">
        <f t="shared" si="8"/>
        <v>0</v>
      </c>
      <c r="U45" s="16" t="e">
        <f>VLOOKUP($C45,'[2]Men''s Foil'!$C$4:$AZ$149,U$1-2,FALSE)</f>
        <v>#N/A</v>
      </c>
      <c r="V45" s="17" t="str">
        <f t="shared" si="40"/>
        <v>np</v>
      </c>
      <c r="W45" s="18">
        <f t="shared" si="9"/>
        <v>0</v>
      </c>
      <c r="X45" s="16" t="e">
        <f>VLOOKUP($C45,'[2]Men''s Foil'!$C$4:$AZ$149,X$1-2,FALSE)</f>
        <v>#N/A</v>
      </c>
      <c r="Z45">
        <f t="shared" si="10"/>
        <v>0</v>
      </c>
      <c r="AA45">
        <f t="shared" si="11"/>
        <v>68</v>
      </c>
      <c r="AB45">
        <f t="shared" si="12"/>
        <v>0</v>
      </c>
      <c r="AC45">
        <f t="shared" si="13"/>
        <v>0</v>
      </c>
      <c r="AD45">
        <f t="shared" si="14"/>
        <v>0</v>
      </c>
      <c r="AE45">
        <f t="shared" si="15"/>
        <v>0</v>
      </c>
      <c r="AF45">
        <f t="shared" si="16"/>
        <v>0</v>
      </c>
      <c r="AH45" s="30"/>
    </row>
    <row r="46" spans="1:34" ht="13.5">
      <c r="A46" s="2" t="str">
        <f t="shared" si="0"/>
        <v>42T</v>
      </c>
      <c r="B46" s="2" t="str">
        <f t="shared" si="36"/>
        <v>#</v>
      </c>
      <c r="C46" s="40" t="s">
        <v>72</v>
      </c>
      <c r="D46" s="26">
        <v>1992</v>
      </c>
      <c r="E46" s="38">
        <f t="shared" si="1"/>
        <v>68</v>
      </c>
      <c r="F46" s="38">
        <f t="shared" si="2"/>
        <v>68</v>
      </c>
      <c r="G46" s="3" t="s">
        <v>5</v>
      </c>
      <c r="H46" s="5">
        <f t="shared" si="3"/>
        <v>0</v>
      </c>
      <c r="I46" s="4" t="s">
        <v>5</v>
      </c>
      <c r="J46" s="5">
        <f t="shared" si="4"/>
        <v>0</v>
      </c>
      <c r="K46" s="4">
        <v>19</v>
      </c>
      <c r="L46" s="5">
        <f t="shared" si="5"/>
        <v>68</v>
      </c>
      <c r="M46" s="17" t="str">
        <f t="shared" si="37"/>
        <v>np</v>
      </c>
      <c r="N46" s="18">
        <f t="shared" si="6"/>
        <v>0</v>
      </c>
      <c r="O46" s="16" t="e">
        <f>VLOOKUP($C46,'[2]Men''s Foil'!$C$4:$AZ$149,O$1-2,FALSE)</f>
        <v>#N/A</v>
      </c>
      <c r="P46" s="17" t="str">
        <f t="shared" si="38"/>
        <v>np</v>
      </c>
      <c r="Q46" s="18">
        <f t="shared" si="7"/>
        <v>0</v>
      </c>
      <c r="R46" s="16" t="e">
        <f>VLOOKUP($C46,'[2]Men''s Foil'!$C$4:$AZ$149,R$1-2,FALSE)</f>
        <v>#N/A</v>
      </c>
      <c r="S46" s="17" t="str">
        <f t="shared" si="39"/>
        <v>np</v>
      </c>
      <c r="T46" s="18">
        <f t="shared" si="8"/>
        <v>0</v>
      </c>
      <c r="U46" s="16" t="e">
        <f>VLOOKUP($C46,'[2]Men''s Foil'!$C$4:$AZ$149,U$1-2,FALSE)</f>
        <v>#N/A</v>
      </c>
      <c r="V46" s="17" t="str">
        <f t="shared" si="40"/>
        <v>np</v>
      </c>
      <c r="W46" s="18">
        <f t="shared" si="9"/>
        <v>0</v>
      </c>
      <c r="X46" s="16" t="e">
        <f>VLOOKUP($C46,'[2]Men''s Foil'!$C$4:$AZ$149,X$1-2,FALSE)</f>
        <v>#N/A</v>
      </c>
      <c r="Z46">
        <f t="shared" si="10"/>
        <v>0</v>
      </c>
      <c r="AA46">
        <f t="shared" si="11"/>
        <v>0</v>
      </c>
      <c r="AB46">
        <f t="shared" si="12"/>
        <v>68</v>
      </c>
      <c r="AC46">
        <f t="shared" si="13"/>
        <v>0</v>
      </c>
      <c r="AD46">
        <f t="shared" si="14"/>
        <v>0</v>
      </c>
      <c r="AE46">
        <f t="shared" si="15"/>
        <v>0</v>
      </c>
      <c r="AF46">
        <f t="shared" si="16"/>
        <v>0</v>
      </c>
      <c r="AH46" s="30"/>
    </row>
    <row r="47" spans="1:34" ht="13.5">
      <c r="A47" s="2" t="str">
        <f t="shared" si="0"/>
        <v>44</v>
      </c>
      <c r="B47" s="2" t="str">
        <f t="shared" si="36"/>
        <v> </v>
      </c>
      <c r="C47" s="26" t="s">
        <v>413</v>
      </c>
      <c r="D47" s="26">
        <v>1988</v>
      </c>
      <c r="E47" s="38">
        <f t="shared" si="1"/>
        <v>67</v>
      </c>
      <c r="F47" s="38">
        <f t="shared" si="2"/>
        <v>67</v>
      </c>
      <c r="G47" s="3" t="s">
        <v>5</v>
      </c>
      <c r="H47" s="5">
        <f t="shared" si="3"/>
        <v>0</v>
      </c>
      <c r="I47" s="4">
        <v>20</v>
      </c>
      <c r="J47" s="5">
        <f t="shared" si="4"/>
        <v>67</v>
      </c>
      <c r="K47" s="4" t="s">
        <v>5</v>
      </c>
      <c r="L47" s="5">
        <f t="shared" si="5"/>
        <v>0</v>
      </c>
      <c r="M47" s="17" t="str">
        <f t="shared" si="37"/>
        <v>np</v>
      </c>
      <c r="N47" s="18">
        <f t="shared" si="6"/>
        <v>0</v>
      </c>
      <c r="O47" s="16" t="e">
        <f>VLOOKUP($C47,'[2]Men''s Foil'!$C$4:$AZ$149,O$1-2,FALSE)</f>
        <v>#N/A</v>
      </c>
      <c r="P47" s="17" t="str">
        <f t="shared" si="38"/>
        <v>np</v>
      </c>
      <c r="Q47" s="18">
        <f t="shared" si="7"/>
        <v>0</v>
      </c>
      <c r="R47" s="16" t="e">
        <f>VLOOKUP($C47,'[2]Men''s Foil'!$C$4:$AZ$149,R$1-2,FALSE)</f>
        <v>#N/A</v>
      </c>
      <c r="S47" s="17" t="str">
        <f t="shared" si="39"/>
        <v>np</v>
      </c>
      <c r="T47" s="18">
        <f t="shared" si="8"/>
        <v>0</v>
      </c>
      <c r="U47" s="16" t="e">
        <f>VLOOKUP($C47,'[2]Men''s Foil'!$C$4:$AZ$149,U$1-2,FALSE)</f>
        <v>#N/A</v>
      </c>
      <c r="V47" s="17" t="str">
        <f t="shared" si="40"/>
        <v>np</v>
      </c>
      <c r="W47" s="18">
        <f t="shared" si="9"/>
        <v>0</v>
      </c>
      <c r="X47" s="16" t="e">
        <f>VLOOKUP($C47,'[2]Men''s Foil'!$C$4:$AZ$149,X$1-2,FALSE)</f>
        <v>#N/A</v>
      </c>
      <c r="Z47">
        <f t="shared" si="10"/>
        <v>0</v>
      </c>
      <c r="AA47">
        <f t="shared" si="11"/>
        <v>67</v>
      </c>
      <c r="AB47">
        <f t="shared" si="12"/>
        <v>0</v>
      </c>
      <c r="AC47">
        <f t="shared" si="13"/>
        <v>0</v>
      </c>
      <c r="AD47">
        <f t="shared" si="14"/>
        <v>0</v>
      </c>
      <c r="AE47">
        <f t="shared" si="15"/>
        <v>0</v>
      </c>
      <c r="AF47">
        <f t="shared" si="16"/>
        <v>0</v>
      </c>
      <c r="AH47" s="30"/>
    </row>
    <row r="48" spans="1:34" ht="13.5">
      <c r="A48" s="2" t="str">
        <f t="shared" si="0"/>
        <v>45T</v>
      </c>
      <c r="B48" s="2" t="str">
        <f t="shared" si="36"/>
        <v>#</v>
      </c>
      <c r="C48" s="40" t="s">
        <v>383</v>
      </c>
      <c r="D48" s="26">
        <v>1990</v>
      </c>
      <c r="E48" s="38">
        <f t="shared" si="1"/>
        <v>66</v>
      </c>
      <c r="F48" s="38">
        <f t="shared" si="2"/>
        <v>66</v>
      </c>
      <c r="G48" s="3" t="s">
        <v>5</v>
      </c>
      <c r="H48" s="5">
        <f t="shared" si="3"/>
        <v>0</v>
      </c>
      <c r="I48" s="4" t="s">
        <v>5</v>
      </c>
      <c r="J48" s="5">
        <f t="shared" si="4"/>
        <v>0</v>
      </c>
      <c r="K48" s="4">
        <v>21</v>
      </c>
      <c r="L48" s="5">
        <f t="shared" si="5"/>
        <v>66</v>
      </c>
      <c r="M48" s="17" t="str">
        <f t="shared" si="37"/>
        <v>np</v>
      </c>
      <c r="N48" s="18">
        <f t="shared" si="6"/>
        <v>0</v>
      </c>
      <c r="O48" s="16" t="e">
        <f>VLOOKUP($C48,'[2]Men''s Foil'!$C$4:$AZ$149,O$1-2,FALSE)</f>
        <v>#N/A</v>
      </c>
      <c r="P48" s="17" t="str">
        <f t="shared" si="38"/>
        <v>np</v>
      </c>
      <c r="Q48" s="18">
        <f t="shared" si="7"/>
        <v>0</v>
      </c>
      <c r="R48" s="16" t="e">
        <f>VLOOKUP($C48,'[2]Men''s Foil'!$C$4:$AZ$149,R$1-2,FALSE)</f>
        <v>#N/A</v>
      </c>
      <c r="S48" s="17" t="str">
        <f t="shared" si="39"/>
        <v>np</v>
      </c>
      <c r="T48" s="18">
        <f t="shared" si="8"/>
        <v>0</v>
      </c>
      <c r="U48" s="16" t="e">
        <f>VLOOKUP($C48,'[2]Men''s Foil'!$C$4:$AZ$149,U$1-2,FALSE)</f>
        <v>#N/A</v>
      </c>
      <c r="V48" s="17" t="str">
        <f t="shared" si="40"/>
        <v>np</v>
      </c>
      <c r="W48" s="18">
        <f t="shared" si="9"/>
        <v>0</v>
      </c>
      <c r="X48" s="16" t="e">
        <f>VLOOKUP($C48,'[2]Men''s Foil'!$C$4:$AZ$149,X$1-2,FALSE)</f>
        <v>#N/A</v>
      </c>
      <c r="Z48">
        <f t="shared" si="10"/>
        <v>0</v>
      </c>
      <c r="AA48">
        <f t="shared" si="11"/>
        <v>0</v>
      </c>
      <c r="AB48">
        <f t="shared" si="12"/>
        <v>66</v>
      </c>
      <c r="AC48">
        <f t="shared" si="13"/>
        <v>0</v>
      </c>
      <c r="AD48">
        <f t="shared" si="14"/>
        <v>0</v>
      </c>
      <c r="AE48">
        <f t="shared" si="15"/>
        <v>0</v>
      </c>
      <c r="AF48">
        <f t="shared" si="16"/>
        <v>0</v>
      </c>
      <c r="AH48" s="30"/>
    </row>
    <row r="49" spans="1:34" ht="13.5">
      <c r="A49" s="2" t="str">
        <f t="shared" si="0"/>
        <v>45T</v>
      </c>
      <c r="B49" s="2" t="str">
        <f t="shared" si="36"/>
        <v> </v>
      </c>
      <c r="C49" s="26" t="s">
        <v>159</v>
      </c>
      <c r="D49" s="26">
        <v>1988</v>
      </c>
      <c r="E49" s="38">
        <f t="shared" si="1"/>
        <v>66</v>
      </c>
      <c r="F49" s="38">
        <f t="shared" si="2"/>
        <v>66</v>
      </c>
      <c r="G49" s="3" t="s">
        <v>5</v>
      </c>
      <c r="H49" s="5">
        <f t="shared" si="3"/>
        <v>0</v>
      </c>
      <c r="I49" s="4">
        <v>21</v>
      </c>
      <c r="J49" s="5">
        <f t="shared" si="4"/>
        <v>66</v>
      </c>
      <c r="K49" s="4" t="s">
        <v>5</v>
      </c>
      <c r="L49" s="5">
        <f t="shared" si="5"/>
        <v>0</v>
      </c>
      <c r="M49" s="17" t="str">
        <f t="shared" si="37"/>
        <v>np</v>
      </c>
      <c r="N49" s="18">
        <f t="shared" si="6"/>
        <v>0</v>
      </c>
      <c r="O49" s="16" t="e">
        <f>VLOOKUP($C49,'[2]Men''s Foil'!$C$4:$AZ$149,O$1-2,FALSE)</f>
        <v>#N/A</v>
      </c>
      <c r="P49" s="17" t="str">
        <f t="shared" si="38"/>
        <v>np</v>
      </c>
      <c r="Q49" s="18">
        <f t="shared" si="7"/>
        <v>0</v>
      </c>
      <c r="R49" s="16" t="e">
        <f>VLOOKUP($C49,'[2]Men''s Foil'!$C$4:$AZ$149,R$1-2,FALSE)</f>
        <v>#N/A</v>
      </c>
      <c r="S49" s="17" t="str">
        <f t="shared" si="39"/>
        <v>np</v>
      </c>
      <c r="T49" s="18">
        <f t="shared" si="8"/>
        <v>0</v>
      </c>
      <c r="U49" s="16" t="e">
        <f>VLOOKUP($C49,'[2]Men''s Foil'!$C$4:$AZ$149,U$1-2,FALSE)</f>
        <v>#N/A</v>
      </c>
      <c r="V49" s="17" t="str">
        <f t="shared" si="40"/>
        <v>np</v>
      </c>
      <c r="W49" s="18">
        <f t="shared" si="9"/>
        <v>0</v>
      </c>
      <c r="X49" s="16" t="e">
        <f>VLOOKUP($C49,'[2]Men''s Foil'!$C$4:$AZ$149,X$1-2,FALSE)</f>
        <v>#N/A</v>
      </c>
      <c r="Z49">
        <f t="shared" si="10"/>
        <v>0</v>
      </c>
      <c r="AA49">
        <f t="shared" si="11"/>
        <v>66</v>
      </c>
      <c r="AB49">
        <f t="shared" si="12"/>
        <v>0</v>
      </c>
      <c r="AC49">
        <f t="shared" si="13"/>
        <v>0</v>
      </c>
      <c r="AD49">
        <f t="shared" si="14"/>
        <v>0</v>
      </c>
      <c r="AE49">
        <f t="shared" si="15"/>
        <v>0</v>
      </c>
      <c r="AF49">
        <f t="shared" si="16"/>
        <v>0</v>
      </c>
      <c r="AH49" s="30"/>
    </row>
    <row r="50" spans="1:34" ht="13.5">
      <c r="A50" s="2" t="str">
        <f t="shared" si="0"/>
        <v>47</v>
      </c>
      <c r="B50" s="2" t="str">
        <f t="shared" si="36"/>
        <v> </v>
      </c>
      <c r="C50" s="40" t="s">
        <v>522</v>
      </c>
      <c r="D50" s="26">
        <v>1989</v>
      </c>
      <c r="E50" s="38">
        <f t="shared" si="1"/>
        <v>64.5</v>
      </c>
      <c r="F50" s="38">
        <f t="shared" si="2"/>
        <v>64.5</v>
      </c>
      <c r="G50" s="3" t="s">
        <v>5</v>
      </c>
      <c r="H50" s="5">
        <f t="shared" si="3"/>
        <v>0</v>
      </c>
      <c r="I50" s="4" t="s">
        <v>5</v>
      </c>
      <c r="J50" s="5">
        <f t="shared" si="4"/>
        <v>0</v>
      </c>
      <c r="K50" s="4">
        <v>22.5</v>
      </c>
      <c r="L50" s="5">
        <f t="shared" si="5"/>
        <v>64.5</v>
      </c>
      <c r="M50" s="17" t="str">
        <f t="shared" si="37"/>
        <v>np</v>
      </c>
      <c r="N50" s="18">
        <f t="shared" si="6"/>
        <v>0</v>
      </c>
      <c r="O50" s="16" t="e">
        <f>VLOOKUP($C50,'[2]Men''s Foil'!$C$4:$AZ$149,O$1-2,FALSE)</f>
        <v>#N/A</v>
      </c>
      <c r="P50" s="17" t="str">
        <f t="shared" si="38"/>
        <v>np</v>
      </c>
      <c r="Q50" s="18">
        <f t="shared" si="7"/>
        <v>0</v>
      </c>
      <c r="R50" s="16" t="e">
        <f>VLOOKUP($C50,'[2]Men''s Foil'!$C$4:$AZ$149,R$1-2,FALSE)</f>
        <v>#N/A</v>
      </c>
      <c r="S50" s="17" t="str">
        <f t="shared" si="39"/>
        <v>np</v>
      </c>
      <c r="T50" s="18">
        <f t="shared" si="8"/>
        <v>0</v>
      </c>
      <c r="U50" s="16" t="e">
        <f>VLOOKUP($C50,'[2]Men''s Foil'!$C$4:$AZ$149,U$1-2,FALSE)</f>
        <v>#N/A</v>
      </c>
      <c r="V50" s="17" t="str">
        <f t="shared" si="40"/>
        <v>np</v>
      </c>
      <c r="W50" s="18">
        <f t="shared" si="9"/>
        <v>0</v>
      </c>
      <c r="X50" s="16" t="e">
        <f>VLOOKUP($C50,'[2]Men''s Foil'!$C$4:$AZ$149,X$1-2,FALSE)</f>
        <v>#N/A</v>
      </c>
      <c r="Z50">
        <f t="shared" si="10"/>
        <v>0</v>
      </c>
      <c r="AA50">
        <f t="shared" si="11"/>
        <v>0</v>
      </c>
      <c r="AB50">
        <f t="shared" si="12"/>
        <v>64.5</v>
      </c>
      <c r="AC50">
        <f t="shared" si="13"/>
        <v>0</v>
      </c>
      <c r="AD50">
        <f t="shared" si="14"/>
        <v>0</v>
      </c>
      <c r="AE50">
        <f t="shared" si="15"/>
        <v>0</v>
      </c>
      <c r="AF50">
        <f t="shared" si="16"/>
        <v>0</v>
      </c>
      <c r="AH50" s="30"/>
    </row>
    <row r="51" spans="1:34" ht="13.5">
      <c r="A51" s="2" t="str">
        <f t="shared" si="0"/>
        <v>48</v>
      </c>
      <c r="B51" s="2" t="str">
        <f t="shared" si="36"/>
        <v>#</v>
      </c>
      <c r="C51" s="26" t="s">
        <v>59</v>
      </c>
      <c r="D51" s="26">
        <v>1991</v>
      </c>
      <c r="E51" s="38">
        <f t="shared" si="1"/>
        <v>63</v>
      </c>
      <c r="F51" s="38">
        <f t="shared" si="2"/>
        <v>63</v>
      </c>
      <c r="G51" s="3">
        <v>24</v>
      </c>
      <c r="H51" s="5">
        <f t="shared" si="3"/>
        <v>63</v>
      </c>
      <c r="I51" s="4" t="s">
        <v>5</v>
      </c>
      <c r="J51" s="5">
        <f t="shared" si="4"/>
        <v>0</v>
      </c>
      <c r="K51" s="4" t="s">
        <v>5</v>
      </c>
      <c r="L51" s="5">
        <f t="shared" si="5"/>
        <v>0</v>
      </c>
      <c r="M51" s="17" t="str">
        <f t="shared" si="37"/>
        <v>np</v>
      </c>
      <c r="N51" s="18">
        <f t="shared" si="6"/>
        <v>0</v>
      </c>
      <c r="O51" s="16" t="e">
        <f>VLOOKUP($C51,'[2]Men''s Foil'!$C$4:$AZ$149,O$1-2,FALSE)</f>
        <v>#N/A</v>
      </c>
      <c r="P51" s="17" t="str">
        <f t="shared" si="38"/>
        <v>np</v>
      </c>
      <c r="Q51" s="18">
        <f t="shared" si="7"/>
        <v>0</v>
      </c>
      <c r="R51" s="16" t="e">
        <f>VLOOKUP($C51,'[2]Men''s Foil'!$C$4:$AZ$149,R$1-2,FALSE)</f>
        <v>#N/A</v>
      </c>
      <c r="S51" s="17" t="str">
        <f t="shared" si="39"/>
        <v>np</v>
      </c>
      <c r="T51" s="18">
        <f t="shared" si="8"/>
        <v>0</v>
      </c>
      <c r="U51" s="16" t="e">
        <f>VLOOKUP($C51,'[2]Men''s Foil'!$C$4:$AZ$149,U$1-2,FALSE)</f>
        <v>#N/A</v>
      </c>
      <c r="V51" s="17" t="str">
        <f t="shared" si="40"/>
        <v>np</v>
      </c>
      <c r="W51" s="18">
        <f t="shared" si="9"/>
        <v>0</v>
      </c>
      <c r="X51" s="16" t="e">
        <f>VLOOKUP($C51,'[2]Men''s Foil'!$C$4:$AZ$149,X$1-2,FALSE)</f>
        <v>#N/A</v>
      </c>
      <c r="Z51">
        <f t="shared" si="10"/>
        <v>63</v>
      </c>
      <c r="AA51">
        <f t="shared" si="11"/>
        <v>0</v>
      </c>
      <c r="AB51">
        <f t="shared" si="12"/>
        <v>0</v>
      </c>
      <c r="AC51">
        <f t="shared" si="13"/>
        <v>0</v>
      </c>
      <c r="AD51">
        <f t="shared" si="14"/>
        <v>0</v>
      </c>
      <c r="AE51">
        <f t="shared" si="15"/>
        <v>0</v>
      </c>
      <c r="AF51">
        <f t="shared" si="16"/>
        <v>0</v>
      </c>
      <c r="AH51" s="30"/>
    </row>
    <row r="52" spans="1:34" ht="13.5">
      <c r="A52" s="2" t="str">
        <f t="shared" si="0"/>
        <v>49</v>
      </c>
      <c r="B52" s="2" t="str">
        <f t="shared" si="36"/>
        <v> </v>
      </c>
      <c r="C52" s="26" t="s">
        <v>318</v>
      </c>
      <c r="D52" s="26">
        <v>1988</v>
      </c>
      <c r="E52" s="38">
        <f t="shared" si="1"/>
        <v>61.5</v>
      </c>
      <c r="F52" s="38">
        <f t="shared" si="2"/>
        <v>61.5</v>
      </c>
      <c r="G52" s="3">
        <v>25.5</v>
      </c>
      <c r="H52" s="5">
        <f t="shared" si="3"/>
        <v>61.5</v>
      </c>
      <c r="I52" s="4" t="s">
        <v>5</v>
      </c>
      <c r="J52" s="5">
        <f t="shared" si="4"/>
        <v>0</v>
      </c>
      <c r="K52" s="4" t="s">
        <v>5</v>
      </c>
      <c r="L52" s="5">
        <f t="shared" si="5"/>
        <v>0</v>
      </c>
      <c r="M52" s="17" t="str">
        <f t="shared" si="37"/>
        <v>np</v>
      </c>
      <c r="N52" s="18">
        <f t="shared" si="6"/>
        <v>0</v>
      </c>
      <c r="O52" s="16" t="e">
        <f>VLOOKUP($C52,'[2]Men''s Foil'!$C$4:$AZ$149,O$1-2,FALSE)</f>
        <v>#N/A</v>
      </c>
      <c r="P52" s="17" t="str">
        <f t="shared" si="38"/>
        <v>np</v>
      </c>
      <c r="Q52" s="18">
        <f t="shared" si="7"/>
        <v>0</v>
      </c>
      <c r="R52" s="16" t="e">
        <f>VLOOKUP($C52,'[2]Men''s Foil'!$C$4:$AZ$149,R$1-2,FALSE)</f>
        <v>#N/A</v>
      </c>
      <c r="S52" s="17" t="str">
        <f t="shared" si="39"/>
        <v>np</v>
      </c>
      <c r="T52" s="18">
        <f t="shared" si="8"/>
        <v>0</v>
      </c>
      <c r="U52" s="16" t="e">
        <f>VLOOKUP($C52,'[2]Men''s Foil'!$C$4:$AZ$149,U$1-2,FALSE)</f>
        <v>#N/A</v>
      </c>
      <c r="V52" s="17" t="str">
        <f t="shared" si="40"/>
        <v>np</v>
      </c>
      <c r="W52" s="18">
        <f t="shared" si="9"/>
        <v>0</v>
      </c>
      <c r="X52" s="16" t="e">
        <f>VLOOKUP($C52,'[2]Men''s Foil'!$C$4:$AZ$149,X$1-2,FALSE)</f>
        <v>#N/A</v>
      </c>
      <c r="Z52">
        <f t="shared" si="10"/>
        <v>61.5</v>
      </c>
      <c r="AA52">
        <f t="shared" si="11"/>
        <v>0</v>
      </c>
      <c r="AB52">
        <f t="shared" si="12"/>
        <v>0</v>
      </c>
      <c r="AC52">
        <f t="shared" si="13"/>
        <v>0</v>
      </c>
      <c r="AD52">
        <f t="shared" si="14"/>
        <v>0</v>
      </c>
      <c r="AE52">
        <f t="shared" si="15"/>
        <v>0</v>
      </c>
      <c r="AF52">
        <f t="shared" si="16"/>
        <v>0</v>
      </c>
      <c r="AH52" s="30"/>
    </row>
    <row r="53" spans="1:34" ht="13.5">
      <c r="A53" s="2" t="str">
        <f t="shared" si="0"/>
        <v>50</v>
      </c>
      <c r="B53" s="2" t="str">
        <f t="shared" si="36"/>
        <v> </v>
      </c>
      <c r="C53" s="26" t="s">
        <v>414</v>
      </c>
      <c r="D53" s="26">
        <v>1989</v>
      </c>
      <c r="E53" s="38">
        <f t="shared" si="1"/>
        <v>60</v>
      </c>
      <c r="F53" s="38">
        <f t="shared" si="2"/>
        <v>60</v>
      </c>
      <c r="G53" s="3" t="s">
        <v>5</v>
      </c>
      <c r="H53" s="5">
        <f t="shared" si="3"/>
        <v>0</v>
      </c>
      <c r="I53" s="4">
        <v>27</v>
      </c>
      <c r="J53" s="5">
        <f t="shared" si="4"/>
        <v>60</v>
      </c>
      <c r="K53" s="4" t="s">
        <v>5</v>
      </c>
      <c r="L53" s="5">
        <f t="shared" si="5"/>
        <v>0</v>
      </c>
      <c r="M53" s="17" t="str">
        <f t="shared" si="37"/>
        <v>np</v>
      </c>
      <c r="N53" s="18">
        <f t="shared" si="6"/>
        <v>0</v>
      </c>
      <c r="O53" s="16" t="e">
        <f>VLOOKUP($C53,'[2]Men''s Foil'!$C$4:$AZ$149,O$1-2,FALSE)</f>
        <v>#N/A</v>
      </c>
      <c r="P53" s="17" t="str">
        <f t="shared" si="38"/>
        <v>np</v>
      </c>
      <c r="Q53" s="18">
        <f t="shared" si="7"/>
        <v>0</v>
      </c>
      <c r="R53" s="16" t="e">
        <f>VLOOKUP($C53,'[2]Men''s Foil'!$C$4:$AZ$149,R$1-2,FALSE)</f>
        <v>#N/A</v>
      </c>
      <c r="S53" s="17" t="str">
        <f t="shared" si="39"/>
        <v>np</v>
      </c>
      <c r="T53" s="18">
        <f t="shared" si="8"/>
        <v>0</v>
      </c>
      <c r="U53" s="16" t="e">
        <f>VLOOKUP($C53,'[2]Men''s Foil'!$C$4:$AZ$149,U$1-2,FALSE)</f>
        <v>#N/A</v>
      </c>
      <c r="V53" s="17" t="str">
        <f t="shared" si="40"/>
        <v>np</v>
      </c>
      <c r="W53" s="18">
        <f t="shared" si="9"/>
        <v>0</v>
      </c>
      <c r="X53" s="16" t="e">
        <f>VLOOKUP($C53,'[2]Men''s Foil'!$C$4:$AZ$149,X$1-2,FALSE)</f>
        <v>#N/A</v>
      </c>
      <c r="Z53">
        <f t="shared" si="10"/>
        <v>0</v>
      </c>
      <c r="AA53">
        <f t="shared" si="11"/>
        <v>60</v>
      </c>
      <c r="AB53">
        <f t="shared" si="12"/>
        <v>0</v>
      </c>
      <c r="AC53">
        <f t="shared" si="13"/>
        <v>0</v>
      </c>
      <c r="AD53">
        <f t="shared" si="14"/>
        <v>0</v>
      </c>
      <c r="AE53">
        <f t="shared" si="15"/>
        <v>0</v>
      </c>
      <c r="AF53">
        <f t="shared" si="16"/>
        <v>0</v>
      </c>
      <c r="AH53" s="30"/>
    </row>
    <row r="54" spans="1:34" ht="13.5">
      <c r="A54" s="2" t="str">
        <f t="shared" si="0"/>
        <v>51</v>
      </c>
      <c r="B54" s="2" t="str">
        <f t="shared" si="36"/>
        <v>#</v>
      </c>
      <c r="C54" s="26" t="s">
        <v>138</v>
      </c>
      <c r="D54" s="26">
        <v>1990</v>
      </c>
      <c r="E54" s="38">
        <f t="shared" si="1"/>
        <v>59</v>
      </c>
      <c r="F54" s="38">
        <f t="shared" si="2"/>
        <v>59</v>
      </c>
      <c r="G54" s="3">
        <v>28</v>
      </c>
      <c r="H54" s="5">
        <f t="shared" si="3"/>
        <v>59</v>
      </c>
      <c r="I54" s="4" t="s">
        <v>5</v>
      </c>
      <c r="J54" s="5">
        <f t="shared" si="4"/>
        <v>0</v>
      </c>
      <c r="K54" s="4" t="s">
        <v>5</v>
      </c>
      <c r="L54" s="5">
        <f t="shared" si="5"/>
        <v>0</v>
      </c>
      <c r="M54" s="17" t="str">
        <f t="shared" si="37"/>
        <v>np</v>
      </c>
      <c r="N54" s="18">
        <f t="shared" si="6"/>
        <v>0</v>
      </c>
      <c r="O54" s="16" t="e">
        <f>VLOOKUP($C54,'[2]Men''s Foil'!$C$4:$AZ$149,O$1-2,FALSE)</f>
        <v>#N/A</v>
      </c>
      <c r="P54" s="17" t="str">
        <f t="shared" si="38"/>
        <v>np</v>
      </c>
      <c r="Q54" s="18">
        <f t="shared" si="7"/>
        <v>0</v>
      </c>
      <c r="R54" s="16" t="e">
        <f>VLOOKUP($C54,'[2]Men''s Foil'!$C$4:$AZ$149,R$1-2,FALSE)</f>
        <v>#N/A</v>
      </c>
      <c r="S54" s="17" t="str">
        <f t="shared" si="39"/>
        <v>np</v>
      </c>
      <c r="T54" s="18">
        <f t="shared" si="8"/>
        <v>0</v>
      </c>
      <c r="U54" s="16" t="e">
        <f>VLOOKUP($C54,'[2]Men''s Foil'!$C$4:$AZ$149,U$1-2,FALSE)</f>
        <v>#N/A</v>
      </c>
      <c r="V54" s="17" t="str">
        <f t="shared" si="40"/>
        <v>np</v>
      </c>
      <c r="W54" s="18">
        <f t="shared" si="9"/>
        <v>0</v>
      </c>
      <c r="X54" s="16" t="e">
        <f>VLOOKUP($C54,'[2]Men''s Foil'!$C$4:$AZ$149,X$1-2,FALSE)</f>
        <v>#N/A</v>
      </c>
      <c r="Z54">
        <f t="shared" si="10"/>
        <v>59</v>
      </c>
      <c r="AA54">
        <f t="shared" si="11"/>
        <v>0</v>
      </c>
      <c r="AB54">
        <f t="shared" si="12"/>
        <v>0</v>
      </c>
      <c r="AC54">
        <f t="shared" si="13"/>
        <v>0</v>
      </c>
      <c r="AD54">
        <f t="shared" si="14"/>
        <v>0</v>
      </c>
      <c r="AE54">
        <f t="shared" si="15"/>
        <v>0</v>
      </c>
      <c r="AF54">
        <f t="shared" si="16"/>
        <v>0</v>
      </c>
      <c r="AH54" s="30"/>
    </row>
    <row r="55" spans="1:34" ht="13.5">
      <c r="A55" s="2" t="str">
        <f t="shared" si="0"/>
        <v>52T</v>
      </c>
      <c r="B55" s="2" t="str">
        <f t="shared" si="36"/>
        <v>#</v>
      </c>
      <c r="C55" s="26" t="s">
        <v>172</v>
      </c>
      <c r="D55" s="26">
        <v>1992</v>
      </c>
      <c r="E55" s="38">
        <f t="shared" si="1"/>
        <v>57</v>
      </c>
      <c r="F55" s="38">
        <f t="shared" si="2"/>
        <v>57</v>
      </c>
      <c r="G55" s="3">
        <v>30</v>
      </c>
      <c r="H55" s="5">
        <f t="shared" si="3"/>
        <v>57</v>
      </c>
      <c r="I55" s="4" t="s">
        <v>5</v>
      </c>
      <c r="J55" s="5">
        <f t="shared" si="4"/>
        <v>0</v>
      </c>
      <c r="K55" s="4" t="s">
        <v>5</v>
      </c>
      <c r="L55" s="5">
        <f t="shared" si="5"/>
        <v>0</v>
      </c>
      <c r="M55" s="17" t="str">
        <f t="shared" si="37"/>
        <v>np</v>
      </c>
      <c r="N55" s="18">
        <f t="shared" si="6"/>
        <v>0</v>
      </c>
      <c r="O55" s="16" t="e">
        <f>VLOOKUP($C55,'[2]Men''s Foil'!$C$4:$AZ$149,O$1-2,FALSE)</f>
        <v>#N/A</v>
      </c>
      <c r="P55" s="17" t="str">
        <f t="shared" si="38"/>
        <v>np</v>
      </c>
      <c r="Q55" s="18">
        <f t="shared" si="7"/>
        <v>0</v>
      </c>
      <c r="R55" s="16" t="e">
        <f>VLOOKUP($C55,'[2]Men''s Foil'!$C$4:$AZ$149,R$1-2,FALSE)</f>
        <v>#N/A</v>
      </c>
      <c r="S55" s="17" t="str">
        <f t="shared" si="39"/>
        <v>np</v>
      </c>
      <c r="T55" s="18">
        <f t="shared" si="8"/>
        <v>0</v>
      </c>
      <c r="U55" s="16" t="e">
        <f>VLOOKUP($C55,'[2]Men''s Foil'!$C$4:$AZ$149,U$1-2,FALSE)</f>
        <v>#N/A</v>
      </c>
      <c r="V55" s="17" t="str">
        <f t="shared" si="40"/>
        <v>np</v>
      </c>
      <c r="W55" s="18">
        <f t="shared" si="9"/>
        <v>0</v>
      </c>
      <c r="X55" s="16" t="e">
        <f>VLOOKUP($C55,'[2]Men''s Foil'!$C$4:$AZ$149,X$1-2,FALSE)</f>
        <v>#N/A</v>
      </c>
      <c r="Z55">
        <f t="shared" si="10"/>
        <v>57</v>
      </c>
      <c r="AA55">
        <f t="shared" si="11"/>
        <v>0</v>
      </c>
      <c r="AB55">
        <f t="shared" si="12"/>
        <v>0</v>
      </c>
      <c r="AC55">
        <f t="shared" si="13"/>
        <v>0</v>
      </c>
      <c r="AD55">
        <f t="shared" si="14"/>
        <v>0</v>
      </c>
      <c r="AE55">
        <f t="shared" si="15"/>
        <v>0</v>
      </c>
      <c r="AF55">
        <f t="shared" si="16"/>
        <v>0</v>
      </c>
      <c r="AH55" s="30"/>
    </row>
    <row r="56" spans="1:34" ht="13.5">
      <c r="A56" s="2" t="str">
        <f t="shared" si="0"/>
        <v>52T</v>
      </c>
      <c r="B56" s="2" t="str">
        <f t="shared" si="36"/>
        <v> </v>
      </c>
      <c r="C56" s="26" t="s">
        <v>40</v>
      </c>
      <c r="D56" s="26">
        <v>1989</v>
      </c>
      <c r="E56" s="38">
        <f t="shared" si="1"/>
        <v>57</v>
      </c>
      <c r="F56" s="38">
        <f t="shared" si="2"/>
        <v>57</v>
      </c>
      <c r="G56" s="3" t="s">
        <v>5</v>
      </c>
      <c r="H56" s="5">
        <f t="shared" si="3"/>
        <v>0</v>
      </c>
      <c r="I56" s="4">
        <v>30</v>
      </c>
      <c r="J56" s="5">
        <f t="shared" si="4"/>
        <v>57</v>
      </c>
      <c r="K56" s="4" t="s">
        <v>5</v>
      </c>
      <c r="L56" s="5">
        <f t="shared" si="5"/>
        <v>0</v>
      </c>
      <c r="M56" s="17" t="str">
        <f t="shared" si="37"/>
        <v>np</v>
      </c>
      <c r="N56" s="18">
        <f t="shared" si="6"/>
        <v>0</v>
      </c>
      <c r="O56" s="16" t="e">
        <f>VLOOKUP($C56,'[2]Men''s Foil'!$C$4:$AZ$149,O$1-2,FALSE)</f>
        <v>#N/A</v>
      </c>
      <c r="P56" s="17" t="str">
        <f t="shared" si="38"/>
        <v>np</v>
      </c>
      <c r="Q56" s="18">
        <f t="shared" si="7"/>
        <v>0</v>
      </c>
      <c r="R56" s="16" t="e">
        <f>VLOOKUP($C56,'[2]Men''s Foil'!$C$4:$AZ$149,R$1-2,FALSE)</f>
        <v>#N/A</v>
      </c>
      <c r="S56" s="17" t="str">
        <f t="shared" si="39"/>
        <v>np</v>
      </c>
      <c r="T56" s="18">
        <f t="shared" si="8"/>
        <v>0</v>
      </c>
      <c r="U56" s="16" t="e">
        <f>VLOOKUP($C56,'[2]Men''s Foil'!$C$4:$AZ$149,U$1-2,FALSE)</f>
        <v>#N/A</v>
      </c>
      <c r="V56" s="17" t="str">
        <f t="shared" si="40"/>
        <v>np</v>
      </c>
      <c r="W56" s="18">
        <f t="shared" si="9"/>
        <v>0</v>
      </c>
      <c r="X56" s="16" t="e">
        <f>VLOOKUP($C56,'[2]Men''s Foil'!$C$4:$AZ$149,X$1-2,FALSE)</f>
        <v>#N/A</v>
      </c>
      <c r="Z56">
        <f t="shared" si="10"/>
        <v>0</v>
      </c>
      <c r="AA56">
        <f t="shared" si="11"/>
        <v>57</v>
      </c>
      <c r="AB56">
        <f t="shared" si="12"/>
        <v>0</v>
      </c>
      <c r="AC56">
        <f t="shared" si="13"/>
        <v>0</v>
      </c>
      <c r="AD56">
        <f t="shared" si="14"/>
        <v>0</v>
      </c>
      <c r="AE56">
        <f t="shared" si="15"/>
        <v>0</v>
      </c>
      <c r="AF56">
        <f t="shared" si="16"/>
        <v>0</v>
      </c>
      <c r="AH56" s="30"/>
    </row>
    <row r="57" spans="1:34" ht="13.5">
      <c r="A57" s="2" t="str">
        <f t="shared" si="0"/>
        <v>52T</v>
      </c>
      <c r="B57" s="2" t="str">
        <f t="shared" si="36"/>
        <v> </v>
      </c>
      <c r="C57" s="40" t="s">
        <v>523</v>
      </c>
      <c r="D57" s="26">
        <v>1989</v>
      </c>
      <c r="E57" s="38">
        <f t="shared" si="1"/>
        <v>57</v>
      </c>
      <c r="F57" s="38">
        <f t="shared" si="2"/>
        <v>57</v>
      </c>
      <c r="G57" s="3" t="s">
        <v>5</v>
      </c>
      <c r="H57" s="5">
        <f t="shared" si="3"/>
        <v>0</v>
      </c>
      <c r="I57" s="4" t="s">
        <v>5</v>
      </c>
      <c r="J57" s="5">
        <f t="shared" si="4"/>
        <v>0</v>
      </c>
      <c r="K57" s="4">
        <v>30</v>
      </c>
      <c r="L57" s="5">
        <f t="shared" si="5"/>
        <v>57</v>
      </c>
      <c r="M57" s="17" t="str">
        <f t="shared" si="37"/>
        <v>np</v>
      </c>
      <c r="N57" s="18">
        <f t="shared" si="6"/>
        <v>0</v>
      </c>
      <c r="O57" s="16" t="e">
        <f>VLOOKUP($C57,'[2]Men''s Foil'!$C$4:$AZ$149,O$1-2,FALSE)</f>
        <v>#N/A</v>
      </c>
      <c r="P57" s="17" t="str">
        <f t="shared" si="38"/>
        <v>np</v>
      </c>
      <c r="Q57" s="18">
        <f t="shared" si="7"/>
        <v>0</v>
      </c>
      <c r="R57" s="16" t="e">
        <f>VLOOKUP($C57,'[2]Men''s Foil'!$C$4:$AZ$149,R$1-2,FALSE)</f>
        <v>#N/A</v>
      </c>
      <c r="S57" s="17" t="str">
        <f t="shared" si="39"/>
        <v>np</v>
      </c>
      <c r="T57" s="18">
        <f t="shared" si="8"/>
        <v>0</v>
      </c>
      <c r="U57" s="16" t="e">
        <f>VLOOKUP($C57,'[2]Men''s Foil'!$C$4:$AZ$149,U$1-2,FALSE)</f>
        <v>#N/A</v>
      </c>
      <c r="V57" s="17" t="str">
        <f t="shared" si="40"/>
        <v>np</v>
      </c>
      <c r="W57" s="18">
        <f t="shared" si="9"/>
        <v>0</v>
      </c>
      <c r="X57" s="16" t="e">
        <f>VLOOKUP($C57,'[2]Men''s Foil'!$C$4:$AZ$149,X$1-2,FALSE)</f>
        <v>#N/A</v>
      </c>
      <c r="Z57">
        <f t="shared" si="10"/>
        <v>0</v>
      </c>
      <c r="AA57">
        <f t="shared" si="11"/>
        <v>0</v>
      </c>
      <c r="AB57">
        <f t="shared" si="12"/>
        <v>57</v>
      </c>
      <c r="AC57">
        <f t="shared" si="13"/>
        <v>0</v>
      </c>
      <c r="AD57">
        <f t="shared" si="14"/>
        <v>0</v>
      </c>
      <c r="AE57">
        <f t="shared" si="15"/>
        <v>0</v>
      </c>
      <c r="AF57">
        <f t="shared" si="16"/>
        <v>0</v>
      </c>
      <c r="AH57" s="30"/>
    </row>
    <row r="58" spans="1:34" ht="13.5">
      <c r="A58" s="2" t="str">
        <f t="shared" si="0"/>
        <v>55</v>
      </c>
      <c r="B58" s="2" t="str">
        <f t="shared" si="36"/>
        <v> </v>
      </c>
      <c r="C58" s="26" t="s">
        <v>351</v>
      </c>
      <c r="D58" s="26">
        <v>1988</v>
      </c>
      <c r="E58" s="38">
        <f t="shared" si="1"/>
        <v>56</v>
      </c>
      <c r="F58" s="38">
        <f t="shared" si="2"/>
        <v>56</v>
      </c>
      <c r="G58" s="3">
        <v>31</v>
      </c>
      <c r="H58" s="5">
        <f t="shared" si="3"/>
        <v>56</v>
      </c>
      <c r="I58" s="4" t="s">
        <v>5</v>
      </c>
      <c r="J58" s="5">
        <f t="shared" si="4"/>
        <v>0</v>
      </c>
      <c r="K58" s="4" t="s">
        <v>5</v>
      </c>
      <c r="L58" s="5">
        <f t="shared" si="5"/>
        <v>0</v>
      </c>
      <c r="M58" s="17" t="str">
        <f t="shared" si="37"/>
        <v>np</v>
      </c>
      <c r="N58" s="18">
        <f t="shared" si="6"/>
        <v>0</v>
      </c>
      <c r="O58" s="16" t="e">
        <f>VLOOKUP($C58,'[2]Men''s Foil'!$C$4:$AZ$149,O$1-2,FALSE)</f>
        <v>#N/A</v>
      </c>
      <c r="P58" s="17" t="str">
        <f t="shared" si="38"/>
        <v>np</v>
      </c>
      <c r="Q58" s="18">
        <f t="shared" si="7"/>
        <v>0</v>
      </c>
      <c r="R58" s="16" t="e">
        <f>VLOOKUP($C58,'[2]Men''s Foil'!$C$4:$AZ$149,R$1-2,FALSE)</f>
        <v>#N/A</v>
      </c>
      <c r="S58" s="17" t="str">
        <f t="shared" si="39"/>
        <v>np</v>
      </c>
      <c r="T58" s="18">
        <f t="shared" si="8"/>
        <v>0</v>
      </c>
      <c r="U58" s="16" t="e">
        <f>VLOOKUP($C58,'[2]Men''s Foil'!$C$4:$AZ$149,U$1-2,FALSE)</f>
        <v>#N/A</v>
      </c>
      <c r="V58" s="17" t="str">
        <f t="shared" si="40"/>
        <v>np</v>
      </c>
      <c r="W58" s="18">
        <f t="shared" si="9"/>
        <v>0</v>
      </c>
      <c r="X58" s="16" t="e">
        <f>VLOOKUP($C58,'[2]Men''s Foil'!$C$4:$AZ$149,X$1-2,FALSE)</f>
        <v>#N/A</v>
      </c>
      <c r="Z58">
        <f t="shared" si="10"/>
        <v>56</v>
      </c>
      <c r="AA58">
        <f t="shared" si="11"/>
        <v>0</v>
      </c>
      <c r="AB58">
        <f t="shared" si="12"/>
        <v>0</v>
      </c>
      <c r="AC58">
        <f t="shared" si="13"/>
        <v>0</v>
      </c>
      <c r="AD58">
        <f t="shared" si="14"/>
        <v>0</v>
      </c>
      <c r="AE58">
        <f t="shared" si="15"/>
        <v>0</v>
      </c>
      <c r="AF58">
        <f t="shared" si="16"/>
        <v>0</v>
      </c>
      <c r="AH58" s="30"/>
    </row>
    <row r="59" spans="1:34" ht="13.5">
      <c r="A59" s="2" t="str">
        <f t="shared" si="0"/>
        <v>56T</v>
      </c>
      <c r="B59" s="2" t="str">
        <f t="shared" si="24"/>
        <v>#</v>
      </c>
      <c r="C59" s="26" t="s">
        <v>223</v>
      </c>
      <c r="D59" s="26">
        <v>1990</v>
      </c>
      <c r="E59" s="38">
        <f t="shared" si="1"/>
        <v>55</v>
      </c>
      <c r="F59" s="38">
        <f t="shared" si="2"/>
        <v>55</v>
      </c>
      <c r="G59" s="3">
        <v>32</v>
      </c>
      <c r="H59" s="5">
        <f t="shared" si="3"/>
        <v>55</v>
      </c>
      <c r="I59" s="4" t="s">
        <v>5</v>
      </c>
      <c r="J59" s="5">
        <f t="shared" si="4"/>
        <v>0</v>
      </c>
      <c r="K59" s="4" t="s">
        <v>5</v>
      </c>
      <c r="L59" s="5">
        <f t="shared" si="5"/>
        <v>0</v>
      </c>
      <c r="M59" s="17" t="str">
        <f t="shared" si="25"/>
        <v>np</v>
      </c>
      <c r="N59" s="18">
        <f t="shared" si="6"/>
        <v>0</v>
      </c>
      <c r="O59" s="16" t="e">
        <f>VLOOKUP($C59,'[2]Men''s Foil'!$C$4:$AZ$149,O$1-2,FALSE)</f>
        <v>#N/A</v>
      </c>
      <c r="P59" s="17" t="str">
        <f t="shared" si="26"/>
        <v>np</v>
      </c>
      <c r="Q59" s="18">
        <f t="shared" si="7"/>
        <v>0</v>
      </c>
      <c r="R59" s="16" t="e">
        <f>VLOOKUP($C59,'[2]Men''s Foil'!$C$4:$AZ$149,R$1-2,FALSE)</f>
        <v>#N/A</v>
      </c>
      <c r="S59" s="17" t="str">
        <f t="shared" si="27"/>
        <v>np</v>
      </c>
      <c r="T59" s="18">
        <f t="shared" si="8"/>
        <v>0</v>
      </c>
      <c r="U59" s="16" t="e">
        <f>VLOOKUP($C59,'[2]Men''s Foil'!$C$4:$AZ$149,U$1-2,FALSE)</f>
        <v>#N/A</v>
      </c>
      <c r="V59" s="17" t="str">
        <f t="shared" si="28"/>
        <v>np</v>
      </c>
      <c r="W59" s="18">
        <f t="shared" si="9"/>
        <v>0</v>
      </c>
      <c r="X59" s="16" t="e">
        <f>VLOOKUP($C59,'[2]Men''s Foil'!$C$4:$AZ$149,X$1-2,FALSE)</f>
        <v>#N/A</v>
      </c>
      <c r="Z59">
        <f t="shared" si="10"/>
        <v>55</v>
      </c>
      <c r="AA59">
        <f t="shared" si="11"/>
        <v>0</v>
      </c>
      <c r="AB59">
        <f t="shared" si="12"/>
        <v>0</v>
      </c>
      <c r="AC59">
        <f t="shared" si="13"/>
        <v>0</v>
      </c>
      <c r="AD59">
        <f t="shared" si="14"/>
        <v>0</v>
      </c>
      <c r="AE59">
        <f t="shared" si="15"/>
        <v>0</v>
      </c>
      <c r="AF59">
        <f t="shared" si="16"/>
        <v>0</v>
      </c>
      <c r="AH59" s="30"/>
    </row>
    <row r="60" spans="1:34" ht="13.5">
      <c r="A60" s="2" t="str">
        <f t="shared" si="0"/>
        <v>56T</v>
      </c>
      <c r="B60" s="2" t="str">
        <f>IF(D60&gt;=U13Cutoff,"#"," ")</f>
        <v> </v>
      </c>
      <c r="C60" s="40" t="s">
        <v>524</v>
      </c>
      <c r="D60" s="26">
        <v>1988</v>
      </c>
      <c r="E60" s="38">
        <f t="shared" si="1"/>
        <v>55</v>
      </c>
      <c r="F60" s="38">
        <f t="shared" si="2"/>
        <v>55</v>
      </c>
      <c r="G60" s="3" t="s">
        <v>5</v>
      </c>
      <c r="H60" s="5">
        <f t="shared" si="3"/>
        <v>0</v>
      </c>
      <c r="I60" s="4" t="s">
        <v>5</v>
      </c>
      <c r="J60" s="5">
        <f t="shared" si="4"/>
        <v>0</v>
      </c>
      <c r="K60" s="4">
        <v>32</v>
      </c>
      <c r="L60" s="5">
        <f t="shared" si="5"/>
        <v>55</v>
      </c>
      <c r="M60" s="17" t="str">
        <f>IF(ISERROR(O60),"np",O60)</f>
        <v>np</v>
      </c>
      <c r="N60" s="18">
        <f t="shared" si="6"/>
        <v>0</v>
      </c>
      <c r="O60" s="16" t="e">
        <f>VLOOKUP($C60,'[2]Men''s Foil'!$C$4:$AZ$149,O$1-2,FALSE)</f>
        <v>#N/A</v>
      </c>
      <c r="P60" s="17" t="str">
        <f>IF(ISERROR(R60),"np",R60)</f>
        <v>np</v>
      </c>
      <c r="Q60" s="18">
        <f t="shared" si="7"/>
        <v>0</v>
      </c>
      <c r="R60" s="16" t="e">
        <f>VLOOKUP($C60,'[2]Men''s Foil'!$C$4:$AZ$149,R$1-2,FALSE)</f>
        <v>#N/A</v>
      </c>
      <c r="S60" s="17" t="str">
        <f>IF(ISERROR(U60),"np",U60)</f>
        <v>np</v>
      </c>
      <c r="T60" s="18">
        <f t="shared" si="8"/>
        <v>0</v>
      </c>
      <c r="U60" s="16" t="e">
        <f>VLOOKUP($C60,'[2]Men''s Foil'!$C$4:$AZ$149,U$1-2,FALSE)</f>
        <v>#N/A</v>
      </c>
      <c r="V60" s="17" t="str">
        <f>IF(ISERROR(X60),"np",X60)</f>
        <v>np</v>
      </c>
      <c r="W60" s="18">
        <f t="shared" si="9"/>
        <v>0</v>
      </c>
      <c r="X60" s="16" t="e">
        <f>VLOOKUP($C60,'[2]Men''s Foil'!$C$4:$AZ$149,X$1-2,FALSE)</f>
        <v>#N/A</v>
      </c>
      <c r="Z60">
        <f t="shared" si="10"/>
        <v>0</v>
      </c>
      <c r="AA60">
        <f t="shared" si="11"/>
        <v>0</v>
      </c>
      <c r="AB60">
        <f t="shared" si="12"/>
        <v>55</v>
      </c>
      <c r="AC60">
        <f t="shared" si="13"/>
        <v>0</v>
      </c>
      <c r="AD60">
        <f t="shared" si="14"/>
        <v>0</v>
      </c>
      <c r="AE60">
        <f t="shared" si="15"/>
        <v>0</v>
      </c>
      <c r="AF60">
        <f t="shared" si="16"/>
        <v>0</v>
      </c>
      <c r="AH60" s="30"/>
    </row>
    <row r="61" ht="13.5">
      <c r="AH61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&amp;L&amp;"Arial,Bold"# Youth-12
* Permanent Resident&amp;"Arial,Regular"
Total = Best 4 results&amp;CPage &amp;P&amp;R&amp;"Arial,Bold"np = Did not earn points (including not competing)&amp;"Arial,Regular"
Printed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5.421875" style="6" hidden="1" customWidth="1"/>
    <col min="22" max="23" width="5.421875" style="6" customWidth="1"/>
    <col min="24" max="24" width="4.7109375" style="6" hidden="1" customWidth="1"/>
    <col min="26" max="32" width="9.140625" style="0" hidden="1" customWidth="1"/>
  </cols>
  <sheetData>
    <row r="1" spans="1:24" s="11" customFormat="1" ht="12.75" customHeight="1">
      <c r="A1" s="7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256</v>
      </c>
      <c r="H1" s="10"/>
      <c r="I1" s="9" t="s">
        <v>371</v>
      </c>
      <c r="J1" s="10"/>
      <c r="K1" s="9" t="s">
        <v>448</v>
      </c>
      <c r="L1" s="10"/>
      <c r="M1" s="15" t="s">
        <v>450</v>
      </c>
      <c r="N1" s="19"/>
      <c r="O1" s="20">
        <f>HLOOKUP(M1,'[2]Men''s Saber'!$F$1:$M$3,3,0)</f>
        <v>6</v>
      </c>
      <c r="P1" s="15" t="s">
        <v>253</v>
      </c>
      <c r="Q1" s="19"/>
      <c r="R1" s="20">
        <f>HLOOKUP(P1,'[2]Men''s Saber'!$F$1:$M$3,3,0)</f>
        <v>8</v>
      </c>
      <c r="S1" s="15" t="s">
        <v>254</v>
      </c>
      <c r="T1" s="19"/>
      <c r="U1" s="20">
        <f>HLOOKUP(S1,'[2]Men''s Saber'!$F$1:$M$3,3,0)</f>
        <v>10</v>
      </c>
      <c r="V1" s="15" t="s">
        <v>361</v>
      </c>
      <c r="W1" s="19"/>
      <c r="X1" s="20">
        <f>HLOOKUP(V1,'[2]Men''s Saber'!$F$1:$M$3,3,0)</f>
        <v>12</v>
      </c>
    </row>
    <row r="2" spans="1:34" s="11" customFormat="1" ht="18.75" customHeight="1">
      <c r="A2" s="7"/>
      <c r="B2" s="7"/>
      <c r="C2" s="12"/>
      <c r="D2" s="12"/>
      <c r="E2" s="36"/>
      <c r="F2" s="36"/>
      <c r="G2" s="35" t="s">
        <v>4</v>
      </c>
      <c r="H2" s="10" t="s">
        <v>257</v>
      </c>
      <c r="I2" s="13" t="s">
        <v>4</v>
      </c>
      <c r="J2" s="10" t="s">
        <v>372</v>
      </c>
      <c r="K2" s="13" t="s">
        <v>4</v>
      </c>
      <c r="L2" s="10" t="s">
        <v>449</v>
      </c>
      <c r="M2" s="15" t="str">
        <f ca="1">INDIRECT("'[CADET.XLS]Men''s Saber'!R2C"&amp;O1,FALSE)</f>
        <v>D</v>
      </c>
      <c r="N2" s="19" t="str">
        <f>IF(ISERROR(FIND("%",O2)),O2,LEFT(O2,FIND("%",O2)-1))</f>
        <v>Summer&lt;BR&gt;2003&lt;BR&gt;U16</v>
      </c>
      <c r="O2" s="14" t="str">
        <f ca="1">INDIRECT("'[CADET.XLS]Men''s Saber'!R2C"&amp;O1+1,FALSE)</f>
        <v>Summer&lt;BR&gt;2003&lt;BR&gt;U16</v>
      </c>
      <c r="P2" s="15" t="str">
        <f ca="1">INDIRECT("'[CADET.XLS]Men''s Saber'!R2C"&amp;R1,FALSE)</f>
        <v>C</v>
      </c>
      <c r="Q2" s="19" t="str">
        <f>IF(ISERROR(FIND("%",R2)),R2,LEFT(R2,FIND("%",R2)-1))</f>
        <v>Oct 2002&lt;BR&gt;CADET</v>
      </c>
      <c r="R2" s="14" t="str">
        <f ca="1">INDIRECT("'[CADET.XLS]Men''s Saber'!R2C"&amp;R1+1,FALSE)</f>
        <v>Oct 2002&lt;BR&gt;CADET</v>
      </c>
      <c r="S2" s="15" t="str">
        <f ca="1">INDIRECT("'[CADET.XLS]Men''s Saber'!R2C"&amp;U1,FALSE)</f>
        <v>C</v>
      </c>
      <c r="T2" s="19" t="str">
        <f>IF(ISERROR(FIND("%",U2)),U2,LEFT(U2,FIND("%",U2)-1))</f>
        <v>Nov 2002&lt;BR&gt;CADET</v>
      </c>
      <c r="U2" s="14" t="str">
        <f ca="1">INDIRECT("'[CADET.XLS]Men''s Saber'!R2C"&amp;U1+1,FALSE)</f>
        <v>Nov 2002&lt;BR&gt;CADET</v>
      </c>
      <c r="V2" s="15" t="str">
        <f ca="1">INDIRECT("'[CADET.XLS]Men''s Saber'!R2C"&amp;X1,FALSE)</f>
        <v>D</v>
      </c>
      <c r="W2" s="19" t="str">
        <f>IF(ISERROR(FIND("%",X2)),X2,LEFT(X2,FIND("%",X2)-1))</f>
        <v>2003 JO^s&lt;BR&gt;CADET</v>
      </c>
      <c r="X2" s="14" t="str">
        <f ca="1">INDIRECT("'[CADET.XLS]Men''s Saber'!R2C"&amp;X1+1,FALSE)</f>
        <v>2003 JO^s&lt;BR&gt;CADET</v>
      </c>
      <c r="AH2" s="25"/>
    </row>
    <row r="3" spans="1:24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3</v>
      </c>
      <c r="I3" s="21">
        <f>COLUMN()</f>
        <v>9</v>
      </c>
      <c r="J3" s="22">
        <f>HLOOKUP(I2,PointTableHeader,2,FALSE)</f>
        <v>3</v>
      </c>
      <c r="K3" s="21">
        <f>COLUMN()</f>
        <v>11</v>
      </c>
      <c r="L3" s="22">
        <f>HLOOKUP(K2,PointTableHeader,2,FALSE)</f>
        <v>3</v>
      </c>
      <c r="M3" s="23">
        <f>COLUMN()</f>
        <v>13</v>
      </c>
      <c r="N3" s="24">
        <f>HLOOKUP(M2,PointTableHeader,2,FALSE)</f>
        <v>5</v>
      </c>
      <c r="O3" s="14"/>
      <c r="P3" s="23">
        <f>COLUMN()</f>
        <v>16</v>
      </c>
      <c r="Q3" s="24">
        <f>HLOOKUP(P2,PointTableHeader,2,FALSE)</f>
        <v>4</v>
      </c>
      <c r="R3" s="14"/>
      <c r="S3" s="23">
        <f>COLUMN()</f>
        <v>19</v>
      </c>
      <c r="T3" s="24">
        <f>HLOOKUP(S2,PointTableHeader,2,FALSE)</f>
        <v>4</v>
      </c>
      <c r="U3" s="14"/>
      <c r="V3" s="23">
        <f>COLUMN()</f>
        <v>22</v>
      </c>
      <c r="W3" s="24">
        <f>HLOOKUP(V2,PointTableHeader,2,FALSE)</f>
        <v>5</v>
      </c>
      <c r="X3" s="14"/>
    </row>
    <row r="4" spans="1:34" ht="13.5">
      <c r="A4" s="2" t="str">
        <f aca="true" t="shared" si="0" ref="A4:A35">IF(E4=0,"",IF(E4=E3,A3,ROW()-3&amp;IF(E4=E5,"T","")))</f>
        <v>1</v>
      </c>
      <c r="B4" s="2" t="str">
        <f aca="true" t="shared" si="1" ref="B4:B35">IF(D4&gt;=U13Cutoff,"#"," ")</f>
        <v> </v>
      </c>
      <c r="C4" s="26" t="s">
        <v>11</v>
      </c>
      <c r="D4" s="31">
        <v>1988</v>
      </c>
      <c r="E4" s="38">
        <f aca="true" t="shared" si="2" ref="E4:E57">LARGE($Z4:$AF4,1)+LARGE($Z4:$AF4,2)+LARGE($Z4:$AF4,3)+LARGE($Z4:$AF4,4)</f>
        <v>1280</v>
      </c>
      <c r="F4" s="38">
        <f aca="true" t="shared" si="3" ref="F4:F57">LARGE($Z4:$AB4,1)+LARGE($Z4:$AB4,2)</f>
        <v>0</v>
      </c>
      <c r="G4" s="3" t="s">
        <v>5</v>
      </c>
      <c r="H4" s="5">
        <f aca="true" t="shared" si="4" ref="H4:H57">IF(OR(G4&gt;=33,ISNUMBER(G4)=FALSE),0,VLOOKUP(G4,PointTable,H$3,TRUE))</f>
        <v>0</v>
      </c>
      <c r="I4" s="4" t="s">
        <v>5</v>
      </c>
      <c r="J4" s="5">
        <f aca="true" t="shared" si="5" ref="J4:J57">IF(OR(I4&gt;=33,ISNUMBER(I4)=FALSE),0,VLOOKUP(I4,PointTable,J$3,TRUE))</f>
        <v>0</v>
      </c>
      <c r="K4" s="4" t="s">
        <v>5</v>
      </c>
      <c r="L4" s="5">
        <f aca="true" t="shared" si="6" ref="L4:L57">IF(OR(K4&gt;=33,ISNUMBER(K4)=FALSE),0,VLOOKUP(K4,PointTable,L$3,TRUE))</f>
        <v>0</v>
      </c>
      <c r="M4" s="17">
        <f aca="true" t="shared" si="7" ref="M4:M35">IF(ISERROR(O4),"np",O4)</f>
        <v>1</v>
      </c>
      <c r="N4" s="18">
        <f aca="true" t="shared" si="8" ref="N4:N57">IF(OR(M4&gt;=33,ISNUMBER(M4)=FALSE),0,VLOOKUP(M4,PointTable,N$3,TRUE))</f>
        <v>400</v>
      </c>
      <c r="O4" s="16">
        <f>VLOOKUP($C4,'[2]Men''s Saber'!$C$4:$AZ$150,O$1-2,FALSE)</f>
        <v>1</v>
      </c>
      <c r="P4" s="17">
        <f aca="true" t="shared" si="9" ref="P4:P35">IF(ISERROR(R4),"np",R4)</f>
        <v>3</v>
      </c>
      <c r="Q4" s="18">
        <f aca="true" t="shared" si="10" ref="Q4:Q57">IF(OR(P4&gt;=33,ISNUMBER(P4)=FALSE),0,VLOOKUP(P4,PointTable,Q$3,TRUE))</f>
        <v>340</v>
      </c>
      <c r="R4" s="16">
        <f>VLOOKUP($C4,'[2]Men''s Saber'!$C$4:$AZ$150,R$1-2,FALSE)</f>
        <v>3</v>
      </c>
      <c r="S4" s="17">
        <f aca="true" t="shared" si="11" ref="S4:S35">IF(ISERROR(U4),"np",U4)</f>
        <v>17</v>
      </c>
      <c r="T4" s="18">
        <f aca="true" t="shared" si="12" ref="T4:T57">IF(OR(S4&gt;=33,ISNUMBER(S4)=FALSE),0,VLOOKUP(S4,PointTable,T$3,TRUE))</f>
        <v>140</v>
      </c>
      <c r="U4" s="16">
        <f>VLOOKUP($C4,'[2]Men''s Saber'!$C$4:$AZ$150,U$1-2,FALSE)</f>
        <v>17</v>
      </c>
      <c r="V4" s="17">
        <f aca="true" t="shared" si="13" ref="V4:V35">IF(ISERROR(X4),"np",X4)</f>
        <v>1</v>
      </c>
      <c r="W4" s="18">
        <f aca="true" t="shared" si="14" ref="W4:W57">IF(OR(V4&gt;=33,ISNUMBER(V4)=FALSE),0,VLOOKUP(V4,PointTable,W$3,TRUE))</f>
        <v>400</v>
      </c>
      <c r="X4" s="16">
        <f>VLOOKUP($C4,'[2]Men''s Saber'!$C$4:$AZ$150,X$1-2,FALSE)</f>
        <v>1</v>
      </c>
      <c r="Z4">
        <f aca="true" t="shared" si="15" ref="Z4:Z36">H4</f>
        <v>0</v>
      </c>
      <c r="AA4">
        <f aca="true" t="shared" si="16" ref="AA4:AA36">J4</f>
        <v>0</v>
      </c>
      <c r="AB4">
        <f aca="true" t="shared" si="17" ref="AB4:AB36">L4</f>
        <v>0</v>
      </c>
      <c r="AC4">
        <f aca="true" t="shared" si="18" ref="AC4:AC36">N4</f>
        <v>400</v>
      </c>
      <c r="AD4">
        <f aca="true" t="shared" si="19" ref="AD4:AD36">Q4</f>
        <v>340</v>
      </c>
      <c r="AE4">
        <f aca="true" t="shared" si="20" ref="AE4:AE36">T4</f>
        <v>140</v>
      </c>
      <c r="AF4">
        <f aca="true" t="shared" si="21" ref="AF4:AF36">W4</f>
        <v>400</v>
      </c>
      <c r="AH4" s="30"/>
    </row>
    <row r="5" spans="1:34" ht="13.5">
      <c r="A5" s="2" t="str">
        <f t="shared" si="0"/>
        <v>2</v>
      </c>
      <c r="B5" s="2" t="str">
        <f t="shared" si="1"/>
        <v> </v>
      </c>
      <c r="C5" s="26" t="s">
        <v>16</v>
      </c>
      <c r="D5" s="31">
        <v>1988</v>
      </c>
      <c r="E5" s="38">
        <f t="shared" si="2"/>
        <v>1168.5</v>
      </c>
      <c r="F5" s="38">
        <f t="shared" si="3"/>
        <v>200</v>
      </c>
      <c r="G5" s="3" t="s">
        <v>5</v>
      </c>
      <c r="H5" s="5">
        <f t="shared" si="4"/>
        <v>0</v>
      </c>
      <c r="I5" s="4" t="s">
        <v>5</v>
      </c>
      <c r="J5" s="5">
        <f t="shared" si="5"/>
        <v>0</v>
      </c>
      <c r="K5" s="4">
        <v>1</v>
      </c>
      <c r="L5" s="5">
        <f t="shared" si="6"/>
        <v>200</v>
      </c>
      <c r="M5" s="17">
        <f t="shared" si="7"/>
        <v>2</v>
      </c>
      <c r="N5" s="18">
        <f t="shared" si="8"/>
        <v>368</v>
      </c>
      <c r="O5" s="16">
        <f>VLOOKUP($C5,'[2]Men''s Saber'!$C$4:$AZ$150,O$1-2,FALSE)</f>
        <v>2</v>
      </c>
      <c r="P5" s="17">
        <f t="shared" si="9"/>
        <v>15.5</v>
      </c>
      <c r="Q5" s="18">
        <f t="shared" si="10"/>
        <v>200.5</v>
      </c>
      <c r="R5" s="16">
        <f>VLOOKUP($C5,'[2]Men''s Saber'!$C$4:$AZ$150,R$1-2,FALSE)</f>
        <v>15.5</v>
      </c>
      <c r="S5" s="17">
        <f t="shared" si="11"/>
        <v>1</v>
      </c>
      <c r="T5" s="18">
        <f t="shared" si="12"/>
        <v>400</v>
      </c>
      <c r="U5" s="16">
        <f>VLOOKUP($C5,'[2]Men''s Saber'!$C$4:$AZ$150,U$1-2,FALSE)</f>
        <v>1</v>
      </c>
      <c r="V5" s="17">
        <f t="shared" si="13"/>
        <v>16</v>
      </c>
      <c r="W5" s="18">
        <f t="shared" si="14"/>
        <v>200</v>
      </c>
      <c r="X5" s="16">
        <f>VLOOKUP($C5,'[2]Men''s Saber'!$C$4:$AZ$150,X$1-2,FALSE)</f>
        <v>16</v>
      </c>
      <c r="Z5">
        <f t="shared" si="15"/>
        <v>0</v>
      </c>
      <c r="AA5">
        <f t="shared" si="16"/>
        <v>0</v>
      </c>
      <c r="AB5">
        <f t="shared" si="17"/>
        <v>200</v>
      </c>
      <c r="AC5">
        <f t="shared" si="18"/>
        <v>368</v>
      </c>
      <c r="AD5">
        <f t="shared" si="19"/>
        <v>200.5</v>
      </c>
      <c r="AE5">
        <f t="shared" si="20"/>
        <v>400</v>
      </c>
      <c r="AF5">
        <f t="shared" si="21"/>
        <v>200</v>
      </c>
      <c r="AH5" s="30"/>
    </row>
    <row r="6" spans="1:34" ht="13.5">
      <c r="A6" s="2" t="str">
        <f t="shared" si="0"/>
        <v>3</v>
      </c>
      <c r="B6" s="2" t="str">
        <f t="shared" si="1"/>
        <v> </v>
      </c>
      <c r="C6" s="26" t="s">
        <v>67</v>
      </c>
      <c r="D6" s="31">
        <v>1989</v>
      </c>
      <c r="E6" s="38">
        <f t="shared" si="2"/>
        <v>854</v>
      </c>
      <c r="F6" s="38">
        <f t="shared" si="3"/>
        <v>307</v>
      </c>
      <c r="G6" s="3">
        <v>3</v>
      </c>
      <c r="H6" s="5">
        <f t="shared" si="4"/>
        <v>170</v>
      </c>
      <c r="I6" s="4">
        <v>9</v>
      </c>
      <c r="J6" s="5">
        <f t="shared" si="5"/>
        <v>107</v>
      </c>
      <c r="K6" s="4">
        <v>8</v>
      </c>
      <c r="L6" s="5">
        <f t="shared" si="6"/>
        <v>137</v>
      </c>
      <c r="M6" s="17">
        <f t="shared" si="7"/>
        <v>14</v>
      </c>
      <c r="N6" s="18">
        <f t="shared" si="8"/>
        <v>204</v>
      </c>
      <c r="O6" s="16">
        <f>VLOOKUP($C6,'[2]Men''s Saber'!$C$4:$AZ$150,O$1-2,FALSE)</f>
        <v>14</v>
      </c>
      <c r="P6" s="17">
        <f t="shared" si="9"/>
        <v>6</v>
      </c>
      <c r="Q6" s="18">
        <f t="shared" si="10"/>
        <v>278</v>
      </c>
      <c r="R6" s="16">
        <f>VLOOKUP($C6,'[2]Men''s Saber'!$C$4:$AZ$150,R$1-2,FALSE)</f>
        <v>6</v>
      </c>
      <c r="S6" s="17">
        <f t="shared" si="11"/>
        <v>14</v>
      </c>
      <c r="T6" s="18">
        <f t="shared" si="12"/>
        <v>202</v>
      </c>
      <c r="U6" s="16">
        <f>VLOOKUP($C6,'[2]Men''s Saber'!$C$4:$AZ$150,U$1-2,FALSE)</f>
        <v>14</v>
      </c>
      <c r="V6" s="17">
        <f t="shared" si="13"/>
        <v>24</v>
      </c>
      <c r="W6" s="18">
        <f t="shared" si="14"/>
        <v>126</v>
      </c>
      <c r="X6" s="16">
        <f>VLOOKUP($C6,'[2]Men''s Saber'!$C$4:$AZ$150,X$1-2,FALSE)</f>
        <v>24</v>
      </c>
      <c r="Z6">
        <f t="shared" si="15"/>
        <v>170</v>
      </c>
      <c r="AA6">
        <f t="shared" si="16"/>
        <v>107</v>
      </c>
      <c r="AB6">
        <f t="shared" si="17"/>
        <v>137</v>
      </c>
      <c r="AC6">
        <f t="shared" si="18"/>
        <v>204</v>
      </c>
      <c r="AD6">
        <f t="shared" si="19"/>
        <v>278</v>
      </c>
      <c r="AE6">
        <f t="shared" si="20"/>
        <v>202</v>
      </c>
      <c r="AF6">
        <f t="shared" si="21"/>
        <v>126</v>
      </c>
      <c r="AH6" s="30"/>
    </row>
    <row r="7" spans="1:34" ht="13.5">
      <c r="A7" s="2" t="str">
        <f t="shared" si="0"/>
        <v>4</v>
      </c>
      <c r="B7" s="2" t="str">
        <f t="shared" si="1"/>
        <v> </v>
      </c>
      <c r="C7" s="26" t="s">
        <v>162</v>
      </c>
      <c r="D7" s="31">
        <v>1988</v>
      </c>
      <c r="E7" s="38">
        <f t="shared" si="2"/>
        <v>798</v>
      </c>
      <c r="F7" s="38">
        <f t="shared" si="3"/>
        <v>354</v>
      </c>
      <c r="G7" s="3">
        <v>2</v>
      </c>
      <c r="H7" s="5">
        <f t="shared" si="4"/>
        <v>184</v>
      </c>
      <c r="I7" s="4">
        <v>3</v>
      </c>
      <c r="J7" s="5">
        <f t="shared" si="5"/>
        <v>170</v>
      </c>
      <c r="K7" s="4">
        <v>3</v>
      </c>
      <c r="L7" s="5">
        <f t="shared" si="6"/>
        <v>170</v>
      </c>
      <c r="M7" s="17">
        <f t="shared" si="7"/>
        <v>25</v>
      </c>
      <c r="N7" s="18">
        <f t="shared" si="8"/>
        <v>124</v>
      </c>
      <c r="O7" s="16">
        <f>VLOOKUP($C7,'[2]Men''s Saber'!$C$4:$AZ$150,O$1-2,FALSE)</f>
        <v>25</v>
      </c>
      <c r="P7" s="17" t="str">
        <f t="shared" si="9"/>
        <v>np</v>
      </c>
      <c r="Q7" s="18">
        <f t="shared" si="10"/>
        <v>0</v>
      </c>
      <c r="R7" s="16" t="str">
        <f>VLOOKUP($C7,'[2]Men''s Saber'!$C$4:$AZ$150,R$1-2,FALSE)</f>
        <v>np</v>
      </c>
      <c r="S7" s="17" t="str">
        <f t="shared" si="11"/>
        <v>np</v>
      </c>
      <c r="T7" s="18">
        <f t="shared" si="12"/>
        <v>0</v>
      </c>
      <c r="U7" s="16" t="str">
        <f>VLOOKUP($C7,'[2]Men''s Saber'!$C$4:$AZ$150,U$1-2,FALSE)</f>
        <v>np</v>
      </c>
      <c r="V7" s="17">
        <f t="shared" si="13"/>
        <v>8</v>
      </c>
      <c r="W7" s="18">
        <f t="shared" si="14"/>
        <v>274</v>
      </c>
      <c r="X7" s="16">
        <f>VLOOKUP($C7,'[2]Men''s Saber'!$C$4:$AZ$150,X$1-2,FALSE)</f>
        <v>8</v>
      </c>
      <c r="Z7">
        <f t="shared" si="15"/>
        <v>184</v>
      </c>
      <c r="AA7">
        <f t="shared" si="16"/>
        <v>170</v>
      </c>
      <c r="AB7">
        <f t="shared" si="17"/>
        <v>170</v>
      </c>
      <c r="AC7">
        <f t="shared" si="18"/>
        <v>124</v>
      </c>
      <c r="AD7">
        <f t="shared" si="19"/>
        <v>0</v>
      </c>
      <c r="AE7">
        <f t="shared" si="20"/>
        <v>0</v>
      </c>
      <c r="AF7">
        <f t="shared" si="21"/>
        <v>274</v>
      </c>
      <c r="AH7" s="30"/>
    </row>
    <row r="8" spans="1:34" ht="13.5">
      <c r="A8" s="2" t="str">
        <f t="shared" si="0"/>
        <v>5</v>
      </c>
      <c r="B8" s="2" t="str">
        <f t="shared" si="1"/>
        <v>#</v>
      </c>
      <c r="C8" s="26" t="s">
        <v>38</v>
      </c>
      <c r="D8" s="31">
        <v>1990</v>
      </c>
      <c r="E8" s="38">
        <f t="shared" si="2"/>
        <v>796</v>
      </c>
      <c r="F8" s="38">
        <f t="shared" si="3"/>
        <v>340</v>
      </c>
      <c r="G8" s="3">
        <v>20</v>
      </c>
      <c r="H8" s="5">
        <f t="shared" si="4"/>
        <v>67</v>
      </c>
      <c r="I8" s="4">
        <v>3</v>
      </c>
      <c r="J8" s="5">
        <f t="shared" si="5"/>
        <v>170</v>
      </c>
      <c r="K8" s="4">
        <v>3</v>
      </c>
      <c r="L8" s="5">
        <f t="shared" si="6"/>
        <v>170</v>
      </c>
      <c r="M8" s="17">
        <f t="shared" si="7"/>
        <v>3</v>
      </c>
      <c r="N8" s="18">
        <f t="shared" si="8"/>
        <v>340</v>
      </c>
      <c r="O8" s="16">
        <f>VLOOKUP($C8,'[2]Men''s Saber'!$C$4:$AZ$150,O$1-2,FALSE)</f>
        <v>3</v>
      </c>
      <c r="P8" s="17" t="str">
        <f t="shared" si="9"/>
        <v>np</v>
      </c>
      <c r="Q8" s="18">
        <f t="shared" si="10"/>
        <v>0</v>
      </c>
      <c r="R8" s="16" t="str">
        <f>VLOOKUP($C8,'[2]Men''s Saber'!$C$4:$AZ$150,R$1-2,FALSE)</f>
        <v>np</v>
      </c>
      <c r="S8" s="17" t="str">
        <f t="shared" si="11"/>
        <v>np</v>
      </c>
      <c r="T8" s="18">
        <f t="shared" si="12"/>
        <v>0</v>
      </c>
      <c r="U8" s="16" t="str">
        <f>VLOOKUP($C8,'[2]Men''s Saber'!$C$4:$AZ$150,U$1-2,FALSE)</f>
        <v>np</v>
      </c>
      <c r="V8" s="17">
        <f t="shared" si="13"/>
        <v>29</v>
      </c>
      <c r="W8" s="18">
        <f t="shared" si="14"/>
        <v>116</v>
      </c>
      <c r="X8" s="16">
        <f>VLOOKUP($C8,'[2]Men''s Saber'!$C$4:$AZ$150,X$1-2,FALSE)</f>
        <v>29</v>
      </c>
      <c r="Z8">
        <f t="shared" si="15"/>
        <v>67</v>
      </c>
      <c r="AA8">
        <f t="shared" si="16"/>
        <v>170</v>
      </c>
      <c r="AB8">
        <f t="shared" si="17"/>
        <v>170</v>
      </c>
      <c r="AC8">
        <f t="shared" si="18"/>
        <v>340</v>
      </c>
      <c r="AD8">
        <f t="shared" si="19"/>
        <v>0</v>
      </c>
      <c r="AE8">
        <f t="shared" si="20"/>
        <v>0</v>
      </c>
      <c r="AF8">
        <f t="shared" si="21"/>
        <v>116</v>
      </c>
      <c r="AH8" s="30"/>
    </row>
    <row r="9" spans="1:34" ht="13.5">
      <c r="A9" s="2" t="str">
        <f t="shared" si="0"/>
        <v>6</v>
      </c>
      <c r="B9" s="2" t="str">
        <f t="shared" si="1"/>
        <v> </v>
      </c>
      <c r="C9" s="26" t="s">
        <v>163</v>
      </c>
      <c r="D9" s="31">
        <v>1988</v>
      </c>
      <c r="E9" s="38">
        <f t="shared" si="2"/>
        <v>751</v>
      </c>
      <c r="F9" s="38">
        <f t="shared" si="3"/>
        <v>166</v>
      </c>
      <c r="G9" s="3">
        <v>9</v>
      </c>
      <c r="H9" s="5">
        <f t="shared" si="4"/>
        <v>107</v>
      </c>
      <c r="I9" s="4">
        <v>28</v>
      </c>
      <c r="J9" s="5">
        <f t="shared" si="5"/>
        <v>59</v>
      </c>
      <c r="K9" s="4" t="s">
        <v>5</v>
      </c>
      <c r="L9" s="5">
        <f t="shared" si="6"/>
        <v>0</v>
      </c>
      <c r="M9" s="17">
        <f t="shared" si="7"/>
        <v>19</v>
      </c>
      <c r="N9" s="18">
        <f t="shared" si="8"/>
        <v>136</v>
      </c>
      <c r="O9" s="16">
        <f>VLOOKUP($C9,'[2]Men''s Saber'!$C$4:$AZ$150,O$1-2,FALSE)</f>
        <v>19</v>
      </c>
      <c r="P9" s="17">
        <f t="shared" si="9"/>
        <v>21</v>
      </c>
      <c r="Q9" s="18">
        <f t="shared" si="10"/>
        <v>136</v>
      </c>
      <c r="R9" s="16">
        <f>VLOOKUP($C9,'[2]Men''s Saber'!$C$4:$AZ$150,R$1-2,FALSE)</f>
        <v>21</v>
      </c>
      <c r="S9" s="17">
        <f t="shared" si="11"/>
        <v>15</v>
      </c>
      <c r="T9" s="18">
        <f t="shared" si="12"/>
        <v>201</v>
      </c>
      <c r="U9" s="16">
        <f>VLOOKUP($C9,'[2]Men''s Saber'!$C$4:$AZ$150,U$1-2,FALSE)</f>
        <v>15</v>
      </c>
      <c r="V9" s="17">
        <f t="shared" si="13"/>
        <v>6</v>
      </c>
      <c r="W9" s="18">
        <f t="shared" si="14"/>
        <v>278</v>
      </c>
      <c r="X9" s="16">
        <f>VLOOKUP($C9,'[2]Men''s Saber'!$C$4:$AZ$150,X$1-2,FALSE)</f>
        <v>6</v>
      </c>
      <c r="Z9">
        <f t="shared" si="15"/>
        <v>107</v>
      </c>
      <c r="AA9">
        <f t="shared" si="16"/>
        <v>59</v>
      </c>
      <c r="AB9">
        <f t="shared" si="17"/>
        <v>0</v>
      </c>
      <c r="AC9">
        <f t="shared" si="18"/>
        <v>136</v>
      </c>
      <c r="AD9">
        <f t="shared" si="19"/>
        <v>136</v>
      </c>
      <c r="AE9">
        <f t="shared" si="20"/>
        <v>201</v>
      </c>
      <c r="AF9">
        <f t="shared" si="21"/>
        <v>278</v>
      </c>
      <c r="AH9" s="30"/>
    </row>
    <row r="10" spans="1:34" ht="13.5">
      <c r="A10" s="2" t="str">
        <f t="shared" si="0"/>
        <v>7</v>
      </c>
      <c r="B10" s="2" t="str">
        <f t="shared" si="1"/>
        <v>#</v>
      </c>
      <c r="C10" s="26" t="s">
        <v>36</v>
      </c>
      <c r="D10" s="31">
        <v>1990</v>
      </c>
      <c r="E10" s="38">
        <f t="shared" si="2"/>
        <v>596</v>
      </c>
      <c r="F10" s="38">
        <f t="shared" si="3"/>
        <v>324</v>
      </c>
      <c r="G10" s="3">
        <v>5</v>
      </c>
      <c r="H10" s="5">
        <f t="shared" si="4"/>
        <v>140</v>
      </c>
      <c r="I10" s="4">
        <v>2</v>
      </c>
      <c r="J10" s="5">
        <f t="shared" si="5"/>
        <v>184</v>
      </c>
      <c r="K10" s="4">
        <v>7</v>
      </c>
      <c r="L10" s="5">
        <f t="shared" si="6"/>
        <v>138</v>
      </c>
      <c r="M10" s="17">
        <f t="shared" si="7"/>
        <v>20</v>
      </c>
      <c r="N10" s="18">
        <f t="shared" si="8"/>
        <v>134</v>
      </c>
      <c r="O10" s="16">
        <f>VLOOKUP($C10,'[2]Men''s Saber'!$C$4:$AZ$150,O$1-2,FALSE)</f>
        <v>20</v>
      </c>
      <c r="P10" s="17" t="str">
        <f t="shared" si="9"/>
        <v>np</v>
      </c>
      <c r="Q10" s="18">
        <f t="shared" si="10"/>
        <v>0</v>
      </c>
      <c r="R10" s="16" t="str">
        <f>VLOOKUP($C10,'[2]Men''s Saber'!$C$4:$AZ$150,R$1-2,FALSE)</f>
        <v>np</v>
      </c>
      <c r="S10" s="17" t="str">
        <f t="shared" si="11"/>
        <v>np</v>
      </c>
      <c r="T10" s="18">
        <f t="shared" si="12"/>
        <v>0</v>
      </c>
      <c r="U10" s="16" t="str">
        <f>VLOOKUP($C10,'[2]Men''s Saber'!$C$4:$AZ$150,U$1-2,FALSE)</f>
        <v>np</v>
      </c>
      <c r="V10" s="17">
        <f t="shared" si="13"/>
        <v>28</v>
      </c>
      <c r="W10" s="18">
        <f t="shared" si="14"/>
        <v>118</v>
      </c>
      <c r="X10" s="16">
        <f>VLOOKUP($C10,'[2]Men''s Saber'!$C$4:$AZ$150,X$1-2,FALSE)</f>
        <v>28</v>
      </c>
      <c r="Z10">
        <f t="shared" si="15"/>
        <v>140</v>
      </c>
      <c r="AA10">
        <f t="shared" si="16"/>
        <v>184</v>
      </c>
      <c r="AB10">
        <f t="shared" si="17"/>
        <v>138</v>
      </c>
      <c r="AC10">
        <f t="shared" si="18"/>
        <v>134</v>
      </c>
      <c r="AD10">
        <f t="shared" si="19"/>
        <v>0</v>
      </c>
      <c r="AE10">
        <f t="shared" si="20"/>
        <v>0</v>
      </c>
      <c r="AF10">
        <f t="shared" si="21"/>
        <v>118</v>
      </c>
      <c r="AH10" s="30"/>
    </row>
    <row r="11" spans="1:34" ht="13.5">
      <c r="A11" s="2" t="str">
        <f t="shared" si="0"/>
        <v>8</v>
      </c>
      <c r="B11" s="2" t="str">
        <f t="shared" si="1"/>
        <v> </v>
      </c>
      <c r="C11" s="26" t="s">
        <v>20</v>
      </c>
      <c r="D11" s="31">
        <v>1988</v>
      </c>
      <c r="E11" s="38">
        <f t="shared" si="2"/>
        <v>515</v>
      </c>
      <c r="F11" s="38">
        <f t="shared" si="3"/>
        <v>200</v>
      </c>
      <c r="G11" s="3" t="s">
        <v>5</v>
      </c>
      <c r="H11" s="5">
        <f t="shared" si="4"/>
        <v>0</v>
      </c>
      <c r="I11" s="4">
        <v>1</v>
      </c>
      <c r="J11" s="5">
        <f t="shared" si="5"/>
        <v>200</v>
      </c>
      <c r="K11" s="4" t="s">
        <v>5</v>
      </c>
      <c r="L11" s="5">
        <f t="shared" si="6"/>
        <v>0</v>
      </c>
      <c r="M11" s="17" t="str">
        <f t="shared" si="7"/>
        <v>np</v>
      </c>
      <c r="N11" s="18">
        <f t="shared" si="8"/>
        <v>0</v>
      </c>
      <c r="O11" s="16" t="str">
        <f>VLOOKUP($C11,'[2]Men''s Saber'!$C$4:$AZ$150,O$1-2,FALSE)</f>
        <v>np</v>
      </c>
      <c r="P11" s="17" t="str">
        <f t="shared" si="9"/>
        <v>np</v>
      </c>
      <c r="Q11" s="18">
        <f t="shared" si="10"/>
        <v>0</v>
      </c>
      <c r="R11" s="16" t="str">
        <f>VLOOKUP($C11,'[2]Men''s Saber'!$C$4:$AZ$150,R$1-2,FALSE)</f>
        <v>np</v>
      </c>
      <c r="S11" s="17">
        <f t="shared" si="11"/>
        <v>13</v>
      </c>
      <c r="T11" s="18">
        <f t="shared" si="12"/>
        <v>203</v>
      </c>
      <c r="U11" s="16">
        <f>VLOOKUP($C11,'[2]Men''s Saber'!$C$4:$AZ$150,U$1-2,FALSE)</f>
        <v>13</v>
      </c>
      <c r="V11" s="17">
        <f t="shared" si="13"/>
        <v>31</v>
      </c>
      <c r="W11" s="18">
        <f t="shared" si="14"/>
        <v>112</v>
      </c>
      <c r="X11" s="16">
        <f>VLOOKUP($C11,'[2]Men''s Saber'!$C$4:$AZ$150,X$1-2,FALSE)</f>
        <v>31</v>
      </c>
      <c r="Z11">
        <f t="shared" si="15"/>
        <v>0</v>
      </c>
      <c r="AA11">
        <f t="shared" si="16"/>
        <v>200</v>
      </c>
      <c r="AB11">
        <f t="shared" si="17"/>
        <v>0</v>
      </c>
      <c r="AC11">
        <f t="shared" si="18"/>
        <v>0</v>
      </c>
      <c r="AD11">
        <f t="shared" si="19"/>
        <v>0</v>
      </c>
      <c r="AE11">
        <f t="shared" si="20"/>
        <v>203</v>
      </c>
      <c r="AF11">
        <f t="shared" si="21"/>
        <v>112</v>
      </c>
      <c r="AH11" s="30"/>
    </row>
    <row r="12" spans="1:34" ht="13.5">
      <c r="A12" s="2" t="str">
        <f t="shared" si="0"/>
        <v>9</v>
      </c>
      <c r="B12" s="2" t="str">
        <f t="shared" si="1"/>
        <v> </v>
      </c>
      <c r="C12" s="26" t="s">
        <v>212</v>
      </c>
      <c r="D12" s="31">
        <v>1988</v>
      </c>
      <c r="E12" s="38">
        <f t="shared" si="2"/>
        <v>505</v>
      </c>
      <c r="F12" s="38">
        <f t="shared" si="3"/>
        <v>279</v>
      </c>
      <c r="G12" s="3">
        <v>12</v>
      </c>
      <c r="H12" s="5">
        <f t="shared" si="4"/>
        <v>104</v>
      </c>
      <c r="I12" s="4">
        <v>5</v>
      </c>
      <c r="J12" s="5">
        <f t="shared" si="5"/>
        <v>140</v>
      </c>
      <c r="K12" s="4">
        <v>6</v>
      </c>
      <c r="L12" s="5">
        <f t="shared" si="6"/>
        <v>139</v>
      </c>
      <c r="M12" s="17">
        <f t="shared" si="7"/>
        <v>26</v>
      </c>
      <c r="N12" s="18">
        <f t="shared" si="8"/>
        <v>122</v>
      </c>
      <c r="O12" s="16">
        <f>VLOOKUP($C12,'[2]Men''s Saber'!$C$4:$AZ$150,O$1-2,FALSE)</f>
        <v>26</v>
      </c>
      <c r="P12" s="17" t="str">
        <f t="shared" si="9"/>
        <v>np</v>
      </c>
      <c r="Q12" s="18">
        <f t="shared" si="10"/>
        <v>0</v>
      </c>
      <c r="R12" s="16" t="str">
        <f>VLOOKUP($C12,'[2]Men''s Saber'!$C$4:$AZ$150,R$1-2,FALSE)</f>
        <v>np</v>
      </c>
      <c r="S12" s="17" t="str">
        <f t="shared" si="11"/>
        <v>np</v>
      </c>
      <c r="T12" s="18">
        <f t="shared" si="12"/>
        <v>0</v>
      </c>
      <c r="U12" s="16" t="str">
        <f>VLOOKUP($C12,'[2]Men''s Saber'!$C$4:$AZ$150,U$1-2,FALSE)</f>
        <v>np</v>
      </c>
      <c r="V12" s="17" t="str">
        <f t="shared" si="13"/>
        <v>np</v>
      </c>
      <c r="W12" s="18">
        <f t="shared" si="14"/>
        <v>0</v>
      </c>
      <c r="X12" s="16" t="str">
        <f>VLOOKUP($C12,'[2]Men''s Saber'!$C$4:$AZ$150,X$1-2,FALSE)</f>
        <v>np</v>
      </c>
      <c r="Z12">
        <f t="shared" si="15"/>
        <v>104</v>
      </c>
      <c r="AA12">
        <f t="shared" si="16"/>
        <v>140</v>
      </c>
      <c r="AB12">
        <f t="shared" si="17"/>
        <v>139</v>
      </c>
      <c r="AC12">
        <f t="shared" si="18"/>
        <v>122</v>
      </c>
      <c r="AD12">
        <f t="shared" si="19"/>
        <v>0</v>
      </c>
      <c r="AE12">
        <f t="shared" si="20"/>
        <v>0</v>
      </c>
      <c r="AF12">
        <f t="shared" si="21"/>
        <v>0</v>
      </c>
      <c r="AH12" s="30"/>
    </row>
    <row r="13" spans="1:34" ht="13.5">
      <c r="A13" s="2" t="str">
        <f t="shared" si="0"/>
        <v>10</v>
      </c>
      <c r="B13" s="2" t="str">
        <f t="shared" si="1"/>
        <v> </v>
      </c>
      <c r="C13" s="26" t="s">
        <v>17</v>
      </c>
      <c r="D13" s="31">
        <v>1988</v>
      </c>
      <c r="E13" s="38">
        <f t="shared" si="2"/>
        <v>473</v>
      </c>
      <c r="F13" s="38">
        <f t="shared" si="3"/>
        <v>277</v>
      </c>
      <c r="G13" s="3">
        <v>7</v>
      </c>
      <c r="H13" s="5">
        <f t="shared" si="4"/>
        <v>138</v>
      </c>
      <c r="I13" s="4">
        <v>6</v>
      </c>
      <c r="J13" s="5">
        <f t="shared" si="5"/>
        <v>139</v>
      </c>
      <c r="K13" s="4">
        <v>19</v>
      </c>
      <c r="L13" s="5">
        <f t="shared" si="6"/>
        <v>68</v>
      </c>
      <c r="M13" s="17">
        <f t="shared" si="7"/>
        <v>23</v>
      </c>
      <c r="N13" s="18">
        <f t="shared" si="8"/>
        <v>128</v>
      </c>
      <c r="O13" s="16">
        <f>VLOOKUP($C13,'[2]Men''s Saber'!$C$4:$AZ$150,O$1-2,FALSE)</f>
        <v>23</v>
      </c>
      <c r="P13" s="17" t="str">
        <f t="shared" si="9"/>
        <v>np</v>
      </c>
      <c r="Q13" s="18">
        <f t="shared" si="10"/>
        <v>0</v>
      </c>
      <c r="R13" s="16" t="str">
        <f>VLOOKUP($C13,'[2]Men''s Saber'!$C$4:$AZ$150,R$1-2,FALSE)</f>
        <v>np</v>
      </c>
      <c r="S13" s="17" t="str">
        <f t="shared" si="11"/>
        <v>np</v>
      </c>
      <c r="T13" s="18">
        <f t="shared" si="12"/>
        <v>0</v>
      </c>
      <c r="U13" s="16" t="str">
        <f>VLOOKUP($C13,'[2]Men''s Saber'!$C$4:$AZ$150,U$1-2,FALSE)</f>
        <v>np</v>
      </c>
      <c r="V13" s="17" t="str">
        <f t="shared" si="13"/>
        <v>np</v>
      </c>
      <c r="W13" s="18">
        <f t="shared" si="14"/>
        <v>0</v>
      </c>
      <c r="X13" s="16" t="str">
        <f>VLOOKUP($C13,'[2]Men''s Saber'!$C$4:$AZ$150,X$1-2,FALSE)</f>
        <v>np</v>
      </c>
      <c r="Z13">
        <f t="shared" si="15"/>
        <v>138</v>
      </c>
      <c r="AA13">
        <f t="shared" si="16"/>
        <v>139</v>
      </c>
      <c r="AB13">
        <f t="shared" si="17"/>
        <v>68</v>
      </c>
      <c r="AC13">
        <f t="shared" si="18"/>
        <v>128</v>
      </c>
      <c r="AD13">
        <f t="shared" si="19"/>
        <v>0</v>
      </c>
      <c r="AE13">
        <f t="shared" si="20"/>
        <v>0</v>
      </c>
      <c r="AF13">
        <f t="shared" si="21"/>
        <v>0</v>
      </c>
      <c r="AH13" s="30"/>
    </row>
    <row r="14" spans="1:34" ht="13.5">
      <c r="A14" s="2" t="str">
        <f t="shared" si="0"/>
        <v>11</v>
      </c>
      <c r="B14" s="2" t="str">
        <f t="shared" si="1"/>
        <v> </v>
      </c>
      <c r="C14" s="26" t="s">
        <v>50</v>
      </c>
      <c r="D14" s="31">
        <v>1988</v>
      </c>
      <c r="E14" s="38">
        <f t="shared" si="2"/>
        <v>472</v>
      </c>
      <c r="F14" s="38">
        <f t="shared" si="3"/>
        <v>200</v>
      </c>
      <c r="G14" s="3">
        <v>1</v>
      </c>
      <c r="H14" s="5">
        <f t="shared" si="4"/>
        <v>200</v>
      </c>
      <c r="I14" s="4" t="s">
        <v>5</v>
      </c>
      <c r="J14" s="5">
        <f t="shared" si="5"/>
        <v>0</v>
      </c>
      <c r="K14" s="4" t="s">
        <v>5</v>
      </c>
      <c r="L14" s="5">
        <f t="shared" si="6"/>
        <v>0</v>
      </c>
      <c r="M14" s="17" t="str">
        <f t="shared" si="7"/>
        <v>np</v>
      </c>
      <c r="N14" s="18">
        <f t="shared" si="8"/>
        <v>0</v>
      </c>
      <c r="O14" s="16" t="str">
        <f>VLOOKUP($C14,'[2]Men''s Saber'!$C$4:$AZ$150,O$1-2,FALSE)</f>
        <v>np</v>
      </c>
      <c r="P14" s="17">
        <f t="shared" si="9"/>
        <v>22</v>
      </c>
      <c r="Q14" s="18">
        <f t="shared" si="10"/>
        <v>135</v>
      </c>
      <c r="R14" s="16">
        <f>VLOOKUP($C14,'[2]Men''s Saber'!$C$4:$AZ$150,R$1-2,FALSE)</f>
        <v>22</v>
      </c>
      <c r="S14" s="17">
        <f t="shared" si="11"/>
        <v>20</v>
      </c>
      <c r="T14" s="18">
        <f t="shared" si="12"/>
        <v>137</v>
      </c>
      <c r="U14" s="16">
        <f>VLOOKUP($C14,'[2]Men''s Saber'!$C$4:$AZ$150,U$1-2,FALSE)</f>
        <v>20</v>
      </c>
      <c r="V14" s="17" t="str">
        <f t="shared" si="13"/>
        <v>np</v>
      </c>
      <c r="W14" s="18">
        <f t="shared" si="14"/>
        <v>0</v>
      </c>
      <c r="X14" s="16" t="str">
        <f>VLOOKUP($C14,'[2]Men''s Saber'!$C$4:$AZ$150,X$1-2,FALSE)</f>
        <v>np</v>
      </c>
      <c r="Z14">
        <f t="shared" si="15"/>
        <v>200</v>
      </c>
      <c r="AA14">
        <f t="shared" si="16"/>
        <v>0</v>
      </c>
      <c r="AB14">
        <f t="shared" si="17"/>
        <v>0</v>
      </c>
      <c r="AC14">
        <f t="shared" si="18"/>
        <v>0</v>
      </c>
      <c r="AD14">
        <f t="shared" si="19"/>
        <v>135</v>
      </c>
      <c r="AE14">
        <f t="shared" si="20"/>
        <v>137</v>
      </c>
      <c r="AF14">
        <f t="shared" si="21"/>
        <v>0</v>
      </c>
      <c r="AH14" s="30"/>
    </row>
    <row r="15" spans="1:34" ht="13.5">
      <c r="A15" s="2" t="str">
        <f t="shared" si="0"/>
        <v>12</v>
      </c>
      <c r="B15" s="2" t="str">
        <f t="shared" si="1"/>
        <v> </v>
      </c>
      <c r="C15" s="26" t="s">
        <v>319</v>
      </c>
      <c r="D15" s="31">
        <v>1988</v>
      </c>
      <c r="E15" s="38">
        <f t="shared" si="2"/>
        <v>468</v>
      </c>
      <c r="F15" s="38">
        <f t="shared" si="3"/>
        <v>354</v>
      </c>
      <c r="G15" s="3">
        <v>3</v>
      </c>
      <c r="H15" s="5">
        <f t="shared" si="4"/>
        <v>170</v>
      </c>
      <c r="I15" s="4" t="s">
        <v>5</v>
      </c>
      <c r="J15" s="5">
        <f t="shared" si="5"/>
        <v>0</v>
      </c>
      <c r="K15" s="4">
        <v>2</v>
      </c>
      <c r="L15" s="5">
        <f t="shared" si="6"/>
        <v>184</v>
      </c>
      <c r="M15" s="17">
        <f t="shared" si="7"/>
        <v>30</v>
      </c>
      <c r="N15" s="18">
        <f t="shared" si="8"/>
        <v>114</v>
      </c>
      <c r="O15" s="16">
        <f>VLOOKUP($C15,'[2]Men''s Saber'!$C$4:$AZ$150,O$1-2,FALSE)</f>
        <v>30</v>
      </c>
      <c r="P15" s="17" t="str">
        <f t="shared" si="9"/>
        <v>np</v>
      </c>
      <c r="Q15" s="18">
        <f t="shared" si="10"/>
        <v>0</v>
      </c>
      <c r="R15" s="16" t="str">
        <f>VLOOKUP($C15,'[2]Men''s Saber'!$C$4:$AZ$150,R$1-2,FALSE)</f>
        <v>np</v>
      </c>
      <c r="S15" s="17" t="str">
        <f t="shared" si="11"/>
        <v>np</v>
      </c>
      <c r="T15" s="18">
        <f t="shared" si="12"/>
        <v>0</v>
      </c>
      <c r="U15" s="16" t="str">
        <f>VLOOKUP($C15,'[2]Men''s Saber'!$C$4:$AZ$150,U$1-2,FALSE)</f>
        <v>np</v>
      </c>
      <c r="V15" s="17" t="str">
        <f t="shared" si="13"/>
        <v>np</v>
      </c>
      <c r="W15" s="18">
        <f t="shared" si="14"/>
        <v>0</v>
      </c>
      <c r="X15" s="16" t="str">
        <f>VLOOKUP($C15,'[2]Men''s Saber'!$C$4:$AZ$150,X$1-2,FALSE)</f>
        <v>np</v>
      </c>
      <c r="Z15">
        <f t="shared" si="15"/>
        <v>170</v>
      </c>
      <c r="AA15">
        <f t="shared" si="16"/>
        <v>0</v>
      </c>
      <c r="AB15">
        <f t="shared" si="17"/>
        <v>184</v>
      </c>
      <c r="AC15">
        <f t="shared" si="18"/>
        <v>114</v>
      </c>
      <c r="AD15">
        <f t="shared" si="19"/>
        <v>0</v>
      </c>
      <c r="AE15">
        <f t="shared" si="20"/>
        <v>0</v>
      </c>
      <c r="AF15">
        <f t="shared" si="21"/>
        <v>0</v>
      </c>
      <c r="AH15" s="30"/>
    </row>
    <row r="16" spans="1:34" ht="13.5">
      <c r="A16" s="2" t="str">
        <f t="shared" si="0"/>
        <v>13</v>
      </c>
      <c r="B16" s="2" t="str">
        <f t="shared" si="1"/>
        <v> </v>
      </c>
      <c r="C16" s="26" t="s">
        <v>160</v>
      </c>
      <c r="D16" s="31">
        <v>1988</v>
      </c>
      <c r="E16" s="38">
        <f t="shared" si="2"/>
        <v>460</v>
      </c>
      <c r="F16" s="38">
        <f t="shared" si="3"/>
        <v>244</v>
      </c>
      <c r="G16" s="3">
        <v>8</v>
      </c>
      <c r="H16" s="5">
        <f t="shared" si="4"/>
        <v>137</v>
      </c>
      <c r="I16" s="4">
        <v>12</v>
      </c>
      <c r="J16" s="5">
        <f t="shared" si="5"/>
        <v>104</v>
      </c>
      <c r="K16" s="4">
        <v>9</v>
      </c>
      <c r="L16" s="5">
        <f t="shared" si="6"/>
        <v>107</v>
      </c>
      <c r="M16" s="17">
        <f t="shared" si="7"/>
        <v>31</v>
      </c>
      <c r="N16" s="18">
        <f t="shared" si="8"/>
        <v>112</v>
      </c>
      <c r="O16" s="16">
        <f>VLOOKUP($C16,'[2]Men''s Saber'!$C$4:$AZ$150,O$1-2,FALSE)</f>
        <v>31</v>
      </c>
      <c r="P16" s="17" t="str">
        <f t="shared" si="9"/>
        <v>np</v>
      </c>
      <c r="Q16" s="18">
        <f t="shared" si="10"/>
        <v>0</v>
      </c>
      <c r="R16" s="16" t="str">
        <f>VLOOKUP($C16,'[2]Men''s Saber'!$C$4:$AZ$150,R$1-2,FALSE)</f>
        <v>np</v>
      </c>
      <c r="S16" s="17" t="str">
        <f t="shared" si="11"/>
        <v>np</v>
      </c>
      <c r="T16" s="18">
        <f t="shared" si="12"/>
        <v>0</v>
      </c>
      <c r="U16" s="16" t="str">
        <f>VLOOKUP($C16,'[2]Men''s Saber'!$C$4:$AZ$150,U$1-2,FALSE)</f>
        <v>np</v>
      </c>
      <c r="V16" s="17" t="str">
        <f t="shared" si="13"/>
        <v>np</v>
      </c>
      <c r="W16" s="18">
        <f t="shared" si="14"/>
        <v>0</v>
      </c>
      <c r="X16" s="16" t="str">
        <f>VLOOKUP($C16,'[2]Men''s Saber'!$C$4:$AZ$150,X$1-2,FALSE)</f>
        <v>np</v>
      </c>
      <c r="Z16">
        <f t="shared" si="15"/>
        <v>137</v>
      </c>
      <c r="AA16">
        <f t="shared" si="16"/>
        <v>104</v>
      </c>
      <c r="AB16">
        <f t="shared" si="17"/>
        <v>107</v>
      </c>
      <c r="AC16">
        <f t="shared" si="18"/>
        <v>112</v>
      </c>
      <c r="AD16">
        <f t="shared" si="19"/>
        <v>0</v>
      </c>
      <c r="AE16">
        <f t="shared" si="20"/>
        <v>0</v>
      </c>
      <c r="AF16">
        <f t="shared" si="21"/>
        <v>0</v>
      </c>
      <c r="AH16" s="30"/>
    </row>
    <row r="17" spans="1:34" ht="13.5">
      <c r="A17" s="2" t="str">
        <f t="shared" si="0"/>
        <v>14</v>
      </c>
      <c r="B17" s="2" t="str">
        <f t="shared" si="1"/>
        <v>#</v>
      </c>
      <c r="C17" s="26" t="s">
        <v>64</v>
      </c>
      <c r="D17" s="31">
        <v>1990</v>
      </c>
      <c r="E17" s="38">
        <f t="shared" si="2"/>
        <v>452</v>
      </c>
      <c r="F17" s="38">
        <f t="shared" si="3"/>
        <v>245</v>
      </c>
      <c r="G17" s="3">
        <v>6</v>
      </c>
      <c r="H17" s="5">
        <f t="shared" si="4"/>
        <v>139</v>
      </c>
      <c r="I17" s="4">
        <v>18</v>
      </c>
      <c r="J17" s="5">
        <f t="shared" si="5"/>
        <v>69</v>
      </c>
      <c r="K17" s="4">
        <v>10</v>
      </c>
      <c r="L17" s="5">
        <f t="shared" si="6"/>
        <v>106</v>
      </c>
      <c r="M17" s="17">
        <f t="shared" si="7"/>
        <v>18</v>
      </c>
      <c r="N17" s="18">
        <f t="shared" si="8"/>
        <v>138</v>
      </c>
      <c r="O17" s="16">
        <f>VLOOKUP($C17,'[2]Men''s Saber'!$C$4:$AZ$150,O$1-2,FALSE)</f>
        <v>18</v>
      </c>
      <c r="P17" s="17" t="str">
        <f t="shared" si="9"/>
        <v>np</v>
      </c>
      <c r="Q17" s="18">
        <f t="shared" si="10"/>
        <v>0</v>
      </c>
      <c r="R17" s="16" t="str">
        <f>VLOOKUP($C17,'[2]Men''s Saber'!$C$4:$AZ$150,R$1-2,FALSE)</f>
        <v>np</v>
      </c>
      <c r="S17" s="17" t="str">
        <f t="shared" si="11"/>
        <v>np</v>
      </c>
      <c r="T17" s="18">
        <f t="shared" si="12"/>
        <v>0</v>
      </c>
      <c r="U17" s="16" t="str">
        <f>VLOOKUP($C17,'[2]Men''s Saber'!$C$4:$AZ$150,U$1-2,FALSE)</f>
        <v>np</v>
      </c>
      <c r="V17" s="17" t="str">
        <f t="shared" si="13"/>
        <v>np</v>
      </c>
      <c r="W17" s="18">
        <f t="shared" si="14"/>
        <v>0</v>
      </c>
      <c r="X17" s="16" t="str">
        <f>VLOOKUP($C17,'[2]Men''s Saber'!$C$4:$AZ$150,X$1-2,FALSE)</f>
        <v>np</v>
      </c>
      <c r="Z17">
        <f t="shared" si="15"/>
        <v>139</v>
      </c>
      <c r="AA17">
        <f t="shared" si="16"/>
        <v>69</v>
      </c>
      <c r="AB17">
        <f t="shared" si="17"/>
        <v>106</v>
      </c>
      <c r="AC17">
        <f t="shared" si="18"/>
        <v>138</v>
      </c>
      <c r="AD17">
        <f t="shared" si="19"/>
        <v>0</v>
      </c>
      <c r="AE17">
        <f t="shared" si="20"/>
        <v>0</v>
      </c>
      <c r="AF17">
        <f t="shared" si="21"/>
        <v>0</v>
      </c>
      <c r="AH17" s="30"/>
    </row>
    <row r="18" spans="1:34" ht="13.5">
      <c r="A18" s="2" t="str">
        <f t="shared" si="0"/>
        <v>15</v>
      </c>
      <c r="B18" s="2" t="str">
        <f t="shared" si="1"/>
        <v> </v>
      </c>
      <c r="C18" s="26" t="s">
        <v>44</v>
      </c>
      <c r="D18" s="31">
        <v>1989</v>
      </c>
      <c r="E18" s="38">
        <f t="shared" si="2"/>
        <v>400</v>
      </c>
      <c r="F18" s="38">
        <f t="shared" si="3"/>
        <v>134</v>
      </c>
      <c r="G18" s="3">
        <v>18</v>
      </c>
      <c r="H18" s="5">
        <f t="shared" si="4"/>
        <v>69</v>
      </c>
      <c r="I18" s="4">
        <v>23</v>
      </c>
      <c r="J18" s="5">
        <f t="shared" si="5"/>
        <v>64</v>
      </c>
      <c r="K18" s="4">
        <v>22</v>
      </c>
      <c r="L18" s="5">
        <f t="shared" si="6"/>
        <v>65</v>
      </c>
      <c r="M18" s="17">
        <f t="shared" si="7"/>
        <v>15</v>
      </c>
      <c r="N18" s="18">
        <f t="shared" si="8"/>
        <v>202</v>
      </c>
      <c r="O18" s="16">
        <f>VLOOKUP($C18,'[2]Men''s Saber'!$C$4:$AZ$150,O$1-2,FALSE)</f>
        <v>15</v>
      </c>
      <c r="P18" s="17" t="str">
        <f t="shared" si="9"/>
        <v>np</v>
      </c>
      <c r="Q18" s="18">
        <f t="shared" si="10"/>
        <v>0</v>
      </c>
      <c r="R18" s="16" t="str">
        <f>VLOOKUP($C18,'[2]Men''s Saber'!$C$4:$AZ$150,R$1-2,FALSE)</f>
        <v>np</v>
      </c>
      <c r="S18" s="17" t="str">
        <f t="shared" si="11"/>
        <v>np</v>
      </c>
      <c r="T18" s="18">
        <f t="shared" si="12"/>
        <v>0</v>
      </c>
      <c r="U18" s="16" t="str">
        <f>VLOOKUP($C18,'[2]Men''s Saber'!$C$4:$AZ$150,U$1-2,FALSE)</f>
        <v>np</v>
      </c>
      <c r="V18" s="17" t="str">
        <f t="shared" si="13"/>
        <v>np</v>
      </c>
      <c r="W18" s="18">
        <f t="shared" si="14"/>
        <v>0</v>
      </c>
      <c r="X18" s="16" t="str">
        <f>VLOOKUP($C18,'[2]Men''s Saber'!$C$4:$AZ$150,X$1-2,FALSE)</f>
        <v>np</v>
      </c>
      <c r="Z18">
        <f t="shared" si="15"/>
        <v>69</v>
      </c>
      <c r="AA18">
        <f t="shared" si="16"/>
        <v>64</v>
      </c>
      <c r="AB18">
        <f t="shared" si="17"/>
        <v>65</v>
      </c>
      <c r="AC18">
        <f t="shared" si="18"/>
        <v>202</v>
      </c>
      <c r="AD18">
        <f t="shared" si="19"/>
        <v>0</v>
      </c>
      <c r="AE18">
        <f t="shared" si="20"/>
        <v>0</v>
      </c>
      <c r="AF18">
        <f t="shared" si="21"/>
        <v>0</v>
      </c>
      <c r="AH18" s="30"/>
    </row>
    <row r="19" spans="1:34" ht="13.5">
      <c r="A19" s="2" t="str">
        <f t="shared" si="0"/>
        <v>16</v>
      </c>
      <c r="B19" s="2" t="str">
        <f t="shared" si="1"/>
        <v> </v>
      </c>
      <c r="C19" s="26" t="s">
        <v>224</v>
      </c>
      <c r="D19" s="31">
        <v>1989</v>
      </c>
      <c r="E19" s="38">
        <f t="shared" si="2"/>
        <v>316</v>
      </c>
      <c r="F19" s="38">
        <f t="shared" si="3"/>
        <v>104</v>
      </c>
      <c r="G19" s="3" t="s">
        <v>5</v>
      </c>
      <c r="H19" s="5">
        <f t="shared" si="4"/>
        <v>0</v>
      </c>
      <c r="I19" s="4" t="s">
        <v>5</v>
      </c>
      <c r="J19" s="5">
        <f t="shared" si="5"/>
        <v>0</v>
      </c>
      <c r="K19" s="4">
        <v>12</v>
      </c>
      <c r="L19" s="5">
        <f t="shared" si="6"/>
        <v>104</v>
      </c>
      <c r="M19" s="17">
        <f t="shared" si="7"/>
        <v>10</v>
      </c>
      <c r="N19" s="18">
        <f t="shared" si="8"/>
        <v>212</v>
      </c>
      <c r="O19" s="16">
        <f>VLOOKUP($C19,'[2]Men''s Saber'!$C$4:$AZ$150,O$1-2,FALSE)</f>
        <v>10</v>
      </c>
      <c r="P19" s="17" t="str">
        <f t="shared" si="9"/>
        <v>np</v>
      </c>
      <c r="Q19" s="18">
        <f t="shared" si="10"/>
        <v>0</v>
      </c>
      <c r="R19" s="16" t="str">
        <f>VLOOKUP($C19,'[2]Men''s Saber'!$C$4:$AZ$150,R$1-2,FALSE)</f>
        <v>np</v>
      </c>
      <c r="S19" s="17" t="str">
        <f t="shared" si="11"/>
        <v>np</v>
      </c>
      <c r="T19" s="18">
        <f t="shared" si="12"/>
        <v>0</v>
      </c>
      <c r="U19" s="16" t="str">
        <f>VLOOKUP($C19,'[2]Men''s Saber'!$C$4:$AZ$150,U$1-2,FALSE)</f>
        <v>np</v>
      </c>
      <c r="V19" s="17" t="str">
        <f t="shared" si="13"/>
        <v>np</v>
      </c>
      <c r="W19" s="18">
        <f t="shared" si="14"/>
        <v>0</v>
      </c>
      <c r="X19" s="16" t="str">
        <f>VLOOKUP($C19,'[2]Men''s Saber'!$C$4:$AZ$150,X$1-2,FALSE)</f>
        <v>np</v>
      </c>
      <c r="Z19">
        <f>H19</f>
        <v>0</v>
      </c>
      <c r="AA19">
        <f>J19</f>
        <v>0</v>
      </c>
      <c r="AB19">
        <f>L19</f>
        <v>104</v>
      </c>
      <c r="AC19">
        <f>N19</f>
        <v>212</v>
      </c>
      <c r="AD19">
        <f>Q19</f>
        <v>0</v>
      </c>
      <c r="AE19">
        <f>T19</f>
        <v>0</v>
      </c>
      <c r="AF19">
        <f>W19</f>
        <v>0</v>
      </c>
      <c r="AH19" s="30"/>
    </row>
    <row r="20" spans="1:34" ht="13.5">
      <c r="A20" s="2" t="str">
        <f t="shared" si="0"/>
        <v>17</v>
      </c>
      <c r="B20" s="2" t="str">
        <f t="shared" si="1"/>
        <v> </v>
      </c>
      <c r="C20" s="26" t="s">
        <v>417</v>
      </c>
      <c r="D20" s="31">
        <v>1988</v>
      </c>
      <c r="E20" s="38">
        <f t="shared" si="2"/>
        <v>301</v>
      </c>
      <c r="F20" s="38">
        <f t="shared" si="3"/>
        <v>169</v>
      </c>
      <c r="G20" s="3" t="s">
        <v>5</v>
      </c>
      <c r="H20" s="5">
        <f t="shared" si="4"/>
        <v>0</v>
      </c>
      <c r="I20" s="4">
        <v>20</v>
      </c>
      <c r="J20" s="5">
        <f t="shared" si="5"/>
        <v>67</v>
      </c>
      <c r="K20" s="4">
        <v>14</v>
      </c>
      <c r="L20" s="5">
        <f t="shared" si="6"/>
        <v>102</v>
      </c>
      <c r="M20" s="17">
        <f t="shared" si="7"/>
        <v>21</v>
      </c>
      <c r="N20" s="18">
        <f t="shared" si="8"/>
        <v>132</v>
      </c>
      <c r="O20" s="16">
        <f>VLOOKUP($C20,'[2]Men''s Saber'!$C$4:$AZ$150,O$1-2,FALSE)</f>
        <v>21</v>
      </c>
      <c r="P20" s="17" t="str">
        <f t="shared" si="9"/>
        <v>np</v>
      </c>
      <c r="Q20" s="18">
        <f t="shared" si="10"/>
        <v>0</v>
      </c>
      <c r="R20" s="16" t="str">
        <f>VLOOKUP($C20,'[2]Men''s Saber'!$C$4:$AZ$150,R$1-2,FALSE)</f>
        <v>np</v>
      </c>
      <c r="S20" s="17" t="str">
        <f t="shared" si="11"/>
        <v>np</v>
      </c>
      <c r="T20" s="18">
        <f t="shared" si="12"/>
        <v>0</v>
      </c>
      <c r="U20" s="16" t="str">
        <f>VLOOKUP($C20,'[2]Men''s Saber'!$C$4:$AZ$150,U$1-2,FALSE)</f>
        <v>np</v>
      </c>
      <c r="V20" s="17" t="str">
        <f t="shared" si="13"/>
        <v>np</v>
      </c>
      <c r="W20" s="18">
        <f t="shared" si="14"/>
        <v>0</v>
      </c>
      <c r="X20" s="16" t="str">
        <f>VLOOKUP($C20,'[2]Men''s Saber'!$C$4:$AZ$150,X$1-2,FALSE)</f>
        <v>np</v>
      </c>
      <c r="Z20">
        <f t="shared" si="15"/>
        <v>0</v>
      </c>
      <c r="AA20">
        <f t="shared" si="16"/>
        <v>67</v>
      </c>
      <c r="AB20">
        <f t="shared" si="17"/>
        <v>102</v>
      </c>
      <c r="AC20">
        <f t="shared" si="18"/>
        <v>132</v>
      </c>
      <c r="AD20">
        <f t="shared" si="19"/>
        <v>0</v>
      </c>
      <c r="AE20">
        <f t="shared" si="20"/>
        <v>0</v>
      </c>
      <c r="AF20">
        <f t="shared" si="21"/>
        <v>0</v>
      </c>
      <c r="AH20" s="30"/>
    </row>
    <row r="21" spans="1:34" ht="13.5">
      <c r="A21" s="2" t="str">
        <f t="shared" si="0"/>
        <v>18T</v>
      </c>
      <c r="B21" s="2" t="str">
        <f t="shared" si="1"/>
        <v> </v>
      </c>
      <c r="C21" s="26" t="s">
        <v>323</v>
      </c>
      <c r="D21" s="31">
        <v>1988</v>
      </c>
      <c r="E21" s="38">
        <f t="shared" si="2"/>
        <v>270</v>
      </c>
      <c r="F21" s="38">
        <f t="shared" si="3"/>
        <v>207</v>
      </c>
      <c r="G21" s="3">
        <v>14</v>
      </c>
      <c r="H21" s="5">
        <f t="shared" si="4"/>
        <v>102</v>
      </c>
      <c r="I21" s="4">
        <v>24</v>
      </c>
      <c r="J21" s="5">
        <f t="shared" si="5"/>
        <v>63</v>
      </c>
      <c r="K21" s="4">
        <v>11</v>
      </c>
      <c r="L21" s="5">
        <f t="shared" si="6"/>
        <v>105</v>
      </c>
      <c r="M21" s="17" t="str">
        <f t="shared" si="7"/>
        <v>np</v>
      </c>
      <c r="N21" s="18">
        <f t="shared" si="8"/>
        <v>0</v>
      </c>
      <c r="O21" s="16" t="e">
        <f>VLOOKUP($C21,'[2]Men''s Saber'!$C$4:$AZ$150,O$1-2,FALSE)</f>
        <v>#N/A</v>
      </c>
      <c r="P21" s="17" t="str">
        <f t="shared" si="9"/>
        <v>np</v>
      </c>
      <c r="Q21" s="18">
        <f t="shared" si="10"/>
        <v>0</v>
      </c>
      <c r="R21" s="16" t="e">
        <f>VLOOKUP($C21,'[2]Men''s Saber'!$C$4:$AZ$150,R$1-2,FALSE)</f>
        <v>#N/A</v>
      </c>
      <c r="S21" s="17" t="str">
        <f t="shared" si="11"/>
        <v>np</v>
      </c>
      <c r="T21" s="18">
        <f t="shared" si="12"/>
        <v>0</v>
      </c>
      <c r="U21" s="16" t="e">
        <f>VLOOKUP($C21,'[2]Men''s Saber'!$C$4:$AZ$150,U$1-2,FALSE)</f>
        <v>#N/A</v>
      </c>
      <c r="V21" s="17" t="str">
        <f t="shared" si="13"/>
        <v>np</v>
      </c>
      <c r="W21" s="18">
        <f t="shared" si="14"/>
        <v>0</v>
      </c>
      <c r="X21" s="16" t="e">
        <f>VLOOKUP($C21,'[2]Men''s Saber'!$C$4:$AZ$150,X$1-2,FALSE)</f>
        <v>#N/A</v>
      </c>
      <c r="Z21">
        <f t="shared" si="15"/>
        <v>102</v>
      </c>
      <c r="AA21">
        <f t="shared" si="16"/>
        <v>63</v>
      </c>
      <c r="AB21">
        <f t="shared" si="17"/>
        <v>105</v>
      </c>
      <c r="AC21">
        <f t="shared" si="18"/>
        <v>0</v>
      </c>
      <c r="AD21">
        <f t="shared" si="19"/>
        <v>0</v>
      </c>
      <c r="AE21">
        <f t="shared" si="20"/>
        <v>0</v>
      </c>
      <c r="AF21">
        <f t="shared" si="21"/>
        <v>0</v>
      </c>
      <c r="AH21" s="30"/>
    </row>
    <row r="22" spans="1:34" ht="13.5">
      <c r="A22" s="2" t="str">
        <f t="shared" si="0"/>
        <v>18T</v>
      </c>
      <c r="B22" s="2" t="str">
        <f t="shared" si="1"/>
        <v>#</v>
      </c>
      <c r="C22" s="26" t="s">
        <v>93</v>
      </c>
      <c r="D22" s="31">
        <v>1990</v>
      </c>
      <c r="E22" s="38">
        <f t="shared" si="2"/>
        <v>270</v>
      </c>
      <c r="F22" s="38">
        <f t="shared" si="3"/>
        <v>208</v>
      </c>
      <c r="G22" s="3">
        <v>25</v>
      </c>
      <c r="H22" s="5">
        <f t="shared" si="4"/>
        <v>62</v>
      </c>
      <c r="I22" s="4">
        <v>19</v>
      </c>
      <c r="J22" s="5">
        <f t="shared" si="5"/>
        <v>68</v>
      </c>
      <c r="K22" s="4">
        <v>5</v>
      </c>
      <c r="L22" s="5">
        <f t="shared" si="6"/>
        <v>140</v>
      </c>
      <c r="M22" s="17" t="str">
        <f t="shared" si="7"/>
        <v>np</v>
      </c>
      <c r="N22" s="18">
        <f t="shared" si="8"/>
        <v>0</v>
      </c>
      <c r="O22" s="16" t="e">
        <f>VLOOKUP($C22,'[2]Men''s Saber'!$C$4:$AZ$150,O$1-2,FALSE)</f>
        <v>#N/A</v>
      </c>
      <c r="P22" s="17" t="str">
        <f t="shared" si="9"/>
        <v>np</v>
      </c>
      <c r="Q22" s="18">
        <f t="shared" si="10"/>
        <v>0</v>
      </c>
      <c r="R22" s="16" t="e">
        <f>VLOOKUP($C22,'[2]Men''s Saber'!$C$4:$AZ$150,R$1-2,FALSE)</f>
        <v>#N/A</v>
      </c>
      <c r="S22" s="17" t="str">
        <f t="shared" si="11"/>
        <v>np</v>
      </c>
      <c r="T22" s="18">
        <f t="shared" si="12"/>
        <v>0</v>
      </c>
      <c r="U22" s="16" t="e">
        <f>VLOOKUP($C22,'[2]Men''s Saber'!$C$4:$AZ$150,U$1-2,FALSE)</f>
        <v>#N/A</v>
      </c>
      <c r="V22" s="17" t="str">
        <f t="shared" si="13"/>
        <v>np</v>
      </c>
      <c r="W22" s="18">
        <f t="shared" si="14"/>
        <v>0</v>
      </c>
      <c r="X22" s="16" t="e">
        <f>VLOOKUP($C22,'[2]Men''s Saber'!$C$4:$AZ$150,X$1-2,FALSE)</f>
        <v>#N/A</v>
      </c>
      <c r="Z22">
        <f t="shared" si="15"/>
        <v>62</v>
      </c>
      <c r="AA22">
        <f t="shared" si="16"/>
        <v>68</v>
      </c>
      <c r="AB22">
        <f t="shared" si="17"/>
        <v>140</v>
      </c>
      <c r="AC22">
        <f t="shared" si="18"/>
        <v>0</v>
      </c>
      <c r="AD22">
        <f t="shared" si="19"/>
        <v>0</v>
      </c>
      <c r="AE22">
        <f t="shared" si="20"/>
        <v>0</v>
      </c>
      <c r="AF22">
        <f t="shared" si="21"/>
        <v>0</v>
      </c>
      <c r="AH22" s="30"/>
    </row>
    <row r="23" spans="1:34" ht="13.5">
      <c r="A23" s="2" t="str">
        <f t="shared" si="0"/>
        <v>20</v>
      </c>
      <c r="B23" s="2" t="str">
        <f t="shared" si="1"/>
        <v>#</v>
      </c>
      <c r="C23" s="26" t="s">
        <v>57</v>
      </c>
      <c r="D23" s="31">
        <v>1990</v>
      </c>
      <c r="E23" s="38">
        <f t="shared" si="2"/>
        <v>269</v>
      </c>
      <c r="F23" s="38">
        <f t="shared" si="3"/>
        <v>208</v>
      </c>
      <c r="G23" s="3">
        <v>26</v>
      </c>
      <c r="H23" s="5">
        <f t="shared" si="4"/>
        <v>61</v>
      </c>
      <c r="I23" s="4">
        <v>7</v>
      </c>
      <c r="J23" s="5">
        <f t="shared" si="5"/>
        <v>138</v>
      </c>
      <c r="K23" s="4">
        <v>17</v>
      </c>
      <c r="L23" s="5">
        <f t="shared" si="6"/>
        <v>70</v>
      </c>
      <c r="M23" s="17" t="str">
        <f t="shared" si="7"/>
        <v>np</v>
      </c>
      <c r="N23" s="18">
        <f t="shared" si="8"/>
        <v>0</v>
      </c>
      <c r="O23" s="16" t="e">
        <f>VLOOKUP($C23,'[2]Men''s Saber'!$C$4:$AZ$150,O$1-2,FALSE)</f>
        <v>#N/A</v>
      </c>
      <c r="P23" s="17" t="str">
        <f t="shared" si="9"/>
        <v>np</v>
      </c>
      <c r="Q23" s="18">
        <f t="shared" si="10"/>
        <v>0</v>
      </c>
      <c r="R23" s="16" t="e">
        <f>VLOOKUP($C23,'[2]Men''s Saber'!$C$4:$AZ$150,R$1-2,FALSE)</f>
        <v>#N/A</v>
      </c>
      <c r="S23" s="17" t="str">
        <f t="shared" si="11"/>
        <v>np</v>
      </c>
      <c r="T23" s="18">
        <f t="shared" si="12"/>
        <v>0</v>
      </c>
      <c r="U23" s="16" t="e">
        <f>VLOOKUP($C23,'[2]Men''s Saber'!$C$4:$AZ$150,U$1-2,FALSE)</f>
        <v>#N/A</v>
      </c>
      <c r="V23" s="17" t="str">
        <f t="shared" si="13"/>
        <v>np</v>
      </c>
      <c r="W23" s="18">
        <f t="shared" si="14"/>
        <v>0</v>
      </c>
      <c r="X23" s="16" t="e">
        <f>VLOOKUP($C23,'[2]Men''s Saber'!$C$4:$AZ$150,X$1-2,FALSE)</f>
        <v>#N/A</v>
      </c>
      <c r="Z23">
        <f t="shared" si="15"/>
        <v>61</v>
      </c>
      <c r="AA23">
        <f t="shared" si="16"/>
        <v>138</v>
      </c>
      <c r="AB23">
        <f t="shared" si="17"/>
        <v>70</v>
      </c>
      <c r="AC23">
        <f t="shared" si="18"/>
        <v>0</v>
      </c>
      <c r="AD23">
        <f t="shared" si="19"/>
        <v>0</v>
      </c>
      <c r="AE23">
        <f t="shared" si="20"/>
        <v>0</v>
      </c>
      <c r="AF23">
        <f t="shared" si="21"/>
        <v>0</v>
      </c>
      <c r="AH23" s="30"/>
    </row>
    <row r="24" spans="1:34" ht="13.5">
      <c r="A24" s="2" t="str">
        <f t="shared" si="0"/>
        <v>21</v>
      </c>
      <c r="B24" s="2" t="str">
        <f t="shared" si="1"/>
        <v> </v>
      </c>
      <c r="C24" s="26" t="s">
        <v>320</v>
      </c>
      <c r="D24" s="31">
        <v>1988</v>
      </c>
      <c r="E24" s="38">
        <f t="shared" si="2"/>
        <v>264</v>
      </c>
      <c r="F24" s="38">
        <f t="shared" si="3"/>
        <v>203</v>
      </c>
      <c r="G24" s="3">
        <v>16</v>
      </c>
      <c r="H24" s="5">
        <f t="shared" si="4"/>
        <v>100</v>
      </c>
      <c r="I24" s="4">
        <v>13</v>
      </c>
      <c r="J24" s="5">
        <f t="shared" si="5"/>
        <v>103</v>
      </c>
      <c r="K24" s="4">
        <v>26</v>
      </c>
      <c r="L24" s="5">
        <f t="shared" si="6"/>
        <v>61</v>
      </c>
      <c r="M24" s="17" t="str">
        <f t="shared" si="7"/>
        <v>np</v>
      </c>
      <c r="N24" s="18">
        <f t="shared" si="8"/>
        <v>0</v>
      </c>
      <c r="O24" s="16" t="e">
        <f>VLOOKUP($C24,'[2]Men''s Saber'!$C$4:$AZ$150,O$1-2,FALSE)</f>
        <v>#N/A</v>
      </c>
      <c r="P24" s="17" t="str">
        <f t="shared" si="9"/>
        <v>np</v>
      </c>
      <c r="Q24" s="18">
        <f t="shared" si="10"/>
        <v>0</v>
      </c>
      <c r="R24" s="16" t="e">
        <f>VLOOKUP($C24,'[2]Men''s Saber'!$C$4:$AZ$150,R$1-2,FALSE)</f>
        <v>#N/A</v>
      </c>
      <c r="S24" s="17" t="str">
        <f t="shared" si="11"/>
        <v>np</v>
      </c>
      <c r="T24" s="18">
        <f t="shared" si="12"/>
        <v>0</v>
      </c>
      <c r="U24" s="16" t="e">
        <f>VLOOKUP($C24,'[2]Men''s Saber'!$C$4:$AZ$150,U$1-2,FALSE)</f>
        <v>#N/A</v>
      </c>
      <c r="V24" s="17" t="str">
        <f t="shared" si="13"/>
        <v>np</v>
      </c>
      <c r="W24" s="18">
        <f t="shared" si="14"/>
        <v>0</v>
      </c>
      <c r="X24" s="16" t="e">
        <f>VLOOKUP($C24,'[2]Men''s Saber'!$C$4:$AZ$150,X$1-2,FALSE)</f>
        <v>#N/A</v>
      </c>
      <c r="Z24">
        <f t="shared" si="15"/>
        <v>100</v>
      </c>
      <c r="AA24">
        <f t="shared" si="16"/>
        <v>103</v>
      </c>
      <c r="AB24">
        <f t="shared" si="17"/>
        <v>61</v>
      </c>
      <c r="AC24">
        <f t="shared" si="18"/>
        <v>0</v>
      </c>
      <c r="AD24">
        <f t="shared" si="19"/>
        <v>0</v>
      </c>
      <c r="AE24">
        <f t="shared" si="20"/>
        <v>0</v>
      </c>
      <c r="AF24">
        <f t="shared" si="21"/>
        <v>0</v>
      </c>
      <c r="AH24" s="30"/>
    </row>
    <row r="25" spans="1:34" ht="13.5">
      <c r="A25" s="2" t="str">
        <f t="shared" si="0"/>
        <v>22</v>
      </c>
      <c r="B25" s="2" t="str">
        <f t="shared" si="1"/>
        <v>#</v>
      </c>
      <c r="C25" s="26" t="s">
        <v>108</v>
      </c>
      <c r="D25" s="31">
        <v>1991</v>
      </c>
      <c r="E25" s="38">
        <f t="shared" si="2"/>
        <v>253</v>
      </c>
      <c r="F25" s="38">
        <f t="shared" si="3"/>
        <v>195</v>
      </c>
      <c r="G25" s="3">
        <v>29</v>
      </c>
      <c r="H25" s="5">
        <f t="shared" si="4"/>
        <v>58</v>
      </c>
      <c r="I25" s="4">
        <v>8</v>
      </c>
      <c r="J25" s="5">
        <f t="shared" si="5"/>
        <v>137</v>
      </c>
      <c r="K25" s="4">
        <v>29</v>
      </c>
      <c r="L25" s="5">
        <f t="shared" si="6"/>
        <v>58</v>
      </c>
      <c r="M25" s="17" t="str">
        <f t="shared" si="7"/>
        <v>np</v>
      </c>
      <c r="N25" s="18">
        <f t="shared" si="8"/>
        <v>0</v>
      </c>
      <c r="O25" s="16" t="e">
        <f>VLOOKUP($C25,'[2]Men''s Saber'!$C$4:$AZ$150,O$1-2,FALSE)</f>
        <v>#N/A</v>
      </c>
      <c r="P25" s="17" t="str">
        <f t="shared" si="9"/>
        <v>np</v>
      </c>
      <c r="Q25" s="18">
        <f t="shared" si="10"/>
        <v>0</v>
      </c>
      <c r="R25" s="16" t="e">
        <f>VLOOKUP($C25,'[2]Men''s Saber'!$C$4:$AZ$150,R$1-2,FALSE)</f>
        <v>#N/A</v>
      </c>
      <c r="S25" s="17" t="str">
        <f t="shared" si="11"/>
        <v>np</v>
      </c>
      <c r="T25" s="18">
        <f t="shared" si="12"/>
        <v>0</v>
      </c>
      <c r="U25" s="16" t="e">
        <f>VLOOKUP($C25,'[2]Men''s Saber'!$C$4:$AZ$150,U$1-2,FALSE)</f>
        <v>#N/A</v>
      </c>
      <c r="V25" s="17" t="str">
        <f t="shared" si="13"/>
        <v>np</v>
      </c>
      <c r="W25" s="18">
        <f t="shared" si="14"/>
        <v>0</v>
      </c>
      <c r="X25" s="16" t="e">
        <f>VLOOKUP($C25,'[2]Men''s Saber'!$C$4:$AZ$150,X$1-2,FALSE)</f>
        <v>#N/A</v>
      </c>
      <c r="Z25">
        <f t="shared" si="15"/>
        <v>58</v>
      </c>
      <c r="AA25">
        <f t="shared" si="16"/>
        <v>137</v>
      </c>
      <c r="AB25">
        <f t="shared" si="17"/>
        <v>58</v>
      </c>
      <c r="AC25">
        <f t="shared" si="18"/>
        <v>0</v>
      </c>
      <c r="AD25">
        <f t="shared" si="19"/>
        <v>0</v>
      </c>
      <c r="AE25">
        <f t="shared" si="20"/>
        <v>0</v>
      </c>
      <c r="AF25">
        <f t="shared" si="21"/>
        <v>0</v>
      </c>
      <c r="AH25" s="30"/>
    </row>
    <row r="26" spans="1:34" ht="13.5">
      <c r="A26" s="2" t="str">
        <f t="shared" si="0"/>
        <v>23</v>
      </c>
      <c r="B26" s="2" t="str">
        <f t="shared" si="1"/>
        <v>#</v>
      </c>
      <c r="C26" s="26" t="s">
        <v>45</v>
      </c>
      <c r="D26" s="31">
        <v>1990</v>
      </c>
      <c r="E26" s="38">
        <f t="shared" si="2"/>
        <v>204</v>
      </c>
      <c r="F26" s="38">
        <f t="shared" si="3"/>
        <v>204</v>
      </c>
      <c r="G26" s="3" t="s">
        <v>5</v>
      </c>
      <c r="H26" s="5">
        <f t="shared" si="4"/>
        <v>0</v>
      </c>
      <c r="I26" s="4">
        <v>15</v>
      </c>
      <c r="J26" s="5">
        <f t="shared" si="5"/>
        <v>101</v>
      </c>
      <c r="K26" s="4">
        <v>13</v>
      </c>
      <c r="L26" s="5">
        <f t="shared" si="6"/>
        <v>103</v>
      </c>
      <c r="M26" s="17" t="str">
        <f t="shared" si="7"/>
        <v>np</v>
      </c>
      <c r="N26" s="18">
        <f t="shared" si="8"/>
        <v>0</v>
      </c>
      <c r="O26" s="16" t="e">
        <f>VLOOKUP($C26,'[2]Men''s Saber'!$C$4:$AZ$150,O$1-2,FALSE)</f>
        <v>#N/A</v>
      </c>
      <c r="P26" s="17" t="str">
        <f t="shared" si="9"/>
        <v>np</v>
      </c>
      <c r="Q26" s="18">
        <f t="shared" si="10"/>
        <v>0</v>
      </c>
      <c r="R26" s="16" t="e">
        <f>VLOOKUP($C26,'[2]Men''s Saber'!$C$4:$AZ$150,R$1-2,FALSE)</f>
        <v>#N/A</v>
      </c>
      <c r="S26" s="17" t="str">
        <f t="shared" si="11"/>
        <v>np</v>
      </c>
      <c r="T26" s="18">
        <f t="shared" si="12"/>
        <v>0</v>
      </c>
      <c r="U26" s="16" t="e">
        <f>VLOOKUP($C26,'[2]Men''s Saber'!$C$4:$AZ$150,U$1-2,FALSE)</f>
        <v>#N/A</v>
      </c>
      <c r="V26" s="17" t="str">
        <f t="shared" si="13"/>
        <v>np</v>
      </c>
      <c r="W26" s="18">
        <f t="shared" si="14"/>
        <v>0</v>
      </c>
      <c r="X26" s="16" t="e">
        <f>VLOOKUP($C26,'[2]Men''s Saber'!$C$4:$AZ$150,X$1-2,FALSE)</f>
        <v>#N/A</v>
      </c>
      <c r="Z26">
        <f t="shared" si="15"/>
        <v>0</v>
      </c>
      <c r="AA26">
        <f t="shared" si="16"/>
        <v>101</v>
      </c>
      <c r="AB26">
        <f t="shared" si="17"/>
        <v>103</v>
      </c>
      <c r="AC26">
        <f t="shared" si="18"/>
        <v>0</v>
      </c>
      <c r="AD26">
        <f t="shared" si="19"/>
        <v>0</v>
      </c>
      <c r="AE26">
        <f t="shared" si="20"/>
        <v>0</v>
      </c>
      <c r="AF26">
        <f t="shared" si="21"/>
        <v>0</v>
      </c>
      <c r="AH26" s="30"/>
    </row>
    <row r="27" spans="1:34" ht="13.5">
      <c r="A27" s="2" t="str">
        <f t="shared" si="0"/>
        <v>24</v>
      </c>
      <c r="B27" s="2" t="str">
        <f t="shared" si="1"/>
        <v> </v>
      </c>
      <c r="C27" s="26" t="s">
        <v>164</v>
      </c>
      <c r="D27" s="31">
        <v>1988</v>
      </c>
      <c r="E27" s="38">
        <f t="shared" si="2"/>
        <v>176</v>
      </c>
      <c r="F27" s="38">
        <f t="shared" si="3"/>
        <v>176</v>
      </c>
      <c r="G27" s="3">
        <v>17</v>
      </c>
      <c r="H27" s="5">
        <f t="shared" si="4"/>
        <v>70</v>
      </c>
      <c r="I27" s="4">
        <v>10</v>
      </c>
      <c r="J27" s="5">
        <f t="shared" si="5"/>
        <v>106</v>
      </c>
      <c r="K27" s="4" t="s">
        <v>5</v>
      </c>
      <c r="L27" s="5">
        <f t="shared" si="6"/>
        <v>0</v>
      </c>
      <c r="M27" s="17" t="str">
        <f t="shared" si="7"/>
        <v>np</v>
      </c>
      <c r="N27" s="18">
        <f t="shared" si="8"/>
        <v>0</v>
      </c>
      <c r="O27" s="16" t="e">
        <f>VLOOKUP($C27,'[2]Men''s Saber'!$C$4:$AZ$150,O$1-2,FALSE)</f>
        <v>#N/A</v>
      </c>
      <c r="P27" s="17" t="str">
        <f t="shared" si="9"/>
        <v>np</v>
      </c>
      <c r="Q27" s="18">
        <f t="shared" si="10"/>
        <v>0</v>
      </c>
      <c r="R27" s="16" t="e">
        <f>VLOOKUP($C27,'[2]Men''s Saber'!$C$4:$AZ$150,R$1-2,FALSE)</f>
        <v>#N/A</v>
      </c>
      <c r="S27" s="17" t="str">
        <f t="shared" si="11"/>
        <v>np</v>
      </c>
      <c r="T27" s="18">
        <f t="shared" si="12"/>
        <v>0</v>
      </c>
      <c r="U27" s="16" t="e">
        <f>VLOOKUP($C27,'[2]Men''s Saber'!$C$4:$AZ$150,U$1-2,FALSE)</f>
        <v>#N/A</v>
      </c>
      <c r="V27" s="17" t="str">
        <f t="shared" si="13"/>
        <v>np</v>
      </c>
      <c r="W27" s="18">
        <f t="shared" si="14"/>
        <v>0</v>
      </c>
      <c r="X27" s="16" t="e">
        <f>VLOOKUP($C27,'[2]Men''s Saber'!$C$4:$AZ$150,X$1-2,FALSE)</f>
        <v>#N/A</v>
      </c>
      <c r="Z27">
        <f t="shared" si="15"/>
        <v>70</v>
      </c>
      <c r="AA27">
        <f t="shared" si="16"/>
        <v>106</v>
      </c>
      <c r="AB27">
        <f t="shared" si="17"/>
        <v>0</v>
      </c>
      <c r="AC27">
        <f t="shared" si="18"/>
        <v>0</v>
      </c>
      <c r="AD27">
        <f t="shared" si="19"/>
        <v>0</v>
      </c>
      <c r="AE27">
        <f t="shared" si="20"/>
        <v>0</v>
      </c>
      <c r="AF27">
        <f t="shared" si="21"/>
        <v>0</v>
      </c>
      <c r="AH27" s="30"/>
    </row>
    <row r="28" spans="1:34" ht="13.5">
      <c r="A28" s="2" t="str">
        <f t="shared" si="0"/>
        <v>25</v>
      </c>
      <c r="B28" s="2" t="str">
        <f t="shared" si="1"/>
        <v> </v>
      </c>
      <c r="C28" s="26" t="s">
        <v>423</v>
      </c>
      <c r="D28" s="31">
        <v>1989</v>
      </c>
      <c r="E28" s="38">
        <f t="shared" si="2"/>
        <v>174</v>
      </c>
      <c r="F28" s="38">
        <f t="shared" si="3"/>
        <v>56</v>
      </c>
      <c r="G28" s="3" t="s">
        <v>5</v>
      </c>
      <c r="H28" s="5">
        <f t="shared" si="4"/>
        <v>0</v>
      </c>
      <c r="I28" s="4">
        <v>31</v>
      </c>
      <c r="J28" s="5">
        <f t="shared" si="5"/>
        <v>56</v>
      </c>
      <c r="K28" s="4" t="s">
        <v>5</v>
      </c>
      <c r="L28" s="5">
        <f t="shared" si="6"/>
        <v>0</v>
      </c>
      <c r="M28" s="17">
        <f t="shared" si="7"/>
        <v>28</v>
      </c>
      <c r="N28" s="18">
        <f t="shared" si="8"/>
        <v>118</v>
      </c>
      <c r="O28" s="16">
        <f>VLOOKUP($C28,'[2]Men''s Saber'!$C$4:$AZ$150,O$1-2,FALSE)</f>
        <v>28</v>
      </c>
      <c r="P28" s="17" t="str">
        <f t="shared" si="9"/>
        <v>np</v>
      </c>
      <c r="Q28" s="18">
        <f t="shared" si="10"/>
        <v>0</v>
      </c>
      <c r="R28" s="16" t="str">
        <f>VLOOKUP($C28,'[2]Men''s Saber'!$C$4:$AZ$150,R$1-2,FALSE)</f>
        <v>np</v>
      </c>
      <c r="S28" s="17" t="str">
        <f t="shared" si="11"/>
        <v>np</v>
      </c>
      <c r="T28" s="18">
        <f t="shared" si="12"/>
        <v>0</v>
      </c>
      <c r="U28" s="16" t="str">
        <f>VLOOKUP($C28,'[2]Men''s Saber'!$C$4:$AZ$150,U$1-2,FALSE)</f>
        <v>np</v>
      </c>
      <c r="V28" s="17" t="str">
        <f t="shared" si="13"/>
        <v>np</v>
      </c>
      <c r="W28" s="18">
        <f t="shared" si="14"/>
        <v>0</v>
      </c>
      <c r="X28" s="16" t="str">
        <f>VLOOKUP($C28,'[2]Men''s Saber'!$C$4:$AZ$150,X$1-2,FALSE)</f>
        <v>np</v>
      </c>
      <c r="Z28">
        <f t="shared" si="15"/>
        <v>0</v>
      </c>
      <c r="AA28">
        <f t="shared" si="16"/>
        <v>56</v>
      </c>
      <c r="AB28">
        <f t="shared" si="17"/>
        <v>0</v>
      </c>
      <c r="AC28">
        <f t="shared" si="18"/>
        <v>118</v>
      </c>
      <c r="AD28">
        <f t="shared" si="19"/>
        <v>0</v>
      </c>
      <c r="AE28">
        <f t="shared" si="20"/>
        <v>0</v>
      </c>
      <c r="AF28">
        <f t="shared" si="21"/>
        <v>0</v>
      </c>
      <c r="AH28" s="30"/>
    </row>
    <row r="29" spans="1:34" ht="13.5">
      <c r="A29" s="2" t="str">
        <f t="shared" si="0"/>
        <v>26</v>
      </c>
      <c r="B29" s="2" t="str">
        <f t="shared" si="1"/>
        <v> </v>
      </c>
      <c r="C29" s="26" t="s">
        <v>206</v>
      </c>
      <c r="D29" s="31">
        <v>1988</v>
      </c>
      <c r="E29" s="38">
        <f t="shared" si="2"/>
        <v>171</v>
      </c>
      <c r="F29" s="38">
        <f t="shared" si="3"/>
        <v>171</v>
      </c>
      <c r="G29" s="3" t="s">
        <v>5</v>
      </c>
      <c r="H29" s="5">
        <f t="shared" si="4"/>
        <v>0</v>
      </c>
      <c r="I29" s="4">
        <v>14</v>
      </c>
      <c r="J29" s="5">
        <f t="shared" si="5"/>
        <v>102</v>
      </c>
      <c r="K29" s="4">
        <v>18</v>
      </c>
      <c r="L29" s="5">
        <f t="shared" si="6"/>
        <v>69</v>
      </c>
      <c r="M29" s="17" t="str">
        <f t="shared" si="7"/>
        <v>np</v>
      </c>
      <c r="N29" s="18">
        <f t="shared" si="8"/>
        <v>0</v>
      </c>
      <c r="O29" s="16" t="e">
        <f>VLOOKUP($C29,'[2]Men''s Saber'!$C$4:$AZ$150,O$1-2,FALSE)</f>
        <v>#N/A</v>
      </c>
      <c r="P29" s="17" t="str">
        <f t="shared" si="9"/>
        <v>np</v>
      </c>
      <c r="Q29" s="18">
        <f t="shared" si="10"/>
        <v>0</v>
      </c>
      <c r="R29" s="16" t="e">
        <f>VLOOKUP($C29,'[2]Men''s Saber'!$C$4:$AZ$150,R$1-2,FALSE)</f>
        <v>#N/A</v>
      </c>
      <c r="S29" s="17" t="str">
        <f t="shared" si="11"/>
        <v>np</v>
      </c>
      <c r="T29" s="18">
        <f t="shared" si="12"/>
        <v>0</v>
      </c>
      <c r="U29" s="16" t="e">
        <f>VLOOKUP($C29,'[2]Men''s Saber'!$C$4:$AZ$150,U$1-2,FALSE)</f>
        <v>#N/A</v>
      </c>
      <c r="V29" s="17" t="str">
        <f t="shared" si="13"/>
        <v>np</v>
      </c>
      <c r="W29" s="18">
        <f t="shared" si="14"/>
        <v>0</v>
      </c>
      <c r="X29" s="16" t="e">
        <f>VLOOKUP($C29,'[2]Men''s Saber'!$C$4:$AZ$150,X$1-2,FALSE)</f>
        <v>#N/A</v>
      </c>
      <c r="Z29">
        <f t="shared" si="15"/>
        <v>0</v>
      </c>
      <c r="AA29">
        <f t="shared" si="16"/>
        <v>102</v>
      </c>
      <c r="AB29">
        <f t="shared" si="17"/>
        <v>69</v>
      </c>
      <c r="AC29">
        <f t="shared" si="18"/>
        <v>0</v>
      </c>
      <c r="AD29">
        <f t="shared" si="19"/>
        <v>0</v>
      </c>
      <c r="AE29">
        <f t="shared" si="20"/>
        <v>0</v>
      </c>
      <c r="AF29">
        <f t="shared" si="21"/>
        <v>0</v>
      </c>
      <c r="AH29" s="30"/>
    </row>
    <row r="30" spans="1:34" ht="13.5">
      <c r="A30" s="2" t="str">
        <f t="shared" si="0"/>
        <v>27</v>
      </c>
      <c r="B30" s="2" t="str">
        <f t="shared" si="1"/>
        <v>#</v>
      </c>
      <c r="C30" s="26" t="s">
        <v>27</v>
      </c>
      <c r="D30" s="31">
        <v>1990</v>
      </c>
      <c r="E30" s="38">
        <f t="shared" si="2"/>
        <v>169</v>
      </c>
      <c r="F30" s="38">
        <f t="shared" si="3"/>
        <v>169</v>
      </c>
      <c r="G30" s="3" t="s">
        <v>5</v>
      </c>
      <c r="H30" s="5">
        <f t="shared" si="4"/>
        <v>0</v>
      </c>
      <c r="I30" s="4">
        <v>11</v>
      </c>
      <c r="J30" s="5">
        <f t="shared" si="5"/>
        <v>105</v>
      </c>
      <c r="K30" s="4">
        <v>23</v>
      </c>
      <c r="L30" s="5">
        <f t="shared" si="6"/>
        <v>64</v>
      </c>
      <c r="M30" s="17" t="str">
        <f t="shared" si="7"/>
        <v>np</v>
      </c>
      <c r="N30" s="18">
        <f t="shared" si="8"/>
        <v>0</v>
      </c>
      <c r="O30" s="16" t="e">
        <f>VLOOKUP($C30,'[2]Men''s Saber'!$C$4:$AZ$150,O$1-2,FALSE)</f>
        <v>#N/A</v>
      </c>
      <c r="P30" s="17" t="str">
        <f t="shared" si="9"/>
        <v>np</v>
      </c>
      <c r="Q30" s="18">
        <f t="shared" si="10"/>
        <v>0</v>
      </c>
      <c r="R30" s="16" t="e">
        <f>VLOOKUP($C30,'[2]Men''s Saber'!$C$4:$AZ$150,R$1-2,FALSE)</f>
        <v>#N/A</v>
      </c>
      <c r="S30" s="17" t="str">
        <f t="shared" si="11"/>
        <v>np</v>
      </c>
      <c r="T30" s="18">
        <f t="shared" si="12"/>
        <v>0</v>
      </c>
      <c r="U30" s="16" t="e">
        <f>VLOOKUP($C30,'[2]Men''s Saber'!$C$4:$AZ$150,U$1-2,FALSE)</f>
        <v>#N/A</v>
      </c>
      <c r="V30" s="17" t="str">
        <f t="shared" si="13"/>
        <v>np</v>
      </c>
      <c r="W30" s="18">
        <f t="shared" si="14"/>
        <v>0</v>
      </c>
      <c r="X30" s="16" t="e">
        <f>VLOOKUP($C30,'[2]Men''s Saber'!$C$4:$AZ$150,X$1-2,FALSE)</f>
        <v>#N/A</v>
      </c>
      <c r="Z30">
        <f t="shared" si="15"/>
        <v>0</v>
      </c>
      <c r="AA30">
        <f t="shared" si="16"/>
        <v>105</v>
      </c>
      <c r="AB30">
        <f t="shared" si="17"/>
        <v>64</v>
      </c>
      <c r="AC30">
        <f t="shared" si="18"/>
        <v>0</v>
      </c>
      <c r="AD30">
        <f t="shared" si="19"/>
        <v>0</v>
      </c>
      <c r="AE30">
        <f t="shared" si="20"/>
        <v>0</v>
      </c>
      <c r="AF30">
        <f t="shared" si="21"/>
        <v>0</v>
      </c>
      <c r="AH30" s="30"/>
    </row>
    <row r="31" spans="1:34" ht="13.5">
      <c r="A31" s="2" t="str">
        <f t="shared" si="0"/>
        <v>28</v>
      </c>
      <c r="B31" s="2" t="str">
        <f t="shared" si="1"/>
        <v>#</v>
      </c>
      <c r="C31" s="26" t="s">
        <v>177</v>
      </c>
      <c r="D31" s="31">
        <v>1990</v>
      </c>
      <c r="E31" s="38">
        <f t="shared" si="2"/>
        <v>162</v>
      </c>
      <c r="F31" s="38">
        <f t="shared" si="3"/>
        <v>162</v>
      </c>
      <c r="G31" s="3">
        <v>10</v>
      </c>
      <c r="H31" s="5">
        <f t="shared" si="4"/>
        <v>106</v>
      </c>
      <c r="I31" s="4" t="s">
        <v>5</v>
      </c>
      <c r="J31" s="5">
        <f t="shared" si="5"/>
        <v>0</v>
      </c>
      <c r="K31" s="4">
        <v>31</v>
      </c>
      <c r="L31" s="5">
        <f t="shared" si="6"/>
        <v>56</v>
      </c>
      <c r="M31" s="17" t="str">
        <f t="shared" si="7"/>
        <v>np</v>
      </c>
      <c r="N31" s="18">
        <f t="shared" si="8"/>
        <v>0</v>
      </c>
      <c r="O31" s="16" t="e">
        <f>VLOOKUP($C31,'[2]Men''s Saber'!$C$4:$AZ$150,O$1-2,FALSE)</f>
        <v>#N/A</v>
      </c>
      <c r="P31" s="17" t="str">
        <f t="shared" si="9"/>
        <v>np</v>
      </c>
      <c r="Q31" s="18">
        <f t="shared" si="10"/>
        <v>0</v>
      </c>
      <c r="R31" s="16" t="e">
        <f>VLOOKUP($C31,'[2]Men''s Saber'!$C$4:$AZ$150,R$1-2,FALSE)</f>
        <v>#N/A</v>
      </c>
      <c r="S31" s="17" t="str">
        <f t="shared" si="11"/>
        <v>np</v>
      </c>
      <c r="T31" s="18">
        <f t="shared" si="12"/>
        <v>0</v>
      </c>
      <c r="U31" s="16" t="e">
        <f>VLOOKUP($C31,'[2]Men''s Saber'!$C$4:$AZ$150,U$1-2,FALSE)</f>
        <v>#N/A</v>
      </c>
      <c r="V31" s="17" t="str">
        <f t="shared" si="13"/>
        <v>np</v>
      </c>
      <c r="W31" s="18">
        <f t="shared" si="14"/>
        <v>0</v>
      </c>
      <c r="X31" s="16" t="e">
        <f>VLOOKUP($C31,'[2]Men''s Saber'!$C$4:$AZ$150,X$1-2,FALSE)</f>
        <v>#N/A</v>
      </c>
      <c r="Z31">
        <f t="shared" si="15"/>
        <v>106</v>
      </c>
      <c r="AA31">
        <f t="shared" si="16"/>
        <v>0</v>
      </c>
      <c r="AB31">
        <f t="shared" si="17"/>
        <v>56</v>
      </c>
      <c r="AC31">
        <f t="shared" si="18"/>
        <v>0</v>
      </c>
      <c r="AD31">
        <f t="shared" si="19"/>
        <v>0</v>
      </c>
      <c r="AE31">
        <f t="shared" si="20"/>
        <v>0</v>
      </c>
      <c r="AF31">
        <f t="shared" si="21"/>
        <v>0</v>
      </c>
      <c r="AH31" s="30"/>
    </row>
    <row r="32" spans="1:34" ht="13.5">
      <c r="A32" s="2" t="str">
        <f t="shared" si="0"/>
        <v>29</v>
      </c>
      <c r="B32" s="2" t="str">
        <f t="shared" si="1"/>
        <v> </v>
      </c>
      <c r="C32" s="26" t="s">
        <v>421</v>
      </c>
      <c r="D32" s="31">
        <v>1989</v>
      </c>
      <c r="E32" s="38">
        <f t="shared" si="2"/>
        <v>161</v>
      </c>
      <c r="F32" s="38">
        <f t="shared" si="3"/>
        <v>161</v>
      </c>
      <c r="G32" s="3" t="s">
        <v>5</v>
      </c>
      <c r="H32" s="5">
        <f t="shared" si="4"/>
        <v>0</v>
      </c>
      <c r="I32" s="4">
        <v>26</v>
      </c>
      <c r="J32" s="5">
        <f t="shared" si="5"/>
        <v>61</v>
      </c>
      <c r="K32" s="4">
        <v>16</v>
      </c>
      <c r="L32" s="5">
        <f t="shared" si="6"/>
        <v>100</v>
      </c>
      <c r="M32" s="17" t="str">
        <f t="shared" si="7"/>
        <v>np</v>
      </c>
      <c r="N32" s="18">
        <f t="shared" si="8"/>
        <v>0</v>
      </c>
      <c r="O32" s="16" t="e">
        <f>VLOOKUP($C32,'[2]Men''s Saber'!$C$4:$AZ$150,O$1-2,FALSE)</f>
        <v>#N/A</v>
      </c>
      <c r="P32" s="17" t="str">
        <f t="shared" si="9"/>
        <v>np</v>
      </c>
      <c r="Q32" s="18">
        <f t="shared" si="10"/>
        <v>0</v>
      </c>
      <c r="R32" s="16" t="e">
        <f>VLOOKUP($C32,'[2]Men''s Saber'!$C$4:$AZ$150,R$1-2,FALSE)</f>
        <v>#N/A</v>
      </c>
      <c r="S32" s="17" t="str">
        <f t="shared" si="11"/>
        <v>np</v>
      </c>
      <c r="T32" s="18">
        <f t="shared" si="12"/>
        <v>0</v>
      </c>
      <c r="U32" s="16" t="e">
        <f>VLOOKUP($C32,'[2]Men''s Saber'!$C$4:$AZ$150,U$1-2,FALSE)</f>
        <v>#N/A</v>
      </c>
      <c r="V32" s="17" t="str">
        <f t="shared" si="13"/>
        <v>np</v>
      </c>
      <c r="W32" s="18">
        <f t="shared" si="14"/>
        <v>0</v>
      </c>
      <c r="X32" s="16" t="e">
        <f>VLOOKUP($C32,'[2]Men''s Saber'!$C$4:$AZ$150,X$1-2,FALSE)</f>
        <v>#N/A</v>
      </c>
      <c r="Z32">
        <f t="shared" si="15"/>
        <v>0</v>
      </c>
      <c r="AA32">
        <f t="shared" si="16"/>
        <v>61</v>
      </c>
      <c r="AB32">
        <f t="shared" si="17"/>
        <v>100</v>
      </c>
      <c r="AC32">
        <f t="shared" si="18"/>
        <v>0</v>
      </c>
      <c r="AD32">
        <f t="shared" si="19"/>
        <v>0</v>
      </c>
      <c r="AE32">
        <f t="shared" si="20"/>
        <v>0</v>
      </c>
      <c r="AF32">
        <f t="shared" si="21"/>
        <v>0</v>
      </c>
      <c r="AH32" s="30"/>
    </row>
    <row r="33" spans="1:34" ht="13.5">
      <c r="A33" s="2" t="str">
        <f t="shared" si="0"/>
        <v>30</v>
      </c>
      <c r="B33" s="2" t="str">
        <f t="shared" si="1"/>
        <v> </v>
      </c>
      <c r="C33" s="26" t="s">
        <v>325</v>
      </c>
      <c r="D33" s="31">
        <v>1988</v>
      </c>
      <c r="E33" s="38">
        <f t="shared" si="2"/>
        <v>159</v>
      </c>
      <c r="F33" s="38">
        <f t="shared" si="3"/>
        <v>159</v>
      </c>
      <c r="G33" s="3">
        <v>28</v>
      </c>
      <c r="H33" s="5">
        <f t="shared" si="4"/>
        <v>59</v>
      </c>
      <c r="I33" s="4">
        <v>16</v>
      </c>
      <c r="J33" s="5">
        <f t="shared" si="5"/>
        <v>100</v>
      </c>
      <c r="K33" s="4" t="s">
        <v>5</v>
      </c>
      <c r="L33" s="5">
        <f t="shared" si="6"/>
        <v>0</v>
      </c>
      <c r="M33" s="17" t="str">
        <f t="shared" si="7"/>
        <v>np</v>
      </c>
      <c r="N33" s="18">
        <f t="shared" si="8"/>
        <v>0</v>
      </c>
      <c r="O33" s="16" t="e">
        <f>VLOOKUP($C33,'[2]Men''s Saber'!$C$4:$AZ$150,O$1-2,FALSE)</f>
        <v>#N/A</v>
      </c>
      <c r="P33" s="17" t="str">
        <f t="shared" si="9"/>
        <v>np</v>
      </c>
      <c r="Q33" s="18">
        <f t="shared" si="10"/>
        <v>0</v>
      </c>
      <c r="R33" s="16" t="e">
        <f>VLOOKUP($C33,'[2]Men''s Saber'!$C$4:$AZ$150,R$1-2,FALSE)</f>
        <v>#N/A</v>
      </c>
      <c r="S33" s="17" t="str">
        <f t="shared" si="11"/>
        <v>np</v>
      </c>
      <c r="T33" s="18">
        <f t="shared" si="12"/>
        <v>0</v>
      </c>
      <c r="U33" s="16" t="e">
        <f>VLOOKUP($C33,'[2]Men''s Saber'!$C$4:$AZ$150,U$1-2,FALSE)</f>
        <v>#N/A</v>
      </c>
      <c r="V33" s="17" t="str">
        <f t="shared" si="13"/>
        <v>np</v>
      </c>
      <c r="W33" s="18">
        <f t="shared" si="14"/>
        <v>0</v>
      </c>
      <c r="X33" s="16" t="e">
        <f>VLOOKUP($C33,'[2]Men''s Saber'!$C$4:$AZ$150,X$1-2,FALSE)</f>
        <v>#N/A</v>
      </c>
      <c r="Z33">
        <f t="shared" si="15"/>
        <v>59</v>
      </c>
      <c r="AA33">
        <f t="shared" si="16"/>
        <v>100</v>
      </c>
      <c r="AB33">
        <f t="shared" si="17"/>
        <v>0</v>
      </c>
      <c r="AC33">
        <f t="shared" si="18"/>
        <v>0</v>
      </c>
      <c r="AD33">
        <f t="shared" si="19"/>
        <v>0</v>
      </c>
      <c r="AE33">
        <f t="shared" si="20"/>
        <v>0</v>
      </c>
      <c r="AF33">
        <f t="shared" si="21"/>
        <v>0</v>
      </c>
      <c r="AH33" s="30"/>
    </row>
    <row r="34" spans="1:34" ht="13.5">
      <c r="A34" s="2" t="str">
        <f t="shared" si="0"/>
        <v>31</v>
      </c>
      <c r="B34" s="2" t="str">
        <f t="shared" si="1"/>
        <v> </v>
      </c>
      <c r="C34" s="26" t="s">
        <v>420</v>
      </c>
      <c r="D34" s="31">
        <v>1988</v>
      </c>
      <c r="E34" s="38">
        <f t="shared" si="2"/>
        <v>128.5</v>
      </c>
      <c r="F34" s="38">
        <f t="shared" si="3"/>
        <v>128.5</v>
      </c>
      <c r="G34" s="3" t="s">
        <v>5</v>
      </c>
      <c r="H34" s="5">
        <f t="shared" si="4"/>
        <v>0</v>
      </c>
      <c r="I34" s="4">
        <v>25</v>
      </c>
      <c r="J34" s="5">
        <f t="shared" si="5"/>
        <v>62</v>
      </c>
      <c r="K34" s="4">
        <v>20.5</v>
      </c>
      <c r="L34" s="5">
        <f t="shared" si="6"/>
        <v>66.5</v>
      </c>
      <c r="M34" s="17" t="str">
        <f t="shared" si="7"/>
        <v>np</v>
      </c>
      <c r="N34" s="18">
        <f t="shared" si="8"/>
        <v>0</v>
      </c>
      <c r="O34" s="16" t="e">
        <f>VLOOKUP($C34,'[2]Men''s Saber'!$C$4:$AZ$150,O$1-2,FALSE)</f>
        <v>#N/A</v>
      </c>
      <c r="P34" s="17" t="str">
        <f t="shared" si="9"/>
        <v>np</v>
      </c>
      <c r="Q34" s="18">
        <f t="shared" si="10"/>
        <v>0</v>
      </c>
      <c r="R34" s="16" t="e">
        <f>VLOOKUP($C34,'[2]Men''s Saber'!$C$4:$AZ$150,R$1-2,FALSE)</f>
        <v>#N/A</v>
      </c>
      <c r="S34" s="17" t="str">
        <f t="shared" si="11"/>
        <v>np</v>
      </c>
      <c r="T34" s="18">
        <f t="shared" si="12"/>
        <v>0</v>
      </c>
      <c r="U34" s="16" t="e">
        <f>VLOOKUP($C34,'[2]Men''s Saber'!$C$4:$AZ$150,U$1-2,FALSE)</f>
        <v>#N/A</v>
      </c>
      <c r="V34" s="17" t="str">
        <f t="shared" si="13"/>
        <v>np</v>
      </c>
      <c r="W34" s="18">
        <f t="shared" si="14"/>
        <v>0</v>
      </c>
      <c r="X34" s="16" t="e">
        <f>VLOOKUP($C34,'[2]Men''s Saber'!$C$4:$AZ$150,X$1-2,FALSE)</f>
        <v>#N/A</v>
      </c>
      <c r="Z34">
        <f t="shared" si="15"/>
        <v>0</v>
      </c>
      <c r="AA34">
        <f t="shared" si="16"/>
        <v>62</v>
      </c>
      <c r="AB34">
        <f t="shared" si="17"/>
        <v>66.5</v>
      </c>
      <c r="AC34">
        <f t="shared" si="18"/>
        <v>0</v>
      </c>
      <c r="AD34">
        <f t="shared" si="19"/>
        <v>0</v>
      </c>
      <c r="AE34">
        <f t="shared" si="20"/>
        <v>0</v>
      </c>
      <c r="AF34">
        <f t="shared" si="21"/>
        <v>0</v>
      </c>
      <c r="AH34" s="30"/>
    </row>
    <row r="35" spans="1:34" ht="13.5">
      <c r="A35" s="2" t="str">
        <f t="shared" si="0"/>
        <v>32</v>
      </c>
      <c r="B35" s="2" t="str">
        <f t="shared" si="1"/>
        <v>#</v>
      </c>
      <c r="C35" s="26" t="s">
        <v>39</v>
      </c>
      <c r="D35" s="31">
        <v>1990</v>
      </c>
      <c r="E35" s="38">
        <f t="shared" si="2"/>
        <v>121</v>
      </c>
      <c r="F35" s="38">
        <f t="shared" si="3"/>
        <v>121</v>
      </c>
      <c r="G35" s="3">
        <v>23</v>
      </c>
      <c r="H35" s="5">
        <f t="shared" si="4"/>
        <v>64</v>
      </c>
      <c r="I35" s="4">
        <v>30</v>
      </c>
      <c r="J35" s="5">
        <f t="shared" si="5"/>
        <v>57</v>
      </c>
      <c r="K35" s="4" t="s">
        <v>5</v>
      </c>
      <c r="L35" s="5">
        <f t="shared" si="6"/>
        <v>0</v>
      </c>
      <c r="M35" s="17" t="str">
        <f t="shared" si="7"/>
        <v>np</v>
      </c>
      <c r="N35" s="18">
        <f t="shared" si="8"/>
        <v>0</v>
      </c>
      <c r="O35" s="16" t="e">
        <f>VLOOKUP($C35,'[2]Men''s Saber'!$C$4:$AZ$150,O$1-2,FALSE)</f>
        <v>#N/A</v>
      </c>
      <c r="P35" s="17" t="str">
        <f t="shared" si="9"/>
        <v>np</v>
      </c>
      <c r="Q35" s="18">
        <f t="shared" si="10"/>
        <v>0</v>
      </c>
      <c r="R35" s="16" t="e">
        <f>VLOOKUP($C35,'[2]Men''s Saber'!$C$4:$AZ$150,R$1-2,FALSE)</f>
        <v>#N/A</v>
      </c>
      <c r="S35" s="17" t="str">
        <f t="shared" si="11"/>
        <v>np</v>
      </c>
      <c r="T35" s="18">
        <f t="shared" si="12"/>
        <v>0</v>
      </c>
      <c r="U35" s="16" t="e">
        <f>VLOOKUP($C35,'[2]Men''s Saber'!$C$4:$AZ$150,U$1-2,FALSE)</f>
        <v>#N/A</v>
      </c>
      <c r="V35" s="17" t="str">
        <f t="shared" si="13"/>
        <v>np</v>
      </c>
      <c r="W35" s="18">
        <f t="shared" si="14"/>
        <v>0</v>
      </c>
      <c r="X35" s="16" t="e">
        <f>VLOOKUP($C35,'[2]Men''s Saber'!$C$4:$AZ$150,X$1-2,FALSE)</f>
        <v>#N/A</v>
      </c>
      <c r="Z35">
        <f t="shared" si="15"/>
        <v>64</v>
      </c>
      <c r="AA35">
        <f t="shared" si="16"/>
        <v>57</v>
      </c>
      <c r="AB35">
        <f t="shared" si="17"/>
        <v>0</v>
      </c>
      <c r="AC35">
        <f t="shared" si="18"/>
        <v>0</v>
      </c>
      <c r="AD35">
        <f t="shared" si="19"/>
        <v>0</v>
      </c>
      <c r="AE35">
        <f t="shared" si="20"/>
        <v>0</v>
      </c>
      <c r="AF35">
        <f t="shared" si="21"/>
        <v>0</v>
      </c>
      <c r="AH35" s="30"/>
    </row>
    <row r="36" spans="1:34" ht="13.5">
      <c r="A36" s="2" t="str">
        <f aca="true" t="shared" si="22" ref="A36:A57">IF(E36=0,"",IF(E36=E35,A35,ROW()-3&amp;IF(E36=E37,"T","")))</f>
        <v>33</v>
      </c>
      <c r="B36" s="2" t="str">
        <f aca="true" t="shared" si="23" ref="B36:B57">IF(D36&gt;=U13Cutoff,"#"," ")</f>
        <v>#</v>
      </c>
      <c r="C36" s="26" t="s">
        <v>226</v>
      </c>
      <c r="D36" s="31">
        <v>1990</v>
      </c>
      <c r="E36" s="38">
        <f t="shared" si="2"/>
        <v>120</v>
      </c>
      <c r="F36" s="38">
        <f t="shared" si="3"/>
        <v>120</v>
      </c>
      <c r="G36" s="3">
        <v>22</v>
      </c>
      <c r="H36" s="5">
        <f t="shared" si="4"/>
        <v>65</v>
      </c>
      <c r="I36" s="4">
        <v>32</v>
      </c>
      <c r="J36" s="5">
        <f t="shared" si="5"/>
        <v>55</v>
      </c>
      <c r="K36" s="4" t="s">
        <v>5</v>
      </c>
      <c r="L36" s="5">
        <f t="shared" si="6"/>
        <v>0</v>
      </c>
      <c r="M36" s="17" t="str">
        <f aca="true" t="shared" si="24" ref="M36:M57">IF(ISERROR(O36),"np",O36)</f>
        <v>np</v>
      </c>
      <c r="N36" s="18">
        <f t="shared" si="8"/>
        <v>0</v>
      </c>
      <c r="O36" s="16" t="e">
        <f>VLOOKUP($C36,'[2]Men''s Saber'!$C$4:$AZ$150,O$1-2,FALSE)</f>
        <v>#N/A</v>
      </c>
      <c r="P36" s="17" t="str">
        <f aca="true" t="shared" si="25" ref="P36:P57">IF(ISERROR(R36),"np",R36)</f>
        <v>np</v>
      </c>
      <c r="Q36" s="18">
        <f t="shared" si="10"/>
        <v>0</v>
      </c>
      <c r="R36" s="16" t="e">
        <f>VLOOKUP($C36,'[2]Men''s Saber'!$C$4:$AZ$150,R$1-2,FALSE)</f>
        <v>#N/A</v>
      </c>
      <c r="S36" s="17" t="str">
        <f aca="true" t="shared" si="26" ref="S36:S57">IF(ISERROR(U36),"np",U36)</f>
        <v>np</v>
      </c>
      <c r="T36" s="18">
        <f t="shared" si="12"/>
        <v>0</v>
      </c>
      <c r="U36" s="16" t="e">
        <f>VLOOKUP($C36,'[2]Men''s Saber'!$C$4:$AZ$150,U$1-2,FALSE)</f>
        <v>#N/A</v>
      </c>
      <c r="V36" s="17" t="str">
        <f aca="true" t="shared" si="27" ref="V36:V57">IF(ISERROR(X36),"np",X36)</f>
        <v>np</v>
      </c>
      <c r="W36" s="18">
        <f t="shared" si="14"/>
        <v>0</v>
      </c>
      <c r="X36" s="16" t="e">
        <f>VLOOKUP($C36,'[2]Men''s Saber'!$C$4:$AZ$150,X$1-2,FALSE)</f>
        <v>#N/A</v>
      </c>
      <c r="Z36">
        <f t="shared" si="15"/>
        <v>65</v>
      </c>
      <c r="AA36">
        <f t="shared" si="16"/>
        <v>55</v>
      </c>
      <c r="AB36">
        <f t="shared" si="17"/>
        <v>0</v>
      </c>
      <c r="AC36">
        <f t="shared" si="18"/>
        <v>0</v>
      </c>
      <c r="AD36">
        <f t="shared" si="19"/>
        <v>0</v>
      </c>
      <c r="AE36">
        <f t="shared" si="20"/>
        <v>0</v>
      </c>
      <c r="AF36">
        <f t="shared" si="21"/>
        <v>0</v>
      </c>
      <c r="AH36" s="30"/>
    </row>
    <row r="37" spans="1:34" ht="13.5">
      <c r="A37" s="2" t="str">
        <f t="shared" si="22"/>
        <v>34</v>
      </c>
      <c r="B37" s="2" t="str">
        <f t="shared" si="23"/>
        <v>#</v>
      </c>
      <c r="C37" s="26" t="s">
        <v>81</v>
      </c>
      <c r="D37" s="31">
        <v>1990</v>
      </c>
      <c r="E37" s="38">
        <f t="shared" si="2"/>
        <v>116</v>
      </c>
      <c r="F37" s="38">
        <f t="shared" si="3"/>
        <v>116</v>
      </c>
      <c r="G37" s="3">
        <v>30</v>
      </c>
      <c r="H37" s="5">
        <f t="shared" si="4"/>
        <v>57</v>
      </c>
      <c r="I37" s="4" t="s">
        <v>5</v>
      </c>
      <c r="J37" s="5">
        <f t="shared" si="5"/>
        <v>0</v>
      </c>
      <c r="K37" s="4">
        <v>28</v>
      </c>
      <c r="L37" s="5">
        <f t="shared" si="6"/>
        <v>59</v>
      </c>
      <c r="M37" s="17" t="str">
        <f t="shared" si="24"/>
        <v>np</v>
      </c>
      <c r="N37" s="18">
        <f t="shared" si="8"/>
        <v>0</v>
      </c>
      <c r="O37" s="16" t="e">
        <f>VLOOKUP($C37,'[2]Men''s Saber'!$C$4:$AZ$150,O$1-2,FALSE)</f>
        <v>#N/A</v>
      </c>
      <c r="P37" s="17" t="str">
        <f t="shared" si="25"/>
        <v>np</v>
      </c>
      <c r="Q37" s="18">
        <f t="shared" si="10"/>
        <v>0</v>
      </c>
      <c r="R37" s="16" t="e">
        <f>VLOOKUP($C37,'[2]Men''s Saber'!$C$4:$AZ$150,R$1-2,FALSE)</f>
        <v>#N/A</v>
      </c>
      <c r="S37" s="17" t="str">
        <f t="shared" si="26"/>
        <v>np</v>
      </c>
      <c r="T37" s="18">
        <f t="shared" si="12"/>
        <v>0</v>
      </c>
      <c r="U37" s="16" t="e">
        <f>VLOOKUP($C37,'[2]Men''s Saber'!$C$4:$AZ$150,U$1-2,FALSE)</f>
        <v>#N/A</v>
      </c>
      <c r="V37" s="17" t="str">
        <f t="shared" si="27"/>
        <v>np</v>
      </c>
      <c r="W37" s="18">
        <f t="shared" si="14"/>
        <v>0</v>
      </c>
      <c r="X37" s="16" t="e">
        <f>VLOOKUP($C37,'[2]Men''s Saber'!$C$4:$AZ$150,X$1-2,FALSE)</f>
        <v>#N/A</v>
      </c>
      <c r="Z37">
        <f aca="true" t="shared" si="28" ref="Z37:Z47">H37</f>
        <v>57</v>
      </c>
      <c r="AA37">
        <f aca="true" t="shared" si="29" ref="AA37:AA47">J37</f>
        <v>0</v>
      </c>
      <c r="AB37">
        <f aca="true" t="shared" si="30" ref="AB37:AB47">L37</f>
        <v>59</v>
      </c>
      <c r="AC37">
        <f aca="true" t="shared" si="31" ref="AC37:AC47">N37</f>
        <v>0</v>
      </c>
      <c r="AD37">
        <f aca="true" t="shared" si="32" ref="AD37:AD47">Q37</f>
        <v>0</v>
      </c>
      <c r="AE37">
        <f aca="true" t="shared" si="33" ref="AE37:AE47">T37</f>
        <v>0</v>
      </c>
      <c r="AF37">
        <f aca="true" t="shared" si="34" ref="AF37:AF47">W37</f>
        <v>0</v>
      </c>
      <c r="AH37" s="30"/>
    </row>
    <row r="38" spans="1:34" ht="13.5">
      <c r="A38" s="2" t="str">
        <f t="shared" si="22"/>
        <v>35</v>
      </c>
      <c r="B38" s="2" t="str">
        <f t="shared" si="23"/>
        <v> </v>
      </c>
      <c r="C38" s="41" t="s">
        <v>534</v>
      </c>
      <c r="D38" s="34">
        <v>1988</v>
      </c>
      <c r="E38" s="38">
        <f t="shared" si="2"/>
        <v>110</v>
      </c>
      <c r="F38" s="38">
        <f t="shared" si="3"/>
        <v>0</v>
      </c>
      <c r="G38" s="3" t="s">
        <v>5</v>
      </c>
      <c r="H38" s="5">
        <f t="shared" si="4"/>
        <v>0</v>
      </c>
      <c r="I38" s="4" t="s">
        <v>5</v>
      </c>
      <c r="J38" s="5">
        <f t="shared" si="5"/>
        <v>0</v>
      </c>
      <c r="K38" s="4" t="s">
        <v>5</v>
      </c>
      <c r="L38" s="5">
        <f t="shared" si="6"/>
        <v>0</v>
      </c>
      <c r="M38" s="17">
        <f t="shared" si="24"/>
        <v>32</v>
      </c>
      <c r="N38" s="18">
        <f t="shared" si="8"/>
        <v>110</v>
      </c>
      <c r="O38" s="16">
        <f>VLOOKUP($C38,'[2]Men''s Saber'!$C$4:$AZ$150,O$1-2,FALSE)</f>
        <v>32</v>
      </c>
      <c r="P38" s="17" t="str">
        <f t="shared" si="25"/>
        <v>np</v>
      </c>
      <c r="Q38" s="18">
        <f t="shared" si="10"/>
        <v>0</v>
      </c>
      <c r="R38" s="16" t="str">
        <f>VLOOKUP($C38,'[2]Men''s Saber'!$C$4:$AZ$150,R$1-2,FALSE)</f>
        <v>np</v>
      </c>
      <c r="S38" s="17" t="str">
        <f t="shared" si="26"/>
        <v>np</v>
      </c>
      <c r="T38" s="18">
        <f t="shared" si="12"/>
        <v>0</v>
      </c>
      <c r="U38" s="16" t="str">
        <f>VLOOKUP($C38,'[2]Men''s Saber'!$C$4:$AZ$150,U$1-2,FALSE)</f>
        <v>np</v>
      </c>
      <c r="V38" s="17" t="str">
        <f t="shared" si="27"/>
        <v>np</v>
      </c>
      <c r="W38" s="18">
        <f t="shared" si="14"/>
        <v>0</v>
      </c>
      <c r="X38" s="16" t="str">
        <f>VLOOKUP($C38,'[2]Men''s Saber'!$C$4:$AZ$150,X$1-2,FALSE)</f>
        <v>np</v>
      </c>
      <c r="Z38">
        <f t="shared" si="28"/>
        <v>0</v>
      </c>
      <c r="AA38">
        <f t="shared" si="29"/>
        <v>0</v>
      </c>
      <c r="AB38">
        <f t="shared" si="30"/>
        <v>0</v>
      </c>
      <c r="AC38">
        <f t="shared" si="31"/>
        <v>110</v>
      </c>
      <c r="AD38">
        <f t="shared" si="32"/>
        <v>0</v>
      </c>
      <c r="AE38">
        <f t="shared" si="33"/>
        <v>0</v>
      </c>
      <c r="AF38">
        <f t="shared" si="34"/>
        <v>0</v>
      </c>
      <c r="AH38" s="30"/>
    </row>
    <row r="39" spans="1:34" ht="13.5">
      <c r="A39" s="2" t="str">
        <f t="shared" si="22"/>
        <v>36</v>
      </c>
      <c r="B39" s="2" t="str">
        <f t="shared" si="23"/>
        <v> </v>
      </c>
      <c r="C39" s="26" t="s">
        <v>161</v>
      </c>
      <c r="D39" s="31">
        <v>1988</v>
      </c>
      <c r="E39" s="38">
        <f t="shared" si="2"/>
        <v>105</v>
      </c>
      <c r="F39" s="38">
        <f t="shared" si="3"/>
        <v>105</v>
      </c>
      <c r="G39" s="3">
        <v>11</v>
      </c>
      <c r="H39" s="5">
        <f t="shared" si="4"/>
        <v>105</v>
      </c>
      <c r="I39" s="4" t="s">
        <v>5</v>
      </c>
      <c r="J39" s="5">
        <f t="shared" si="5"/>
        <v>0</v>
      </c>
      <c r="K39" s="4" t="s">
        <v>5</v>
      </c>
      <c r="L39" s="5">
        <f t="shared" si="6"/>
        <v>0</v>
      </c>
      <c r="M39" s="17" t="str">
        <f t="shared" si="24"/>
        <v>np</v>
      </c>
      <c r="N39" s="18">
        <f t="shared" si="8"/>
        <v>0</v>
      </c>
      <c r="O39" s="16" t="e">
        <f>VLOOKUP($C39,'[2]Men''s Saber'!$C$4:$AZ$150,O$1-2,FALSE)</f>
        <v>#N/A</v>
      </c>
      <c r="P39" s="17" t="str">
        <f t="shared" si="25"/>
        <v>np</v>
      </c>
      <c r="Q39" s="18">
        <f t="shared" si="10"/>
        <v>0</v>
      </c>
      <c r="R39" s="16" t="e">
        <f>VLOOKUP($C39,'[2]Men''s Saber'!$C$4:$AZ$150,R$1-2,FALSE)</f>
        <v>#N/A</v>
      </c>
      <c r="S39" s="17" t="str">
        <f t="shared" si="26"/>
        <v>np</v>
      </c>
      <c r="T39" s="18">
        <f t="shared" si="12"/>
        <v>0</v>
      </c>
      <c r="U39" s="16" t="e">
        <f>VLOOKUP($C39,'[2]Men''s Saber'!$C$4:$AZ$150,U$1-2,FALSE)</f>
        <v>#N/A</v>
      </c>
      <c r="V39" s="17" t="str">
        <f t="shared" si="27"/>
        <v>np</v>
      </c>
      <c r="W39" s="18">
        <f t="shared" si="14"/>
        <v>0</v>
      </c>
      <c r="X39" s="16" t="e">
        <f>VLOOKUP($C39,'[2]Men''s Saber'!$C$4:$AZ$150,X$1-2,FALSE)</f>
        <v>#N/A</v>
      </c>
      <c r="Z39">
        <f t="shared" si="28"/>
        <v>105</v>
      </c>
      <c r="AA39">
        <f t="shared" si="29"/>
        <v>0</v>
      </c>
      <c r="AB39">
        <f t="shared" si="30"/>
        <v>0</v>
      </c>
      <c r="AC39">
        <f t="shared" si="31"/>
        <v>0</v>
      </c>
      <c r="AD39">
        <f t="shared" si="32"/>
        <v>0</v>
      </c>
      <c r="AE39">
        <f t="shared" si="33"/>
        <v>0</v>
      </c>
      <c r="AF39">
        <f t="shared" si="34"/>
        <v>0</v>
      </c>
      <c r="AH39" s="30"/>
    </row>
    <row r="40" spans="1:34" ht="13.5">
      <c r="A40" s="2" t="str">
        <f t="shared" si="22"/>
        <v>37</v>
      </c>
      <c r="B40" s="2" t="str">
        <f t="shared" si="23"/>
        <v> </v>
      </c>
      <c r="C40" s="26" t="s">
        <v>92</v>
      </c>
      <c r="D40" s="31">
        <v>1989</v>
      </c>
      <c r="E40" s="38">
        <f t="shared" si="2"/>
        <v>103</v>
      </c>
      <c r="F40" s="38">
        <f t="shared" si="3"/>
        <v>103</v>
      </c>
      <c r="G40" s="3">
        <v>13</v>
      </c>
      <c r="H40" s="5">
        <f t="shared" si="4"/>
        <v>103</v>
      </c>
      <c r="I40" s="4" t="s">
        <v>5</v>
      </c>
      <c r="J40" s="5">
        <f t="shared" si="5"/>
        <v>0</v>
      </c>
      <c r="K40" s="4" t="s">
        <v>5</v>
      </c>
      <c r="L40" s="5">
        <f t="shared" si="6"/>
        <v>0</v>
      </c>
      <c r="M40" s="17" t="str">
        <f t="shared" si="24"/>
        <v>np</v>
      </c>
      <c r="N40" s="18">
        <f t="shared" si="8"/>
        <v>0</v>
      </c>
      <c r="O40" s="16" t="e">
        <f>VLOOKUP($C40,'[2]Men''s Saber'!$C$4:$AZ$150,O$1-2,FALSE)</f>
        <v>#N/A</v>
      </c>
      <c r="P40" s="17" t="str">
        <f t="shared" si="25"/>
        <v>np</v>
      </c>
      <c r="Q40" s="18">
        <f t="shared" si="10"/>
        <v>0</v>
      </c>
      <c r="R40" s="16" t="e">
        <f>VLOOKUP($C40,'[2]Men''s Saber'!$C$4:$AZ$150,R$1-2,FALSE)</f>
        <v>#N/A</v>
      </c>
      <c r="S40" s="17" t="str">
        <f t="shared" si="26"/>
        <v>np</v>
      </c>
      <c r="T40" s="18">
        <f t="shared" si="12"/>
        <v>0</v>
      </c>
      <c r="U40" s="16" t="e">
        <f>VLOOKUP($C40,'[2]Men''s Saber'!$C$4:$AZ$150,U$1-2,FALSE)</f>
        <v>#N/A</v>
      </c>
      <c r="V40" s="17" t="str">
        <f t="shared" si="27"/>
        <v>np</v>
      </c>
      <c r="W40" s="18">
        <f t="shared" si="14"/>
        <v>0</v>
      </c>
      <c r="X40" s="16" t="e">
        <f>VLOOKUP($C40,'[2]Men''s Saber'!$C$4:$AZ$150,X$1-2,FALSE)</f>
        <v>#N/A</v>
      </c>
      <c r="Z40">
        <f t="shared" si="28"/>
        <v>103</v>
      </c>
      <c r="AA40">
        <f t="shared" si="29"/>
        <v>0</v>
      </c>
      <c r="AB40">
        <f t="shared" si="30"/>
        <v>0</v>
      </c>
      <c r="AC40">
        <f t="shared" si="31"/>
        <v>0</v>
      </c>
      <c r="AD40">
        <f t="shared" si="32"/>
        <v>0</v>
      </c>
      <c r="AE40">
        <f t="shared" si="33"/>
        <v>0</v>
      </c>
      <c r="AF40">
        <f t="shared" si="34"/>
        <v>0</v>
      </c>
      <c r="AH40" s="30"/>
    </row>
    <row r="41" spans="1:34" ht="13.5">
      <c r="A41" s="2" t="str">
        <f t="shared" si="22"/>
        <v>38</v>
      </c>
      <c r="B41" s="2" t="str">
        <f t="shared" si="23"/>
        <v> </v>
      </c>
      <c r="C41" s="40" t="s">
        <v>498</v>
      </c>
      <c r="D41" s="31">
        <v>1988</v>
      </c>
      <c r="E41" s="38">
        <f t="shared" si="2"/>
        <v>101</v>
      </c>
      <c r="F41" s="38">
        <f t="shared" si="3"/>
        <v>101</v>
      </c>
      <c r="G41" s="3" t="s">
        <v>5</v>
      </c>
      <c r="H41" s="5">
        <f t="shared" si="4"/>
        <v>0</v>
      </c>
      <c r="I41" s="4" t="s">
        <v>5</v>
      </c>
      <c r="J41" s="5">
        <f t="shared" si="5"/>
        <v>0</v>
      </c>
      <c r="K41" s="4">
        <v>15</v>
      </c>
      <c r="L41" s="5">
        <f t="shared" si="6"/>
        <v>101</v>
      </c>
      <c r="M41" s="17" t="str">
        <f t="shared" si="24"/>
        <v>np</v>
      </c>
      <c r="N41" s="18">
        <f t="shared" si="8"/>
        <v>0</v>
      </c>
      <c r="O41" s="16" t="e">
        <f>VLOOKUP($C41,'[2]Men''s Saber'!$C$4:$AZ$150,O$1-2,FALSE)</f>
        <v>#N/A</v>
      </c>
      <c r="P41" s="17" t="str">
        <f t="shared" si="25"/>
        <v>np</v>
      </c>
      <c r="Q41" s="18">
        <f t="shared" si="10"/>
        <v>0</v>
      </c>
      <c r="R41" s="16" t="e">
        <f>VLOOKUP($C41,'[2]Men''s Saber'!$C$4:$AZ$150,R$1-2,FALSE)</f>
        <v>#N/A</v>
      </c>
      <c r="S41" s="17" t="str">
        <f t="shared" si="26"/>
        <v>np</v>
      </c>
      <c r="T41" s="18">
        <f t="shared" si="12"/>
        <v>0</v>
      </c>
      <c r="U41" s="16" t="e">
        <f>VLOOKUP($C41,'[2]Men''s Saber'!$C$4:$AZ$150,U$1-2,FALSE)</f>
        <v>#N/A</v>
      </c>
      <c r="V41" s="17" t="str">
        <f t="shared" si="27"/>
        <v>np</v>
      </c>
      <c r="W41" s="18">
        <f t="shared" si="14"/>
        <v>0</v>
      </c>
      <c r="X41" s="16" t="e">
        <f>VLOOKUP($C41,'[2]Men''s Saber'!$C$4:$AZ$150,X$1-2,FALSE)</f>
        <v>#N/A</v>
      </c>
      <c r="Z41">
        <f t="shared" si="28"/>
        <v>0</v>
      </c>
      <c r="AA41">
        <f t="shared" si="29"/>
        <v>0</v>
      </c>
      <c r="AB41">
        <f t="shared" si="30"/>
        <v>101</v>
      </c>
      <c r="AC41">
        <f t="shared" si="31"/>
        <v>0</v>
      </c>
      <c r="AD41">
        <f t="shared" si="32"/>
        <v>0</v>
      </c>
      <c r="AE41">
        <f t="shared" si="33"/>
        <v>0</v>
      </c>
      <c r="AF41">
        <f t="shared" si="34"/>
        <v>0</v>
      </c>
      <c r="AH41" s="30"/>
    </row>
    <row r="42" spans="1:34" ht="13.5">
      <c r="A42" s="2" t="str">
        <f t="shared" si="22"/>
        <v>39</v>
      </c>
      <c r="B42" s="2" t="str">
        <f t="shared" si="23"/>
        <v> </v>
      </c>
      <c r="C42" s="26" t="s">
        <v>416</v>
      </c>
      <c r="D42" s="31">
        <v>1989</v>
      </c>
      <c r="E42" s="38">
        <f t="shared" si="2"/>
        <v>70</v>
      </c>
      <c r="F42" s="38">
        <f t="shared" si="3"/>
        <v>70</v>
      </c>
      <c r="G42" s="3" t="s">
        <v>5</v>
      </c>
      <c r="H42" s="5">
        <f t="shared" si="4"/>
        <v>0</v>
      </c>
      <c r="I42" s="4">
        <v>17</v>
      </c>
      <c r="J42" s="5">
        <f t="shared" si="5"/>
        <v>70</v>
      </c>
      <c r="K42" s="4" t="s">
        <v>5</v>
      </c>
      <c r="L42" s="5">
        <f t="shared" si="6"/>
        <v>0</v>
      </c>
      <c r="M42" s="17" t="str">
        <f t="shared" si="24"/>
        <v>np</v>
      </c>
      <c r="N42" s="18">
        <f t="shared" si="8"/>
        <v>0</v>
      </c>
      <c r="O42" s="16" t="e">
        <f>VLOOKUP($C42,'[2]Men''s Saber'!$C$4:$AZ$150,O$1-2,FALSE)</f>
        <v>#N/A</v>
      </c>
      <c r="P42" s="17" t="str">
        <f t="shared" si="25"/>
        <v>np</v>
      </c>
      <c r="Q42" s="18">
        <f t="shared" si="10"/>
        <v>0</v>
      </c>
      <c r="R42" s="16" t="e">
        <f>VLOOKUP($C42,'[2]Men''s Saber'!$C$4:$AZ$150,R$1-2,FALSE)</f>
        <v>#N/A</v>
      </c>
      <c r="S42" s="17" t="str">
        <f t="shared" si="26"/>
        <v>np</v>
      </c>
      <c r="T42" s="18">
        <f t="shared" si="12"/>
        <v>0</v>
      </c>
      <c r="U42" s="16" t="e">
        <f>VLOOKUP($C42,'[2]Men''s Saber'!$C$4:$AZ$150,U$1-2,FALSE)</f>
        <v>#N/A</v>
      </c>
      <c r="V42" s="17" t="str">
        <f t="shared" si="27"/>
        <v>np</v>
      </c>
      <c r="W42" s="18">
        <f t="shared" si="14"/>
        <v>0</v>
      </c>
      <c r="X42" s="16" t="e">
        <f>VLOOKUP($C42,'[2]Men''s Saber'!$C$4:$AZ$150,X$1-2,FALSE)</f>
        <v>#N/A</v>
      </c>
      <c r="Z42">
        <f t="shared" si="28"/>
        <v>0</v>
      </c>
      <c r="AA42">
        <f t="shared" si="29"/>
        <v>70</v>
      </c>
      <c r="AB42">
        <f t="shared" si="30"/>
        <v>0</v>
      </c>
      <c r="AC42">
        <f t="shared" si="31"/>
        <v>0</v>
      </c>
      <c r="AD42">
        <f t="shared" si="32"/>
        <v>0</v>
      </c>
      <c r="AE42">
        <f t="shared" si="33"/>
        <v>0</v>
      </c>
      <c r="AF42">
        <f t="shared" si="34"/>
        <v>0</v>
      </c>
      <c r="AH42" s="30"/>
    </row>
    <row r="43" spans="1:34" ht="13.5">
      <c r="A43" s="2" t="str">
        <f t="shared" si="22"/>
        <v>40</v>
      </c>
      <c r="B43" s="2" t="str">
        <f t="shared" si="23"/>
        <v> </v>
      </c>
      <c r="C43" s="26" t="s">
        <v>321</v>
      </c>
      <c r="D43" s="31">
        <v>1989</v>
      </c>
      <c r="E43" s="38">
        <f t="shared" si="2"/>
        <v>68</v>
      </c>
      <c r="F43" s="38">
        <f t="shared" si="3"/>
        <v>68</v>
      </c>
      <c r="G43" s="3">
        <v>19</v>
      </c>
      <c r="H43" s="5">
        <f t="shared" si="4"/>
        <v>68</v>
      </c>
      <c r="I43" s="4" t="s">
        <v>5</v>
      </c>
      <c r="J43" s="5">
        <f t="shared" si="5"/>
        <v>0</v>
      </c>
      <c r="K43" s="4" t="s">
        <v>5</v>
      </c>
      <c r="L43" s="5">
        <f t="shared" si="6"/>
        <v>0</v>
      </c>
      <c r="M43" s="17" t="str">
        <f t="shared" si="24"/>
        <v>np</v>
      </c>
      <c r="N43" s="18">
        <f t="shared" si="8"/>
        <v>0</v>
      </c>
      <c r="O43" s="16" t="e">
        <f>VLOOKUP($C43,'[2]Men''s Saber'!$C$4:$AZ$150,O$1-2,FALSE)</f>
        <v>#N/A</v>
      </c>
      <c r="P43" s="17" t="str">
        <f t="shared" si="25"/>
        <v>np</v>
      </c>
      <c r="Q43" s="18">
        <f t="shared" si="10"/>
        <v>0</v>
      </c>
      <c r="R43" s="16" t="e">
        <f>VLOOKUP($C43,'[2]Men''s Saber'!$C$4:$AZ$150,R$1-2,FALSE)</f>
        <v>#N/A</v>
      </c>
      <c r="S43" s="17" t="str">
        <f t="shared" si="26"/>
        <v>np</v>
      </c>
      <c r="T43" s="18">
        <f t="shared" si="12"/>
        <v>0</v>
      </c>
      <c r="U43" s="16" t="e">
        <f>VLOOKUP($C43,'[2]Men''s Saber'!$C$4:$AZ$150,U$1-2,FALSE)</f>
        <v>#N/A</v>
      </c>
      <c r="V43" s="17" t="str">
        <f t="shared" si="27"/>
        <v>np</v>
      </c>
      <c r="W43" s="18">
        <f t="shared" si="14"/>
        <v>0</v>
      </c>
      <c r="X43" s="16" t="e">
        <f>VLOOKUP($C43,'[2]Men''s Saber'!$C$4:$AZ$150,X$1-2,FALSE)</f>
        <v>#N/A</v>
      </c>
      <c r="Z43">
        <f t="shared" si="28"/>
        <v>68</v>
      </c>
      <c r="AA43">
        <f t="shared" si="29"/>
        <v>0</v>
      </c>
      <c r="AB43">
        <f t="shared" si="30"/>
        <v>0</v>
      </c>
      <c r="AC43">
        <f t="shared" si="31"/>
        <v>0</v>
      </c>
      <c r="AD43">
        <f t="shared" si="32"/>
        <v>0</v>
      </c>
      <c r="AE43">
        <f t="shared" si="33"/>
        <v>0</v>
      </c>
      <c r="AF43">
        <f t="shared" si="34"/>
        <v>0</v>
      </c>
      <c r="AH43" s="30"/>
    </row>
    <row r="44" spans="1:34" ht="13.5">
      <c r="A44" s="2" t="str">
        <f t="shared" si="22"/>
        <v>41</v>
      </c>
      <c r="B44" s="2" t="str">
        <f t="shared" si="23"/>
        <v> </v>
      </c>
      <c r="C44" s="40" t="s">
        <v>499</v>
      </c>
      <c r="D44" s="31">
        <v>1989</v>
      </c>
      <c r="E44" s="38">
        <f t="shared" si="2"/>
        <v>66.5</v>
      </c>
      <c r="F44" s="38">
        <f t="shared" si="3"/>
        <v>66.5</v>
      </c>
      <c r="G44" s="3" t="s">
        <v>5</v>
      </c>
      <c r="H44" s="5">
        <f t="shared" si="4"/>
        <v>0</v>
      </c>
      <c r="I44" s="4" t="s">
        <v>5</v>
      </c>
      <c r="J44" s="5">
        <f t="shared" si="5"/>
        <v>0</v>
      </c>
      <c r="K44" s="4">
        <v>20.5</v>
      </c>
      <c r="L44" s="5">
        <f t="shared" si="6"/>
        <v>66.5</v>
      </c>
      <c r="M44" s="17" t="str">
        <f t="shared" si="24"/>
        <v>np</v>
      </c>
      <c r="N44" s="18">
        <f t="shared" si="8"/>
        <v>0</v>
      </c>
      <c r="O44" s="16" t="e">
        <f>VLOOKUP($C44,'[2]Men''s Saber'!$C$4:$AZ$150,O$1-2,FALSE)</f>
        <v>#N/A</v>
      </c>
      <c r="P44" s="17" t="str">
        <f t="shared" si="25"/>
        <v>np</v>
      </c>
      <c r="Q44" s="18">
        <f t="shared" si="10"/>
        <v>0</v>
      </c>
      <c r="R44" s="16" t="e">
        <f>VLOOKUP($C44,'[2]Men''s Saber'!$C$4:$AZ$150,R$1-2,FALSE)</f>
        <v>#N/A</v>
      </c>
      <c r="S44" s="17" t="str">
        <f t="shared" si="26"/>
        <v>np</v>
      </c>
      <c r="T44" s="18">
        <f t="shared" si="12"/>
        <v>0</v>
      </c>
      <c r="U44" s="16" t="e">
        <f>VLOOKUP($C44,'[2]Men''s Saber'!$C$4:$AZ$150,U$1-2,FALSE)</f>
        <v>#N/A</v>
      </c>
      <c r="V44" s="17" t="str">
        <f t="shared" si="27"/>
        <v>np</v>
      </c>
      <c r="W44" s="18">
        <f t="shared" si="14"/>
        <v>0</v>
      </c>
      <c r="X44" s="16" t="e">
        <f>VLOOKUP($C44,'[2]Men''s Saber'!$C$4:$AZ$150,X$1-2,FALSE)</f>
        <v>#N/A</v>
      </c>
      <c r="Z44">
        <f t="shared" si="28"/>
        <v>0</v>
      </c>
      <c r="AA44">
        <f t="shared" si="29"/>
        <v>0</v>
      </c>
      <c r="AB44">
        <f t="shared" si="30"/>
        <v>66.5</v>
      </c>
      <c r="AC44">
        <f t="shared" si="31"/>
        <v>0</v>
      </c>
      <c r="AD44">
        <f t="shared" si="32"/>
        <v>0</v>
      </c>
      <c r="AE44">
        <f t="shared" si="33"/>
        <v>0</v>
      </c>
      <c r="AF44">
        <f t="shared" si="34"/>
        <v>0</v>
      </c>
      <c r="AH44" s="30"/>
    </row>
    <row r="45" spans="1:34" ht="13.5">
      <c r="A45" s="2" t="str">
        <f t="shared" si="22"/>
        <v>42T</v>
      </c>
      <c r="B45" s="2" t="str">
        <f t="shared" si="23"/>
        <v> </v>
      </c>
      <c r="C45" s="26" t="s">
        <v>418</v>
      </c>
      <c r="D45" s="31">
        <v>1989</v>
      </c>
      <c r="E45" s="38">
        <f t="shared" si="2"/>
        <v>66</v>
      </c>
      <c r="F45" s="38">
        <f t="shared" si="3"/>
        <v>66</v>
      </c>
      <c r="G45" s="3" t="s">
        <v>5</v>
      </c>
      <c r="H45" s="5">
        <f t="shared" si="4"/>
        <v>0</v>
      </c>
      <c r="I45" s="4">
        <v>21</v>
      </c>
      <c r="J45" s="5">
        <f t="shared" si="5"/>
        <v>66</v>
      </c>
      <c r="K45" s="4" t="s">
        <v>5</v>
      </c>
      <c r="L45" s="5">
        <f t="shared" si="6"/>
        <v>0</v>
      </c>
      <c r="M45" s="17" t="str">
        <f t="shared" si="24"/>
        <v>np</v>
      </c>
      <c r="N45" s="18">
        <f t="shared" si="8"/>
        <v>0</v>
      </c>
      <c r="O45" s="16" t="e">
        <f>VLOOKUP($C45,'[2]Men''s Saber'!$C$4:$AZ$150,O$1-2,FALSE)</f>
        <v>#N/A</v>
      </c>
      <c r="P45" s="17" t="str">
        <f t="shared" si="25"/>
        <v>np</v>
      </c>
      <c r="Q45" s="18">
        <f t="shared" si="10"/>
        <v>0</v>
      </c>
      <c r="R45" s="16" t="e">
        <f>VLOOKUP($C45,'[2]Men''s Saber'!$C$4:$AZ$150,R$1-2,FALSE)</f>
        <v>#N/A</v>
      </c>
      <c r="S45" s="17" t="str">
        <f t="shared" si="26"/>
        <v>np</v>
      </c>
      <c r="T45" s="18">
        <f t="shared" si="12"/>
        <v>0</v>
      </c>
      <c r="U45" s="16" t="e">
        <f>VLOOKUP($C45,'[2]Men''s Saber'!$C$4:$AZ$150,U$1-2,FALSE)</f>
        <v>#N/A</v>
      </c>
      <c r="V45" s="17" t="str">
        <f t="shared" si="27"/>
        <v>np</v>
      </c>
      <c r="W45" s="18">
        <f t="shared" si="14"/>
        <v>0</v>
      </c>
      <c r="X45" s="16" t="e">
        <f>VLOOKUP($C45,'[2]Men''s Saber'!$C$4:$AZ$150,X$1-2,FALSE)</f>
        <v>#N/A</v>
      </c>
      <c r="Z45">
        <f t="shared" si="28"/>
        <v>0</v>
      </c>
      <c r="AA45">
        <f t="shared" si="29"/>
        <v>66</v>
      </c>
      <c r="AB45">
        <f t="shared" si="30"/>
        <v>0</v>
      </c>
      <c r="AC45">
        <f t="shared" si="31"/>
        <v>0</v>
      </c>
      <c r="AD45">
        <f t="shared" si="32"/>
        <v>0</v>
      </c>
      <c r="AE45">
        <f t="shared" si="33"/>
        <v>0</v>
      </c>
      <c r="AF45">
        <f t="shared" si="34"/>
        <v>0</v>
      </c>
      <c r="AH45" s="30"/>
    </row>
    <row r="46" spans="1:34" ht="13.5">
      <c r="A46" s="2" t="str">
        <f t="shared" si="22"/>
        <v>42T</v>
      </c>
      <c r="B46" s="2" t="str">
        <f t="shared" si="23"/>
        <v> </v>
      </c>
      <c r="C46" s="26" t="s">
        <v>322</v>
      </c>
      <c r="D46" s="31">
        <v>1988</v>
      </c>
      <c r="E46" s="38">
        <f t="shared" si="2"/>
        <v>66</v>
      </c>
      <c r="F46" s="38">
        <f t="shared" si="3"/>
        <v>66</v>
      </c>
      <c r="G46" s="3">
        <v>21</v>
      </c>
      <c r="H46" s="5">
        <f t="shared" si="4"/>
        <v>66</v>
      </c>
      <c r="I46" s="4" t="s">
        <v>5</v>
      </c>
      <c r="J46" s="5">
        <f t="shared" si="5"/>
        <v>0</v>
      </c>
      <c r="K46" s="4" t="s">
        <v>5</v>
      </c>
      <c r="L46" s="5">
        <f t="shared" si="6"/>
        <v>0</v>
      </c>
      <c r="M46" s="17" t="str">
        <f t="shared" si="24"/>
        <v>np</v>
      </c>
      <c r="N46" s="18">
        <f t="shared" si="8"/>
        <v>0</v>
      </c>
      <c r="O46" s="16" t="e">
        <f>VLOOKUP($C46,'[2]Men''s Saber'!$C$4:$AZ$150,O$1-2,FALSE)</f>
        <v>#N/A</v>
      </c>
      <c r="P46" s="17" t="str">
        <f t="shared" si="25"/>
        <v>np</v>
      </c>
      <c r="Q46" s="18">
        <f t="shared" si="10"/>
        <v>0</v>
      </c>
      <c r="R46" s="16" t="e">
        <f>VLOOKUP($C46,'[2]Men''s Saber'!$C$4:$AZ$150,R$1-2,FALSE)</f>
        <v>#N/A</v>
      </c>
      <c r="S46" s="17" t="str">
        <f t="shared" si="26"/>
        <v>np</v>
      </c>
      <c r="T46" s="18">
        <f t="shared" si="12"/>
        <v>0</v>
      </c>
      <c r="U46" s="16" t="e">
        <f>VLOOKUP($C46,'[2]Men''s Saber'!$C$4:$AZ$150,U$1-2,FALSE)</f>
        <v>#N/A</v>
      </c>
      <c r="V46" s="17" t="str">
        <f t="shared" si="27"/>
        <v>np</v>
      </c>
      <c r="W46" s="18">
        <f t="shared" si="14"/>
        <v>0</v>
      </c>
      <c r="X46" s="16" t="e">
        <f>VLOOKUP($C46,'[2]Men''s Saber'!$C$4:$AZ$150,X$1-2,FALSE)</f>
        <v>#N/A</v>
      </c>
      <c r="Z46">
        <f t="shared" si="28"/>
        <v>66</v>
      </c>
      <c r="AA46">
        <f t="shared" si="29"/>
        <v>0</v>
      </c>
      <c r="AB46">
        <f t="shared" si="30"/>
        <v>0</v>
      </c>
      <c r="AC46">
        <f t="shared" si="31"/>
        <v>0</v>
      </c>
      <c r="AD46">
        <f t="shared" si="32"/>
        <v>0</v>
      </c>
      <c r="AE46">
        <f t="shared" si="33"/>
        <v>0</v>
      </c>
      <c r="AF46">
        <f t="shared" si="34"/>
        <v>0</v>
      </c>
      <c r="AH46" s="30"/>
    </row>
    <row r="47" spans="1:34" ht="13.5">
      <c r="A47" s="2" t="str">
        <f t="shared" si="22"/>
        <v>44</v>
      </c>
      <c r="B47" s="2" t="str">
        <f t="shared" si="23"/>
        <v> </v>
      </c>
      <c r="C47" s="26" t="s">
        <v>419</v>
      </c>
      <c r="D47" s="31">
        <v>1988</v>
      </c>
      <c r="E47" s="38">
        <f t="shared" si="2"/>
        <v>65</v>
      </c>
      <c r="F47" s="38">
        <f t="shared" si="3"/>
        <v>65</v>
      </c>
      <c r="G47" s="3" t="s">
        <v>5</v>
      </c>
      <c r="H47" s="5">
        <f t="shared" si="4"/>
        <v>0</v>
      </c>
      <c r="I47" s="4">
        <v>22</v>
      </c>
      <c r="J47" s="5">
        <f t="shared" si="5"/>
        <v>65</v>
      </c>
      <c r="K47" s="4" t="s">
        <v>5</v>
      </c>
      <c r="L47" s="5">
        <f t="shared" si="6"/>
        <v>0</v>
      </c>
      <c r="M47" s="17" t="str">
        <f t="shared" si="24"/>
        <v>np</v>
      </c>
      <c r="N47" s="18">
        <f t="shared" si="8"/>
        <v>0</v>
      </c>
      <c r="O47" s="16" t="e">
        <f>VLOOKUP($C47,'[2]Men''s Saber'!$C$4:$AZ$150,O$1-2,FALSE)</f>
        <v>#N/A</v>
      </c>
      <c r="P47" s="17" t="str">
        <f t="shared" si="25"/>
        <v>np</v>
      </c>
      <c r="Q47" s="18">
        <f t="shared" si="10"/>
        <v>0</v>
      </c>
      <c r="R47" s="16" t="e">
        <f>VLOOKUP($C47,'[2]Men''s Saber'!$C$4:$AZ$150,R$1-2,FALSE)</f>
        <v>#N/A</v>
      </c>
      <c r="S47" s="17" t="str">
        <f t="shared" si="26"/>
        <v>np</v>
      </c>
      <c r="T47" s="18">
        <f t="shared" si="12"/>
        <v>0</v>
      </c>
      <c r="U47" s="16" t="e">
        <f>VLOOKUP($C47,'[2]Men''s Saber'!$C$4:$AZ$150,U$1-2,FALSE)</f>
        <v>#N/A</v>
      </c>
      <c r="V47" s="17" t="str">
        <f t="shared" si="27"/>
        <v>np</v>
      </c>
      <c r="W47" s="18">
        <f t="shared" si="14"/>
        <v>0</v>
      </c>
      <c r="X47" s="16" t="e">
        <f>VLOOKUP($C47,'[2]Men''s Saber'!$C$4:$AZ$150,X$1-2,FALSE)</f>
        <v>#N/A</v>
      </c>
      <c r="Z47">
        <f t="shared" si="28"/>
        <v>0</v>
      </c>
      <c r="AA47">
        <f t="shared" si="29"/>
        <v>65</v>
      </c>
      <c r="AB47">
        <f t="shared" si="30"/>
        <v>0</v>
      </c>
      <c r="AC47">
        <f t="shared" si="31"/>
        <v>0</v>
      </c>
      <c r="AD47">
        <f t="shared" si="32"/>
        <v>0</v>
      </c>
      <c r="AE47">
        <f t="shared" si="33"/>
        <v>0</v>
      </c>
      <c r="AF47">
        <f t="shared" si="34"/>
        <v>0</v>
      </c>
      <c r="AH47" s="30"/>
    </row>
    <row r="48" spans="1:34" ht="13.5">
      <c r="A48" s="2" t="str">
        <f t="shared" si="22"/>
        <v>45T</v>
      </c>
      <c r="B48" s="2" t="str">
        <f t="shared" si="23"/>
        <v> </v>
      </c>
      <c r="C48" s="26" t="s">
        <v>324</v>
      </c>
      <c r="D48" s="31">
        <v>1988</v>
      </c>
      <c r="E48" s="38">
        <f t="shared" si="2"/>
        <v>63</v>
      </c>
      <c r="F48" s="38">
        <f t="shared" si="3"/>
        <v>63</v>
      </c>
      <c r="G48" s="3">
        <v>24</v>
      </c>
      <c r="H48" s="5">
        <f t="shared" si="4"/>
        <v>63</v>
      </c>
      <c r="I48" s="4" t="s">
        <v>5</v>
      </c>
      <c r="J48" s="5">
        <f t="shared" si="5"/>
        <v>0</v>
      </c>
      <c r="K48" s="4" t="s">
        <v>5</v>
      </c>
      <c r="L48" s="5">
        <f t="shared" si="6"/>
        <v>0</v>
      </c>
      <c r="M48" s="17" t="str">
        <f t="shared" si="24"/>
        <v>np</v>
      </c>
      <c r="N48" s="18">
        <f t="shared" si="8"/>
        <v>0</v>
      </c>
      <c r="O48" s="16" t="e">
        <f>VLOOKUP($C48,'[2]Men''s Saber'!$C$4:$AZ$150,O$1-2,FALSE)</f>
        <v>#N/A</v>
      </c>
      <c r="P48" s="17" t="str">
        <f t="shared" si="25"/>
        <v>np</v>
      </c>
      <c r="Q48" s="18">
        <f t="shared" si="10"/>
        <v>0</v>
      </c>
      <c r="R48" s="16" t="e">
        <f>VLOOKUP($C48,'[2]Men''s Saber'!$C$4:$AZ$150,R$1-2,FALSE)</f>
        <v>#N/A</v>
      </c>
      <c r="S48" s="17" t="str">
        <f t="shared" si="26"/>
        <v>np</v>
      </c>
      <c r="T48" s="18">
        <f t="shared" si="12"/>
        <v>0</v>
      </c>
      <c r="U48" s="16" t="e">
        <f>VLOOKUP($C48,'[2]Men''s Saber'!$C$4:$AZ$150,U$1-2,FALSE)</f>
        <v>#N/A</v>
      </c>
      <c r="V48" s="17" t="str">
        <f t="shared" si="27"/>
        <v>np</v>
      </c>
      <c r="W48" s="18">
        <f t="shared" si="14"/>
        <v>0</v>
      </c>
      <c r="X48" s="16" t="e">
        <f>VLOOKUP($C48,'[2]Men''s Saber'!$C$4:$AZ$150,X$1-2,FALSE)</f>
        <v>#N/A</v>
      </c>
      <c r="Z48">
        <f aca="true" t="shared" si="35" ref="Z48:Z57">H48</f>
        <v>63</v>
      </c>
      <c r="AA48">
        <f aca="true" t="shared" si="36" ref="AA48:AA57">J48</f>
        <v>0</v>
      </c>
      <c r="AB48">
        <f aca="true" t="shared" si="37" ref="AB48:AB57">L48</f>
        <v>0</v>
      </c>
      <c r="AC48">
        <f aca="true" t="shared" si="38" ref="AC48:AC57">N48</f>
        <v>0</v>
      </c>
      <c r="AD48">
        <f aca="true" t="shared" si="39" ref="AD48:AD57">Q48</f>
        <v>0</v>
      </c>
      <c r="AE48">
        <f aca="true" t="shared" si="40" ref="AE48:AE57">T48</f>
        <v>0</v>
      </c>
      <c r="AF48">
        <f aca="true" t="shared" si="41" ref="AF48:AF57">W48</f>
        <v>0</v>
      </c>
      <c r="AH48" s="30"/>
    </row>
    <row r="49" spans="1:34" ht="13.5">
      <c r="A49" s="2" t="str">
        <f t="shared" si="22"/>
        <v>45T</v>
      </c>
      <c r="B49" s="2" t="str">
        <f t="shared" si="23"/>
        <v> </v>
      </c>
      <c r="C49" s="40" t="s">
        <v>500</v>
      </c>
      <c r="D49" s="31">
        <v>1988</v>
      </c>
      <c r="E49" s="38">
        <f t="shared" si="2"/>
        <v>63</v>
      </c>
      <c r="F49" s="38">
        <f t="shared" si="3"/>
        <v>63</v>
      </c>
      <c r="G49" s="3" t="s">
        <v>5</v>
      </c>
      <c r="H49" s="5">
        <f t="shared" si="4"/>
        <v>0</v>
      </c>
      <c r="I49" s="4" t="s">
        <v>5</v>
      </c>
      <c r="J49" s="5">
        <f t="shared" si="5"/>
        <v>0</v>
      </c>
      <c r="K49" s="4">
        <v>24</v>
      </c>
      <c r="L49" s="5">
        <f t="shared" si="6"/>
        <v>63</v>
      </c>
      <c r="M49" s="17" t="str">
        <f t="shared" si="24"/>
        <v>np</v>
      </c>
      <c r="N49" s="18">
        <f t="shared" si="8"/>
        <v>0</v>
      </c>
      <c r="O49" s="16" t="e">
        <f>VLOOKUP($C49,'[2]Men''s Saber'!$C$4:$AZ$150,O$1-2,FALSE)</f>
        <v>#N/A</v>
      </c>
      <c r="P49" s="17" t="str">
        <f t="shared" si="25"/>
        <v>np</v>
      </c>
      <c r="Q49" s="18">
        <f t="shared" si="10"/>
        <v>0</v>
      </c>
      <c r="R49" s="16" t="e">
        <f>VLOOKUP($C49,'[2]Men''s Saber'!$C$4:$AZ$150,R$1-2,FALSE)</f>
        <v>#N/A</v>
      </c>
      <c r="S49" s="17" t="str">
        <f t="shared" si="26"/>
        <v>np</v>
      </c>
      <c r="T49" s="18">
        <f t="shared" si="12"/>
        <v>0</v>
      </c>
      <c r="U49" s="16" t="e">
        <f>VLOOKUP($C49,'[2]Men''s Saber'!$C$4:$AZ$150,U$1-2,FALSE)</f>
        <v>#N/A</v>
      </c>
      <c r="V49" s="17" t="str">
        <f t="shared" si="27"/>
        <v>np</v>
      </c>
      <c r="W49" s="18">
        <f t="shared" si="14"/>
        <v>0</v>
      </c>
      <c r="X49" s="16" t="e">
        <f>VLOOKUP($C49,'[2]Men''s Saber'!$C$4:$AZ$150,X$1-2,FALSE)</f>
        <v>#N/A</v>
      </c>
      <c r="Z49">
        <f t="shared" si="35"/>
        <v>0</v>
      </c>
      <c r="AA49">
        <f t="shared" si="36"/>
        <v>0</v>
      </c>
      <c r="AB49">
        <f t="shared" si="37"/>
        <v>63</v>
      </c>
      <c r="AC49">
        <f t="shared" si="38"/>
        <v>0</v>
      </c>
      <c r="AD49">
        <f t="shared" si="39"/>
        <v>0</v>
      </c>
      <c r="AE49">
        <f t="shared" si="40"/>
        <v>0</v>
      </c>
      <c r="AF49">
        <f t="shared" si="41"/>
        <v>0</v>
      </c>
      <c r="AH49" s="30"/>
    </row>
    <row r="50" spans="1:34" ht="13.5">
      <c r="A50" s="2" t="str">
        <f t="shared" si="22"/>
        <v>47</v>
      </c>
      <c r="B50" s="2" t="str">
        <f t="shared" si="23"/>
        <v> </v>
      </c>
      <c r="C50" s="40" t="s">
        <v>501</v>
      </c>
      <c r="D50" s="31">
        <v>1989</v>
      </c>
      <c r="E50" s="38">
        <f t="shared" si="2"/>
        <v>62</v>
      </c>
      <c r="F50" s="38">
        <f t="shared" si="3"/>
        <v>62</v>
      </c>
      <c r="G50" s="3" t="s">
        <v>5</v>
      </c>
      <c r="H50" s="5">
        <f t="shared" si="4"/>
        <v>0</v>
      </c>
      <c r="I50" s="4" t="s">
        <v>5</v>
      </c>
      <c r="J50" s="5">
        <f t="shared" si="5"/>
        <v>0</v>
      </c>
      <c r="K50" s="4">
        <v>25</v>
      </c>
      <c r="L50" s="5">
        <f t="shared" si="6"/>
        <v>62</v>
      </c>
      <c r="M50" s="17" t="str">
        <f t="shared" si="24"/>
        <v>np</v>
      </c>
      <c r="N50" s="18">
        <f t="shared" si="8"/>
        <v>0</v>
      </c>
      <c r="O50" s="16" t="e">
        <f>VLOOKUP($C50,'[2]Men''s Saber'!$C$4:$AZ$150,O$1-2,FALSE)</f>
        <v>#N/A</v>
      </c>
      <c r="P50" s="17" t="str">
        <f t="shared" si="25"/>
        <v>np</v>
      </c>
      <c r="Q50" s="18">
        <f t="shared" si="10"/>
        <v>0</v>
      </c>
      <c r="R50" s="16" t="e">
        <f>VLOOKUP($C50,'[2]Men''s Saber'!$C$4:$AZ$150,R$1-2,FALSE)</f>
        <v>#N/A</v>
      </c>
      <c r="S50" s="17" t="str">
        <f t="shared" si="26"/>
        <v>np</v>
      </c>
      <c r="T50" s="18">
        <f t="shared" si="12"/>
        <v>0</v>
      </c>
      <c r="U50" s="16" t="e">
        <f>VLOOKUP($C50,'[2]Men''s Saber'!$C$4:$AZ$150,U$1-2,FALSE)</f>
        <v>#N/A</v>
      </c>
      <c r="V50" s="17" t="str">
        <f t="shared" si="27"/>
        <v>np</v>
      </c>
      <c r="W50" s="18">
        <f t="shared" si="14"/>
        <v>0</v>
      </c>
      <c r="X50" s="16" t="e">
        <f>VLOOKUP($C50,'[2]Men''s Saber'!$C$4:$AZ$150,X$1-2,FALSE)</f>
        <v>#N/A</v>
      </c>
      <c r="Z50">
        <f t="shared" si="35"/>
        <v>0</v>
      </c>
      <c r="AA50">
        <f t="shared" si="36"/>
        <v>0</v>
      </c>
      <c r="AB50">
        <f t="shared" si="37"/>
        <v>62</v>
      </c>
      <c r="AC50">
        <f t="shared" si="38"/>
        <v>0</v>
      </c>
      <c r="AD50">
        <f t="shared" si="39"/>
        <v>0</v>
      </c>
      <c r="AE50">
        <f t="shared" si="40"/>
        <v>0</v>
      </c>
      <c r="AF50">
        <f t="shared" si="41"/>
        <v>0</v>
      </c>
      <c r="AH50" s="30"/>
    </row>
    <row r="51" spans="1:34" ht="13.5">
      <c r="A51" s="2" t="str">
        <f t="shared" si="22"/>
        <v>48T</v>
      </c>
      <c r="B51" s="2" t="str">
        <f t="shared" si="23"/>
        <v> </v>
      </c>
      <c r="C51" s="26" t="s">
        <v>422</v>
      </c>
      <c r="D51" s="31">
        <v>1989</v>
      </c>
      <c r="E51" s="38">
        <f t="shared" si="2"/>
        <v>60</v>
      </c>
      <c r="F51" s="38">
        <f t="shared" si="3"/>
        <v>60</v>
      </c>
      <c r="G51" s="3" t="s">
        <v>5</v>
      </c>
      <c r="H51" s="5">
        <f t="shared" si="4"/>
        <v>0</v>
      </c>
      <c r="I51" s="4">
        <v>27</v>
      </c>
      <c r="J51" s="5">
        <f t="shared" si="5"/>
        <v>60</v>
      </c>
      <c r="K51" s="4" t="s">
        <v>5</v>
      </c>
      <c r="L51" s="5">
        <f t="shared" si="6"/>
        <v>0</v>
      </c>
      <c r="M51" s="17" t="str">
        <f t="shared" si="24"/>
        <v>np</v>
      </c>
      <c r="N51" s="18">
        <f t="shared" si="8"/>
        <v>0</v>
      </c>
      <c r="O51" s="16" t="e">
        <f>VLOOKUP($C51,'[2]Men''s Saber'!$C$4:$AZ$150,O$1-2,FALSE)</f>
        <v>#N/A</v>
      </c>
      <c r="P51" s="17" t="str">
        <f t="shared" si="25"/>
        <v>np</v>
      </c>
      <c r="Q51" s="18">
        <f t="shared" si="10"/>
        <v>0</v>
      </c>
      <c r="R51" s="16" t="e">
        <f>VLOOKUP($C51,'[2]Men''s Saber'!$C$4:$AZ$150,R$1-2,FALSE)</f>
        <v>#N/A</v>
      </c>
      <c r="S51" s="17" t="str">
        <f t="shared" si="26"/>
        <v>np</v>
      </c>
      <c r="T51" s="18">
        <f t="shared" si="12"/>
        <v>0</v>
      </c>
      <c r="U51" s="16" t="e">
        <f>VLOOKUP($C51,'[2]Men''s Saber'!$C$4:$AZ$150,U$1-2,FALSE)</f>
        <v>#N/A</v>
      </c>
      <c r="V51" s="17" t="str">
        <f t="shared" si="27"/>
        <v>np</v>
      </c>
      <c r="W51" s="18">
        <f t="shared" si="14"/>
        <v>0</v>
      </c>
      <c r="X51" s="16" t="e">
        <f>VLOOKUP($C51,'[2]Men''s Saber'!$C$4:$AZ$150,X$1-2,FALSE)</f>
        <v>#N/A</v>
      </c>
      <c r="Z51">
        <f t="shared" si="35"/>
        <v>0</v>
      </c>
      <c r="AA51">
        <f t="shared" si="36"/>
        <v>60</v>
      </c>
      <c r="AB51">
        <f t="shared" si="37"/>
        <v>0</v>
      </c>
      <c r="AC51">
        <f t="shared" si="38"/>
        <v>0</v>
      </c>
      <c r="AD51">
        <f t="shared" si="39"/>
        <v>0</v>
      </c>
      <c r="AE51">
        <f t="shared" si="40"/>
        <v>0</v>
      </c>
      <c r="AF51">
        <f t="shared" si="41"/>
        <v>0</v>
      </c>
      <c r="AH51" s="30"/>
    </row>
    <row r="52" spans="1:34" ht="13.5">
      <c r="A52" s="2" t="str">
        <f t="shared" si="22"/>
        <v>48T</v>
      </c>
      <c r="B52" s="2" t="str">
        <f t="shared" si="23"/>
        <v> </v>
      </c>
      <c r="C52" s="40" t="s">
        <v>461</v>
      </c>
      <c r="D52" s="31">
        <v>1989</v>
      </c>
      <c r="E52" s="38">
        <f t="shared" si="2"/>
        <v>60</v>
      </c>
      <c r="F52" s="38">
        <f t="shared" si="3"/>
        <v>60</v>
      </c>
      <c r="G52" s="3" t="s">
        <v>5</v>
      </c>
      <c r="H52" s="5">
        <f t="shared" si="4"/>
        <v>0</v>
      </c>
      <c r="I52" s="4" t="s">
        <v>5</v>
      </c>
      <c r="J52" s="5">
        <f t="shared" si="5"/>
        <v>0</v>
      </c>
      <c r="K52" s="4">
        <v>27</v>
      </c>
      <c r="L52" s="5">
        <f t="shared" si="6"/>
        <v>60</v>
      </c>
      <c r="M52" s="17" t="str">
        <f t="shared" si="24"/>
        <v>np</v>
      </c>
      <c r="N52" s="18">
        <f t="shared" si="8"/>
        <v>0</v>
      </c>
      <c r="O52" s="16" t="e">
        <f>VLOOKUP($C52,'[2]Men''s Saber'!$C$4:$AZ$150,O$1-2,FALSE)</f>
        <v>#N/A</v>
      </c>
      <c r="P52" s="17" t="str">
        <f t="shared" si="25"/>
        <v>np</v>
      </c>
      <c r="Q52" s="18">
        <f t="shared" si="10"/>
        <v>0</v>
      </c>
      <c r="R52" s="16" t="e">
        <f>VLOOKUP($C52,'[2]Men''s Saber'!$C$4:$AZ$150,R$1-2,FALSE)</f>
        <v>#N/A</v>
      </c>
      <c r="S52" s="17" t="str">
        <f t="shared" si="26"/>
        <v>np</v>
      </c>
      <c r="T52" s="18">
        <f t="shared" si="12"/>
        <v>0</v>
      </c>
      <c r="U52" s="16" t="e">
        <f>VLOOKUP($C52,'[2]Men''s Saber'!$C$4:$AZ$150,U$1-2,FALSE)</f>
        <v>#N/A</v>
      </c>
      <c r="V52" s="17" t="str">
        <f t="shared" si="27"/>
        <v>np</v>
      </c>
      <c r="W52" s="18">
        <f t="shared" si="14"/>
        <v>0</v>
      </c>
      <c r="X52" s="16" t="e">
        <f>VLOOKUP($C52,'[2]Men''s Saber'!$C$4:$AZ$150,X$1-2,FALSE)</f>
        <v>#N/A</v>
      </c>
      <c r="Z52">
        <f t="shared" si="35"/>
        <v>0</v>
      </c>
      <c r="AA52">
        <f t="shared" si="36"/>
        <v>0</v>
      </c>
      <c r="AB52">
        <f t="shared" si="37"/>
        <v>60</v>
      </c>
      <c r="AC52">
        <f t="shared" si="38"/>
        <v>0</v>
      </c>
      <c r="AD52">
        <f t="shared" si="39"/>
        <v>0</v>
      </c>
      <c r="AE52">
        <f t="shared" si="40"/>
        <v>0</v>
      </c>
      <c r="AF52">
        <f t="shared" si="41"/>
        <v>0</v>
      </c>
      <c r="AH52" s="30"/>
    </row>
    <row r="53" spans="1:34" ht="13.5">
      <c r="A53" s="2" t="str">
        <f t="shared" si="22"/>
        <v>50</v>
      </c>
      <c r="B53" s="2" t="str">
        <f t="shared" si="23"/>
        <v> </v>
      </c>
      <c r="C53" s="26" t="s">
        <v>441</v>
      </c>
      <c r="D53" s="31">
        <v>1988</v>
      </c>
      <c r="E53" s="38">
        <f t="shared" si="2"/>
        <v>58</v>
      </c>
      <c r="F53" s="38">
        <f t="shared" si="3"/>
        <v>58</v>
      </c>
      <c r="G53" s="3" t="s">
        <v>5</v>
      </c>
      <c r="H53" s="5">
        <f t="shared" si="4"/>
        <v>0</v>
      </c>
      <c r="I53" s="4">
        <v>29</v>
      </c>
      <c r="J53" s="5">
        <f t="shared" si="5"/>
        <v>58</v>
      </c>
      <c r="K53" s="4" t="s">
        <v>5</v>
      </c>
      <c r="L53" s="5">
        <f t="shared" si="6"/>
        <v>0</v>
      </c>
      <c r="M53" s="17" t="str">
        <f t="shared" si="24"/>
        <v>np</v>
      </c>
      <c r="N53" s="18">
        <f t="shared" si="8"/>
        <v>0</v>
      </c>
      <c r="O53" s="16" t="e">
        <f>VLOOKUP($C53,'[2]Men''s Saber'!$C$4:$AZ$150,O$1-2,FALSE)</f>
        <v>#N/A</v>
      </c>
      <c r="P53" s="17" t="str">
        <f t="shared" si="25"/>
        <v>np</v>
      </c>
      <c r="Q53" s="18">
        <f t="shared" si="10"/>
        <v>0</v>
      </c>
      <c r="R53" s="16" t="e">
        <f>VLOOKUP($C53,'[2]Men''s Saber'!$C$4:$AZ$150,R$1-2,FALSE)</f>
        <v>#N/A</v>
      </c>
      <c r="S53" s="17" t="str">
        <f t="shared" si="26"/>
        <v>np</v>
      </c>
      <c r="T53" s="18">
        <f t="shared" si="12"/>
        <v>0</v>
      </c>
      <c r="U53" s="16" t="e">
        <f>VLOOKUP($C53,'[2]Men''s Saber'!$C$4:$AZ$150,U$1-2,FALSE)</f>
        <v>#N/A</v>
      </c>
      <c r="V53" s="17" t="str">
        <f t="shared" si="27"/>
        <v>np</v>
      </c>
      <c r="W53" s="18">
        <f t="shared" si="14"/>
        <v>0</v>
      </c>
      <c r="X53" s="16" t="e">
        <f>VLOOKUP($C53,'[2]Men''s Saber'!$C$4:$AZ$150,X$1-2,FALSE)</f>
        <v>#N/A</v>
      </c>
      <c r="Z53">
        <f t="shared" si="35"/>
        <v>0</v>
      </c>
      <c r="AA53">
        <f t="shared" si="36"/>
        <v>58</v>
      </c>
      <c r="AB53">
        <f t="shared" si="37"/>
        <v>0</v>
      </c>
      <c r="AC53">
        <f t="shared" si="38"/>
        <v>0</v>
      </c>
      <c r="AD53">
        <f t="shared" si="39"/>
        <v>0</v>
      </c>
      <c r="AE53">
        <f t="shared" si="40"/>
        <v>0</v>
      </c>
      <c r="AF53">
        <f t="shared" si="41"/>
        <v>0</v>
      </c>
      <c r="AH53" s="30"/>
    </row>
    <row r="54" spans="1:34" ht="13.5">
      <c r="A54" s="2" t="str">
        <f t="shared" si="22"/>
        <v>51</v>
      </c>
      <c r="B54" s="2" t="str">
        <f t="shared" si="23"/>
        <v>#</v>
      </c>
      <c r="C54" s="40" t="s">
        <v>112</v>
      </c>
      <c r="D54" s="31">
        <v>1991</v>
      </c>
      <c r="E54" s="38">
        <f t="shared" si="2"/>
        <v>57</v>
      </c>
      <c r="F54" s="38">
        <f t="shared" si="3"/>
        <v>57</v>
      </c>
      <c r="G54" s="3" t="s">
        <v>5</v>
      </c>
      <c r="H54" s="5">
        <f t="shared" si="4"/>
        <v>0</v>
      </c>
      <c r="I54" s="4" t="s">
        <v>5</v>
      </c>
      <c r="J54" s="5">
        <f t="shared" si="5"/>
        <v>0</v>
      </c>
      <c r="K54" s="4">
        <v>30</v>
      </c>
      <c r="L54" s="5">
        <f t="shared" si="6"/>
        <v>57</v>
      </c>
      <c r="M54" s="17" t="str">
        <f t="shared" si="24"/>
        <v>np</v>
      </c>
      <c r="N54" s="18">
        <f t="shared" si="8"/>
        <v>0</v>
      </c>
      <c r="O54" s="16" t="e">
        <f>VLOOKUP($C54,'[2]Men''s Saber'!$C$4:$AZ$150,O$1-2,FALSE)</f>
        <v>#N/A</v>
      </c>
      <c r="P54" s="17" t="str">
        <f t="shared" si="25"/>
        <v>np</v>
      </c>
      <c r="Q54" s="18">
        <f t="shared" si="10"/>
        <v>0</v>
      </c>
      <c r="R54" s="16" t="e">
        <f>VLOOKUP($C54,'[2]Men''s Saber'!$C$4:$AZ$150,R$1-2,FALSE)</f>
        <v>#N/A</v>
      </c>
      <c r="S54" s="17" t="str">
        <f t="shared" si="26"/>
        <v>np</v>
      </c>
      <c r="T54" s="18">
        <f t="shared" si="12"/>
        <v>0</v>
      </c>
      <c r="U54" s="16" t="e">
        <f>VLOOKUP($C54,'[2]Men''s Saber'!$C$4:$AZ$150,U$1-2,FALSE)</f>
        <v>#N/A</v>
      </c>
      <c r="V54" s="17" t="str">
        <f t="shared" si="27"/>
        <v>np</v>
      </c>
      <c r="W54" s="18">
        <f t="shared" si="14"/>
        <v>0</v>
      </c>
      <c r="X54" s="16" t="e">
        <f>VLOOKUP($C54,'[2]Men''s Saber'!$C$4:$AZ$150,X$1-2,FALSE)</f>
        <v>#N/A</v>
      </c>
      <c r="Z54">
        <f t="shared" si="35"/>
        <v>0</v>
      </c>
      <c r="AA54">
        <f t="shared" si="36"/>
        <v>0</v>
      </c>
      <c r="AB54">
        <f t="shared" si="37"/>
        <v>57</v>
      </c>
      <c r="AC54">
        <f t="shared" si="38"/>
        <v>0</v>
      </c>
      <c r="AD54">
        <f t="shared" si="39"/>
        <v>0</v>
      </c>
      <c r="AE54">
        <f t="shared" si="40"/>
        <v>0</v>
      </c>
      <c r="AF54">
        <f t="shared" si="41"/>
        <v>0</v>
      </c>
      <c r="AH54" s="30"/>
    </row>
    <row r="55" spans="1:34" ht="13.5">
      <c r="A55" s="2" t="str">
        <f t="shared" si="22"/>
        <v>52</v>
      </c>
      <c r="B55" s="2" t="str">
        <f t="shared" si="23"/>
        <v> </v>
      </c>
      <c r="C55" s="26" t="s">
        <v>326</v>
      </c>
      <c r="D55" s="31">
        <v>1988</v>
      </c>
      <c r="E55" s="38">
        <f t="shared" si="2"/>
        <v>56</v>
      </c>
      <c r="F55" s="38">
        <f t="shared" si="3"/>
        <v>56</v>
      </c>
      <c r="G55" s="3">
        <v>31</v>
      </c>
      <c r="H55" s="5">
        <f t="shared" si="4"/>
        <v>56</v>
      </c>
      <c r="I55" s="4" t="s">
        <v>5</v>
      </c>
      <c r="J55" s="5">
        <f t="shared" si="5"/>
        <v>0</v>
      </c>
      <c r="K55" s="4" t="s">
        <v>5</v>
      </c>
      <c r="L55" s="5">
        <f t="shared" si="6"/>
        <v>0</v>
      </c>
      <c r="M55" s="17" t="str">
        <f t="shared" si="24"/>
        <v>np</v>
      </c>
      <c r="N55" s="18">
        <f t="shared" si="8"/>
        <v>0</v>
      </c>
      <c r="O55" s="16" t="e">
        <f>VLOOKUP($C55,'[2]Men''s Saber'!$C$4:$AZ$150,O$1-2,FALSE)</f>
        <v>#N/A</v>
      </c>
      <c r="P55" s="17" t="str">
        <f t="shared" si="25"/>
        <v>np</v>
      </c>
      <c r="Q55" s="18">
        <f t="shared" si="10"/>
        <v>0</v>
      </c>
      <c r="R55" s="16" t="e">
        <f>VLOOKUP($C55,'[2]Men''s Saber'!$C$4:$AZ$150,R$1-2,FALSE)</f>
        <v>#N/A</v>
      </c>
      <c r="S55" s="17" t="str">
        <f t="shared" si="26"/>
        <v>np</v>
      </c>
      <c r="T55" s="18">
        <f t="shared" si="12"/>
        <v>0</v>
      </c>
      <c r="U55" s="16" t="e">
        <f>VLOOKUP($C55,'[2]Men''s Saber'!$C$4:$AZ$150,U$1-2,FALSE)</f>
        <v>#N/A</v>
      </c>
      <c r="V55" s="17" t="str">
        <f t="shared" si="27"/>
        <v>np</v>
      </c>
      <c r="W55" s="18">
        <f t="shared" si="14"/>
        <v>0</v>
      </c>
      <c r="X55" s="16" t="e">
        <f>VLOOKUP($C55,'[2]Men''s Saber'!$C$4:$AZ$150,X$1-2,FALSE)</f>
        <v>#N/A</v>
      </c>
      <c r="Z55">
        <f t="shared" si="35"/>
        <v>56</v>
      </c>
      <c r="AA55">
        <f t="shared" si="36"/>
        <v>0</v>
      </c>
      <c r="AB55">
        <f t="shared" si="37"/>
        <v>0</v>
      </c>
      <c r="AC55">
        <f t="shared" si="38"/>
        <v>0</v>
      </c>
      <c r="AD55">
        <f t="shared" si="39"/>
        <v>0</v>
      </c>
      <c r="AE55">
        <f t="shared" si="40"/>
        <v>0</v>
      </c>
      <c r="AF55">
        <f t="shared" si="41"/>
        <v>0</v>
      </c>
      <c r="AH55" s="30"/>
    </row>
    <row r="56" spans="1:34" ht="13.5">
      <c r="A56" s="2" t="str">
        <f t="shared" si="22"/>
        <v>53T</v>
      </c>
      <c r="B56" s="2" t="str">
        <f t="shared" si="23"/>
        <v> </v>
      </c>
      <c r="C56" s="26" t="s">
        <v>327</v>
      </c>
      <c r="D56" s="31">
        <v>1988</v>
      </c>
      <c r="E56" s="38">
        <f t="shared" si="2"/>
        <v>55</v>
      </c>
      <c r="F56" s="38">
        <f t="shared" si="3"/>
        <v>55</v>
      </c>
      <c r="G56" s="3">
        <v>32</v>
      </c>
      <c r="H56" s="5">
        <f t="shared" si="4"/>
        <v>55</v>
      </c>
      <c r="I56" s="4" t="s">
        <v>5</v>
      </c>
      <c r="J56" s="5">
        <f t="shared" si="5"/>
        <v>0</v>
      </c>
      <c r="K56" s="4" t="s">
        <v>5</v>
      </c>
      <c r="L56" s="5">
        <f t="shared" si="6"/>
        <v>0</v>
      </c>
      <c r="M56" s="17" t="str">
        <f t="shared" si="24"/>
        <v>np</v>
      </c>
      <c r="N56" s="18">
        <f t="shared" si="8"/>
        <v>0</v>
      </c>
      <c r="O56" s="16" t="e">
        <f>VLOOKUP($C56,'[2]Men''s Saber'!$C$4:$AZ$150,O$1-2,FALSE)</f>
        <v>#N/A</v>
      </c>
      <c r="P56" s="17" t="str">
        <f t="shared" si="25"/>
        <v>np</v>
      </c>
      <c r="Q56" s="18">
        <f t="shared" si="10"/>
        <v>0</v>
      </c>
      <c r="R56" s="16" t="e">
        <f>VLOOKUP($C56,'[2]Men''s Saber'!$C$4:$AZ$150,R$1-2,FALSE)</f>
        <v>#N/A</v>
      </c>
      <c r="S56" s="17" t="str">
        <f t="shared" si="26"/>
        <v>np</v>
      </c>
      <c r="T56" s="18">
        <f t="shared" si="12"/>
        <v>0</v>
      </c>
      <c r="U56" s="16" t="e">
        <f>VLOOKUP($C56,'[2]Men''s Saber'!$C$4:$AZ$150,U$1-2,FALSE)</f>
        <v>#N/A</v>
      </c>
      <c r="V56" s="17" t="str">
        <f t="shared" si="27"/>
        <v>np</v>
      </c>
      <c r="W56" s="18">
        <f t="shared" si="14"/>
        <v>0</v>
      </c>
      <c r="X56" s="16" t="e">
        <f>VLOOKUP($C56,'[2]Men''s Saber'!$C$4:$AZ$150,X$1-2,FALSE)</f>
        <v>#N/A</v>
      </c>
      <c r="Z56">
        <f t="shared" si="35"/>
        <v>55</v>
      </c>
      <c r="AA56">
        <f t="shared" si="36"/>
        <v>0</v>
      </c>
      <c r="AB56">
        <f t="shared" si="37"/>
        <v>0</v>
      </c>
      <c r="AC56">
        <f t="shared" si="38"/>
        <v>0</v>
      </c>
      <c r="AD56">
        <f t="shared" si="39"/>
        <v>0</v>
      </c>
      <c r="AE56">
        <f t="shared" si="40"/>
        <v>0</v>
      </c>
      <c r="AF56">
        <f t="shared" si="41"/>
        <v>0</v>
      </c>
      <c r="AH56" s="30"/>
    </row>
    <row r="57" spans="1:34" ht="13.5">
      <c r="A57" s="2" t="str">
        <f t="shared" si="22"/>
        <v>53T</v>
      </c>
      <c r="B57" s="2" t="str">
        <f t="shared" si="23"/>
        <v>#</v>
      </c>
      <c r="C57" s="40" t="s">
        <v>178</v>
      </c>
      <c r="D57" s="31">
        <v>1990</v>
      </c>
      <c r="E57" s="38">
        <f t="shared" si="2"/>
        <v>55</v>
      </c>
      <c r="F57" s="38">
        <f t="shared" si="3"/>
        <v>55</v>
      </c>
      <c r="G57" s="3" t="s">
        <v>5</v>
      </c>
      <c r="H57" s="5">
        <f t="shared" si="4"/>
        <v>0</v>
      </c>
      <c r="I57" s="4" t="s">
        <v>5</v>
      </c>
      <c r="J57" s="5">
        <f t="shared" si="5"/>
        <v>0</v>
      </c>
      <c r="K57" s="4">
        <v>32</v>
      </c>
      <c r="L57" s="5">
        <f t="shared" si="6"/>
        <v>55</v>
      </c>
      <c r="M57" s="17" t="str">
        <f t="shared" si="24"/>
        <v>np</v>
      </c>
      <c r="N57" s="18">
        <f t="shared" si="8"/>
        <v>0</v>
      </c>
      <c r="O57" s="16" t="e">
        <f>VLOOKUP($C57,'[2]Men''s Saber'!$C$4:$AZ$150,O$1-2,FALSE)</f>
        <v>#N/A</v>
      </c>
      <c r="P57" s="17" t="str">
        <f t="shared" si="25"/>
        <v>np</v>
      </c>
      <c r="Q57" s="18">
        <f t="shared" si="10"/>
        <v>0</v>
      </c>
      <c r="R57" s="16" t="e">
        <f>VLOOKUP($C57,'[2]Men''s Saber'!$C$4:$AZ$150,R$1-2,FALSE)</f>
        <v>#N/A</v>
      </c>
      <c r="S57" s="17" t="str">
        <f t="shared" si="26"/>
        <v>np</v>
      </c>
      <c r="T57" s="18">
        <f t="shared" si="12"/>
        <v>0</v>
      </c>
      <c r="U57" s="16" t="e">
        <f>VLOOKUP($C57,'[2]Men''s Saber'!$C$4:$AZ$150,U$1-2,FALSE)</f>
        <v>#N/A</v>
      </c>
      <c r="V57" s="17" t="str">
        <f t="shared" si="27"/>
        <v>np</v>
      </c>
      <c r="W57" s="18">
        <f t="shared" si="14"/>
        <v>0</v>
      </c>
      <c r="X57" s="16" t="e">
        <f>VLOOKUP($C57,'[2]Men''s Saber'!$C$4:$AZ$150,X$1-2,FALSE)</f>
        <v>#N/A</v>
      </c>
      <c r="Z57">
        <f t="shared" si="35"/>
        <v>0</v>
      </c>
      <c r="AA57">
        <f t="shared" si="36"/>
        <v>0</v>
      </c>
      <c r="AB57">
        <f t="shared" si="37"/>
        <v>55</v>
      </c>
      <c r="AC57">
        <f t="shared" si="38"/>
        <v>0</v>
      </c>
      <c r="AD57">
        <f t="shared" si="39"/>
        <v>0</v>
      </c>
      <c r="AE57">
        <f t="shared" si="40"/>
        <v>0</v>
      </c>
      <c r="AF57">
        <f t="shared" si="41"/>
        <v>0</v>
      </c>
      <c r="AH57" s="30"/>
    </row>
    <row r="58" ht="13.5">
      <c r="AH58" s="30"/>
    </row>
    <row r="59" ht="13.5">
      <c r="AH59" s="30"/>
    </row>
    <row r="60" ht="13.5">
      <c r="AH60" s="30"/>
    </row>
    <row r="61" ht="13.5">
      <c r="AH61" s="30"/>
    </row>
    <row r="62" ht="13.5">
      <c r="AH62" s="30"/>
    </row>
    <row r="63" ht="13.5">
      <c r="AH63" s="30"/>
    </row>
    <row r="64" ht="13.5">
      <c r="AH64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&amp;L&amp;"Arial,Bold"# Youth-12
* Permanent Resident&amp;"Arial,Regular"
Total = Best 4 results&amp;CPage &amp;P&amp;R&amp;"Arial,Bold"np = Did not earn points (including not competing)&amp;"Arial,Regular"
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5.421875" style="6" hidden="1" customWidth="1"/>
    <col min="22" max="23" width="5.421875" style="6" customWidth="1"/>
    <col min="24" max="24" width="4.7109375" style="6" hidden="1" customWidth="1"/>
    <col min="26" max="32" width="9.140625" style="0" hidden="1" customWidth="1"/>
  </cols>
  <sheetData>
    <row r="1" spans="1:24" s="11" customFormat="1" ht="12.75" customHeight="1">
      <c r="A1" s="7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256</v>
      </c>
      <c r="H1" s="10"/>
      <c r="I1" s="9" t="s">
        <v>371</v>
      </c>
      <c r="J1" s="10"/>
      <c r="K1" s="9" t="s">
        <v>448</v>
      </c>
      <c r="L1" s="10"/>
      <c r="M1" s="15" t="s">
        <v>450</v>
      </c>
      <c r="N1" s="19"/>
      <c r="O1" s="20">
        <f>HLOOKUP(M1,'[2]Women''s Epée'!$F$1:$M$3,3,0)</f>
        <v>6</v>
      </c>
      <c r="P1" s="15" t="s">
        <v>253</v>
      </c>
      <c r="Q1" s="19"/>
      <c r="R1" s="20">
        <f>HLOOKUP(P1,'[2]Women''s Epée'!$F$1:$M$3,3,0)</f>
        <v>8</v>
      </c>
      <c r="S1" s="15" t="s">
        <v>254</v>
      </c>
      <c r="T1" s="19"/>
      <c r="U1" s="20">
        <f>HLOOKUP(S1,'[2]Women''s Epée'!$F$1:$M$3,3,0)</f>
        <v>10</v>
      </c>
      <c r="V1" s="15" t="s">
        <v>361</v>
      </c>
      <c r="W1" s="19"/>
      <c r="X1" s="20">
        <f>HLOOKUP(V1,'[2]Women''s Epée'!$F$1:$M$3,3,0)</f>
        <v>12</v>
      </c>
    </row>
    <row r="2" spans="1:34" s="11" customFormat="1" ht="18.75" customHeight="1">
      <c r="A2" s="7"/>
      <c r="B2" s="7"/>
      <c r="C2" s="12"/>
      <c r="D2" s="12"/>
      <c r="E2" s="36"/>
      <c r="F2" s="36"/>
      <c r="G2" s="35" t="s">
        <v>4</v>
      </c>
      <c r="H2" s="10" t="s">
        <v>257</v>
      </c>
      <c r="I2" s="13" t="s">
        <v>4</v>
      </c>
      <c r="J2" s="10" t="s">
        <v>372</v>
      </c>
      <c r="K2" s="13" t="s">
        <v>4</v>
      </c>
      <c r="L2" s="10" t="s">
        <v>449</v>
      </c>
      <c r="M2" s="15" t="str">
        <f ca="1">INDIRECT("'[CADET.XLS]Women''s Epée'!R2C"&amp;O1,FALSE)</f>
        <v>D</v>
      </c>
      <c r="N2" s="19" t="str">
        <f>IF(ISERROR(FIND("%",O2)),O2,LEFT(O2,FIND("%",O2)-1))</f>
        <v>Summer&lt;BR&gt;2003&lt;BR&gt;U16</v>
      </c>
      <c r="O2" s="14" t="str">
        <f ca="1">INDIRECT("'[CADET.XLS]Women''s Epée'!R2C"&amp;O1+1,FALSE)</f>
        <v>Summer&lt;BR&gt;2003&lt;BR&gt;U16</v>
      </c>
      <c r="P2" s="15" t="str">
        <f ca="1">INDIRECT("'[CADET.XLS]Women''s Epée'!R2C"&amp;R1,FALSE)</f>
        <v>C</v>
      </c>
      <c r="Q2" s="19" t="str">
        <f>IF(ISERROR(FIND("%",R2)),R2,LEFT(R2,FIND("%",R2)-1))</f>
        <v>Oct 2002&lt;BR&gt;CADET</v>
      </c>
      <c r="R2" s="14" t="str">
        <f ca="1">INDIRECT("'[CADET.XLS]Women''s Epée'!R2C"&amp;R1+1,FALSE)</f>
        <v>Oct 2002&lt;BR&gt;CADET</v>
      </c>
      <c r="S2" s="15" t="str">
        <f ca="1">INDIRECT("'[CADET.XLS]Women''s Epée'!R2C"&amp;U1,FALSE)</f>
        <v>C</v>
      </c>
      <c r="T2" s="19" t="str">
        <f>IF(ISERROR(FIND("%",U2)),U2,LEFT(U2,FIND("%",U2)-1))</f>
        <v>Nov 2002&lt;BR&gt;CADET</v>
      </c>
      <c r="U2" s="14" t="str">
        <f ca="1">INDIRECT("'[CADET.XLS]Women''s Epée'!R2C"&amp;U1+1,FALSE)</f>
        <v>Nov 2002&lt;BR&gt;CADET</v>
      </c>
      <c r="V2" s="15" t="str">
        <f ca="1">INDIRECT("'[CADET.XLS]Women''s Epée'!R2C"&amp;X1,FALSE)</f>
        <v>D</v>
      </c>
      <c r="W2" s="19" t="str">
        <f>IF(ISERROR(FIND("%",X2)),X2,LEFT(X2,FIND("%",X2)-1))</f>
        <v>2003 JO^s&lt;BR&gt;CADET</v>
      </c>
      <c r="X2" s="14" t="str">
        <f ca="1">INDIRECT("'[CADET.XLS]Women''s Epée'!R2C"&amp;X1+1,FALSE)</f>
        <v>2003 JO^s&lt;BR&gt;CADET</v>
      </c>
      <c r="AH2" s="25"/>
    </row>
    <row r="3" spans="1:24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3</v>
      </c>
      <c r="I3" s="21">
        <f>COLUMN()</f>
        <v>9</v>
      </c>
      <c r="J3" s="22">
        <f>HLOOKUP(I2,PointTableHeader,2,FALSE)</f>
        <v>3</v>
      </c>
      <c r="K3" s="21">
        <f>COLUMN()</f>
        <v>11</v>
      </c>
      <c r="L3" s="22">
        <f>HLOOKUP(K2,PointTableHeader,2,FALSE)</f>
        <v>3</v>
      </c>
      <c r="M3" s="23">
        <f>COLUMN()</f>
        <v>13</v>
      </c>
      <c r="N3" s="24">
        <f>HLOOKUP(M2,PointTableHeader,2,FALSE)</f>
        <v>5</v>
      </c>
      <c r="O3" s="14"/>
      <c r="P3" s="23">
        <f>COLUMN()</f>
        <v>16</v>
      </c>
      <c r="Q3" s="24">
        <f>HLOOKUP(P2,PointTableHeader,2,FALSE)</f>
        <v>4</v>
      </c>
      <c r="R3" s="14"/>
      <c r="S3" s="23">
        <f>COLUMN()</f>
        <v>19</v>
      </c>
      <c r="T3" s="24">
        <f>HLOOKUP(S2,PointTableHeader,2,FALSE)</f>
        <v>4</v>
      </c>
      <c r="U3" s="14"/>
      <c r="V3" s="23">
        <f>COLUMN()</f>
        <v>22</v>
      </c>
      <c r="W3" s="24">
        <f>HLOOKUP(V2,PointTableHeader,2,FALSE)</f>
        <v>5</v>
      </c>
      <c r="X3" s="14"/>
    </row>
    <row r="4" spans="1:34" ht="13.5">
      <c r="A4" s="2" t="str">
        <f aca="true" t="shared" si="0" ref="A4:A45">IF(E4=0,"",IF(E4=E3,A3,ROW()-3&amp;IF(E4=E5,"T","")))</f>
        <v>1</v>
      </c>
      <c r="B4" s="2" t="str">
        <f aca="true" t="shared" si="1" ref="B4:B45">IF(D4&gt;=U13Cutoff,"#"," ")</f>
        <v> </v>
      </c>
      <c r="C4" s="26" t="s">
        <v>23</v>
      </c>
      <c r="D4" s="26">
        <v>1988</v>
      </c>
      <c r="E4" s="38">
        <f aca="true" t="shared" si="2" ref="E4:E45">LARGE($Z4:$AF4,1)+LARGE($Z4:$AF4,2)+LARGE($Z4:$AF4,3)+LARGE($Z4:$AF4,4)</f>
        <v>1420</v>
      </c>
      <c r="F4" s="38">
        <f aca="true" t="shared" si="3" ref="F4:F45">LARGE($Z4:$AB4,1)+LARGE($Z4:$AB4,2)</f>
        <v>200</v>
      </c>
      <c r="G4" s="3" t="s">
        <v>5</v>
      </c>
      <c r="H4" s="5">
        <f aca="true" t="shared" si="4" ref="H4:J6">IF(OR(G4&gt;=33,ISNUMBER(G4)=FALSE),0,VLOOKUP(G4,PointTable,H$3,TRUE))</f>
        <v>0</v>
      </c>
      <c r="I4" s="4">
        <v>1</v>
      </c>
      <c r="J4" s="5">
        <f t="shared" si="4"/>
        <v>200</v>
      </c>
      <c r="K4" s="4" t="s">
        <v>5</v>
      </c>
      <c r="L4" s="5">
        <f aca="true" t="shared" si="5" ref="L4:L45">IF(OR(K4&gt;=33,ISNUMBER(K4)=FALSE),0,VLOOKUP(K4,PointTable,L$3,TRUE))</f>
        <v>0</v>
      </c>
      <c r="M4" s="17">
        <f>IF(ISERROR(O4),"np",O4)</f>
        <v>1</v>
      </c>
      <c r="N4" s="18">
        <f aca="true" t="shared" si="6" ref="N4:N45">IF(OR(M4&gt;=33,ISNUMBER(M4)=FALSE),0,VLOOKUP(M4,PointTable,N$3,TRUE))</f>
        <v>400</v>
      </c>
      <c r="O4" s="16">
        <f>VLOOKUP($C4,'[2]Women''s Epée'!$C$4:$AZ$150,O$1-2,FALSE)</f>
        <v>1</v>
      </c>
      <c r="P4" s="17">
        <f>IF(ISERROR(R4),"np",R4)</f>
        <v>5</v>
      </c>
      <c r="Q4" s="18">
        <f aca="true" t="shared" si="7" ref="Q4:Q45">IF(OR(P4&gt;=33,ISNUMBER(P4)=FALSE),0,VLOOKUP(P4,PointTable,Q$3,TRUE))</f>
        <v>280</v>
      </c>
      <c r="R4" s="16">
        <f>VLOOKUP($C4,'[2]Women''s Epée'!$C$4:$AZ$150,R$1-2,FALSE)</f>
        <v>5</v>
      </c>
      <c r="S4" s="17">
        <f>IF(ISERROR(U4),"np",U4)</f>
        <v>1</v>
      </c>
      <c r="T4" s="18">
        <f aca="true" t="shared" si="8" ref="T4:T45">IF(OR(S4&gt;=33,ISNUMBER(S4)=FALSE),0,VLOOKUP(S4,PointTable,T$3,TRUE))</f>
        <v>400</v>
      </c>
      <c r="U4" s="16">
        <f>VLOOKUP($C4,'[2]Women''s Epée'!$C$4:$AZ$150,U$1-2,FALSE)</f>
        <v>1</v>
      </c>
      <c r="V4" s="17">
        <f>IF(ISERROR(X4),"np",X4)</f>
        <v>3</v>
      </c>
      <c r="W4" s="18">
        <f aca="true" t="shared" si="9" ref="W4:W45">IF(OR(V4&gt;=33,ISNUMBER(V4)=FALSE),0,VLOOKUP(V4,PointTable,W$3,TRUE))</f>
        <v>340</v>
      </c>
      <c r="X4" s="16">
        <f>VLOOKUP($C4,'[2]Women''s Epée'!$C$4:$AZ$150,X$1-2,FALSE)</f>
        <v>3</v>
      </c>
      <c r="Z4">
        <f>H4</f>
        <v>0</v>
      </c>
      <c r="AA4">
        <f>J4</f>
        <v>200</v>
      </c>
      <c r="AB4">
        <f>L4</f>
        <v>0</v>
      </c>
      <c r="AC4">
        <f>N4</f>
        <v>400</v>
      </c>
      <c r="AD4">
        <f>Q4</f>
        <v>280</v>
      </c>
      <c r="AE4">
        <f>T4</f>
        <v>400</v>
      </c>
      <c r="AF4">
        <f>W4</f>
        <v>340</v>
      </c>
      <c r="AH4" s="30"/>
    </row>
    <row r="5" spans="1:34" ht="13.5">
      <c r="A5" s="2" t="str">
        <f t="shared" si="0"/>
        <v>2</v>
      </c>
      <c r="B5" s="2" t="str">
        <f t="shared" si="1"/>
        <v> </v>
      </c>
      <c r="C5" s="33" t="s">
        <v>51</v>
      </c>
      <c r="D5" s="34">
        <v>1988</v>
      </c>
      <c r="E5" s="38">
        <f t="shared" si="2"/>
        <v>1264</v>
      </c>
      <c r="F5" s="38">
        <f t="shared" si="3"/>
        <v>323</v>
      </c>
      <c r="G5" s="3">
        <v>6</v>
      </c>
      <c r="H5" s="5">
        <f t="shared" si="4"/>
        <v>139</v>
      </c>
      <c r="I5" s="4" t="s">
        <v>5</v>
      </c>
      <c r="J5" s="5">
        <f t="shared" si="4"/>
        <v>0</v>
      </c>
      <c r="K5" s="4">
        <v>2</v>
      </c>
      <c r="L5" s="5">
        <f t="shared" si="5"/>
        <v>184</v>
      </c>
      <c r="M5" s="17">
        <f aca="true" t="shared" si="10" ref="M5:M45">IF(ISERROR(O5),"np",O5)</f>
        <v>6</v>
      </c>
      <c r="N5" s="18">
        <f t="shared" si="6"/>
        <v>278</v>
      </c>
      <c r="O5" s="16">
        <f>VLOOKUP($C5,'[2]Women''s Epée'!$C$4:$AZ$150,O$1-2,FALSE)</f>
        <v>6</v>
      </c>
      <c r="P5" s="17">
        <f aca="true" t="shared" si="11" ref="P5:P45">IF(ISERROR(R5),"np",R5)</f>
        <v>2</v>
      </c>
      <c r="Q5" s="18">
        <f t="shared" si="7"/>
        <v>368</v>
      </c>
      <c r="R5" s="16">
        <f>VLOOKUP($C5,'[2]Women''s Epée'!$C$4:$AZ$150,R$1-2,FALSE)</f>
        <v>2</v>
      </c>
      <c r="S5" s="17">
        <f aca="true" t="shared" si="12" ref="S5:S45">IF(ISERROR(U5),"np",U5)</f>
        <v>3</v>
      </c>
      <c r="T5" s="18">
        <f t="shared" si="8"/>
        <v>340</v>
      </c>
      <c r="U5" s="16">
        <f>VLOOKUP($C5,'[2]Women''s Epée'!$C$4:$AZ$150,U$1-2,FALSE)</f>
        <v>3</v>
      </c>
      <c r="V5" s="17">
        <f aca="true" t="shared" si="13" ref="V5:V45">IF(ISERROR(X5),"np",X5)</f>
        <v>6</v>
      </c>
      <c r="W5" s="18">
        <f t="shared" si="9"/>
        <v>278</v>
      </c>
      <c r="X5" s="16">
        <f>VLOOKUP($C5,'[2]Women''s Epée'!$C$4:$AZ$150,X$1-2,FALSE)</f>
        <v>6</v>
      </c>
      <c r="Z5">
        <f aca="true" t="shared" si="14" ref="Z5:Z17">H5</f>
        <v>139</v>
      </c>
      <c r="AA5">
        <f aca="true" t="shared" si="15" ref="AA5:AA17">J5</f>
        <v>0</v>
      </c>
      <c r="AB5">
        <f aca="true" t="shared" si="16" ref="AB5:AB17">L5</f>
        <v>184</v>
      </c>
      <c r="AC5">
        <f aca="true" t="shared" si="17" ref="AC5:AC17">N5</f>
        <v>278</v>
      </c>
      <c r="AD5">
        <f aca="true" t="shared" si="18" ref="AD5:AD17">Q5</f>
        <v>368</v>
      </c>
      <c r="AE5">
        <f aca="true" t="shared" si="19" ref="AE5:AE17">T5</f>
        <v>340</v>
      </c>
      <c r="AF5">
        <f aca="true" t="shared" si="20" ref="AF5:AF17">W5</f>
        <v>278</v>
      </c>
      <c r="AH5" s="30"/>
    </row>
    <row r="6" spans="1:34" ht="13.5">
      <c r="A6" s="2" t="str">
        <f t="shared" si="0"/>
        <v>3</v>
      </c>
      <c r="B6" s="2" t="str">
        <f t="shared" si="1"/>
        <v> </v>
      </c>
      <c r="C6" s="26" t="s">
        <v>75</v>
      </c>
      <c r="D6" s="26">
        <v>1988</v>
      </c>
      <c r="E6" s="38">
        <f t="shared" si="2"/>
        <v>1024</v>
      </c>
      <c r="F6" s="38">
        <f t="shared" si="3"/>
        <v>310</v>
      </c>
      <c r="G6" s="3">
        <v>5</v>
      </c>
      <c r="H6" s="5">
        <f t="shared" si="4"/>
        <v>140</v>
      </c>
      <c r="I6" s="4">
        <v>3</v>
      </c>
      <c r="J6" s="5">
        <f t="shared" si="4"/>
        <v>170</v>
      </c>
      <c r="K6" s="4">
        <v>9</v>
      </c>
      <c r="L6" s="5">
        <f t="shared" si="5"/>
        <v>107</v>
      </c>
      <c r="M6" s="17">
        <f t="shared" si="10"/>
        <v>3</v>
      </c>
      <c r="N6" s="18">
        <f t="shared" si="6"/>
        <v>340</v>
      </c>
      <c r="O6" s="16">
        <f>VLOOKUP($C6,'[2]Women''s Epée'!$C$4:$AZ$150,O$1-2,FALSE)</f>
        <v>3</v>
      </c>
      <c r="P6" s="17">
        <f t="shared" si="11"/>
        <v>7</v>
      </c>
      <c r="Q6" s="18">
        <f t="shared" si="7"/>
        <v>276</v>
      </c>
      <c r="R6" s="16">
        <f>VLOOKUP($C6,'[2]Women''s Epée'!$C$4:$AZ$150,R$1-2,FALSE)</f>
        <v>7</v>
      </c>
      <c r="S6" s="17">
        <f t="shared" si="12"/>
        <v>14</v>
      </c>
      <c r="T6" s="18">
        <f t="shared" si="8"/>
        <v>202</v>
      </c>
      <c r="U6" s="16">
        <f>VLOOKUP($C6,'[2]Women''s Epée'!$C$4:$AZ$150,U$1-2,FALSE)</f>
        <v>14</v>
      </c>
      <c r="V6" s="17">
        <f t="shared" si="13"/>
        <v>13</v>
      </c>
      <c r="W6" s="18">
        <f t="shared" si="9"/>
        <v>206</v>
      </c>
      <c r="X6" s="16">
        <f>VLOOKUP($C6,'[2]Women''s Epée'!$C$4:$AZ$150,X$1-2,FALSE)</f>
        <v>13</v>
      </c>
      <c r="Z6">
        <f t="shared" si="14"/>
        <v>140</v>
      </c>
      <c r="AA6">
        <f t="shared" si="15"/>
        <v>170</v>
      </c>
      <c r="AB6">
        <f t="shared" si="16"/>
        <v>107</v>
      </c>
      <c r="AC6">
        <f t="shared" si="17"/>
        <v>340</v>
      </c>
      <c r="AD6">
        <f t="shared" si="18"/>
        <v>276</v>
      </c>
      <c r="AE6">
        <f t="shared" si="19"/>
        <v>202</v>
      </c>
      <c r="AF6">
        <f t="shared" si="20"/>
        <v>206</v>
      </c>
      <c r="AH6" s="30"/>
    </row>
    <row r="7" spans="1:34" ht="13.5">
      <c r="A7" s="2" t="str">
        <f t="shared" si="0"/>
        <v>4</v>
      </c>
      <c r="B7" s="2" t="str">
        <f t="shared" si="1"/>
        <v> </v>
      </c>
      <c r="C7" s="33" t="s">
        <v>22</v>
      </c>
      <c r="D7" s="34">
        <v>1988</v>
      </c>
      <c r="E7" s="38">
        <f t="shared" si="2"/>
        <v>924</v>
      </c>
      <c r="F7" s="38">
        <f t="shared" si="3"/>
        <v>276</v>
      </c>
      <c r="G7" s="3">
        <v>10</v>
      </c>
      <c r="H7" s="5">
        <f aca="true" t="shared" si="21" ref="H7:H45">IF(OR(G7&gt;=33,ISNUMBER(G7)=FALSE),0,VLOOKUP(G7,PointTable,H$3,TRUE))</f>
        <v>106</v>
      </c>
      <c r="I7" s="4" t="s">
        <v>5</v>
      </c>
      <c r="J7" s="5">
        <f aca="true" t="shared" si="22" ref="J7:J45">IF(OR(I7&gt;=33,ISNUMBER(I7)=FALSE),0,VLOOKUP(I7,PointTable,J$3,TRUE))</f>
        <v>0</v>
      </c>
      <c r="K7" s="4">
        <v>3</v>
      </c>
      <c r="L7" s="5">
        <f t="shared" si="5"/>
        <v>170</v>
      </c>
      <c r="M7" s="17" t="str">
        <f t="shared" si="10"/>
        <v>np</v>
      </c>
      <c r="N7" s="18">
        <f t="shared" si="6"/>
        <v>0</v>
      </c>
      <c r="O7" s="16" t="str">
        <f>VLOOKUP($C7,'[2]Women''s Epée'!$C$4:$AZ$150,O$1-2,FALSE)</f>
        <v>np</v>
      </c>
      <c r="P7" s="17">
        <f t="shared" si="11"/>
        <v>9</v>
      </c>
      <c r="Q7" s="18">
        <f t="shared" si="7"/>
        <v>214</v>
      </c>
      <c r="R7" s="16">
        <f>VLOOKUP($C7,'[2]Women''s Epée'!$C$4:$AZ$150,R$1-2,FALSE)</f>
        <v>9</v>
      </c>
      <c r="S7" s="17">
        <f t="shared" si="12"/>
        <v>3</v>
      </c>
      <c r="T7" s="18">
        <f t="shared" si="8"/>
        <v>340</v>
      </c>
      <c r="U7" s="16">
        <f>VLOOKUP($C7,'[2]Women''s Epée'!$C$4:$AZ$150,U$1-2,FALSE)</f>
        <v>3</v>
      </c>
      <c r="V7" s="17">
        <f t="shared" si="13"/>
        <v>16</v>
      </c>
      <c r="W7" s="18">
        <f t="shared" si="9"/>
        <v>200</v>
      </c>
      <c r="X7" s="16">
        <f>VLOOKUP($C7,'[2]Women''s Epée'!$C$4:$AZ$150,X$1-2,FALSE)</f>
        <v>16</v>
      </c>
      <c r="Z7">
        <f t="shared" si="14"/>
        <v>106</v>
      </c>
      <c r="AA7">
        <f t="shared" si="15"/>
        <v>0</v>
      </c>
      <c r="AB7">
        <f t="shared" si="16"/>
        <v>170</v>
      </c>
      <c r="AC7">
        <f t="shared" si="17"/>
        <v>0</v>
      </c>
      <c r="AD7">
        <f t="shared" si="18"/>
        <v>214</v>
      </c>
      <c r="AE7">
        <f t="shared" si="19"/>
        <v>340</v>
      </c>
      <c r="AF7">
        <f t="shared" si="20"/>
        <v>200</v>
      </c>
      <c r="AH7" s="30"/>
    </row>
    <row r="8" spans="1:34" ht="13.5">
      <c r="A8" s="2" t="str">
        <f t="shared" si="0"/>
        <v>5</v>
      </c>
      <c r="B8" s="2" t="str">
        <f t="shared" si="1"/>
        <v> </v>
      </c>
      <c r="C8" s="26" t="s">
        <v>76</v>
      </c>
      <c r="D8" s="26">
        <v>1988</v>
      </c>
      <c r="E8" s="38">
        <f t="shared" si="2"/>
        <v>890</v>
      </c>
      <c r="F8" s="38">
        <f t="shared" si="3"/>
        <v>370</v>
      </c>
      <c r="G8" s="3">
        <v>3</v>
      </c>
      <c r="H8" s="5">
        <f t="shared" si="21"/>
        <v>170</v>
      </c>
      <c r="I8" s="4">
        <v>5.5</v>
      </c>
      <c r="J8" s="5">
        <f t="shared" si="22"/>
        <v>139.5</v>
      </c>
      <c r="K8" s="4">
        <v>1</v>
      </c>
      <c r="L8" s="5">
        <f t="shared" si="5"/>
        <v>200</v>
      </c>
      <c r="M8" s="17">
        <f t="shared" si="10"/>
        <v>14</v>
      </c>
      <c r="N8" s="18">
        <f t="shared" si="6"/>
        <v>204</v>
      </c>
      <c r="O8" s="16">
        <f>VLOOKUP($C8,'[2]Women''s Epée'!$C$4:$AZ$150,O$1-2,FALSE)</f>
        <v>14</v>
      </c>
      <c r="P8" s="17">
        <f t="shared" si="11"/>
        <v>22</v>
      </c>
      <c r="Q8" s="18">
        <f t="shared" si="7"/>
        <v>135</v>
      </c>
      <c r="R8" s="16">
        <f>VLOOKUP($C8,'[2]Women''s Epée'!$C$4:$AZ$150,R$1-2,FALSE)</f>
        <v>22</v>
      </c>
      <c r="S8" s="17">
        <f t="shared" si="12"/>
        <v>11</v>
      </c>
      <c r="T8" s="18">
        <f t="shared" si="8"/>
        <v>212</v>
      </c>
      <c r="U8" s="16">
        <f>VLOOKUP($C8,'[2]Women''s Epée'!$C$4:$AZ$150,U$1-2,FALSE)</f>
        <v>11</v>
      </c>
      <c r="V8" s="17">
        <f t="shared" si="13"/>
        <v>8</v>
      </c>
      <c r="W8" s="18">
        <f t="shared" si="9"/>
        <v>274</v>
      </c>
      <c r="X8" s="16">
        <f>VLOOKUP($C8,'[2]Women''s Epée'!$C$4:$AZ$150,X$1-2,FALSE)</f>
        <v>8</v>
      </c>
      <c r="Z8">
        <f t="shared" si="14"/>
        <v>170</v>
      </c>
      <c r="AA8">
        <f t="shared" si="15"/>
        <v>139.5</v>
      </c>
      <c r="AB8">
        <f t="shared" si="16"/>
        <v>200</v>
      </c>
      <c r="AC8">
        <f t="shared" si="17"/>
        <v>204</v>
      </c>
      <c r="AD8">
        <f t="shared" si="18"/>
        <v>135</v>
      </c>
      <c r="AE8">
        <f t="shared" si="19"/>
        <v>212</v>
      </c>
      <c r="AF8">
        <f t="shared" si="20"/>
        <v>274</v>
      </c>
      <c r="AH8" s="30"/>
    </row>
    <row r="9" spans="1:34" ht="13.5">
      <c r="A9" s="2" t="str">
        <f t="shared" si="0"/>
        <v>6</v>
      </c>
      <c r="B9" s="2" t="str">
        <f t="shared" si="1"/>
        <v> </v>
      </c>
      <c r="C9" s="33" t="s">
        <v>74</v>
      </c>
      <c r="D9" s="34">
        <v>1988</v>
      </c>
      <c r="E9" s="38">
        <f t="shared" si="2"/>
        <v>860</v>
      </c>
      <c r="F9" s="38">
        <f t="shared" si="3"/>
        <v>170</v>
      </c>
      <c r="G9" s="3" t="s">
        <v>5</v>
      </c>
      <c r="H9" s="5">
        <f t="shared" si="21"/>
        <v>0</v>
      </c>
      <c r="I9" s="4" t="s">
        <v>5</v>
      </c>
      <c r="J9" s="5">
        <f t="shared" si="22"/>
        <v>0</v>
      </c>
      <c r="K9" s="4">
        <v>3</v>
      </c>
      <c r="L9" s="5">
        <f t="shared" si="5"/>
        <v>170</v>
      </c>
      <c r="M9" s="17">
        <f t="shared" si="10"/>
        <v>12</v>
      </c>
      <c r="N9" s="18">
        <f t="shared" si="6"/>
        <v>208</v>
      </c>
      <c r="O9" s="16">
        <f>VLOOKUP($C9,'[2]Women''s Epée'!$C$4:$AZ$150,O$1-2,FALSE)</f>
        <v>12</v>
      </c>
      <c r="P9" s="17">
        <f t="shared" si="11"/>
        <v>14</v>
      </c>
      <c r="Q9" s="18">
        <f t="shared" si="7"/>
        <v>202</v>
      </c>
      <c r="R9" s="16">
        <f>VLOOKUP($C9,'[2]Women''s Epée'!$C$4:$AZ$150,R$1-2,FALSE)</f>
        <v>14</v>
      </c>
      <c r="S9" s="17">
        <f t="shared" si="12"/>
        <v>24</v>
      </c>
      <c r="T9" s="18">
        <f t="shared" si="8"/>
        <v>133</v>
      </c>
      <c r="U9" s="16">
        <f>VLOOKUP($C9,'[2]Women''s Epée'!$C$4:$AZ$150,U$1-2,FALSE)</f>
        <v>24</v>
      </c>
      <c r="V9" s="17">
        <f t="shared" si="13"/>
        <v>5</v>
      </c>
      <c r="W9" s="18">
        <f t="shared" si="9"/>
        <v>280</v>
      </c>
      <c r="X9" s="16">
        <f>VLOOKUP($C9,'[2]Women''s Epée'!$C$4:$AZ$150,X$1-2,FALSE)</f>
        <v>5</v>
      </c>
      <c r="Z9">
        <f t="shared" si="14"/>
        <v>0</v>
      </c>
      <c r="AA9">
        <f t="shared" si="15"/>
        <v>0</v>
      </c>
      <c r="AB9">
        <f t="shared" si="16"/>
        <v>170</v>
      </c>
      <c r="AC9">
        <f t="shared" si="17"/>
        <v>208</v>
      </c>
      <c r="AD9">
        <f t="shared" si="18"/>
        <v>202</v>
      </c>
      <c r="AE9">
        <f t="shared" si="19"/>
        <v>133</v>
      </c>
      <c r="AF9">
        <f t="shared" si="20"/>
        <v>280</v>
      </c>
      <c r="AH9" s="30"/>
    </row>
    <row r="10" spans="1:34" ht="13.5">
      <c r="A10" s="2" t="str">
        <f t="shared" si="0"/>
        <v>7</v>
      </c>
      <c r="B10" s="2" t="str">
        <f t="shared" si="1"/>
        <v>#</v>
      </c>
      <c r="C10" s="26" t="s">
        <v>33</v>
      </c>
      <c r="D10" s="26">
        <v>1990</v>
      </c>
      <c r="E10" s="38">
        <f t="shared" si="2"/>
        <v>788</v>
      </c>
      <c r="F10" s="38">
        <f t="shared" si="3"/>
        <v>310</v>
      </c>
      <c r="G10" s="3">
        <v>3</v>
      </c>
      <c r="H10" s="5">
        <f t="shared" si="21"/>
        <v>170</v>
      </c>
      <c r="I10" s="4">
        <v>7</v>
      </c>
      <c r="J10" s="5">
        <f t="shared" si="22"/>
        <v>138</v>
      </c>
      <c r="K10" s="4">
        <v>5</v>
      </c>
      <c r="L10" s="5">
        <f t="shared" si="5"/>
        <v>140</v>
      </c>
      <c r="M10" s="17">
        <f t="shared" si="10"/>
        <v>7</v>
      </c>
      <c r="N10" s="18">
        <f t="shared" si="6"/>
        <v>276</v>
      </c>
      <c r="O10" s="16">
        <f>VLOOKUP($C10,'[2]Women''s Epée'!$C$4:$AZ$150,O$1-2,FALSE)</f>
        <v>7</v>
      </c>
      <c r="P10" s="17" t="str">
        <f t="shared" si="11"/>
        <v>np</v>
      </c>
      <c r="Q10" s="18">
        <f t="shared" si="7"/>
        <v>0</v>
      </c>
      <c r="R10" s="16" t="str">
        <f>VLOOKUP($C10,'[2]Women''s Epée'!$C$4:$AZ$150,R$1-2,FALSE)</f>
        <v>np</v>
      </c>
      <c r="S10" s="17" t="str">
        <f t="shared" si="12"/>
        <v>np</v>
      </c>
      <c r="T10" s="18">
        <f t="shared" si="8"/>
        <v>0</v>
      </c>
      <c r="U10" s="16" t="str">
        <f>VLOOKUP($C10,'[2]Women''s Epée'!$C$4:$AZ$150,U$1-2,FALSE)</f>
        <v>np</v>
      </c>
      <c r="V10" s="17">
        <f t="shared" si="13"/>
        <v>15</v>
      </c>
      <c r="W10" s="18">
        <f t="shared" si="9"/>
        <v>202</v>
      </c>
      <c r="X10" s="16">
        <f>VLOOKUP($C10,'[2]Women''s Epée'!$C$4:$AZ$150,X$1-2,FALSE)</f>
        <v>15</v>
      </c>
      <c r="Z10">
        <f t="shared" si="14"/>
        <v>170</v>
      </c>
      <c r="AA10">
        <f t="shared" si="15"/>
        <v>138</v>
      </c>
      <c r="AB10">
        <f t="shared" si="16"/>
        <v>140</v>
      </c>
      <c r="AC10">
        <f t="shared" si="17"/>
        <v>276</v>
      </c>
      <c r="AD10">
        <f t="shared" si="18"/>
        <v>0</v>
      </c>
      <c r="AE10">
        <f t="shared" si="19"/>
        <v>0</v>
      </c>
      <c r="AF10">
        <f t="shared" si="20"/>
        <v>202</v>
      </c>
      <c r="AH10" s="30"/>
    </row>
    <row r="11" spans="1:34" ht="13.5">
      <c r="A11" s="2" t="str">
        <f t="shared" si="0"/>
        <v>8</v>
      </c>
      <c r="B11" s="2" t="str">
        <f t="shared" si="1"/>
        <v> </v>
      </c>
      <c r="C11" s="26" t="s">
        <v>165</v>
      </c>
      <c r="D11" s="26">
        <v>1988</v>
      </c>
      <c r="E11" s="38">
        <f t="shared" si="2"/>
        <v>713</v>
      </c>
      <c r="F11" s="38">
        <f t="shared" si="3"/>
        <v>170</v>
      </c>
      <c r="G11" s="3" t="s">
        <v>5</v>
      </c>
      <c r="H11" s="5">
        <f t="shared" si="21"/>
        <v>0</v>
      </c>
      <c r="I11" s="4">
        <v>3</v>
      </c>
      <c r="J11" s="5">
        <f t="shared" si="22"/>
        <v>170</v>
      </c>
      <c r="K11" s="4" t="s">
        <v>5</v>
      </c>
      <c r="L11" s="5">
        <f t="shared" si="5"/>
        <v>0</v>
      </c>
      <c r="M11" s="17">
        <f>IF(ISERROR(O11),"np",O11)</f>
        <v>5</v>
      </c>
      <c r="N11" s="18">
        <f t="shared" si="6"/>
        <v>280</v>
      </c>
      <c r="O11" s="16">
        <f>VLOOKUP($C11,'[2]Women''s Epée'!$C$4:$AZ$150,O$1-2,FALSE)</f>
        <v>5</v>
      </c>
      <c r="P11" s="17">
        <f>IF(ISERROR(R11),"np",R11)</f>
        <v>24</v>
      </c>
      <c r="Q11" s="18">
        <f t="shared" si="7"/>
        <v>133</v>
      </c>
      <c r="R11" s="16">
        <f>VLOOKUP($C11,'[2]Women''s Epée'!$C$4:$AZ$150,R$1-2,FALSE)</f>
        <v>24</v>
      </c>
      <c r="S11" s="17" t="str">
        <f>IF(ISERROR(U11),"np",U11)</f>
        <v>np</v>
      </c>
      <c r="T11" s="18">
        <f t="shared" si="8"/>
        <v>0</v>
      </c>
      <c r="U11" s="16" t="str">
        <f>VLOOKUP($C11,'[2]Women''s Epée'!$C$4:$AZ$150,U$1-2,FALSE)</f>
        <v>np</v>
      </c>
      <c r="V11" s="17">
        <f>IF(ISERROR(X11),"np",X11)</f>
        <v>22</v>
      </c>
      <c r="W11" s="18">
        <f t="shared" si="9"/>
        <v>130</v>
      </c>
      <c r="X11" s="16">
        <f>VLOOKUP($C11,'[2]Women''s Epée'!$C$4:$AZ$150,X$1-2,FALSE)</f>
        <v>22</v>
      </c>
      <c r="Z11">
        <f t="shared" si="14"/>
        <v>0</v>
      </c>
      <c r="AA11">
        <f t="shared" si="15"/>
        <v>170</v>
      </c>
      <c r="AB11">
        <f t="shared" si="16"/>
        <v>0</v>
      </c>
      <c r="AC11">
        <f t="shared" si="17"/>
        <v>280</v>
      </c>
      <c r="AD11">
        <f t="shared" si="18"/>
        <v>133</v>
      </c>
      <c r="AE11">
        <f t="shared" si="19"/>
        <v>0</v>
      </c>
      <c r="AF11">
        <f t="shared" si="20"/>
        <v>130</v>
      </c>
      <c r="AH11" s="30"/>
    </row>
    <row r="12" spans="1:34" ht="13.5">
      <c r="A12" s="2" t="str">
        <f t="shared" si="0"/>
        <v>9</v>
      </c>
      <c r="B12" s="2" t="str">
        <f t="shared" si="1"/>
        <v> </v>
      </c>
      <c r="C12" s="26" t="s">
        <v>214</v>
      </c>
      <c r="D12" s="26">
        <v>1988</v>
      </c>
      <c r="E12" s="38">
        <f t="shared" si="2"/>
        <v>690</v>
      </c>
      <c r="F12" s="38">
        <f t="shared" si="3"/>
        <v>213</v>
      </c>
      <c r="G12" s="3">
        <v>14</v>
      </c>
      <c r="H12" s="5">
        <f t="shared" si="21"/>
        <v>102</v>
      </c>
      <c r="I12" s="4">
        <v>9</v>
      </c>
      <c r="J12" s="5">
        <f t="shared" si="22"/>
        <v>107</v>
      </c>
      <c r="K12" s="4">
        <v>10</v>
      </c>
      <c r="L12" s="5">
        <f t="shared" si="5"/>
        <v>106</v>
      </c>
      <c r="M12" s="17">
        <f t="shared" si="10"/>
        <v>15</v>
      </c>
      <c r="N12" s="18">
        <f t="shared" si="6"/>
        <v>202</v>
      </c>
      <c r="O12" s="16">
        <f>VLOOKUP($C12,'[2]Women''s Epée'!$C$4:$AZ$150,O$1-2,FALSE)</f>
        <v>15</v>
      </c>
      <c r="P12" s="17">
        <f t="shared" si="11"/>
        <v>11</v>
      </c>
      <c r="Q12" s="18">
        <f t="shared" si="7"/>
        <v>212</v>
      </c>
      <c r="R12" s="16">
        <f>VLOOKUP($C12,'[2]Women''s Epée'!$C$4:$AZ$150,R$1-2,FALSE)</f>
        <v>11</v>
      </c>
      <c r="S12" s="17">
        <f t="shared" si="12"/>
        <v>21</v>
      </c>
      <c r="T12" s="18">
        <f t="shared" si="8"/>
        <v>136</v>
      </c>
      <c r="U12" s="16">
        <f>VLOOKUP($C12,'[2]Women''s Epée'!$C$4:$AZ$150,U$1-2,FALSE)</f>
        <v>21</v>
      </c>
      <c r="V12" s="17">
        <f t="shared" si="13"/>
        <v>17</v>
      </c>
      <c r="W12" s="18">
        <f t="shared" si="9"/>
        <v>140</v>
      </c>
      <c r="X12" s="16">
        <f>VLOOKUP($C12,'[2]Women''s Epée'!$C$4:$AZ$150,X$1-2,FALSE)</f>
        <v>17</v>
      </c>
      <c r="Z12">
        <f t="shared" si="14"/>
        <v>102</v>
      </c>
      <c r="AA12">
        <f t="shared" si="15"/>
        <v>107</v>
      </c>
      <c r="AB12">
        <f t="shared" si="16"/>
        <v>106</v>
      </c>
      <c r="AC12">
        <f t="shared" si="17"/>
        <v>202</v>
      </c>
      <c r="AD12">
        <f t="shared" si="18"/>
        <v>212</v>
      </c>
      <c r="AE12">
        <f t="shared" si="19"/>
        <v>136</v>
      </c>
      <c r="AF12">
        <f t="shared" si="20"/>
        <v>140</v>
      </c>
      <c r="AH12" s="30"/>
    </row>
    <row r="13" spans="1:34" ht="13.5">
      <c r="A13" s="2" t="str">
        <f t="shared" si="0"/>
        <v>10</v>
      </c>
      <c r="B13" s="2" t="str">
        <f t="shared" si="1"/>
        <v> </v>
      </c>
      <c r="C13" s="26" t="s">
        <v>21</v>
      </c>
      <c r="D13" s="26">
        <v>1988</v>
      </c>
      <c r="E13" s="38">
        <f t="shared" si="2"/>
        <v>621.5</v>
      </c>
      <c r="F13" s="38">
        <f t="shared" si="3"/>
        <v>277.5</v>
      </c>
      <c r="G13" s="3">
        <v>7</v>
      </c>
      <c r="H13" s="5">
        <f t="shared" si="21"/>
        <v>138</v>
      </c>
      <c r="I13" s="4">
        <v>5.5</v>
      </c>
      <c r="J13" s="5">
        <f t="shared" si="22"/>
        <v>139.5</v>
      </c>
      <c r="K13" s="4">
        <v>7</v>
      </c>
      <c r="L13" s="5">
        <f t="shared" si="5"/>
        <v>138</v>
      </c>
      <c r="M13" s="17">
        <f t="shared" si="10"/>
        <v>13</v>
      </c>
      <c r="N13" s="18">
        <f t="shared" si="6"/>
        <v>206</v>
      </c>
      <c r="O13" s="16">
        <f>VLOOKUP($C13,'[2]Women''s Epée'!$C$4:$AZ$150,O$1-2,FALSE)</f>
        <v>13</v>
      </c>
      <c r="P13" s="17" t="str">
        <f t="shared" si="11"/>
        <v>np</v>
      </c>
      <c r="Q13" s="18">
        <f t="shared" si="7"/>
        <v>0</v>
      </c>
      <c r="R13" s="16" t="str">
        <f>VLOOKUP($C13,'[2]Women''s Epée'!$C$4:$AZ$150,R$1-2,FALSE)</f>
        <v>np</v>
      </c>
      <c r="S13" s="17" t="str">
        <f t="shared" si="12"/>
        <v>np</v>
      </c>
      <c r="T13" s="18">
        <f t="shared" si="8"/>
        <v>0</v>
      </c>
      <c r="U13" s="16" t="str">
        <f>VLOOKUP($C13,'[2]Women''s Epée'!$C$4:$AZ$150,U$1-2,FALSE)</f>
        <v>np</v>
      </c>
      <c r="V13" s="17">
        <f t="shared" si="13"/>
        <v>18</v>
      </c>
      <c r="W13" s="18">
        <f t="shared" si="9"/>
        <v>138</v>
      </c>
      <c r="X13" s="16">
        <f>VLOOKUP($C13,'[2]Women''s Epée'!$C$4:$AZ$150,X$1-2,FALSE)</f>
        <v>18</v>
      </c>
      <c r="Z13">
        <f t="shared" si="14"/>
        <v>138</v>
      </c>
      <c r="AA13">
        <f t="shared" si="15"/>
        <v>139.5</v>
      </c>
      <c r="AB13">
        <f t="shared" si="16"/>
        <v>138</v>
      </c>
      <c r="AC13">
        <f t="shared" si="17"/>
        <v>206</v>
      </c>
      <c r="AD13">
        <f t="shared" si="18"/>
        <v>0</v>
      </c>
      <c r="AE13">
        <f t="shared" si="19"/>
        <v>0</v>
      </c>
      <c r="AF13">
        <f t="shared" si="20"/>
        <v>138</v>
      </c>
      <c r="AH13" s="30"/>
    </row>
    <row r="14" spans="1:34" ht="13.5">
      <c r="A14" s="2" t="str">
        <f t="shared" si="0"/>
        <v>11</v>
      </c>
      <c r="B14" s="2" t="str">
        <f t="shared" si="1"/>
        <v> </v>
      </c>
      <c r="C14" s="39" t="s">
        <v>363</v>
      </c>
      <c r="D14" s="34">
        <v>1988</v>
      </c>
      <c r="E14" s="38">
        <f t="shared" si="2"/>
        <v>575</v>
      </c>
      <c r="F14" s="38">
        <f t="shared" si="3"/>
        <v>243</v>
      </c>
      <c r="G14" s="3" t="s">
        <v>5</v>
      </c>
      <c r="H14" s="5">
        <f t="shared" si="21"/>
        <v>0</v>
      </c>
      <c r="I14" s="4">
        <v>12</v>
      </c>
      <c r="J14" s="5">
        <f t="shared" si="22"/>
        <v>104</v>
      </c>
      <c r="K14" s="4">
        <v>6</v>
      </c>
      <c r="L14" s="5">
        <f t="shared" si="5"/>
        <v>139</v>
      </c>
      <c r="M14" s="17">
        <f t="shared" si="10"/>
        <v>27</v>
      </c>
      <c r="N14" s="18">
        <f t="shared" si="6"/>
        <v>120</v>
      </c>
      <c r="O14" s="16">
        <f>VLOOKUP($C14,'[2]Women''s Epée'!$C$4:$AZ$150,O$1-2,FALSE)</f>
        <v>27</v>
      </c>
      <c r="P14" s="17" t="str">
        <f t="shared" si="11"/>
        <v>np</v>
      </c>
      <c r="Q14" s="18">
        <f t="shared" si="7"/>
        <v>0</v>
      </c>
      <c r="R14" s="16" t="str">
        <f>VLOOKUP($C14,'[2]Women''s Epée'!$C$4:$AZ$150,R$1-2,FALSE)</f>
        <v>np</v>
      </c>
      <c r="S14" s="17" t="str">
        <f t="shared" si="12"/>
        <v>np</v>
      </c>
      <c r="T14" s="18">
        <f t="shared" si="8"/>
        <v>0</v>
      </c>
      <c r="U14" s="16" t="str">
        <f>VLOOKUP($C14,'[2]Women''s Epée'!$C$4:$AZ$150,U$1-2,FALSE)</f>
        <v>np</v>
      </c>
      <c r="V14" s="17">
        <f t="shared" si="13"/>
        <v>10</v>
      </c>
      <c r="W14" s="18">
        <f t="shared" si="9"/>
        <v>212</v>
      </c>
      <c r="X14" s="16">
        <f>VLOOKUP($C14,'[2]Women''s Epée'!$C$4:$AZ$150,X$1-2,FALSE)</f>
        <v>10</v>
      </c>
      <c r="Z14">
        <f t="shared" si="14"/>
        <v>0</v>
      </c>
      <c r="AA14">
        <f t="shared" si="15"/>
        <v>104</v>
      </c>
      <c r="AB14">
        <f t="shared" si="16"/>
        <v>139</v>
      </c>
      <c r="AC14">
        <f t="shared" si="17"/>
        <v>120</v>
      </c>
      <c r="AD14">
        <f t="shared" si="18"/>
        <v>0</v>
      </c>
      <c r="AE14">
        <f t="shared" si="19"/>
        <v>0</v>
      </c>
      <c r="AF14">
        <f t="shared" si="20"/>
        <v>212</v>
      </c>
      <c r="AH14" s="30"/>
    </row>
    <row r="15" spans="1:34" ht="13.5">
      <c r="A15" s="2" t="str">
        <f t="shared" si="0"/>
        <v>12</v>
      </c>
      <c r="B15" s="2" t="str">
        <f t="shared" si="1"/>
        <v>#</v>
      </c>
      <c r="C15" s="26" t="s">
        <v>94</v>
      </c>
      <c r="D15" s="26">
        <v>1991</v>
      </c>
      <c r="E15" s="38">
        <f t="shared" si="2"/>
        <v>557</v>
      </c>
      <c r="F15" s="38">
        <f t="shared" si="3"/>
        <v>321</v>
      </c>
      <c r="G15" s="3">
        <v>8</v>
      </c>
      <c r="H15" s="5">
        <f t="shared" si="21"/>
        <v>137</v>
      </c>
      <c r="I15" s="4">
        <v>2</v>
      </c>
      <c r="J15" s="5">
        <f t="shared" si="22"/>
        <v>184</v>
      </c>
      <c r="K15" s="4">
        <v>14</v>
      </c>
      <c r="L15" s="5">
        <f t="shared" si="5"/>
        <v>102</v>
      </c>
      <c r="M15" s="17">
        <f t="shared" si="10"/>
        <v>20</v>
      </c>
      <c r="N15" s="18">
        <f t="shared" si="6"/>
        <v>134</v>
      </c>
      <c r="O15" s="16">
        <f>VLOOKUP($C15,'[2]Women''s Epée'!$C$4:$AZ$150,O$1-2,FALSE)</f>
        <v>20</v>
      </c>
      <c r="P15" s="17" t="str">
        <f t="shared" si="11"/>
        <v>np</v>
      </c>
      <c r="Q15" s="18">
        <f t="shared" si="7"/>
        <v>0</v>
      </c>
      <c r="R15" s="16" t="str">
        <f>VLOOKUP($C15,'[2]Women''s Epée'!$C$4:$AZ$150,R$1-2,FALSE)</f>
        <v>np</v>
      </c>
      <c r="S15" s="17" t="str">
        <f t="shared" si="12"/>
        <v>np</v>
      </c>
      <c r="T15" s="18">
        <f t="shared" si="8"/>
        <v>0</v>
      </c>
      <c r="U15" s="16" t="str">
        <f>VLOOKUP($C15,'[2]Women''s Epée'!$C$4:$AZ$150,U$1-2,FALSE)</f>
        <v>np</v>
      </c>
      <c r="V15" s="17" t="str">
        <f t="shared" si="13"/>
        <v>np</v>
      </c>
      <c r="W15" s="18">
        <f t="shared" si="9"/>
        <v>0</v>
      </c>
      <c r="X15" s="16" t="str">
        <f>VLOOKUP($C15,'[2]Women''s Epée'!$C$4:$AZ$150,X$1-2,FALSE)</f>
        <v>np</v>
      </c>
      <c r="Z15">
        <f>H15</f>
        <v>137</v>
      </c>
      <c r="AA15">
        <f>J15</f>
        <v>184</v>
      </c>
      <c r="AB15">
        <f>L15</f>
        <v>102</v>
      </c>
      <c r="AC15">
        <f>N15</f>
        <v>134</v>
      </c>
      <c r="AD15">
        <f>Q15</f>
        <v>0</v>
      </c>
      <c r="AE15">
        <f>T15</f>
        <v>0</v>
      </c>
      <c r="AF15">
        <f>W15</f>
        <v>0</v>
      </c>
      <c r="AH15" s="30"/>
    </row>
    <row r="16" spans="1:34" ht="13.5">
      <c r="A16" s="2" t="str">
        <f t="shared" si="0"/>
        <v>13</v>
      </c>
      <c r="B16" s="2" t="str">
        <f t="shared" si="1"/>
        <v>#</v>
      </c>
      <c r="C16" s="33" t="s">
        <v>65</v>
      </c>
      <c r="D16" s="34">
        <v>1990</v>
      </c>
      <c r="E16" s="38">
        <f t="shared" si="2"/>
        <v>409</v>
      </c>
      <c r="F16" s="38">
        <f t="shared" si="3"/>
        <v>175</v>
      </c>
      <c r="G16" s="3" t="s">
        <v>5</v>
      </c>
      <c r="H16" s="5">
        <f t="shared" si="21"/>
        <v>0</v>
      </c>
      <c r="I16" s="4">
        <v>11</v>
      </c>
      <c r="J16" s="5">
        <f t="shared" si="22"/>
        <v>105</v>
      </c>
      <c r="K16" s="4">
        <v>17</v>
      </c>
      <c r="L16" s="5">
        <f t="shared" si="5"/>
        <v>70</v>
      </c>
      <c r="M16" s="17">
        <f t="shared" si="10"/>
        <v>31</v>
      </c>
      <c r="N16" s="18">
        <f t="shared" si="6"/>
        <v>112</v>
      </c>
      <c r="O16" s="16">
        <f>VLOOKUP($C16,'[2]Women''s Epée'!$C$4:$AZ$150,O$1-2,FALSE)</f>
        <v>31</v>
      </c>
      <c r="P16" s="17" t="str">
        <f t="shared" si="11"/>
        <v>np</v>
      </c>
      <c r="Q16" s="18">
        <f t="shared" si="7"/>
        <v>0</v>
      </c>
      <c r="R16" s="16" t="str">
        <f>VLOOKUP($C16,'[2]Women''s Epée'!$C$4:$AZ$150,R$1-2,FALSE)</f>
        <v>np</v>
      </c>
      <c r="S16" s="17" t="str">
        <f t="shared" si="12"/>
        <v>np</v>
      </c>
      <c r="T16" s="18">
        <f t="shared" si="8"/>
        <v>0</v>
      </c>
      <c r="U16" s="16" t="str">
        <f>VLOOKUP($C16,'[2]Women''s Epée'!$C$4:$AZ$150,U$1-2,FALSE)</f>
        <v>np</v>
      </c>
      <c r="V16" s="17">
        <f t="shared" si="13"/>
        <v>26</v>
      </c>
      <c r="W16" s="18">
        <f t="shared" si="9"/>
        <v>122</v>
      </c>
      <c r="X16" s="16">
        <f>VLOOKUP($C16,'[2]Women''s Epée'!$C$4:$AZ$150,X$1-2,FALSE)</f>
        <v>26</v>
      </c>
      <c r="Z16">
        <f>H16</f>
        <v>0</v>
      </c>
      <c r="AA16">
        <f>J16</f>
        <v>105</v>
      </c>
      <c r="AB16">
        <f>L16</f>
        <v>70</v>
      </c>
      <c r="AC16">
        <f>N16</f>
        <v>112</v>
      </c>
      <c r="AD16">
        <f>Q16</f>
        <v>0</v>
      </c>
      <c r="AE16">
        <f>T16</f>
        <v>0</v>
      </c>
      <c r="AF16">
        <f>W16</f>
        <v>122</v>
      </c>
      <c r="AH16" s="30"/>
    </row>
    <row r="17" spans="1:34" ht="13.5">
      <c r="A17" s="2" t="str">
        <f t="shared" si="0"/>
        <v>14</v>
      </c>
      <c r="B17" s="2" t="str">
        <f t="shared" si="1"/>
        <v> </v>
      </c>
      <c r="C17" s="33" t="s">
        <v>32</v>
      </c>
      <c r="D17" s="34">
        <v>1989</v>
      </c>
      <c r="E17" s="38">
        <f t="shared" si="2"/>
        <v>395</v>
      </c>
      <c r="F17" s="38">
        <f t="shared" si="3"/>
        <v>290</v>
      </c>
      <c r="G17" s="3">
        <v>2</v>
      </c>
      <c r="H17" s="5">
        <f t="shared" si="21"/>
        <v>184</v>
      </c>
      <c r="I17" s="4">
        <v>10</v>
      </c>
      <c r="J17" s="5">
        <f t="shared" si="22"/>
        <v>106</v>
      </c>
      <c r="K17" s="4">
        <v>11</v>
      </c>
      <c r="L17" s="5">
        <f t="shared" si="5"/>
        <v>105</v>
      </c>
      <c r="M17" s="17" t="str">
        <f t="shared" si="10"/>
        <v>np</v>
      </c>
      <c r="N17" s="18">
        <f t="shared" si="6"/>
        <v>0</v>
      </c>
      <c r="O17" s="16" t="e">
        <f>VLOOKUP($C17,'[2]Women''s Epée'!$C$4:$AZ$150,O$1-2,FALSE)</f>
        <v>#N/A</v>
      </c>
      <c r="P17" s="17" t="str">
        <f t="shared" si="11"/>
        <v>np</v>
      </c>
      <c r="Q17" s="18">
        <f t="shared" si="7"/>
        <v>0</v>
      </c>
      <c r="R17" s="16" t="e">
        <f>VLOOKUP($C17,'[2]Women''s Epée'!$C$4:$AZ$150,R$1-2,FALSE)</f>
        <v>#N/A</v>
      </c>
      <c r="S17" s="17" t="str">
        <f t="shared" si="12"/>
        <v>np</v>
      </c>
      <c r="T17" s="18">
        <f t="shared" si="8"/>
        <v>0</v>
      </c>
      <c r="U17" s="16" t="e">
        <f>VLOOKUP($C17,'[2]Women''s Epée'!$C$4:$AZ$150,U$1-2,FALSE)</f>
        <v>#N/A</v>
      </c>
      <c r="V17" s="17" t="str">
        <f t="shared" si="13"/>
        <v>np</v>
      </c>
      <c r="W17" s="18">
        <f t="shared" si="9"/>
        <v>0</v>
      </c>
      <c r="X17" s="16" t="e">
        <f>VLOOKUP($C17,'[2]Women''s Epée'!$C$4:$AZ$150,X$1-2,FALSE)</f>
        <v>#N/A</v>
      </c>
      <c r="Z17">
        <f t="shared" si="14"/>
        <v>184</v>
      </c>
      <c r="AA17">
        <f t="shared" si="15"/>
        <v>106</v>
      </c>
      <c r="AB17">
        <f t="shared" si="16"/>
        <v>105</v>
      </c>
      <c r="AC17">
        <f t="shared" si="17"/>
        <v>0</v>
      </c>
      <c r="AD17">
        <f t="shared" si="18"/>
        <v>0</v>
      </c>
      <c r="AE17">
        <f t="shared" si="19"/>
        <v>0</v>
      </c>
      <c r="AF17">
        <f t="shared" si="20"/>
        <v>0</v>
      </c>
      <c r="AH17" s="30"/>
    </row>
    <row r="18" spans="1:34" ht="13.5">
      <c r="A18" s="2" t="str">
        <f t="shared" si="0"/>
        <v>15</v>
      </c>
      <c r="B18" s="2" t="str">
        <f t="shared" si="1"/>
        <v> </v>
      </c>
      <c r="C18" s="33" t="s">
        <v>104</v>
      </c>
      <c r="D18" s="34">
        <v>1988</v>
      </c>
      <c r="E18" s="38">
        <f t="shared" si="2"/>
        <v>340</v>
      </c>
      <c r="F18" s="38">
        <f t="shared" si="3"/>
        <v>0</v>
      </c>
      <c r="G18" s="3" t="s">
        <v>5</v>
      </c>
      <c r="H18" s="5">
        <f t="shared" si="21"/>
        <v>0</v>
      </c>
      <c r="I18" s="4" t="s">
        <v>5</v>
      </c>
      <c r="J18" s="5">
        <f t="shared" si="22"/>
        <v>0</v>
      </c>
      <c r="K18" s="4" t="s">
        <v>5</v>
      </c>
      <c r="L18" s="5">
        <f t="shared" si="5"/>
        <v>0</v>
      </c>
      <c r="M18" s="17">
        <f t="shared" si="10"/>
        <v>10</v>
      </c>
      <c r="N18" s="18">
        <f t="shared" si="6"/>
        <v>212</v>
      </c>
      <c r="O18" s="16">
        <f>VLOOKUP($C18,'[2]Women''s Epée'!$C$4:$AZ$150,O$1-2,FALSE)</f>
        <v>10</v>
      </c>
      <c r="P18" s="17" t="str">
        <f t="shared" si="11"/>
        <v>np</v>
      </c>
      <c r="Q18" s="18">
        <f t="shared" si="7"/>
        <v>0</v>
      </c>
      <c r="R18" s="16" t="str">
        <f>VLOOKUP($C18,'[2]Women''s Epée'!$C$4:$AZ$150,R$1-2,FALSE)</f>
        <v>np</v>
      </c>
      <c r="S18" s="17" t="str">
        <f t="shared" si="12"/>
        <v>np</v>
      </c>
      <c r="T18" s="18">
        <f t="shared" si="8"/>
        <v>0</v>
      </c>
      <c r="U18" s="16" t="str">
        <f>VLOOKUP($C18,'[2]Women''s Epée'!$C$4:$AZ$150,U$1-2,FALSE)</f>
        <v>np</v>
      </c>
      <c r="V18" s="17">
        <f t="shared" si="13"/>
        <v>23</v>
      </c>
      <c r="W18" s="18">
        <f t="shared" si="9"/>
        <v>128</v>
      </c>
      <c r="X18" s="16">
        <f>VLOOKUP($C18,'[2]Women''s Epée'!$C$4:$AZ$150,X$1-2,FALSE)</f>
        <v>23</v>
      </c>
      <c r="Z18">
        <f>H18</f>
        <v>0</v>
      </c>
      <c r="AA18">
        <f>J18</f>
        <v>0</v>
      </c>
      <c r="AB18">
        <f>L18</f>
        <v>0</v>
      </c>
      <c r="AC18">
        <f>N18</f>
        <v>212</v>
      </c>
      <c r="AD18">
        <f>Q18</f>
        <v>0</v>
      </c>
      <c r="AE18">
        <f>T18</f>
        <v>0</v>
      </c>
      <c r="AF18">
        <f>W18</f>
        <v>128</v>
      </c>
      <c r="AH18" s="30"/>
    </row>
    <row r="19" spans="1:34" ht="13.5">
      <c r="A19" s="2" t="str">
        <f t="shared" si="0"/>
        <v>16</v>
      </c>
      <c r="B19" s="2" t="str">
        <f t="shared" si="1"/>
        <v> </v>
      </c>
      <c r="C19" s="26" t="s">
        <v>330</v>
      </c>
      <c r="D19" s="26">
        <v>1989</v>
      </c>
      <c r="E19" s="38">
        <f t="shared" si="2"/>
        <v>305.5</v>
      </c>
      <c r="F19" s="38">
        <f t="shared" si="3"/>
        <v>205.5</v>
      </c>
      <c r="G19" s="3">
        <v>16</v>
      </c>
      <c r="H19" s="5">
        <f t="shared" si="21"/>
        <v>100</v>
      </c>
      <c r="I19" s="4">
        <v>13.5</v>
      </c>
      <c r="J19" s="5">
        <f t="shared" si="22"/>
        <v>102.5</v>
      </c>
      <c r="K19" s="4">
        <v>13</v>
      </c>
      <c r="L19" s="5">
        <f t="shared" si="5"/>
        <v>103</v>
      </c>
      <c r="M19" s="17" t="str">
        <f>IF(ISERROR(O19),"np",O19)</f>
        <v>np</v>
      </c>
      <c r="N19" s="18">
        <f t="shared" si="6"/>
        <v>0</v>
      </c>
      <c r="O19" s="16" t="e">
        <f>VLOOKUP($C19,'[2]Women''s Epée'!$C$4:$AZ$150,O$1-2,FALSE)</f>
        <v>#N/A</v>
      </c>
      <c r="P19" s="17" t="str">
        <f>IF(ISERROR(R19),"np",R19)</f>
        <v>np</v>
      </c>
      <c r="Q19" s="18">
        <f t="shared" si="7"/>
        <v>0</v>
      </c>
      <c r="R19" s="16" t="e">
        <f>VLOOKUP($C19,'[2]Women''s Epée'!$C$4:$AZ$150,R$1-2,FALSE)</f>
        <v>#N/A</v>
      </c>
      <c r="S19" s="17" t="str">
        <f>IF(ISERROR(U19),"np",U19)</f>
        <v>np</v>
      </c>
      <c r="T19" s="18">
        <f t="shared" si="8"/>
        <v>0</v>
      </c>
      <c r="U19" s="16" t="e">
        <f>VLOOKUP($C19,'[2]Women''s Epée'!$C$4:$AZ$150,U$1-2,FALSE)</f>
        <v>#N/A</v>
      </c>
      <c r="V19" s="17" t="str">
        <f>IF(ISERROR(X19),"np",X19)</f>
        <v>np</v>
      </c>
      <c r="W19" s="18">
        <f t="shared" si="9"/>
        <v>0</v>
      </c>
      <c r="X19" s="16" t="e">
        <f>VLOOKUP($C19,'[2]Women''s Epée'!$C$4:$AZ$150,X$1-2,FALSE)</f>
        <v>#N/A</v>
      </c>
      <c r="Z19">
        <f>H19</f>
        <v>100</v>
      </c>
      <c r="AA19">
        <f>J19</f>
        <v>102.5</v>
      </c>
      <c r="AB19">
        <f>L19</f>
        <v>103</v>
      </c>
      <c r="AC19">
        <f>N19</f>
        <v>0</v>
      </c>
      <c r="AD19">
        <f>Q19</f>
        <v>0</v>
      </c>
      <c r="AE19">
        <f>T19</f>
        <v>0</v>
      </c>
      <c r="AF19">
        <f>W19</f>
        <v>0</v>
      </c>
      <c r="AH19" s="30"/>
    </row>
    <row r="20" spans="1:34" ht="13.5">
      <c r="A20" s="2" t="str">
        <f t="shared" si="0"/>
        <v>17</v>
      </c>
      <c r="B20" s="2" t="str">
        <f t="shared" si="1"/>
        <v> </v>
      </c>
      <c r="C20" s="26" t="s">
        <v>69</v>
      </c>
      <c r="D20" s="26">
        <v>1989</v>
      </c>
      <c r="E20" s="38">
        <f t="shared" si="2"/>
        <v>301</v>
      </c>
      <c r="F20" s="38">
        <f t="shared" si="3"/>
        <v>100</v>
      </c>
      <c r="G20" s="3" t="s">
        <v>5</v>
      </c>
      <c r="H20" s="5">
        <f t="shared" si="21"/>
        <v>0</v>
      </c>
      <c r="I20" s="4" t="s">
        <v>5</v>
      </c>
      <c r="J20" s="5">
        <f t="shared" si="22"/>
        <v>0</v>
      </c>
      <c r="K20" s="4">
        <v>16</v>
      </c>
      <c r="L20" s="5">
        <f t="shared" si="5"/>
        <v>100</v>
      </c>
      <c r="M20" s="17" t="str">
        <f t="shared" si="10"/>
        <v>np</v>
      </c>
      <c r="N20" s="18">
        <f t="shared" si="6"/>
        <v>0</v>
      </c>
      <c r="O20" s="16" t="str">
        <f>VLOOKUP($C20,'[2]Women''s Epée'!$C$4:$AZ$150,O$1-2,FALSE)</f>
        <v>np</v>
      </c>
      <c r="P20" s="17" t="str">
        <f t="shared" si="11"/>
        <v>np</v>
      </c>
      <c r="Q20" s="18">
        <f t="shared" si="7"/>
        <v>0</v>
      </c>
      <c r="R20" s="16" t="str">
        <f>VLOOKUP($C20,'[2]Women''s Epée'!$C$4:$AZ$150,R$1-2,FALSE)</f>
        <v>np</v>
      </c>
      <c r="S20" s="17">
        <f t="shared" si="12"/>
        <v>15</v>
      </c>
      <c r="T20" s="18">
        <f t="shared" si="8"/>
        <v>201</v>
      </c>
      <c r="U20" s="16">
        <f>VLOOKUP($C20,'[2]Women''s Epée'!$C$4:$AZ$150,U$1-2,FALSE)</f>
        <v>15</v>
      </c>
      <c r="V20" s="17" t="str">
        <f t="shared" si="13"/>
        <v>np</v>
      </c>
      <c r="W20" s="18">
        <f t="shared" si="9"/>
        <v>0</v>
      </c>
      <c r="X20" s="16" t="str">
        <f>VLOOKUP($C20,'[2]Women''s Epée'!$C$4:$AZ$150,X$1-2,FALSE)</f>
        <v>np</v>
      </c>
      <c r="Z20">
        <f>H20</f>
        <v>0</v>
      </c>
      <c r="AA20">
        <f>J20</f>
        <v>0</v>
      </c>
      <c r="AB20">
        <f>L20</f>
        <v>100</v>
      </c>
      <c r="AC20">
        <f>N20</f>
        <v>0</v>
      </c>
      <c r="AD20">
        <f>Q20</f>
        <v>0</v>
      </c>
      <c r="AE20">
        <f>T20</f>
        <v>201</v>
      </c>
      <c r="AF20">
        <f>W20</f>
        <v>0</v>
      </c>
      <c r="AH20" s="30"/>
    </row>
    <row r="21" spans="1:34" ht="13.5">
      <c r="A21" s="2" t="str">
        <f t="shared" si="0"/>
        <v>18</v>
      </c>
      <c r="B21" s="2" t="str">
        <f t="shared" si="1"/>
        <v> </v>
      </c>
      <c r="C21" s="40" t="s">
        <v>525</v>
      </c>
      <c r="D21" s="26">
        <v>1988</v>
      </c>
      <c r="E21" s="38">
        <f t="shared" si="2"/>
        <v>273</v>
      </c>
      <c r="F21" s="38">
        <f t="shared" si="3"/>
        <v>137</v>
      </c>
      <c r="G21" s="3" t="s">
        <v>5</v>
      </c>
      <c r="H21" s="5">
        <f t="shared" si="21"/>
        <v>0</v>
      </c>
      <c r="I21" s="4" t="s">
        <v>5</v>
      </c>
      <c r="J21" s="5">
        <f t="shared" si="22"/>
        <v>0</v>
      </c>
      <c r="K21" s="4">
        <v>8</v>
      </c>
      <c r="L21" s="5">
        <f t="shared" si="5"/>
        <v>137</v>
      </c>
      <c r="M21" s="17">
        <f t="shared" si="10"/>
        <v>19</v>
      </c>
      <c r="N21" s="18">
        <f t="shared" si="6"/>
        <v>136</v>
      </c>
      <c r="O21" s="16">
        <f>VLOOKUP($C21,'[2]Women''s Epée'!$C$4:$AZ$150,O$1-2,FALSE)</f>
        <v>19</v>
      </c>
      <c r="P21" s="17" t="str">
        <f t="shared" si="11"/>
        <v>np</v>
      </c>
      <c r="Q21" s="18">
        <f t="shared" si="7"/>
        <v>0</v>
      </c>
      <c r="R21" s="16" t="str">
        <f>VLOOKUP($C21,'[2]Women''s Epée'!$C$4:$AZ$150,R$1-2,FALSE)</f>
        <v>np</v>
      </c>
      <c r="S21" s="17" t="str">
        <f t="shared" si="12"/>
        <v>np</v>
      </c>
      <c r="T21" s="18">
        <f t="shared" si="8"/>
        <v>0</v>
      </c>
      <c r="U21" s="16" t="str">
        <f>VLOOKUP($C21,'[2]Women''s Epée'!$C$4:$AZ$150,U$1-2,FALSE)</f>
        <v>np</v>
      </c>
      <c r="V21" s="17" t="str">
        <f t="shared" si="13"/>
        <v>np</v>
      </c>
      <c r="W21" s="18">
        <f t="shared" si="9"/>
        <v>0</v>
      </c>
      <c r="X21" s="16" t="str">
        <f>VLOOKUP($C21,'[2]Women''s Epée'!$C$4:$AZ$150,X$1-2,FALSE)</f>
        <v>np</v>
      </c>
      <c r="Z21">
        <f>H21</f>
        <v>0</v>
      </c>
      <c r="AA21">
        <f>J21</f>
        <v>0</v>
      </c>
      <c r="AB21">
        <f>L21</f>
        <v>137</v>
      </c>
      <c r="AC21">
        <f>N21</f>
        <v>136</v>
      </c>
      <c r="AD21">
        <f>Q21</f>
        <v>0</v>
      </c>
      <c r="AE21">
        <f>T21</f>
        <v>0</v>
      </c>
      <c r="AF21">
        <f>W21</f>
        <v>0</v>
      </c>
      <c r="AH21" s="30"/>
    </row>
    <row r="22" spans="1:34" ht="13.5">
      <c r="A22" s="2" t="str">
        <f t="shared" si="0"/>
        <v>19</v>
      </c>
      <c r="B22" s="2" t="str">
        <f t="shared" si="1"/>
        <v> </v>
      </c>
      <c r="C22" s="40" t="s">
        <v>528</v>
      </c>
      <c r="D22" s="26">
        <v>1988</v>
      </c>
      <c r="E22" s="38">
        <f t="shared" si="2"/>
        <v>265</v>
      </c>
      <c r="F22" s="38">
        <f t="shared" si="3"/>
        <v>65</v>
      </c>
      <c r="G22" s="3" t="s">
        <v>5</v>
      </c>
      <c r="H22" s="5">
        <f t="shared" si="21"/>
        <v>0</v>
      </c>
      <c r="I22" s="4" t="s">
        <v>5</v>
      </c>
      <c r="J22" s="5">
        <f t="shared" si="22"/>
        <v>0</v>
      </c>
      <c r="K22" s="4">
        <v>22</v>
      </c>
      <c r="L22" s="5">
        <f t="shared" si="5"/>
        <v>65</v>
      </c>
      <c r="M22" s="17">
        <f t="shared" si="10"/>
        <v>16</v>
      </c>
      <c r="N22" s="18">
        <f t="shared" si="6"/>
        <v>200</v>
      </c>
      <c r="O22" s="16">
        <f>VLOOKUP($C22,'[2]Women''s Epée'!$C$4:$AZ$150,O$1-2,FALSE)</f>
        <v>16</v>
      </c>
      <c r="P22" s="17" t="str">
        <f t="shared" si="11"/>
        <v>np</v>
      </c>
      <c r="Q22" s="18">
        <f t="shared" si="7"/>
        <v>0</v>
      </c>
      <c r="R22" s="16" t="str">
        <f>VLOOKUP($C22,'[2]Women''s Epée'!$C$4:$AZ$150,R$1-2,FALSE)</f>
        <v>np</v>
      </c>
      <c r="S22" s="17" t="str">
        <f t="shared" si="12"/>
        <v>np</v>
      </c>
      <c r="T22" s="18">
        <f t="shared" si="8"/>
        <v>0</v>
      </c>
      <c r="U22" s="16" t="str">
        <f>VLOOKUP($C22,'[2]Women''s Epée'!$C$4:$AZ$150,U$1-2,FALSE)</f>
        <v>np</v>
      </c>
      <c r="V22" s="17" t="str">
        <f t="shared" si="13"/>
        <v>np</v>
      </c>
      <c r="W22" s="18">
        <f t="shared" si="9"/>
        <v>0</v>
      </c>
      <c r="X22" s="16" t="str">
        <f>VLOOKUP($C22,'[2]Women''s Epée'!$C$4:$AZ$150,X$1-2,FALSE)</f>
        <v>np</v>
      </c>
      <c r="Z22">
        <f>H22</f>
        <v>0</v>
      </c>
      <c r="AA22">
        <f>J22</f>
        <v>0</v>
      </c>
      <c r="AB22">
        <f>L22</f>
        <v>65</v>
      </c>
      <c r="AC22">
        <f>N22</f>
        <v>200</v>
      </c>
      <c r="AD22">
        <f>Q22</f>
        <v>0</v>
      </c>
      <c r="AE22">
        <f>T22</f>
        <v>0</v>
      </c>
      <c r="AF22">
        <f>W22</f>
        <v>0</v>
      </c>
      <c r="AH22" s="30"/>
    </row>
    <row r="23" spans="1:34" ht="13.5">
      <c r="A23" s="2" t="str">
        <f t="shared" si="0"/>
        <v>20</v>
      </c>
      <c r="B23" s="2" t="str">
        <f t="shared" si="1"/>
        <v> </v>
      </c>
      <c r="C23" s="33" t="s">
        <v>66</v>
      </c>
      <c r="D23" s="34">
        <v>1988</v>
      </c>
      <c r="E23" s="38">
        <f t="shared" si="2"/>
        <v>223</v>
      </c>
      <c r="F23" s="38">
        <f t="shared" si="3"/>
        <v>107</v>
      </c>
      <c r="G23" s="3">
        <v>9</v>
      </c>
      <c r="H23" s="5">
        <f t="shared" si="21"/>
        <v>107</v>
      </c>
      <c r="I23" s="4" t="s">
        <v>5</v>
      </c>
      <c r="J23" s="5">
        <f t="shared" si="22"/>
        <v>0</v>
      </c>
      <c r="K23" s="4" t="s">
        <v>5</v>
      </c>
      <c r="L23" s="5">
        <f t="shared" si="5"/>
        <v>0</v>
      </c>
      <c r="M23" s="17">
        <f t="shared" si="10"/>
        <v>29</v>
      </c>
      <c r="N23" s="18">
        <f t="shared" si="6"/>
        <v>116</v>
      </c>
      <c r="O23" s="16">
        <f>VLOOKUP($C23,'[2]Women''s Epée'!$C$4:$AZ$150,O$1-2,FALSE)</f>
        <v>29</v>
      </c>
      <c r="P23" s="17" t="str">
        <f t="shared" si="11"/>
        <v>np</v>
      </c>
      <c r="Q23" s="18">
        <f t="shared" si="7"/>
        <v>0</v>
      </c>
      <c r="R23" s="16" t="str">
        <f>VLOOKUP($C23,'[2]Women''s Epée'!$C$4:$AZ$150,R$1-2,FALSE)</f>
        <v>np</v>
      </c>
      <c r="S23" s="17" t="str">
        <f t="shared" si="12"/>
        <v>np</v>
      </c>
      <c r="T23" s="18">
        <f t="shared" si="8"/>
        <v>0</v>
      </c>
      <c r="U23" s="16" t="str">
        <f>VLOOKUP($C23,'[2]Women''s Epée'!$C$4:$AZ$150,U$1-2,FALSE)</f>
        <v>np</v>
      </c>
      <c r="V23" s="17" t="str">
        <f t="shared" si="13"/>
        <v>np</v>
      </c>
      <c r="W23" s="18">
        <f t="shared" si="9"/>
        <v>0</v>
      </c>
      <c r="X23" s="16" t="str">
        <f>VLOOKUP($C23,'[2]Women''s Epée'!$C$4:$AZ$150,X$1-2,FALSE)</f>
        <v>np</v>
      </c>
      <c r="Z23">
        <f aca="true" t="shared" si="23" ref="Z23:Z44">H23</f>
        <v>107</v>
      </c>
      <c r="AA23">
        <f aca="true" t="shared" si="24" ref="AA23:AA44">J23</f>
        <v>0</v>
      </c>
      <c r="AB23">
        <f aca="true" t="shared" si="25" ref="AB23:AB44">L23</f>
        <v>0</v>
      </c>
      <c r="AC23">
        <f aca="true" t="shared" si="26" ref="AC23:AC44">N23</f>
        <v>116</v>
      </c>
      <c r="AD23">
        <f aca="true" t="shared" si="27" ref="AD23:AD44">Q23</f>
        <v>0</v>
      </c>
      <c r="AE23">
        <f aca="true" t="shared" si="28" ref="AE23:AE44">T23</f>
        <v>0</v>
      </c>
      <c r="AF23">
        <f aca="true" t="shared" si="29" ref="AF23:AF44">W23</f>
        <v>0</v>
      </c>
      <c r="AH23" s="30"/>
    </row>
    <row r="24" spans="1:34" ht="13.5">
      <c r="A24" s="2" t="str">
        <f t="shared" si="0"/>
        <v>21</v>
      </c>
      <c r="B24" s="2" t="str">
        <f t="shared" si="1"/>
        <v> </v>
      </c>
      <c r="C24" s="26" t="s">
        <v>329</v>
      </c>
      <c r="D24" s="26">
        <v>1988</v>
      </c>
      <c r="E24" s="38">
        <f t="shared" si="2"/>
        <v>201</v>
      </c>
      <c r="F24" s="38">
        <f t="shared" si="3"/>
        <v>201</v>
      </c>
      <c r="G24" s="3">
        <v>15</v>
      </c>
      <c r="H24" s="5">
        <f t="shared" si="21"/>
        <v>101</v>
      </c>
      <c r="I24" s="4">
        <v>16</v>
      </c>
      <c r="J24" s="5">
        <f t="shared" si="22"/>
        <v>100</v>
      </c>
      <c r="K24" s="4" t="s">
        <v>5</v>
      </c>
      <c r="L24" s="5">
        <f t="shared" si="5"/>
        <v>0</v>
      </c>
      <c r="M24" s="17" t="str">
        <f>IF(ISERROR(O24),"np",O24)</f>
        <v>np</v>
      </c>
      <c r="N24" s="18">
        <f t="shared" si="6"/>
        <v>0</v>
      </c>
      <c r="O24" s="16" t="e">
        <f>VLOOKUP($C24,'[2]Women''s Epée'!$C$4:$AZ$150,O$1-2,FALSE)</f>
        <v>#N/A</v>
      </c>
      <c r="P24" s="17" t="str">
        <f>IF(ISERROR(R24),"np",R24)</f>
        <v>np</v>
      </c>
      <c r="Q24" s="18">
        <f t="shared" si="7"/>
        <v>0</v>
      </c>
      <c r="R24" s="16" t="e">
        <f>VLOOKUP($C24,'[2]Women''s Epée'!$C$4:$AZ$150,R$1-2,FALSE)</f>
        <v>#N/A</v>
      </c>
      <c r="S24" s="17" t="str">
        <f>IF(ISERROR(U24),"np",U24)</f>
        <v>np</v>
      </c>
      <c r="T24" s="18">
        <f t="shared" si="8"/>
        <v>0</v>
      </c>
      <c r="U24" s="16" t="e">
        <f>VLOOKUP($C24,'[2]Women''s Epée'!$C$4:$AZ$150,U$1-2,FALSE)</f>
        <v>#N/A</v>
      </c>
      <c r="V24" s="17" t="str">
        <f>IF(ISERROR(X24),"np",X24)</f>
        <v>np</v>
      </c>
      <c r="W24" s="18">
        <f t="shared" si="9"/>
        <v>0</v>
      </c>
      <c r="X24" s="16" t="e">
        <f>VLOOKUP($C24,'[2]Women''s Epée'!$C$4:$AZ$150,X$1-2,FALSE)</f>
        <v>#N/A</v>
      </c>
      <c r="Z24">
        <f aca="true" t="shared" si="30" ref="Z24:Z31">H24</f>
        <v>101</v>
      </c>
      <c r="AA24">
        <f aca="true" t="shared" si="31" ref="AA24:AA31">J24</f>
        <v>100</v>
      </c>
      <c r="AB24">
        <f aca="true" t="shared" si="32" ref="AB24:AB31">L24</f>
        <v>0</v>
      </c>
      <c r="AC24">
        <f aca="true" t="shared" si="33" ref="AC24:AC31">N24</f>
        <v>0</v>
      </c>
      <c r="AD24">
        <f aca="true" t="shared" si="34" ref="AD24:AD31">Q24</f>
        <v>0</v>
      </c>
      <c r="AE24">
        <f aca="true" t="shared" si="35" ref="AE24:AE31">T24</f>
        <v>0</v>
      </c>
      <c r="AF24">
        <f aca="true" t="shared" si="36" ref="AF24:AF31">W24</f>
        <v>0</v>
      </c>
      <c r="AH24" s="30"/>
    </row>
    <row r="25" spans="1:34" ht="13.5">
      <c r="A25" s="2" t="str">
        <f t="shared" si="0"/>
        <v>22</v>
      </c>
      <c r="B25" s="2" t="str">
        <f t="shared" si="1"/>
        <v>#</v>
      </c>
      <c r="C25" s="26" t="s">
        <v>399</v>
      </c>
      <c r="D25" s="26">
        <v>1990</v>
      </c>
      <c r="E25" s="38">
        <f t="shared" si="2"/>
        <v>200</v>
      </c>
      <c r="F25" s="38">
        <f t="shared" si="3"/>
        <v>200</v>
      </c>
      <c r="G25" s="3" t="s">
        <v>5</v>
      </c>
      <c r="H25" s="5">
        <f t="shared" si="21"/>
        <v>0</v>
      </c>
      <c r="I25" s="4">
        <v>8</v>
      </c>
      <c r="J25" s="5">
        <f t="shared" si="22"/>
        <v>137</v>
      </c>
      <c r="K25" s="4">
        <v>24</v>
      </c>
      <c r="L25" s="5">
        <f t="shared" si="5"/>
        <v>63</v>
      </c>
      <c r="M25" s="17" t="str">
        <f t="shared" si="10"/>
        <v>np</v>
      </c>
      <c r="N25" s="18">
        <f t="shared" si="6"/>
        <v>0</v>
      </c>
      <c r="O25" s="16" t="e">
        <f>VLOOKUP($C25,'[2]Women''s Epée'!$C$4:$AZ$150,O$1-2,FALSE)</f>
        <v>#N/A</v>
      </c>
      <c r="P25" s="17" t="str">
        <f t="shared" si="11"/>
        <v>np</v>
      </c>
      <c r="Q25" s="18">
        <f t="shared" si="7"/>
        <v>0</v>
      </c>
      <c r="R25" s="16" t="e">
        <f>VLOOKUP($C25,'[2]Women''s Epée'!$C$4:$AZ$150,R$1-2,FALSE)</f>
        <v>#N/A</v>
      </c>
      <c r="S25" s="17" t="str">
        <f t="shared" si="12"/>
        <v>np</v>
      </c>
      <c r="T25" s="18">
        <f t="shared" si="8"/>
        <v>0</v>
      </c>
      <c r="U25" s="16" t="e">
        <f>VLOOKUP($C25,'[2]Women''s Epée'!$C$4:$AZ$150,U$1-2,FALSE)</f>
        <v>#N/A</v>
      </c>
      <c r="V25" s="17" t="str">
        <f t="shared" si="13"/>
        <v>np</v>
      </c>
      <c r="W25" s="18">
        <f t="shared" si="9"/>
        <v>0</v>
      </c>
      <c r="X25" s="16" t="e">
        <f>VLOOKUP($C25,'[2]Women''s Epée'!$C$4:$AZ$150,X$1-2,FALSE)</f>
        <v>#N/A</v>
      </c>
      <c r="Z25">
        <f t="shared" si="30"/>
        <v>0</v>
      </c>
      <c r="AA25">
        <f t="shared" si="31"/>
        <v>137</v>
      </c>
      <c r="AB25">
        <f t="shared" si="32"/>
        <v>63</v>
      </c>
      <c r="AC25">
        <f t="shared" si="33"/>
        <v>0</v>
      </c>
      <c r="AD25">
        <f t="shared" si="34"/>
        <v>0</v>
      </c>
      <c r="AE25">
        <f t="shared" si="35"/>
        <v>0</v>
      </c>
      <c r="AF25">
        <f t="shared" si="36"/>
        <v>0</v>
      </c>
      <c r="AH25" s="30"/>
    </row>
    <row r="26" spans="1:34" ht="13.5">
      <c r="A26" s="2" t="str">
        <f t="shared" si="0"/>
        <v>23</v>
      </c>
      <c r="B26" s="2" t="str">
        <f t="shared" si="1"/>
        <v> </v>
      </c>
      <c r="C26" s="40" t="s">
        <v>490</v>
      </c>
      <c r="D26" s="26">
        <v>1989</v>
      </c>
      <c r="E26" s="38">
        <f t="shared" si="2"/>
        <v>182</v>
      </c>
      <c r="F26" s="38">
        <f t="shared" si="3"/>
        <v>68</v>
      </c>
      <c r="G26" s="3" t="s">
        <v>5</v>
      </c>
      <c r="H26" s="5">
        <f t="shared" si="21"/>
        <v>0</v>
      </c>
      <c r="I26" s="4" t="s">
        <v>5</v>
      </c>
      <c r="J26" s="5">
        <f t="shared" si="22"/>
        <v>0</v>
      </c>
      <c r="K26" s="4">
        <v>19</v>
      </c>
      <c r="L26" s="5">
        <f t="shared" si="5"/>
        <v>68</v>
      </c>
      <c r="M26" s="17">
        <f t="shared" si="10"/>
        <v>30</v>
      </c>
      <c r="N26" s="18">
        <f t="shared" si="6"/>
        <v>114</v>
      </c>
      <c r="O26" s="16">
        <f>VLOOKUP($C26,'[2]Women''s Epée'!$C$4:$AZ$150,O$1-2,FALSE)</f>
        <v>30</v>
      </c>
      <c r="P26" s="17" t="str">
        <f t="shared" si="11"/>
        <v>np</v>
      </c>
      <c r="Q26" s="18">
        <f t="shared" si="7"/>
        <v>0</v>
      </c>
      <c r="R26" s="16" t="str">
        <f>VLOOKUP($C26,'[2]Women''s Epée'!$C$4:$AZ$150,R$1-2,FALSE)</f>
        <v>np</v>
      </c>
      <c r="S26" s="17" t="str">
        <f t="shared" si="12"/>
        <v>np</v>
      </c>
      <c r="T26" s="18">
        <f t="shared" si="8"/>
        <v>0</v>
      </c>
      <c r="U26" s="16" t="str">
        <f>VLOOKUP($C26,'[2]Women''s Epée'!$C$4:$AZ$150,U$1-2,FALSE)</f>
        <v>np</v>
      </c>
      <c r="V26" s="17" t="str">
        <f t="shared" si="13"/>
        <v>np</v>
      </c>
      <c r="W26" s="18">
        <f t="shared" si="9"/>
        <v>0</v>
      </c>
      <c r="X26" s="16" t="str">
        <f>VLOOKUP($C26,'[2]Women''s Epée'!$C$4:$AZ$150,X$1-2,FALSE)</f>
        <v>np</v>
      </c>
      <c r="Z26">
        <f t="shared" si="30"/>
        <v>0</v>
      </c>
      <c r="AA26">
        <f t="shared" si="31"/>
        <v>0</v>
      </c>
      <c r="AB26">
        <f t="shared" si="32"/>
        <v>68</v>
      </c>
      <c r="AC26">
        <f t="shared" si="33"/>
        <v>114</v>
      </c>
      <c r="AD26">
        <f t="shared" si="34"/>
        <v>0</v>
      </c>
      <c r="AE26">
        <f t="shared" si="35"/>
        <v>0</v>
      </c>
      <c r="AF26">
        <f t="shared" si="36"/>
        <v>0</v>
      </c>
      <c r="AH26" s="30"/>
    </row>
    <row r="27" spans="1:34" ht="13.5">
      <c r="A27" s="2" t="str">
        <f t="shared" si="0"/>
        <v>24T</v>
      </c>
      <c r="B27" s="2" t="str">
        <f t="shared" si="1"/>
        <v> </v>
      </c>
      <c r="C27" s="26" t="s">
        <v>328</v>
      </c>
      <c r="D27" s="26">
        <v>1989</v>
      </c>
      <c r="E27" s="38">
        <f t="shared" si="2"/>
        <v>172</v>
      </c>
      <c r="F27" s="38">
        <f t="shared" si="3"/>
        <v>172</v>
      </c>
      <c r="G27" s="3">
        <v>13</v>
      </c>
      <c r="H27" s="5">
        <f t="shared" si="21"/>
        <v>103</v>
      </c>
      <c r="I27" s="4" t="s">
        <v>5</v>
      </c>
      <c r="J27" s="5">
        <f t="shared" si="22"/>
        <v>0</v>
      </c>
      <c r="K27" s="4">
        <v>18</v>
      </c>
      <c r="L27" s="5">
        <f t="shared" si="5"/>
        <v>69</v>
      </c>
      <c r="M27" s="17" t="str">
        <f t="shared" si="10"/>
        <v>np</v>
      </c>
      <c r="N27" s="18">
        <f t="shared" si="6"/>
        <v>0</v>
      </c>
      <c r="O27" s="16" t="e">
        <f>VLOOKUP($C27,'[2]Women''s Epée'!$C$4:$AZ$150,O$1-2,FALSE)</f>
        <v>#N/A</v>
      </c>
      <c r="P27" s="17" t="str">
        <f t="shared" si="11"/>
        <v>np</v>
      </c>
      <c r="Q27" s="18">
        <f t="shared" si="7"/>
        <v>0</v>
      </c>
      <c r="R27" s="16" t="e">
        <f>VLOOKUP($C27,'[2]Women''s Epée'!$C$4:$AZ$150,R$1-2,FALSE)</f>
        <v>#N/A</v>
      </c>
      <c r="S27" s="17" t="str">
        <f t="shared" si="12"/>
        <v>np</v>
      </c>
      <c r="T27" s="18">
        <f t="shared" si="8"/>
        <v>0</v>
      </c>
      <c r="U27" s="16" t="e">
        <f>VLOOKUP($C27,'[2]Women''s Epée'!$C$4:$AZ$150,U$1-2,FALSE)</f>
        <v>#N/A</v>
      </c>
      <c r="V27" s="17" t="str">
        <f t="shared" si="13"/>
        <v>np</v>
      </c>
      <c r="W27" s="18">
        <f t="shared" si="9"/>
        <v>0</v>
      </c>
      <c r="X27" s="16" t="e">
        <f>VLOOKUP($C27,'[2]Women''s Epée'!$C$4:$AZ$150,X$1-2,FALSE)</f>
        <v>#N/A</v>
      </c>
      <c r="Z27">
        <f t="shared" si="30"/>
        <v>103</v>
      </c>
      <c r="AA27">
        <f t="shared" si="31"/>
        <v>0</v>
      </c>
      <c r="AB27">
        <f t="shared" si="32"/>
        <v>69</v>
      </c>
      <c r="AC27">
        <f t="shared" si="33"/>
        <v>0</v>
      </c>
      <c r="AD27">
        <f t="shared" si="34"/>
        <v>0</v>
      </c>
      <c r="AE27">
        <f t="shared" si="35"/>
        <v>0</v>
      </c>
      <c r="AF27">
        <f t="shared" si="36"/>
        <v>0</v>
      </c>
      <c r="AH27" s="30"/>
    </row>
    <row r="28" spans="1:34" ht="13.5">
      <c r="A28" s="2" t="str">
        <f t="shared" si="0"/>
        <v>24T</v>
      </c>
      <c r="B28" s="2" t="str">
        <f t="shared" si="1"/>
        <v> </v>
      </c>
      <c r="C28" s="26" t="s">
        <v>63</v>
      </c>
      <c r="D28" s="26">
        <v>1988</v>
      </c>
      <c r="E28" s="38">
        <f t="shared" si="2"/>
        <v>172</v>
      </c>
      <c r="F28" s="38">
        <f t="shared" si="3"/>
        <v>62</v>
      </c>
      <c r="G28" s="3" t="s">
        <v>5</v>
      </c>
      <c r="H28" s="5">
        <f t="shared" si="21"/>
        <v>0</v>
      </c>
      <c r="I28" s="4" t="s">
        <v>5</v>
      </c>
      <c r="J28" s="5">
        <f t="shared" si="22"/>
        <v>0</v>
      </c>
      <c r="K28" s="4">
        <v>25</v>
      </c>
      <c r="L28" s="5">
        <f t="shared" si="5"/>
        <v>62</v>
      </c>
      <c r="M28" s="17">
        <f t="shared" si="10"/>
        <v>32</v>
      </c>
      <c r="N28" s="18">
        <f t="shared" si="6"/>
        <v>110</v>
      </c>
      <c r="O28" s="16">
        <f>VLOOKUP($C28,'[2]Women''s Epée'!$C$4:$AZ$150,O$1-2,FALSE)</f>
        <v>32</v>
      </c>
      <c r="P28" s="17" t="str">
        <f t="shared" si="11"/>
        <v>np</v>
      </c>
      <c r="Q28" s="18">
        <f t="shared" si="7"/>
        <v>0</v>
      </c>
      <c r="R28" s="16" t="str">
        <f>VLOOKUP($C28,'[2]Women''s Epée'!$C$4:$AZ$150,R$1-2,FALSE)</f>
        <v>np</v>
      </c>
      <c r="S28" s="17" t="str">
        <f t="shared" si="12"/>
        <v>np</v>
      </c>
      <c r="T28" s="18">
        <f t="shared" si="8"/>
        <v>0</v>
      </c>
      <c r="U28" s="16" t="str">
        <f>VLOOKUP($C28,'[2]Women''s Epée'!$C$4:$AZ$150,U$1-2,FALSE)</f>
        <v>np</v>
      </c>
      <c r="V28" s="17" t="str">
        <f t="shared" si="13"/>
        <v>np</v>
      </c>
      <c r="W28" s="18">
        <f t="shared" si="9"/>
        <v>0</v>
      </c>
      <c r="X28" s="16" t="str">
        <f>VLOOKUP($C28,'[2]Women''s Epée'!$C$4:$AZ$150,X$1-2,FALSE)</f>
        <v>np</v>
      </c>
      <c r="Z28">
        <f t="shared" si="30"/>
        <v>0</v>
      </c>
      <c r="AA28">
        <f t="shared" si="31"/>
        <v>0</v>
      </c>
      <c r="AB28">
        <f t="shared" si="32"/>
        <v>62</v>
      </c>
      <c r="AC28">
        <f t="shared" si="33"/>
        <v>110</v>
      </c>
      <c r="AD28">
        <f t="shared" si="34"/>
        <v>0</v>
      </c>
      <c r="AE28">
        <f t="shared" si="35"/>
        <v>0</v>
      </c>
      <c r="AF28">
        <f t="shared" si="36"/>
        <v>0</v>
      </c>
      <c r="AH28" s="30"/>
    </row>
    <row r="29" spans="1:34" ht="13.5">
      <c r="A29" s="2" t="str">
        <f t="shared" si="0"/>
        <v>26</v>
      </c>
      <c r="B29" s="2" t="str">
        <f t="shared" si="1"/>
        <v> </v>
      </c>
      <c r="C29" s="41" t="s">
        <v>535</v>
      </c>
      <c r="D29" s="34">
        <v>1988</v>
      </c>
      <c r="E29" s="38">
        <f t="shared" si="2"/>
        <v>140</v>
      </c>
      <c r="F29" s="38">
        <f t="shared" si="3"/>
        <v>0</v>
      </c>
      <c r="G29" s="3" t="s">
        <v>5</v>
      </c>
      <c r="H29" s="5">
        <f t="shared" si="21"/>
        <v>0</v>
      </c>
      <c r="I29" s="4" t="s">
        <v>5</v>
      </c>
      <c r="J29" s="5">
        <f t="shared" si="22"/>
        <v>0</v>
      </c>
      <c r="K29" s="4" t="s">
        <v>5</v>
      </c>
      <c r="L29" s="5">
        <f t="shared" si="5"/>
        <v>0</v>
      </c>
      <c r="M29" s="17">
        <f t="shared" si="10"/>
        <v>17</v>
      </c>
      <c r="N29" s="18">
        <f t="shared" si="6"/>
        <v>140</v>
      </c>
      <c r="O29" s="16">
        <f>VLOOKUP($C29,'[2]Women''s Epée'!$C$4:$AZ$150,O$1-2,FALSE)</f>
        <v>17</v>
      </c>
      <c r="P29" s="17" t="str">
        <f t="shared" si="11"/>
        <v>np</v>
      </c>
      <c r="Q29" s="18">
        <f t="shared" si="7"/>
        <v>0</v>
      </c>
      <c r="R29" s="16" t="str">
        <f>VLOOKUP($C29,'[2]Women''s Epée'!$C$4:$AZ$150,R$1-2,FALSE)</f>
        <v>np</v>
      </c>
      <c r="S29" s="17" t="str">
        <f t="shared" si="12"/>
        <v>np</v>
      </c>
      <c r="T29" s="18">
        <f t="shared" si="8"/>
        <v>0</v>
      </c>
      <c r="U29" s="16" t="str">
        <f>VLOOKUP($C29,'[2]Women''s Epée'!$C$4:$AZ$150,U$1-2,FALSE)</f>
        <v>np</v>
      </c>
      <c r="V29" s="17" t="str">
        <f t="shared" si="13"/>
        <v>np</v>
      </c>
      <c r="W29" s="18">
        <f t="shared" si="9"/>
        <v>0</v>
      </c>
      <c r="X29" s="16" t="str">
        <f>VLOOKUP($C29,'[2]Women''s Epée'!$C$4:$AZ$150,X$1-2,FALSE)</f>
        <v>np</v>
      </c>
      <c r="Z29">
        <f t="shared" si="30"/>
        <v>0</v>
      </c>
      <c r="AA29">
        <f t="shared" si="31"/>
        <v>0</v>
      </c>
      <c r="AB29">
        <f t="shared" si="32"/>
        <v>0</v>
      </c>
      <c r="AC29">
        <f t="shared" si="33"/>
        <v>140</v>
      </c>
      <c r="AD29">
        <f t="shared" si="34"/>
        <v>0</v>
      </c>
      <c r="AE29">
        <f t="shared" si="35"/>
        <v>0</v>
      </c>
      <c r="AF29">
        <f t="shared" si="36"/>
        <v>0</v>
      </c>
      <c r="AH29" s="30"/>
    </row>
    <row r="30" spans="1:34" ht="13.5">
      <c r="A30" s="2" t="str">
        <f t="shared" si="0"/>
        <v>27</v>
      </c>
      <c r="B30" s="2" t="str">
        <f t="shared" si="1"/>
        <v> </v>
      </c>
      <c r="C30" s="26" t="s">
        <v>215</v>
      </c>
      <c r="D30" s="26">
        <v>1988</v>
      </c>
      <c r="E30" s="38">
        <f t="shared" si="2"/>
        <v>105</v>
      </c>
      <c r="F30" s="38">
        <f t="shared" si="3"/>
        <v>105</v>
      </c>
      <c r="G30" s="3">
        <v>11</v>
      </c>
      <c r="H30" s="5">
        <f t="shared" si="21"/>
        <v>105</v>
      </c>
      <c r="I30" s="4" t="s">
        <v>5</v>
      </c>
      <c r="J30" s="5">
        <f t="shared" si="22"/>
        <v>0</v>
      </c>
      <c r="K30" s="4" t="s">
        <v>5</v>
      </c>
      <c r="L30" s="5">
        <f t="shared" si="5"/>
        <v>0</v>
      </c>
      <c r="M30" s="17" t="str">
        <f t="shared" si="10"/>
        <v>np</v>
      </c>
      <c r="N30" s="18">
        <f t="shared" si="6"/>
        <v>0</v>
      </c>
      <c r="O30" s="16" t="e">
        <f>VLOOKUP($C30,'[2]Women''s Epée'!$C$4:$AZ$150,O$1-2,FALSE)</f>
        <v>#N/A</v>
      </c>
      <c r="P30" s="17" t="str">
        <f t="shared" si="11"/>
        <v>np</v>
      </c>
      <c r="Q30" s="18">
        <f t="shared" si="7"/>
        <v>0</v>
      </c>
      <c r="R30" s="16" t="e">
        <f>VLOOKUP($C30,'[2]Women''s Epée'!$C$4:$AZ$150,R$1-2,FALSE)</f>
        <v>#N/A</v>
      </c>
      <c r="S30" s="17" t="str">
        <f t="shared" si="12"/>
        <v>np</v>
      </c>
      <c r="T30" s="18">
        <f t="shared" si="8"/>
        <v>0</v>
      </c>
      <c r="U30" s="16" t="e">
        <f>VLOOKUP($C30,'[2]Women''s Epée'!$C$4:$AZ$150,U$1-2,FALSE)</f>
        <v>#N/A</v>
      </c>
      <c r="V30" s="17" t="str">
        <f t="shared" si="13"/>
        <v>np</v>
      </c>
      <c r="W30" s="18">
        <f t="shared" si="9"/>
        <v>0</v>
      </c>
      <c r="X30" s="16" t="e">
        <f>VLOOKUP($C30,'[2]Women''s Epée'!$C$4:$AZ$150,X$1-2,FALSE)</f>
        <v>#N/A</v>
      </c>
      <c r="Z30">
        <f t="shared" si="30"/>
        <v>105</v>
      </c>
      <c r="AA30">
        <f t="shared" si="31"/>
        <v>0</v>
      </c>
      <c r="AB30">
        <f t="shared" si="32"/>
        <v>0</v>
      </c>
      <c r="AC30">
        <f t="shared" si="33"/>
        <v>0</v>
      </c>
      <c r="AD30">
        <f t="shared" si="34"/>
        <v>0</v>
      </c>
      <c r="AE30">
        <f t="shared" si="35"/>
        <v>0</v>
      </c>
      <c r="AF30">
        <f t="shared" si="36"/>
        <v>0</v>
      </c>
      <c r="AH30" s="30"/>
    </row>
    <row r="31" spans="1:34" ht="13.5">
      <c r="A31" s="2" t="str">
        <f t="shared" si="0"/>
        <v>28T</v>
      </c>
      <c r="B31" s="2" t="str">
        <f t="shared" si="1"/>
        <v> </v>
      </c>
      <c r="C31" s="26" t="s">
        <v>62</v>
      </c>
      <c r="D31" s="26">
        <v>1988</v>
      </c>
      <c r="E31" s="38">
        <f t="shared" si="2"/>
        <v>104</v>
      </c>
      <c r="F31" s="38">
        <f t="shared" si="3"/>
        <v>104</v>
      </c>
      <c r="G31" s="3" t="s">
        <v>5</v>
      </c>
      <c r="H31" s="5">
        <f t="shared" si="21"/>
        <v>0</v>
      </c>
      <c r="I31" s="4" t="s">
        <v>5</v>
      </c>
      <c r="J31" s="5">
        <f t="shared" si="22"/>
        <v>0</v>
      </c>
      <c r="K31" s="4">
        <v>12</v>
      </c>
      <c r="L31" s="5">
        <f t="shared" si="5"/>
        <v>104</v>
      </c>
      <c r="M31" s="17" t="str">
        <f t="shared" si="10"/>
        <v>np</v>
      </c>
      <c r="N31" s="18">
        <f t="shared" si="6"/>
        <v>0</v>
      </c>
      <c r="O31" s="16" t="e">
        <f>VLOOKUP($C31,'[2]Women''s Epée'!$C$4:$AZ$150,O$1-2,FALSE)</f>
        <v>#N/A</v>
      </c>
      <c r="P31" s="17" t="str">
        <f t="shared" si="11"/>
        <v>np</v>
      </c>
      <c r="Q31" s="18">
        <f t="shared" si="7"/>
        <v>0</v>
      </c>
      <c r="R31" s="16" t="e">
        <f>VLOOKUP($C31,'[2]Women''s Epée'!$C$4:$AZ$150,R$1-2,FALSE)</f>
        <v>#N/A</v>
      </c>
      <c r="S31" s="17" t="str">
        <f t="shared" si="12"/>
        <v>np</v>
      </c>
      <c r="T31" s="18">
        <f t="shared" si="8"/>
        <v>0</v>
      </c>
      <c r="U31" s="16" t="e">
        <f>VLOOKUP($C31,'[2]Women''s Epée'!$C$4:$AZ$150,U$1-2,FALSE)</f>
        <v>#N/A</v>
      </c>
      <c r="V31" s="17" t="str">
        <f t="shared" si="13"/>
        <v>np</v>
      </c>
      <c r="W31" s="18">
        <f t="shared" si="9"/>
        <v>0</v>
      </c>
      <c r="X31" s="16" t="e">
        <f>VLOOKUP($C31,'[2]Women''s Epée'!$C$4:$AZ$150,X$1-2,FALSE)</f>
        <v>#N/A</v>
      </c>
      <c r="Z31">
        <f t="shared" si="30"/>
        <v>0</v>
      </c>
      <c r="AA31">
        <f t="shared" si="31"/>
        <v>0</v>
      </c>
      <c r="AB31">
        <f t="shared" si="32"/>
        <v>104</v>
      </c>
      <c r="AC31">
        <f t="shared" si="33"/>
        <v>0</v>
      </c>
      <c r="AD31">
        <f t="shared" si="34"/>
        <v>0</v>
      </c>
      <c r="AE31">
        <f t="shared" si="35"/>
        <v>0</v>
      </c>
      <c r="AF31">
        <f t="shared" si="36"/>
        <v>0</v>
      </c>
      <c r="AH31" s="30"/>
    </row>
    <row r="32" spans="1:34" ht="13.5">
      <c r="A32" s="2" t="str">
        <f t="shared" si="0"/>
        <v>28T</v>
      </c>
      <c r="B32" s="2" t="str">
        <f t="shared" si="1"/>
        <v> </v>
      </c>
      <c r="C32" s="26" t="s">
        <v>147</v>
      </c>
      <c r="D32" s="26">
        <v>1989</v>
      </c>
      <c r="E32" s="38">
        <f t="shared" si="2"/>
        <v>104</v>
      </c>
      <c r="F32" s="38">
        <f t="shared" si="3"/>
        <v>104</v>
      </c>
      <c r="G32" s="3">
        <v>12</v>
      </c>
      <c r="H32" s="5">
        <f t="shared" si="21"/>
        <v>104</v>
      </c>
      <c r="I32" s="4" t="s">
        <v>5</v>
      </c>
      <c r="J32" s="5">
        <f t="shared" si="22"/>
        <v>0</v>
      </c>
      <c r="K32" s="4" t="s">
        <v>5</v>
      </c>
      <c r="L32" s="5">
        <f t="shared" si="5"/>
        <v>0</v>
      </c>
      <c r="M32" s="17" t="str">
        <f t="shared" si="10"/>
        <v>np</v>
      </c>
      <c r="N32" s="18">
        <f t="shared" si="6"/>
        <v>0</v>
      </c>
      <c r="O32" s="16" t="e">
        <f>VLOOKUP($C32,'[2]Women''s Epée'!$C$4:$AZ$150,O$1-2,FALSE)</f>
        <v>#N/A</v>
      </c>
      <c r="P32" s="17" t="str">
        <f t="shared" si="11"/>
        <v>np</v>
      </c>
      <c r="Q32" s="18">
        <f t="shared" si="7"/>
        <v>0</v>
      </c>
      <c r="R32" s="16" t="e">
        <f>VLOOKUP($C32,'[2]Women''s Epée'!$C$4:$AZ$150,R$1-2,FALSE)</f>
        <v>#N/A</v>
      </c>
      <c r="S32" s="17" t="str">
        <f t="shared" si="12"/>
        <v>np</v>
      </c>
      <c r="T32" s="18">
        <f t="shared" si="8"/>
        <v>0</v>
      </c>
      <c r="U32" s="16" t="e">
        <f>VLOOKUP($C32,'[2]Women''s Epée'!$C$4:$AZ$150,U$1-2,FALSE)</f>
        <v>#N/A</v>
      </c>
      <c r="V32" s="17" t="str">
        <f t="shared" si="13"/>
        <v>np</v>
      </c>
      <c r="W32" s="18">
        <f t="shared" si="9"/>
        <v>0</v>
      </c>
      <c r="X32" s="16" t="e">
        <f>VLOOKUP($C32,'[2]Women''s Epée'!$C$4:$AZ$150,X$1-2,FALSE)</f>
        <v>#N/A</v>
      </c>
      <c r="Z32">
        <f t="shared" si="23"/>
        <v>104</v>
      </c>
      <c r="AA32">
        <f t="shared" si="24"/>
        <v>0</v>
      </c>
      <c r="AB32">
        <f t="shared" si="25"/>
        <v>0</v>
      </c>
      <c r="AC32">
        <f t="shared" si="26"/>
        <v>0</v>
      </c>
      <c r="AD32">
        <f t="shared" si="27"/>
        <v>0</v>
      </c>
      <c r="AE32">
        <f t="shared" si="28"/>
        <v>0</v>
      </c>
      <c r="AF32">
        <f t="shared" si="29"/>
        <v>0</v>
      </c>
      <c r="AH32" s="30"/>
    </row>
    <row r="33" spans="1:34" ht="13.5">
      <c r="A33" s="2" t="str">
        <f t="shared" si="0"/>
        <v>30</v>
      </c>
      <c r="B33" s="2" t="str">
        <f t="shared" si="1"/>
        <v> </v>
      </c>
      <c r="C33" s="26" t="s">
        <v>90</v>
      </c>
      <c r="D33" s="26">
        <v>1988</v>
      </c>
      <c r="E33" s="38">
        <f t="shared" si="2"/>
        <v>102.5</v>
      </c>
      <c r="F33" s="38">
        <f t="shared" si="3"/>
        <v>102.5</v>
      </c>
      <c r="G33" s="3" t="s">
        <v>5</v>
      </c>
      <c r="H33" s="5">
        <f t="shared" si="21"/>
        <v>0</v>
      </c>
      <c r="I33" s="4">
        <v>13.5</v>
      </c>
      <c r="J33" s="5">
        <f t="shared" si="22"/>
        <v>102.5</v>
      </c>
      <c r="K33" s="4" t="s">
        <v>5</v>
      </c>
      <c r="L33" s="5">
        <f t="shared" si="5"/>
        <v>0</v>
      </c>
      <c r="M33" s="17" t="str">
        <f aca="true" t="shared" si="37" ref="M33:M44">IF(ISERROR(O33),"np",O33)</f>
        <v>np</v>
      </c>
      <c r="N33" s="18">
        <f t="shared" si="6"/>
        <v>0</v>
      </c>
      <c r="O33" s="16" t="e">
        <f>VLOOKUP($C33,'[2]Women''s Epée'!$C$4:$AZ$150,O$1-2,FALSE)</f>
        <v>#N/A</v>
      </c>
      <c r="P33" s="17" t="str">
        <f aca="true" t="shared" si="38" ref="P33:P44">IF(ISERROR(R33),"np",R33)</f>
        <v>np</v>
      </c>
      <c r="Q33" s="18">
        <f t="shared" si="7"/>
        <v>0</v>
      </c>
      <c r="R33" s="16" t="e">
        <f>VLOOKUP($C33,'[2]Women''s Epée'!$C$4:$AZ$150,R$1-2,FALSE)</f>
        <v>#N/A</v>
      </c>
      <c r="S33" s="17" t="str">
        <f aca="true" t="shared" si="39" ref="S33:S44">IF(ISERROR(U33),"np",U33)</f>
        <v>np</v>
      </c>
      <c r="T33" s="18">
        <f t="shared" si="8"/>
        <v>0</v>
      </c>
      <c r="U33" s="16" t="e">
        <f>VLOOKUP($C33,'[2]Women''s Epée'!$C$4:$AZ$150,U$1-2,FALSE)</f>
        <v>#N/A</v>
      </c>
      <c r="V33" s="17" t="str">
        <f aca="true" t="shared" si="40" ref="V33:V44">IF(ISERROR(X33),"np",X33)</f>
        <v>np</v>
      </c>
      <c r="W33" s="18">
        <f t="shared" si="9"/>
        <v>0</v>
      </c>
      <c r="X33" s="16" t="e">
        <f>VLOOKUP($C33,'[2]Women''s Epée'!$C$4:$AZ$150,X$1-2,FALSE)</f>
        <v>#N/A</v>
      </c>
      <c r="Z33">
        <f t="shared" si="23"/>
        <v>0</v>
      </c>
      <c r="AA33">
        <f t="shared" si="24"/>
        <v>102.5</v>
      </c>
      <c r="AB33">
        <f t="shared" si="25"/>
        <v>0</v>
      </c>
      <c r="AC33">
        <f t="shared" si="26"/>
        <v>0</v>
      </c>
      <c r="AD33">
        <f t="shared" si="27"/>
        <v>0</v>
      </c>
      <c r="AE33">
        <f t="shared" si="28"/>
        <v>0</v>
      </c>
      <c r="AF33">
        <f t="shared" si="29"/>
        <v>0</v>
      </c>
      <c r="AH33" s="30"/>
    </row>
    <row r="34" spans="1:34" ht="13.5">
      <c r="A34" s="2" t="str">
        <f t="shared" si="0"/>
        <v>31T</v>
      </c>
      <c r="B34" s="2" t="str">
        <f t="shared" si="1"/>
        <v> </v>
      </c>
      <c r="C34" s="40" t="s">
        <v>526</v>
      </c>
      <c r="D34" s="26">
        <v>1988</v>
      </c>
      <c r="E34" s="38">
        <f t="shared" si="2"/>
        <v>101</v>
      </c>
      <c r="F34" s="38">
        <f t="shared" si="3"/>
        <v>101</v>
      </c>
      <c r="G34" s="3" t="s">
        <v>5</v>
      </c>
      <c r="H34" s="5">
        <f t="shared" si="21"/>
        <v>0</v>
      </c>
      <c r="I34" s="4" t="s">
        <v>5</v>
      </c>
      <c r="J34" s="5">
        <f t="shared" si="22"/>
        <v>0</v>
      </c>
      <c r="K34" s="4">
        <v>15</v>
      </c>
      <c r="L34" s="5">
        <f t="shared" si="5"/>
        <v>101</v>
      </c>
      <c r="M34" s="17" t="str">
        <f t="shared" si="37"/>
        <v>np</v>
      </c>
      <c r="N34" s="18">
        <f t="shared" si="6"/>
        <v>0</v>
      </c>
      <c r="O34" s="16" t="e">
        <f>VLOOKUP($C34,'[2]Women''s Epée'!$C$4:$AZ$150,O$1-2,FALSE)</f>
        <v>#N/A</v>
      </c>
      <c r="P34" s="17" t="str">
        <f t="shared" si="38"/>
        <v>np</v>
      </c>
      <c r="Q34" s="18">
        <f t="shared" si="7"/>
        <v>0</v>
      </c>
      <c r="R34" s="16" t="e">
        <f>VLOOKUP($C34,'[2]Women''s Epée'!$C$4:$AZ$150,R$1-2,FALSE)</f>
        <v>#N/A</v>
      </c>
      <c r="S34" s="17" t="str">
        <f t="shared" si="39"/>
        <v>np</v>
      </c>
      <c r="T34" s="18">
        <f t="shared" si="8"/>
        <v>0</v>
      </c>
      <c r="U34" s="16" t="e">
        <f>VLOOKUP($C34,'[2]Women''s Epée'!$C$4:$AZ$150,U$1-2,FALSE)</f>
        <v>#N/A</v>
      </c>
      <c r="V34" s="17" t="str">
        <f t="shared" si="40"/>
        <v>np</v>
      </c>
      <c r="W34" s="18">
        <f t="shared" si="9"/>
        <v>0</v>
      </c>
      <c r="X34" s="16" t="e">
        <f>VLOOKUP($C34,'[2]Women''s Epée'!$C$4:$AZ$150,X$1-2,FALSE)</f>
        <v>#N/A</v>
      </c>
      <c r="Z34">
        <f>H34</f>
        <v>0</v>
      </c>
      <c r="AA34">
        <f>J34</f>
        <v>0</v>
      </c>
      <c r="AB34">
        <f>L34</f>
        <v>101</v>
      </c>
      <c r="AC34">
        <f>N34</f>
        <v>0</v>
      </c>
      <c r="AD34">
        <f>Q34</f>
        <v>0</v>
      </c>
      <c r="AE34">
        <f>T34</f>
        <v>0</v>
      </c>
      <c r="AF34">
        <f>W34</f>
        <v>0</v>
      </c>
      <c r="AH34" s="30"/>
    </row>
    <row r="35" spans="1:34" ht="13.5">
      <c r="A35" s="2" t="str">
        <f t="shared" si="0"/>
        <v>31T</v>
      </c>
      <c r="B35" s="2" t="str">
        <f t="shared" si="1"/>
        <v> </v>
      </c>
      <c r="C35" s="26" t="s">
        <v>440</v>
      </c>
      <c r="D35" s="26">
        <v>1988</v>
      </c>
      <c r="E35" s="38">
        <f t="shared" si="2"/>
        <v>101</v>
      </c>
      <c r="F35" s="38">
        <f t="shared" si="3"/>
        <v>101</v>
      </c>
      <c r="G35" s="3" t="s">
        <v>5</v>
      </c>
      <c r="H35" s="5">
        <f t="shared" si="21"/>
        <v>0</v>
      </c>
      <c r="I35" s="4">
        <v>15</v>
      </c>
      <c r="J35" s="5">
        <f t="shared" si="22"/>
        <v>101</v>
      </c>
      <c r="K35" s="4" t="s">
        <v>5</v>
      </c>
      <c r="L35" s="5">
        <f t="shared" si="5"/>
        <v>0</v>
      </c>
      <c r="M35" s="17" t="str">
        <f t="shared" si="37"/>
        <v>np</v>
      </c>
      <c r="N35" s="18">
        <f t="shared" si="6"/>
        <v>0</v>
      </c>
      <c r="O35" s="16" t="e">
        <f>VLOOKUP($C35,'[2]Women''s Epée'!$C$4:$AZ$150,O$1-2,FALSE)</f>
        <v>#N/A</v>
      </c>
      <c r="P35" s="17" t="str">
        <f t="shared" si="38"/>
        <v>np</v>
      </c>
      <c r="Q35" s="18">
        <f t="shared" si="7"/>
        <v>0</v>
      </c>
      <c r="R35" s="16" t="e">
        <f>VLOOKUP($C35,'[2]Women''s Epée'!$C$4:$AZ$150,R$1-2,FALSE)</f>
        <v>#N/A</v>
      </c>
      <c r="S35" s="17" t="str">
        <f t="shared" si="39"/>
        <v>np</v>
      </c>
      <c r="T35" s="18">
        <f t="shared" si="8"/>
        <v>0</v>
      </c>
      <c r="U35" s="16" t="e">
        <f>VLOOKUP($C35,'[2]Women''s Epée'!$C$4:$AZ$150,U$1-2,FALSE)</f>
        <v>#N/A</v>
      </c>
      <c r="V35" s="17" t="str">
        <f t="shared" si="40"/>
        <v>np</v>
      </c>
      <c r="W35" s="18">
        <f t="shared" si="9"/>
        <v>0</v>
      </c>
      <c r="X35" s="16" t="e">
        <f>VLOOKUP($C35,'[2]Women''s Epée'!$C$4:$AZ$150,X$1-2,FALSE)</f>
        <v>#N/A</v>
      </c>
      <c r="Z35">
        <f t="shared" si="23"/>
        <v>0</v>
      </c>
      <c r="AA35">
        <f t="shared" si="24"/>
        <v>101</v>
      </c>
      <c r="AB35">
        <f t="shared" si="25"/>
        <v>0</v>
      </c>
      <c r="AC35">
        <f t="shared" si="26"/>
        <v>0</v>
      </c>
      <c r="AD35">
        <f t="shared" si="27"/>
        <v>0</v>
      </c>
      <c r="AE35">
        <f t="shared" si="28"/>
        <v>0</v>
      </c>
      <c r="AF35">
        <f t="shared" si="29"/>
        <v>0</v>
      </c>
      <c r="AH35" s="30"/>
    </row>
    <row r="36" spans="1:34" ht="13.5">
      <c r="A36" s="2" t="str">
        <f t="shared" si="0"/>
        <v>33</v>
      </c>
      <c r="B36" s="2" t="str">
        <f t="shared" si="1"/>
        <v> </v>
      </c>
      <c r="C36" s="26" t="s">
        <v>213</v>
      </c>
      <c r="D36" s="26">
        <v>1988</v>
      </c>
      <c r="E36" s="38">
        <f t="shared" si="2"/>
        <v>67</v>
      </c>
      <c r="F36" s="38">
        <f t="shared" si="3"/>
        <v>67</v>
      </c>
      <c r="G36" s="3" t="s">
        <v>5</v>
      </c>
      <c r="H36" s="5">
        <f t="shared" si="21"/>
        <v>0</v>
      </c>
      <c r="I36" s="4" t="s">
        <v>5</v>
      </c>
      <c r="J36" s="5">
        <f t="shared" si="22"/>
        <v>0</v>
      </c>
      <c r="K36" s="4">
        <v>20</v>
      </c>
      <c r="L36" s="5">
        <f t="shared" si="5"/>
        <v>67</v>
      </c>
      <c r="M36" s="17" t="str">
        <f t="shared" si="37"/>
        <v>np</v>
      </c>
      <c r="N36" s="18">
        <f t="shared" si="6"/>
        <v>0</v>
      </c>
      <c r="O36" s="16" t="e">
        <f>VLOOKUP($C36,'[2]Women''s Epée'!$C$4:$AZ$150,O$1-2,FALSE)</f>
        <v>#N/A</v>
      </c>
      <c r="P36" s="17" t="str">
        <f t="shared" si="38"/>
        <v>np</v>
      </c>
      <c r="Q36" s="18">
        <f t="shared" si="7"/>
        <v>0</v>
      </c>
      <c r="R36" s="16" t="e">
        <f>VLOOKUP($C36,'[2]Women''s Epée'!$C$4:$AZ$150,R$1-2,FALSE)</f>
        <v>#N/A</v>
      </c>
      <c r="S36" s="17" t="str">
        <f t="shared" si="39"/>
        <v>np</v>
      </c>
      <c r="T36" s="18">
        <f t="shared" si="8"/>
        <v>0</v>
      </c>
      <c r="U36" s="16" t="e">
        <f>VLOOKUP($C36,'[2]Women''s Epée'!$C$4:$AZ$150,U$1-2,FALSE)</f>
        <v>#N/A</v>
      </c>
      <c r="V36" s="17" t="str">
        <f t="shared" si="40"/>
        <v>np</v>
      </c>
      <c r="W36" s="18">
        <f t="shared" si="9"/>
        <v>0</v>
      </c>
      <c r="X36" s="16" t="e">
        <f>VLOOKUP($C36,'[2]Women''s Epée'!$C$4:$AZ$150,X$1-2,FALSE)</f>
        <v>#N/A</v>
      </c>
      <c r="Z36">
        <f t="shared" si="23"/>
        <v>0</v>
      </c>
      <c r="AA36">
        <f t="shared" si="24"/>
        <v>0</v>
      </c>
      <c r="AB36">
        <f t="shared" si="25"/>
        <v>67</v>
      </c>
      <c r="AC36">
        <f t="shared" si="26"/>
        <v>0</v>
      </c>
      <c r="AD36">
        <f t="shared" si="27"/>
        <v>0</v>
      </c>
      <c r="AE36">
        <f t="shared" si="28"/>
        <v>0</v>
      </c>
      <c r="AF36">
        <f t="shared" si="29"/>
        <v>0</v>
      </c>
      <c r="AH36" s="30"/>
    </row>
    <row r="37" spans="1:34" ht="13.5">
      <c r="A37" s="2" t="str">
        <f t="shared" si="0"/>
        <v>34</v>
      </c>
      <c r="B37" s="2" t="str">
        <f t="shared" si="1"/>
        <v>#</v>
      </c>
      <c r="C37" s="40" t="s">
        <v>527</v>
      </c>
      <c r="D37" s="26">
        <v>1991</v>
      </c>
      <c r="E37" s="38">
        <f t="shared" si="2"/>
        <v>66</v>
      </c>
      <c r="F37" s="38">
        <f t="shared" si="3"/>
        <v>66</v>
      </c>
      <c r="G37" s="3" t="s">
        <v>5</v>
      </c>
      <c r="H37" s="5">
        <f t="shared" si="21"/>
        <v>0</v>
      </c>
      <c r="I37" s="4" t="s">
        <v>5</v>
      </c>
      <c r="J37" s="5">
        <f t="shared" si="22"/>
        <v>0</v>
      </c>
      <c r="K37" s="4">
        <v>21</v>
      </c>
      <c r="L37" s="5">
        <f t="shared" si="5"/>
        <v>66</v>
      </c>
      <c r="M37" s="17" t="str">
        <f t="shared" si="37"/>
        <v>np</v>
      </c>
      <c r="N37" s="18">
        <f t="shared" si="6"/>
        <v>0</v>
      </c>
      <c r="O37" s="16" t="e">
        <f>VLOOKUP($C37,'[2]Women''s Epée'!$C$4:$AZ$150,O$1-2,FALSE)</f>
        <v>#N/A</v>
      </c>
      <c r="P37" s="17" t="str">
        <f t="shared" si="38"/>
        <v>np</v>
      </c>
      <c r="Q37" s="18">
        <f t="shared" si="7"/>
        <v>0</v>
      </c>
      <c r="R37" s="16" t="e">
        <f>VLOOKUP($C37,'[2]Women''s Epée'!$C$4:$AZ$150,R$1-2,FALSE)</f>
        <v>#N/A</v>
      </c>
      <c r="S37" s="17" t="str">
        <f t="shared" si="39"/>
        <v>np</v>
      </c>
      <c r="T37" s="18">
        <f t="shared" si="8"/>
        <v>0</v>
      </c>
      <c r="U37" s="16" t="e">
        <f>VLOOKUP($C37,'[2]Women''s Epée'!$C$4:$AZ$150,U$1-2,FALSE)</f>
        <v>#N/A</v>
      </c>
      <c r="V37" s="17" t="str">
        <f t="shared" si="40"/>
        <v>np</v>
      </c>
      <c r="W37" s="18">
        <f t="shared" si="9"/>
        <v>0</v>
      </c>
      <c r="X37" s="16" t="e">
        <f>VLOOKUP($C37,'[2]Women''s Epée'!$C$4:$AZ$150,X$1-2,FALSE)</f>
        <v>#N/A</v>
      </c>
      <c r="Z37">
        <f t="shared" si="23"/>
        <v>0</v>
      </c>
      <c r="AA37">
        <f t="shared" si="24"/>
        <v>0</v>
      </c>
      <c r="AB37">
        <f t="shared" si="25"/>
        <v>66</v>
      </c>
      <c r="AC37">
        <f t="shared" si="26"/>
        <v>0</v>
      </c>
      <c r="AD37">
        <f t="shared" si="27"/>
        <v>0</v>
      </c>
      <c r="AE37">
        <f t="shared" si="28"/>
        <v>0</v>
      </c>
      <c r="AF37">
        <f t="shared" si="29"/>
        <v>0</v>
      </c>
      <c r="AH37" s="30"/>
    </row>
    <row r="38" spans="1:34" ht="13.5">
      <c r="A38" s="2" t="str">
        <f t="shared" si="0"/>
        <v>35</v>
      </c>
      <c r="B38" s="2" t="str">
        <f t="shared" si="1"/>
        <v> </v>
      </c>
      <c r="C38" s="40" t="s">
        <v>529</v>
      </c>
      <c r="D38" s="26">
        <v>1988</v>
      </c>
      <c r="E38" s="38">
        <f t="shared" si="2"/>
        <v>64</v>
      </c>
      <c r="F38" s="38">
        <f t="shared" si="3"/>
        <v>64</v>
      </c>
      <c r="G38" s="3" t="s">
        <v>5</v>
      </c>
      <c r="H38" s="5">
        <f t="shared" si="21"/>
        <v>0</v>
      </c>
      <c r="I38" s="4" t="s">
        <v>5</v>
      </c>
      <c r="J38" s="5">
        <f t="shared" si="22"/>
        <v>0</v>
      </c>
      <c r="K38" s="4">
        <v>23</v>
      </c>
      <c r="L38" s="5">
        <f t="shared" si="5"/>
        <v>64</v>
      </c>
      <c r="M38" s="17" t="str">
        <f t="shared" si="37"/>
        <v>np</v>
      </c>
      <c r="N38" s="18">
        <f t="shared" si="6"/>
        <v>0</v>
      </c>
      <c r="O38" s="16" t="e">
        <f>VLOOKUP($C38,'[2]Women''s Epée'!$C$4:$AZ$150,O$1-2,FALSE)</f>
        <v>#N/A</v>
      </c>
      <c r="P38" s="17" t="str">
        <f t="shared" si="38"/>
        <v>np</v>
      </c>
      <c r="Q38" s="18">
        <f t="shared" si="7"/>
        <v>0</v>
      </c>
      <c r="R38" s="16" t="e">
        <f>VLOOKUP($C38,'[2]Women''s Epée'!$C$4:$AZ$150,R$1-2,FALSE)</f>
        <v>#N/A</v>
      </c>
      <c r="S38" s="17" t="str">
        <f t="shared" si="39"/>
        <v>np</v>
      </c>
      <c r="T38" s="18">
        <f t="shared" si="8"/>
        <v>0</v>
      </c>
      <c r="U38" s="16" t="e">
        <f>VLOOKUP($C38,'[2]Women''s Epée'!$C$4:$AZ$150,U$1-2,FALSE)</f>
        <v>#N/A</v>
      </c>
      <c r="V38" s="17" t="str">
        <f t="shared" si="40"/>
        <v>np</v>
      </c>
      <c r="W38" s="18">
        <f t="shared" si="9"/>
        <v>0</v>
      </c>
      <c r="X38" s="16" t="e">
        <f>VLOOKUP($C38,'[2]Women''s Epée'!$C$4:$AZ$150,X$1-2,FALSE)</f>
        <v>#N/A</v>
      </c>
      <c r="Z38">
        <f t="shared" si="23"/>
        <v>0</v>
      </c>
      <c r="AA38">
        <f t="shared" si="24"/>
        <v>0</v>
      </c>
      <c r="AB38">
        <f t="shared" si="25"/>
        <v>64</v>
      </c>
      <c r="AC38">
        <f t="shared" si="26"/>
        <v>0</v>
      </c>
      <c r="AD38">
        <f t="shared" si="27"/>
        <v>0</v>
      </c>
      <c r="AE38">
        <f t="shared" si="28"/>
        <v>0</v>
      </c>
      <c r="AF38">
        <f t="shared" si="29"/>
        <v>0</v>
      </c>
      <c r="AH38" s="30"/>
    </row>
    <row r="39" spans="1:34" ht="13.5">
      <c r="A39" s="2" t="str">
        <f t="shared" si="0"/>
        <v>36</v>
      </c>
      <c r="B39" s="2" t="str">
        <f t="shared" si="1"/>
        <v> </v>
      </c>
      <c r="C39" s="40" t="s">
        <v>530</v>
      </c>
      <c r="D39" s="26">
        <v>1988</v>
      </c>
      <c r="E39" s="38">
        <f t="shared" si="2"/>
        <v>61</v>
      </c>
      <c r="F39" s="38">
        <f t="shared" si="3"/>
        <v>61</v>
      </c>
      <c r="G39" s="3" t="s">
        <v>5</v>
      </c>
      <c r="H39" s="5">
        <f t="shared" si="21"/>
        <v>0</v>
      </c>
      <c r="I39" s="4" t="s">
        <v>5</v>
      </c>
      <c r="J39" s="5">
        <f t="shared" si="22"/>
        <v>0</v>
      </c>
      <c r="K39" s="4">
        <v>26</v>
      </c>
      <c r="L39" s="5">
        <f t="shared" si="5"/>
        <v>61</v>
      </c>
      <c r="M39" s="17" t="str">
        <f t="shared" si="37"/>
        <v>np</v>
      </c>
      <c r="N39" s="18">
        <f t="shared" si="6"/>
        <v>0</v>
      </c>
      <c r="O39" s="16" t="e">
        <f>VLOOKUP($C39,'[2]Women''s Epée'!$C$4:$AZ$150,O$1-2,FALSE)</f>
        <v>#N/A</v>
      </c>
      <c r="P39" s="17" t="str">
        <f t="shared" si="38"/>
        <v>np</v>
      </c>
      <c r="Q39" s="18">
        <f t="shared" si="7"/>
        <v>0</v>
      </c>
      <c r="R39" s="16" t="e">
        <f>VLOOKUP($C39,'[2]Women''s Epée'!$C$4:$AZ$150,R$1-2,FALSE)</f>
        <v>#N/A</v>
      </c>
      <c r="S39" s="17" t="str">
        <f t="shared" si="39"/>
        <v>np</v>
      </c>
      <c r="T39" s="18">
        <f t="shared" si="8"/>
        <v>0</v>
      </c>
      <c r="U39" s="16" t="e">
        <f>VLOOKUP($C39,'[2]Women''s Epée'!$C$4:$AZ$150,U$1-2,FALSE)</f>
        <v>#N/A</v>
      </c>
      <c r="V39" s="17" t="str">
        <f t="shared" si="40"/>
        <v>np</v>
      </c>
      <c r="W39" s="18">
        <f t="shared" si="9"/>
        <v>0</v>
      </c>
      <c r="X39" s="16" t="e">
        <f>VLOOKUP($C39,'[2]Women''s Epée'!$C$4:$AZ$150,X$1-2,FALSE)</f>
        <v>#N/A</v>
      </c>
      <c r="Z39">
        <f t="shared" si="23"/>
        <v>0</v>
      </c>
      <c r="AA39">
        <f t="shared" si="24"/>
        <v>0</v>
      </c>
      <c r="AB39">
        <f t="shared" si="25"/>
        <v>61</v>
      </c>
      <c r="AC39">
        <f t="shared" si="26"/>
        <v>0</v>
      </c>
      <c r="AD39">
        <f t="shared" si="27"/>
        <v>0</v>
      </c>
      <c r="AE39">
        <f t="shared" si="28"/>
        <v>0</v>
      </c>
      <c r="AF39">
        <f t="shared" si="29"/>
        <v>0</v>
      </c>
      <c r="AH39" s="30"/>
    </row>
    <row r="40" spans="1:34" ht="13.5">
      <c r="A40" s="2" t="str">
        <f t="shared" si="0"/>
        <v>37</v>
      </c>
      <c r="B40" s="2" t="str">
        <f t="shared" si="1"/>
        <v> </v>
      </c>
      <c r="C40" s="40" t="s">
        <v>531</v>
      </c>
      <c r="D40" s="26">
        <v>1988</v>
      </c>
      <c r="E40" s="38">
        <f t="shared" si="2"/>
        <v>60</v>
      </c>
      <c r="F40" s="38">
        <f t="shared" si="3"/>
        <v>60</v>
      </c>
      <c r="G40" s="3" t="s">
        <v>5</v>
      </c>
      <c r="H40" s="5">
        <f t="shared" si="21"/>
        <v>0</v>
      </c>
      <c r="I40" s="4" t="s">
        <v>5</v>
      </c>
      <c r="J40" s="5">
        <f t="shared" si="22"/>
        <v>0</v>
      </c>
      <c r="K40" s="4">
        <v>27</v>
      </c>
      <c r="L40" s="5">
        <f t="shared" si="5"/>
        <v>60</v>
      </c>
      <c r="M40" s="17" t="str">
        <f t="shared" si="37"/>
        <v>np</v>
      </c>
      <c r="N40" s="18">
        <f t="shared" si="6"/>
        <v>0</v>
      </c>
      <c r="O40" s="16" t="e">
        <f>VLOOKUP($C40,'[2]Women''s Epée'!$C$4:$AZ$150,O$1-2,FALSE)</f>
        <v>#N/A</v>
      </c>
      <c r="P40" s="17" t="str">
        <f t="shared" si="38"/>
        <v>np</v>
      </c>
      <c r="Q40" s="18">
        <f t="shared" si="7"/>
        <v>0</v>
      </c>
      <c r="R40" s="16" t="e">
        <f>VLOOKUP($C40,'[2]Women''s Epée'!$C$4:$AZ$150,R$1-2,FALSE)</f>
        <v>#N/A</v>
      </c>
      <c r="S40" s="17" t="str">
        <f t="shared" si="39"/>
        <v>np</v>
      </c>
      <c r="T40" s="18">
        <f t="shared" si="8"/>
        <v>0</v>
      </c>
      <c r="U40" s="16" t="e">
        <f>VLOOKUP($C40,'[2]Women''s Epée'!$C$4:$AZ$150,U$1-2,FALSE)</f>
        <v>#N/A</v>
      </c>
      <c r="V40" s="17" t="str">
        <f t="shared" si="40"/>
        <v>np</v>
      </c>
      <c r="W40" s="18">
        <f t="shared" si="9"/>
        <v>0</v>
      </c>
      <c r="X40" s="16" t="e">
        <f>VLOOKUP($C40,'[2]Women''s Epée'!$C$4:$AZ$150,X$1-2,FALSE)</f>
        <v>#N/A</v>
      </c>
      <c r="Z40">
        <f t="shared" si="23"/>
        <v>0</v>
      </c>
      <c r="AA40">
        <f t="shared" si="24"/>
        <v>0</v>
      </c>
      <c r="AB40">
        <f t="shared" si="25"/>
        <v>60</v>
      </c>
      <c r="AC40">
        <f t="shared" si="26"/>
        <v>0</v>
      </c>
      <c r="AD40">
        <f t="shared" si="27"/>
        <v>0</v>
      </c>
      <c r="AE40">
        <f t="shared" si="28"/>
        <v>0</v>
      </c>
      <c r="AF40">
        <f t="shared" si="29"/>
        <v>0</v>
      </c>
      <c r="AH40" s="30"/>
    </row>
    <row r="41" spans="1:34" ht="13.5">
      <c r="A41" s="2" t="str">
        <f t="shared" si="0"/>
        <v>38</v>
      </c>
      <c r="B41" s="2" t="str">
        <f t="shared" si="1"/>
        <v>#</v>
      </c>
      <c r="C41" s="40" t="s">
        <v>517</v>
      </c>
      <c r="D41" s="26">
        <v>1990</v>
      </c>
      <c r="E41" s="38">
        <f t="shared" si="2"/>
        <v>59</v>
      </c>
      <c r="F41" s="38">
        <f t="shared" si="3"/>
        <v>59</v>
      </c>
      <c r="G41" s="3" t="s">
        <v>5</v>
      </c>
      <c r="H41" s="5">
        <f t="shared" si="21"/>
        <v>0</v>
      </c>
      <c r="I41" s="4" t="s">
        <v>5</v>
      </c>
      <c r="J41" s="5">
        <f t="shared" si="22"/>
        <v>0</v>
      </c>
      <c r="K41" s="4">
        <v>28</v>
      </c>
      <c r="L41" s="5">
        <f t="shared" si="5"/>
        <v>59</v>
      </c>
      <c r="M41" s="17" t="str">
        <f t="shared" si="37"/>
        <v>np</v>
      </c>
      <c r="N41" s="18">
        <f t="shared" si="6"/>
        <v>0</v>
      </c>
      <c r="O41" s="16" t="e">
        <f>VLOOKUP($C41,'[2]Women''s Epée'!$C$4:$AZ$150,O$1-2,FALSE)</f>
        <v>#N/A</v>
      </c>
      <c r="P41" s="17" t="str">
        <f t="shared" si="38"/>
        <v>np</v>
      </c>
      <c r="Q41" s="18">
        <f t="shared" si="7"/>
        <v>0</v>
      </c>
      <c r="R41" s="16" t="e">
        <f>VLOOKUP($C41,'[2]Women''s Epée'!$C$4:$AZ$150,R$1-2,FALSE)</f>
        <v>#N/A</v>
      </c>
      <c r="S41" s="17" t="str">
        <f t="shared" si="39"/>
        <v>np</v>
      </c>
      <c r="T41" s="18">
        <f t="shared" si="8"/>
        <v>0</v>
      </c>
      <c r="U41" s="16" t="e">
        <f>VLOOKUP($C41,'[2]Women''s Epée'!$C$4:$AZ$150,U$1-2,FALSE)</f>
        <v>#N/A</v>
      </c>
      <c r="V41" s="17" t="str">
        <f t="shared" si="40"/>
        <v>np</v>
      </c>
      <c r="W41" s="18">
        <f t="shared" si="9"/>
        <v>0</v>
      </c>
      <c r="X41" s="16" t="e">
        <f>VLOOKUP($C41,'[2]Women''s Epée'!$C$4:$AZ$150,X$1-2,FALSE)</f>
        <v>#N/A</v>
      </c>
      <c r="Z41">
        <f t="shared" si="23"/>
        <v>0</v>
      </c>
      <c r="AA41">
        <f t="shared" si="24"/>
        <v>0</v>
      </c>
      <c r="AB41">
        <f t="shared" si="25"/>
        <v>59</v>
      </c>
      <c r="AC41">
        <f t="shared" si="26"/>
        <v>0</v>
      </c>
      <c r="AD41">
        <f t="shared" si="27"/>
        <v>0</v>
      </c>
      <c r="AE41">
        <f t="shared" si="28"/>
        <v>0</v>
      </c>
      <c r="AF41">
        <f t="shared" si="29"/>
        <v>0</v>
      </c>
      <c r="AH41" s="30"/>
    </row>
    <row r="42" spans="1:34" ht="13.5">
      <c r="A42" s="2" t="str">
        <f t="shared" si="0"/>
        <v>39</v>
      </c>
      <c r="B42" s="2" t="str">
        <f t="shared" si="1"/>
        <v>#</v>
      </c>
      <c r="C42" s="40" t="s">
        <v>82</v>
      </c>
      <c r="D42" s="26">
        <v>1990</v>
      </c>
      <c r="E42" s="38">
        <f t="shared" si="2"/>
        <v>58</v>
      </c>
      <c r="F42" s="38">
        <f t="shared" si="3"/>
        <v>58</v>
      </c>
      <c r="G42" s="3" t="s">
        <v>5</v>
      </c>
      <c r="H42" s="5">
        <f t="shared" si="21"/>
        <v>0</v>
      </c>
      <c r="I42" s="4" t="s">
        <v>5</v>
      </c>
      <c r="J42" s="5">
        <f t="shared" si="22"/>
        <v>0</v>
      </c>
      <c r="K42" s="4">
        <v>29</v>
      </c>
      <c r="L42" s="5">
        <f t="shared" si="5"/>
        <v>58</v>
      </c>
      <c r="M42" s="17" t="str">
        <f t="shared" si="37"/>
        <v>np</v>
      </c>
      <c r="N42" s="18">
        <f t="shared" si="6"/>
        <v>0</v>
      </c>
      <c r="O42" s="16" t="e">
        <f>VLOOKUP($C42,'[2]Women''s Epée'!$C$4:$AZ$150,O$1-2,FALSE)</f>
        <v>#N/A</v>
      </c>
      <c r="P42" s="17" t="str">
        <f t="shared" si="38"/>
        <v>np</v>
      </c>
      <c r="Q42" s="18">
        <f t="shared" si="7"/>
        <v>0</v>
      </c>
      <c r="R42" s="16" t="e">
        <f>VLOOKUP($C42,'[2]Women''s Epée'!$C$4:$AZ$150,R$1-2,FALSE)</f>
        <v>#N/A</v>
      </c>
      <c r="S42" s="17" t="str">
        <f t="shared" si="39"/>
        <v>np</v>
      </c>
      <c r="T42" s="18">
        <f t="shared" si="8"/>
        <v>0</v>
      </c>
      <c r="U42" s="16" t="e">
        <f>VLOOKUP($C42,'[2]Women''s Epée'!$C$4:$AZ$150,U$1-2,FALSE)</f>
        <v>#N/A</v>
      </c>
      <c r="V42" s="17" t="str">
        <f t="shared" si="40"/>
        <v>np</v>
      </c>
      <c r="W42" s="18">
        <f t="shared" si="9"/>
        <v>0</v>
      </c>
      <c r="X42" s="16" t="e">
        <f>VLOOKUP($C42,'[2]Women''s Epée'!$C$4:$AZ$150,X$1-2,FALSE)</f>
        <v>#N/A</v>
      </c>
      <c r="Z42">
        <f t="shared" si="23"/>
        <v>0</v>
      </c>
      <c r="AA42">
        <f t="shared" si="24"/>
        <v>0</v>
      </c>
      <c r="AB42">
        <f t="shared" si="25"/>
        <v>58</v>
      </c>
      <c r="AC42">
        <f t="shared" si="26"/>
        <v>0</v>
      </c>
      <c r="AD42">
        <f t="shared" si="27"/>
        <v>0</v>
      </c>
      <c r="AE42">
        <f t="shared" si="28"/>
        <v>0</v>
      </c>
      <c r="AF42">
        <f t="shared" si="29"/>
        <v>0</v>
      </c>
      <c r="AH42" s="30"/>
    </row>
    <row r="43" spans="1:34" ht="13.5">
      <c r="A43" s="2" t="str">
        <f t="shared" si="0"/>
        <v>40</v>
      </c>
      <c r="B43" s="2" t="str">
        <f t="shared" si="1"/>
        <v>#</v>
      </c>
      <c r="C43" s="40" t="s">
        <v>117</v>
      </c>
      <c r="D43" s="26">
        <v>1991</v>
      </c>
      <c r="E43" s="38">
        <f t="shared" si="2"/>
        <v>57</v>
      </c>
      <c r="F43" s="38">
        <f t="shared" si="3"/>
        <v>57</v>
      </c>
      <c r="G43" s="3" t="s">
        <v>5</v>
      </c>
      <c r="H43" s="5">
        <f t="shared" si="21"/>
        <v>0</v>
      </c>
      <c r="I43" s="4" t="s">
        <v>5</v>
      </c>
      <c r="J43" s="5">
        <f t="shared" si="22"/>
        <v>0</v>
      </c>
      <c r="K43" s="4">
        <v>30</v>
      </c>
      <c r="L43" s="5">
        <f t="shared" si="5"/>
        <v>57</v>
      </c>
      <c r="M43" s="17" t="str">
        <f t="shared" si="37"/>
        <v>np</v>
      </c>
      <c r="N43" s="18">
        <f t="shared" si="6"/>
        <v>0</v>
      </c>
      <c r="O43" s="16" t="e">
        <f>VLOOKUP($C43,'[2]Women''s Epée'!$C$4:$AZ$150,O$1-2,FALSE)</f>
        <v>#N/A</v>
      </c>
      <c r="P43" s="17" t="str">
        <f t="shared" si="38"/>
        <v>np</v>
      </c>
      <c r="Q43" s="18">
        <f t="shared" si="7"/>
        <v>0</v>
      </c>
      <c r="R43" s="16" t="e">
        <f>VLOOKUP($C43,'[2]Women''s Epée'!$C$4:$AZ$150,R$1-2,FALSE)</f>
        <v>#N/A</v>
      </c>
      <c r="S43" s="17" t="str">
        <f t="shared" si="39"/>
        <v>np</v>
      </c>
      <c r="T43" s="18">
        <f t="shared" si="8"/>
        <v>0</v>
      </c>
      <c r="U43" s="16" t="e">
        <f>VLOOKUP($C43,'[2]Women''s Epée'!$C$4:$AZ$150,U$1-2,FALSE)</f>
        <v>#N/A</v>
      </c>
      <c r="V43" s="17" t="str">
        <f t="shared" si="40"/>
        <v>np</v>
      </c>
      <c r="W43" s="18">
        <f t="shared" si="9"/>
        <v>0</v>
      </c>
      <c r="X43" s="16" t="e">
        <f>VLOOKUP($C43,'[2]Women''s Epée'!$C$4:$AZ$150,X$1-2,FALSE)</f>
        <v>#N/A</v>
      </c>
      <c r="Z43">
        <f t="shared" si="23"/>
        <v>0</v>
      </c>
      <c r="AA43">
        <f t="shared" si="24"/>
        <v>0</v>
      </c>
      <c r="AB43">
        <f t="shared" si="25"/>
        <v>57</v>
      </c>
      <c r="AC43">
        <f t="shared" si="26"/>
        <v>0</v>
      </c>
      <c r="AD43">
        <f t="shared" si="27"/>
        <v>0</v>
      </c>
      <c r="AE43">
        <f t="shared" si="28"/>
        <v>0</v>
      </c>
      <c r="AF43">
        <f t="shared" si="29"/>
        <v>0</v>
      </c>
      <c r="AH43" s="30"/>
    </row>
    <row r="44" spans="1:34" ht="13.5">
      <c r="A44" s="2" t="str">
        <f t="shared" si="0"/>
        <v>41</v>
      </c>
      <c r="B44" s="2" t="str">
        <f t="shared" si="1"/>
        <v>#</v>
      </c>
      <c r="C44" s="40" t="s">
        <v>398</v>
      </c>
      <c r="D44" s="26">
        <v>1990</v>
      </c>
      <c r="E44" s="38">
        <f t="shared" si="2"/>
        <v>56</v>
      </c>
      <c r="F44" s="38">
        <f t="shared" si="3"/>
        <v>56</v>
      </c>
      <c r="G44" s="3" t="s">
        <v>5</v>
      </c>
      <c r="H44" s="5">
        <f t="shared" si="21"/>
        <v>0</v>
      </c>
      <c r="I44" s="4" t="s">
        <v>5</v>
      </c>
      <c r="J44" s="5">
        <f t="shared" si="22"/>
        <v>0</v>
      </c>
      <c r="K44" s="4">
        <v>31</v>
      </c>
      <c r="L44" s="5">
        <f t="shared" si="5"/>
        <v>56</v>
      </c>
      <c r="M44" s="17" t="str">
        <f t="shared" si="37"/>
        <v>np</v>
      </c>
      <c r="N44" s="18">
        <f t="shared" si="6"/>
        <v>0</v>
      </c>
      <c r="O44" s="16" t="e">
        <f>VLOOKUP($C44,'[2]Women''s Epée'!$C$4:$AZ$150,O$1-2,FALSE)</f>
        <v>#N/A</v>
      </c>
      <c r="P44" s="17" t="str">
        <f t="shared" si="38"/>
        <v>np</v>
      </c>
      <c r="Q44" s="18">
        <f t="shared" si="7"/>
        <v>0</v>
      </c>
      <c r="R44" s="16" t="e">
        <f>VLOOKUP($C44,'[2]Women''s Epée'!$C$4:$AZ$150,R$1-2,FALSE)</f>
        <v>#N/A</v>
      </c>
      <c r="S44" s="17" t="str">
        <f t="shared" si="39"/>
        <v>np</v>
      </c>
      <c r="T44" s="18">
        <f t="shared" si="8"/>
        <v>0</v>
      </c>
      <c r="U44" s="16" t="e">
        <f>VLOOKUP($C44,'[2]Women''s Epée'!$C$4:$AZ$150,U$1-2,FALSE)</f>
        <v>#N/A</v>
      </c>
      <c r="V44" s="17" t="str">
        <f t="shared" si="40"/>
        <v>np</v>
      </c>
      <c r="W44" s="18">
        <f t="shared" si="9"/>
        <v>0</v>
      </c>
      <c r="X44" s="16" t="e">
        <f>VLOOKUP($C44,'[2]Women''s Epée'!$C$4:$AZ$150,X$1-2,FALSE)</f>
        <v>#N/A</v>
      </c>
      <c r="Z44">
        <f t="shared" si="23"/>
        <v>0</v>
      </c>
      <c r="AA44">
        <f t="shared" si="24"/>
        <v>0</v>
      </c>
      <c r="AB44">
        <f t="shared" si="25"/>
        <v>56</v>
      </c>
      <c r="AC44">
        <f t="shared" si="26"/>
        <v>0</v>
      </c>
      <c r="AD44">
        <f t="shared" si="27"/>
        <v>0</v>
      </c>
      <c r="AE44">
        <f t="shared" si="28"/>
        <v>0</v>
      </c>
      <c r="AF44">
        <f t="shared" si="29"/>
        <v>0</v>
      </c>
      <c r="AH44" s="30"/>
    </row>
    <row r="45" spans="1:34" ht="13.5">
      <c r="A45" s="2" t="str">
        <f t="shared" si="0"/>
        <v>42</v>
      </c>
      <c r="B45" s="2" t="str">
        <f t="shared" si="1"/>
        <v>#</v>
      </c>
      <c r="C45" s="40" t="s">
        <v>243</v>
      </c>
      <c r="D45" s="26">
        <v>1990</v>
      </c>
      <c r="E45" s="38">
        <f t="shared" si="2"/>
        <v>55</v>
      </c>
      <c r="F45" s="38">
        <f t="shared" si="3"/>
        <v>55</v>
      </c>
      <c r="G45" s="3" t="s">
        <v>5</v>
      </c>
      <c r="H45" s="5">
        <f t="shared" si="21"/>
        <v>0</v>
      </c>
      <c r="I45" s="4" t="s">
        <v>5</v>
      </c>
      <c r="J45" s="5">
        <f t="shared" si="22"/>
        <v>0</v>
      </c>
      <c r="K45" s="4">
        <v>32</v>
      </c>
      <c r="L45" s="5">
        <f t="shared" si="5"/>
        <v>55</v>
      </c>
      <c r="M45" s="17" t="str">
        <f t="shared" si="10"/>
        <v>np</v>
      </c>
      <c r="N45" s="18">
        <f t="shared" si="6"/>
        <v>0</v>
      </c>
      <c r="O45" s="16" t="e">
        <f>VLOOKUP($C45,'[2]Women''s Epée'!$C$4:$AZ$150,O$1-2,FALSE)</f>
        <v>#N/A</v>
      </c>
      <c r="P45" s="17" t="str">
        <f t="shared" si="11"/>
        <v>np</v>
      </c>
      <c r="Q45" s="18">
        <f t="shared" si="7"/>
        <v>0</v>
      </c>
      <c r="R45" s="16" t="e">
        <f>VLOOKUP($C45,'[2]Women''s Epée'!$C$4:$AZ$150,R$1-2,FALSE)</f>
        <v>#N/A</v>
      </c>
      <c r="S45" s="17" t="str">
        <f t="shared" si="12"/>
        <v>np</v>
      </c>
      <c r="T45" s="18">
        <f t="shared" si="8"/>
        <v>0</v>
      </c>
      <c r="U45" s="16" t="e">
        <f>VLOOKUP($C45,'[2]Women''s Epée'!$C$4:$AZ$150,U$1-2,FALSE)</f>
        <v>#N/A</v>
      </c>
      <c r="V45" s="17" t="str">
        <f t="shared" si="13"/>
        <v>np</v>
      </c>
      <c r="W45" s="18">
        <f t="shared" si="9"/>
        <v>0</v>
      </c>
      <c r="X45" s="16" t="e">
        <f>VLOOKUP($C45,'[2]Women''s Epée'!$C$4:$AZ$150,X$1-2,FALSE)</f>
        <v>#N/A</v>
      </c>
      <c r="Z45">
        <f>H45</f>
        <v>0</v>
      </c>
      <c r="AA45">
        <f>J45</f>
        <v>0</v>
      </c>
      <c r="AB45">
        <f>L45</f>
        <v>55</v>
      </c>
      <c r="AC45">
        <f>N45</f>
        <v>0</v>
      </c>
      <c r="AD45">
        <f>Q45</f>
        <v>0</v>
      </c>
      <c r="AE45">
        <f>T45</f>
        <v>0</v>
      </c>
      <c r="AF45">
        <f>W45</f>
        <v>0</v>
      </c>
      <c r="AH45" s="30"/>
    </row>
    <row r="46" ht="13.5">
      <c r="AH46" s="30"/>
    </row>
    <row r="47" ht="13.5">
      <c r="AH47" s="30"/>
    </row>
    <row r="48" ht="13.5">
      <c r="AH48" s="30"/>
    </row>
    <row r="49" ht="13.5">
      <c r="AH49" s="30"/>
    </row>
    <row r="50" ht="13.5">
      <c r="AH50" s="30"/>
    </row>
    <row r="51" ht="13.5">
      <c r="AH51" s="30"/>
    </row>
    <row r="52" ht="13.5">
      <c r="AH52" s="30"/>
    </row>
    <row r="53" ht="13.5">
      <c r="AH53" s="30"/>
    </row>
    <row r="54" ht="13.5">
      <c r="AH54" s="30"/>
    </row>
    <row r="55" ht="13.5">
      <c r="AH55" s="30"/>
    </row>
    <row r="56" ht="13.5">
      <c r="AH56" s="30"/>
    </row>
    <row r="57" ht="13.5">
      <c r="AH57" s="30"/>
    </row>
    <row r="58" ht="13.5">
      <c r="AH58" s="30"/>
    </row>
    <row r="59" ht="13.5">
      <c r="AH59" s="30"/>
    </row>
    <row r="60" ht="13.5">
      <c r="AH60" s="30"/>
    </row>
    <row r="61" ht="13.5">
      <c r="AH61" s="30"/>
    </row>
    <row r="62" ht="13.5">
      <c r="AH62" s="30"/>
    </row>
    <row r="63" ht="13.5">
      <c r="AH63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&amp;L&amp;"Arial,Bold"# Youth-12
* Permanent Resident&amp;"Arial,Regular"
Total = Best 4 results&amp;CPage &amp;P&amp;R&amp;"Arial,Bold"np = Did not earn points (including not competing)&amp;"Arial,Regular"
Printed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5.421875" style="6" hidden="1" customWidth="1"/>
    <col min="22" max="23" width="5.421875" style="6" customWidth="1"/>
    <col min="24" max="24" width="4.7109375" style="6" hidden="1" customWidth="1"/>
    <col min="26" max="32" width="9.140625" style="0" hidden="1" customWidth="1"/>
  </cols>
  <sheetData>
    <row r="1" spans="1:24" s="11" customFormat="1" ht="12.75" customHeight="1">
      <c r="A1" s="7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256</v>
      </c>
      <c r="H1" s="10"/>
      <c r="I1" s="9" t="s">
        <v>371</v>
      </c>
      <c r="J1" s="10"/>
      <c r="K1" s="9" t="s">
        <v>448</v>
      </c>
      <c r="L1" s="10"/>
      <c r="M1" s="15" t="s">
        <v>450</v>
      </c>
      <c r="N1" s="19"/>
      <c r="O1" s="20">
        <f>HLOOKUP(M1,'[2]Women''s Foil'!$F$1:$M$3,3,0)</f>
        <v>6</v>
      </c>
      <c r="P1" s="15" t="s">
        <v>253</v>
      </c>
      <c r="Q1" s="19"/>
      <c r="R1" s="20">
        <f>HLOOKUP(P1,'[2]Women''s Foil'!$F$1:$M$3,3,0)</f>
        <v>8</v>
      </c>
      <c r="S1" s="15" t="s">
        <v>254</v>
      </c>
      <c r="T1" s="19"/>
      <c r="U1" s="20">
        <f>HLOOKUP(S1,'[2]Women''s Foil'!$F$1:$M$3,3,0)</f>
        <v>10</v>
      </c>
      <c r="V1" s="15" t="s">
        <v>361</v>
      </c>
      <c r="W1" s="19"/>
      <c r="X1" s="20">
        <f>HLOOKUP(V1,'[2]Women''s Foil'!$F$1:$M$3,3,0)</f>
        <v>12</v>
      </c>
    </row>
    <row r="2" spans="1:34" s="11" customFormat="1" ht="18.75" customHeight="1">
      <c r="A2" s="7"/>
      <c r="B2" s="7"/>
      <c r="C2" s="12"/>
      <c r="D2" s="12"/>
      <c r="E2" s="36"/>
      <c r="F2" s="36"/>
      <c r="G2" s="35" t="s">
        <v>4</v>
      </c>
      <c r="H2" s="10" t="s">
        <v>257</v>
      </c>
      <c r="I2" s="13" t="s">
        <v>4</v>
      </c>
      <c r="J2" s="10" t="s">
        <v>372</v>
      </c>
      <c r="K2" s="13" t="s">
        <v>4</v>
      </c>
      <c r="L2" s="10" t="s">
        <v>449</v>
      </c>
      <c r="M2" s="15" t="str">
        <f ca="1">INDIRECT("'[CADET.XLS]Women''s Foil'!R2C"&amp;O1,FALSE)</f>
        <v>D</v>
      </c>
      <c r="N2" s="19" t="str">
        <f>IF(ISERROR(FIND("%",O2)),O2,LEFT(O2,FIND("%",O2)-1))</f>
        <v>Summer&lt;BR&gt;2003&lt;BR&gt;U16</v>
      </c>
      <c r="O2" s="14" t="str">
        <f ca="1">INDIRECT("'[CADET.XLS]Women''s Foil'!R2C"&amp;O1+1,FALSE)</f>
        <v>Summer&lt;BR&gt;2003&lt;BR&gt;U16</v>
      </c>
      <c r="P2" s="15" t="str">
        <f ca="1">INDIRECT("'[CADET.XLS]Women''s Foil'!R2C"&amp;R1,FALSE)</f>
        <v>C</v>
      </c>
      <c r="Q2" s="19" t="str">
        <f>IF(ISERROR(FIND("%",R2)),R2,LEFT(R2,FIND("%",R2)-1))</f>
        <v>Oct 2002&lt;BR&gt;CADET</v>
      </c>
      <c r="R2" s="14" t="str">
        <f ca="1">INDIRECT("'[CADET.XLS]Women''s Foil'!R2C"&amp;R1+1,FALSE)</f>
        <v>Oct 2002&lt;BR&gt;CADET</v>
      </c>
      <c r="S2" s="15" t="str">
        <f ca="1">INDIRECT("'[CADET.XLS]Women''s Foil'!R2C"&amp;U1,FALSE)</f>
        <v>C</v>
      </c>
      <c r="T2" s="19" t="str">
        <f>IF(ISERROR(FIND("%",U2)),U2,LEFT(U2,FIND("%",U2)-1))</f>
        <v>Nov 2002&lt;BR&gt;CADET</v>
      </c>
      <c r="U2" s="14" t="str">
        <f ca="1">INDIRECT("'[CADET.XLS]Women''s Foil'!R2C"&amp;U1+1,FALSE)</f>
        <v>Nov 2002&lt;BR&gt;CADET</v>
      </c>
      <c r="V2" s="15" t="str">
        <f ca="1">INDIRECT("'[CADET.XLS]Women''s Foil'!R2C"&amp;X1,FALSE)</f>
        <v>D</v>
      </c>
      <c r="W2" s="19" t="str">
        <f>IF(ISERROR(FIND("%",X2)),X2,LEFT(X2,FIND("%",X2)-1))</f>
        <v>2003 JO^s&lt;BR&gt;CADET</v>
      </c>
      <c r="X2" s="14" t="str">
        <f ca="1">INDIRECT("'[CADET.XLS]Women''s Foil'!R2C"&amp;X1+1,FALSE)</f>
        <v>2003 JO^s&lt;BR&gt;CADET</v>
      </c>
      <c r="AH2" s="25"/>
    </row>
    <row r="3" spans="1:24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3</v>
      </c>
      <c r="I3" s="21">
        <f>COLUMN()</f>
        <v>9</v>
      </c>
      <c r="J3" s="22">
        <f>HLOOKUP(I2,PointTableHeader,2,FALSE)</f>
        <v>3</v>
      </c>
      <c r="K3" s="21">
        <f>COLUMN()</f>
        <v>11</v>
      </c>
      <c r="L3" s="22">
        <f>HLOOKUP(K2,PointTableHeader,2,FALSE)</f>
        <v>3</v>
      </c>
      <c r="M3" s="23">
        <f>COLUMN()</f>
        <v>13</v>
      </c>
      <c r="N3" s="24">
        <f>HLOOKUP(M2,PointTableHeader,2,FALSE)</f>
        <v>5</v>
      </c>
      <c r="O3" s="14"/>
      <c r="P3" s="23">
        <f>COLUMN()</f>
        <v>16</v>
      </c>
      <c r="Q3" s="24">
        <f>HLOOKUP(P2,PointTableHeader,2,FALSE)</f>
        <v>4</v>
      </c>
      <c r="R3" s="14"/>
      <c r="S3" s="23">
        <f>COLUMN()</f>
        <v>19</v>
      </c>
      <c r="T3" s="24">
        <f>HLOOKUP(S2,PointTableHeader,2,FALSE)</f>
        <v>4</v>
      </c>
      <c r="U3" s="14"/>
      <c r="V3" s="23">
        <f>COLUMN()</f>
        <v>22</v>
      </c>
      <c r="W3" s="24">
        <f>HLOOKUP(V2,PointTableHeader,2,FALSE)</f>
        <v>5</v>
      </c>
      <c r="X3" s="14"/>
    </row>
    <row r="4" spans="1:34" ht="13.5">
      <c r="A4" s="2" t="str">
        <f aca="true" t="shared" si="0" ref="A4:A54">IF(E4=0,"",IF(E4=E3,A3,ROW()-3&amp;IF(E4=E5,"T","")))</f>
        <v>1</v>
      </c>
      <c r="B4" s="2" t="str">
        <f aca="true" t="shared" si="1" ref="B4:B54">IF(D4&gt;=U13Cutoff,"#"," ")</f>
        <v> </v>
      </c>
      <c r="C4" s="26" t="s">
        <v>34</v>
      </c>
      <c r="D4" s="1">
        <v>1988</v>
      </c>
      <c r="E4" s="38">
        <f aca="true" t="shared" si="2" ref="E4:E54">LARGE($Z4:$AF4,1)+LARGE($Z4:$AF4,2)+LARGE($Z4:$AF4,3)+LARGE($Z4:$AF4,4)</f>
        <v>1340</v>
      </c>
      <c r="F4" s="38">
        <f aca="true" t="shared" si="3" ref="F4:F54">LARGE($Z4:$AB4,1)+LARGE($Z4:$AB4,2)</f>
        <v>400</v>
      </c>
      <c r="G4" s="3">
        <v>1</v>
      </c>
      <c r="H4" s="5">
        <f aca="true" t="shared" si="4" ref="H4:H54">IF(OR(G4&gt;=33,ISNUMBER(G4)=FALSE),0,VLOOKUP(G4,PointTable,H$3,TRUE))</f>
        <v>200</v>
      </c>
      <c r="I4" s="4" t="s">
        <v>5</v>
      </c>
      <c r="J4" s="5">
        <f aca="true" t="shared" si="5" ref="J4:J54">IF(OR(I4&gt;=33,ISNUMBER(I4)=FALSE),0,VLOOKUP(I4,PointTable,J$3,TRUE))</f>
        <v>0</v>
      </c>
      <c r="K4" s="4">
        <v>1</v>
      </c>
      <c r="L4" s="5">
        <f aca="true" t="shared" si="6" ref="L4:L22">IF(OR(K4&gt;=33,ISNUMBER(K4)=FALSE),0,VLOOKUP(K4,PointTable,L$3,TRUE))</f>
        <v>200</v>
      </c>
      <c r="M4" s="17">
        <f>IF(ISERROR(O4),"np",O4)</f>
        <v>1</v>
      </c>
      <c r="N4" s="18">
        <f aca="true" t="shared" si="7" ref="N4:N22">IF(OR(M4&gt;=33,ISNUMBER(M4)=FALSE),0,VLOOKUP(M4,PointTable,N$3,TRUE))</f>
        <v>400</v>
      </c>
      <c r="O4" s="16">
        <f>VLOOKUP($C4,'[2]Women''s Foil'!$C$4:$AZ$148,O$1-2,FALSE)</f>
        <v>1</v>
      </c>
      <c r="P4" s="17" t="str">
        <f>IF(ISERROR(R4),"np",R4)</f>
        <v>np</v>
      </c>
      <c r="Q4" s="18">
        <f aca="true" t="shared" si="8" ref="Q4:Q54">IF(OR(P4&gt;=33,ISNUMBER(P4)=FALSE),0,VLOOKUP(P4,PointTable,Q$3,TRUE))</f>
        <v>0</v>
      </c>
      <c r="R4" s="16" t="str">
        <f>VLOOKUP($C4,'[2]Women''s Foil'!$C$4:$AZ$148,R$1-2,FALSE)</f>
        <v>np</v>
      </c>
      <c r="S4" s="17">
        <f>IF(ISERROR(U4),"np",U4)</f>
        <v>3</v>
      </c>
      <c r="T4" s="18">
        <f aca="true" t="shared" si="9" ref="T4:T22">IF(OR(S4&gt;=33,ISNUMBER(S4)=FALSE),0,VLOOKUP(S4,PointTable,T$3,TRUE))</f>
        <v>340</v>
      </c>
      <c r="U4" s="16">
        <f>VLOOKUP($C4,'[2]Women''s Foil'!$C$4:$AZ$148,U$1-2,FALSE)</f>
        <v>3</v>
      </c>
      <c r="V4" s="17">
        <f>IF(ISERROR(X4),"np",X4)</f>
        <v>1</v>
      </c>
      <c r="W4" s="18">
        <f aca="true" t="shared" si="10" ref="W4:W22">IF(OR(V4&gt;=33,ISNUMBER(V4)=FALSE),0,VLOOKUP(V4,PointTable,W$3,TRUE))</f>
        <v>400</v>
      </c>
      <c r="X4" s="16">
        <f>VLOOKUP($C4,'[2]Women''s Foil'!$C$4:$AZ$148,X$1-2,FALSE)</f>
        <v>1</v>
      </c>
      <c r="Z4">
        <f aca="true" t="shared" si="11" ref="Z4:Z54">H4</f>
        <v>200</v>
      </c>
      <c r="AA4">
        <f aca="true" t="shared" si="12" ref="AA4:AA54">J4</f>
        <v>0</v>
      </c>
      <c r="AB4">
        <f aca="true" t="shared" si="13" ref="AB4:AB54">L4</f>
        <v>200</v>
      </c>
      <c r="AC4">
        <f aca="true" t="shared" si="14" ref="AC4:AC54">N4</f>
        <v>400</v>
      </c>
      <c r="AD4">
        <f aca="true" t="shared" si="15" ref="AD4:AD54">Q4</f>
        <v>0</v>
      </c>
      <c r="AE4">
        <f aca="true" t="shared" si="16" ref="AE4:AE54">T4</f>
        <v>340</v>
      </c>
      <c r="AF4">
        <f aca="true" t="shared" si="17" ref="AF4:AF54">W4</f>
        <v>400</v>
      </c>
      <c r="AH4" s="30"/>
    </row>
    <row r="5" spans="1:34" ht="13.5">
      <c r="A5" s="2" t="str">
        <f t="shared" si="0"/>
        <v>2</v>
      </c>
      <c r="B5" s="2" t="str">
        <f>IF(D5&gt;=U13Cutoff,"#"," ")</f>
        <v> </v>
      </c>
      <c r="C5" s="26" t="s">
        <v>53</v>
      </c>
      <c r="D5" s="1">
        <v>1988</v>
      </c>
      <c r="E5" s="38">
        <f t="shared" si="2"/>
        <v>955</v>
      </c>
      <c r="F5" s="38">
        <f t="shared" si="3"/>
        <v>370</v>
      </c>
      <c r="G5" s="3">
        <v>3</v>
      </c>
      <c r="H5" s="5">
        <f t="shared" si="4"/>
        <v>170</v>
      </c>
      <c r="I5" s="4">
        <v>1</v>
      </c>
      <c r="J5" s="5">
        <f t="shared" si="5"/>
        <v>200</v>
      </c>
      <c r="K5" s="4" t="s">
        <v>5</v>
      </c>
      <c r="L5" s="5">
        <f t="shared" si="6"/>
        <v>0</v>
      </c>
      <c r="M5" s="17">
        <f>IF(ISERROR(O5),"np",O5)</f>
        <v>15</v>
      </c>
      <c r="N5" s="18">
        <f t="shared" si="7"/>
        <v>202</v>
      </c>
      <c r="O5" s="16">
        <f>VLOOKUP($C5,'[2]Women''s Foil'!$C$4:$AZ$148,O$1-2,FALSE)</f>
        <v>15</v>
      </c>
      <c r="P5" s="17">
        <f>IF(ISERROR(R5),"np",R5)</f>
        <v>8</v>
      </c>
      <c r="Q5" s="18">
        <f t="shared" si="8"/>
        <v>274</v>
      </c>
      <c r="R5" s="16">
        <f>VLOOKUP($C5,'[2]Women''s Foil'!$C$4:$AZ$148,R$1-2,FALSE)</f>
        <v>8</v>
      </c>
      <c r="S5" s="17">
        <f>IF(ISERROR(U5),"np",U5)</f>
        <v>15</v>
      </c>
      <c r="T5" s="18">
        <f t="shared" si="9"/>
        <v>201</v>
      </c>
      <c r="U5" s="16">
        <f>VLOOKUP($C5,'[2]Women''s Foil'!$C$4:$AZ$148,U$1-2,FALSE)</f>
        <v>15</v>
      </c>
      <c r="V5" s="17">
        <f>IF(ISERROR(X5),"np",X5)</f>
        <v>6</v>
      </c>
      <c r="W5" s="18">
        <f t="shared" si="10"/>
        <v>278</v>
      </c>
      <c r="X5" s="16">
        <f>VLOOKUP($C5,'[2]Women''s Foil'!$C$4:$AZ$148,X$1-2,FALSE)</f>
        <v>6</v>
      </c>
      <c r="Z5">
        <f>H5</f>
        <v>170</v>
      </c>
      <c r="AA5">
        <f>J5</f>
        <v>200</v>
      </c>
      <c r="AB5">
        <f>L5</f>
        <v>0</v>
      </c>
      <c r="AC5">
        <f>N5</f>
        <v>202</v>
      </c>
      <c r="AD5">
        <f>Q5</f>
        <v>274</v>
      </c>
      <c r="AE5">
        <f>T5</f>
        <v>201</v>
      </c>
      <c r="AF5">
        <f>W5</f>
        <v>278</v>
      </c>
      <c r="AH5" s="30"/>
    </row>
    <row r="6" spans="1:34" ht="13.5">
      <c r="A6" s="2" t="str">
        <f t="shared" si="0"/>
        <v>3</v>
      </c>
      <c r="B6" s="2" t="str">
        <f t="shared" si="1"/>
        <v> </v>
      </c>
      <c r="C6" s="26" t="s">
        <v>68</v>
      </c>
      <c r="D6" s="1">
        <v>1988</v>
      </c>
      <c r="E6" s="38">
        <f t="shared" si="2"/>
        <v>913</v>
      </c>
      <c r="F6" s="38">
        <f t="shared" si="3"/>
        <v>354</v>
      </c>
      <c r="G6" s="3">
        <v>2</v>
      </c>
      <c r="H6" s="5">
        <f t="shared" si="4"/>
        <v>184</v>
      </c>
      <c r="I6" s="4" t="s">
        <v>5</v>
      </c>
      <c r="J6" s="5">
        <f t="shared" si="5"/>
        <v>0</v>
      </c>
      <c r="K6" s="4">
        <v>3</v>
      </c>
      <c r="L6" s="5">
        <f t="shared" si="6"/>
        <v>170</v>
      </c>
      <c r="M6" s="17">
        <f aca="true" t="shared" si="18" ref="M6:M39">IF(ISERROR(O6),"np",O6)</f>
        <v>12</v>
      </c>
      <c r="N6" s="18">
        <f t="shared" si="7"/>
        <v>208</v>
      </c>
      <c r="O6" s="16">
        <f>VLOOKUP($C6,'[2]Women''s Foil'!$C$4:$AZ$148,O$1-2,FALSE)</f>
        <v>12</v>
      </c>
      <c r="P6" s="17">
        <f aca="true" t="shared" si="19" ref="P6:P39">IF(ISERROR(R6),"np",R6)</f>
        <v>12</v>
      </c>
      <c r="Q6" s="18">
        <f t="shared" si="8"/>
        <v>211</v>
      </c>
      <c r="R6" s="16">
        <f>VLOOKUP($C6,'[2]Women''s Foil'!$C$4:$AZ$148,R$1-2,FALSE)</f>
        <v>12</v>
      </c>
      <c r="S6" s="17">
        <f aca="true" t="shared" si="20" ref="S6:S39">IF(ISERROR(U6),"np",U6)</f>
        <v>5</v>
      </c>
      <c r="T6" s="18">
        <f t="shared" si="9"/>
        <v>280</v>
      </c>
      <c r="U6" s="16">
        <f>VLOOKUP($C6,'[2]Women''s Foil'!$C$4:$AZ$148,U$1-2,FALSE)</f>
        <v>5</v>
      </c>
      <c r="V6" s="17">
        <f aca="true" t="shared" si="21" ref="V6:V39">IF(ISERROR(X6),"np",X6)</f>
        <v>9</v>
      </c>
      <c r="W6" s="18">
        <f t="shared" si="10"/>
        <v>214</v>
      </c>
      <c r="X6" s="16">
        <f>VLOOKUP($C6,'[2]Women''s Foil'!$C$4:$AZ$148,X$1-2,FALSE)</f>
        <v>9</v>
      </c>
      <c r="Z6">
        <f t="shared" si="11"/>
        <v>184</v>
      </c>
      <c r="AA6">
        <f t="shared" si="12"/>
        <v>0</v>
      </c>
      <c r="AB6">
        <f t="shared" si="13"/>
        <v>170</v>
      </c>
      <c r="AC6">
        <f t="shared" si="14"/>
        <v>208</v>
      </c>
      <c r="AD6">
        <f t="shared" si="15"/>
        <v>211</v>
      </c>
      <c r="AE6">
        <f t="shared" si="16"/>
        <v>280</v>
      </c>
      <c r="AF6">
        <f t="shared" si="17"/>
        <v>214</v>
      </c>
      <c r="AH6" s="30"/>
    </row>
    <row r="7" spans="1:34" ht="13.5">
      <c r="A7" s="2" t="str">
        <f t="shared" si="0"/>
        <v>4</v>
      </c>
      <c r="B7" s="2" t="str">
        <f t="shared" si="1"/>
        <v> </v>
      </c>
      <c r="C7" s="26" t="s">
        <v>22</v>
      </c>
      <c r="D7" s="1">
        <v>1988</v>
      </c>
      <c r="E7" s="38">
        <f t="shared" si="2"/>
        <v>820</v>
      </c>
      <c r="F7" s="38">
        <f t="shared" si="3"/>
        <v>368</v>
      </c>
      <c r="G7" s="3">
        <v>12</v>
      </c>
      <c r="H7" s="5">
        <f t="shared" si="4"/>
        <v>104</v>
      </c>
      <c r="I7" s="4">
        <v>2</v>
      </c>
      <c r="J7" s="5">
        <f t="shared" si="5"/>
        <v>184</v>
      </c>
      <c r="K7" s="4">
        <v>2</v>
      </c>
      <c r="L7" s="5">
        <f t="shared" si="6"/>
        <v>184</v>
      </c>
      <c r="M7" s="17">
        <f t="shared" si="18"/>
        <v>10</v>
      </c>
      <c r="N7" s="18">
        <f t="shared" si="7"/>
        <v>212</v>
      </c>
      <c r="O7" s="16">
        <f>VLOOKUP($C7,'[2]Women''s Foil'!$C$4:$AZ$148,O$1-2,FALSE)</f>
        <v>10</v>
      </c>
      <c r="P7" s="17" t="str">
        <f t="shared" si="19"/>
        <v>np</v>
      </c>
      <c r="Q7" s="18">
        <f t="shared" si="8"/>
        <v>0</v>
      </c>
      <c r="R7" s="16" t="str">
        <f>VLOOKUP($C7,'[2]Women''s Foil'!$C$4:$AZ$148,R$1-2,FALSE)</f>
        <v>np</v>
      </c>
      <c r="S7" s="17">
        <f t="shared" si="20"/>
        <v>10</v>
      </c>
      <c r="T7" s="18">
        <f t="shared" si="9"/>
        <v>213</v>
      </c>
      <c r="U7" s="16">
        <f>VLOOKUP($C7,'[2]Women''s Foil'!$C$4:$AZ$148,U$1-2,FALSE)</f>
        <v>10</v>
      </c>
      <c r="V7" s="17">
        <f t="shared" si="21"/>
        <v>10.5</v>
      </c>
      <c r="W7" s="18">
        <f t="shared" si="10"/>
        <v>211</v>
      </c>
      <c r="X7" s="16">
        <f>VLOOKUP($C7,'[2]Women''s Foil'!$C$4:$AZ$148,X$1-2,FALSE)</f>
        <v>10.5</v>
      </c>
      <c r="Z7">
        <f t="shared" si="11"/>
        <v>104</v>
      </c>
      <c r="AA7">
        <f t="shared" si="12"/>
        <v>184</v>
      </c>
      <c r="AB7">
        <f t="shared" si="13"/>
        <v>184</v>
      </c>
      <c r="AC7">
        <f t="shared" si="14"/>
        <v>212</v>
      </c>
      <c r="AD7">
        <f t="shared" si="15"/>
        <v>0</v>
      </c>
      <c r="AE7">
        <f t="shared" si="16"/>
        <v>213</v>
      </c>
      <c r="AF7">
        <f t="shared" si="17"/>
        <v>211</v>
      </c>
      <c r="AH7" s="30"/>
    </row>
    <row r="8" spans="1:34" ht="13.5">
      <c r="A8" s="2" t="str">
        <f t="shared" si="0"/>
        <v>5</v>
      </c>
      <c r="B8" s="2" t="str">
        <f t="shared" si="1"/>
        <v> </v>
      </c>
      <c r="C8" s="26" t="s">
        <v>89</v>
      </c>
      <c r="D8" s="1">
        <v>1989</v>
      </c>
      <c r="E8" s="38">
        <f t="shared" si="2"/>
        <v>757</v>
      </c>
      <c r="F8" s="38">
        <f t="shared" si="3"/>
        <v>140</v>
      </c>
      <c r="G8" s="3">
        <v>5</v>
      </c>
      <c r="H8" s="5">
        <f t="shared" si="4"/>
        <v>140</v>
      </c>
      <c r="I8" s="4" t="s">
        <v>5</v>
      </c>
      <c r="J8" s="5">
        <f t="shared" si="5"/>
        <v>0</v>
      </c>
      <c r="K8" s="4" t="s">
        <v>5</v>
      </c>
      <c r="L8" s="5">
        <f t="shared" si="6"/>
        <v>0</v>
      </c>
      <c r="M8" s="17">
        <f>IF(ISERROR(O8),"np",O8)</f>
        <v>13</v>
      </c>
      <c r="N8" s="18">
        <f t="shared" si="7"/>
        <v>206</v>
      </c>
      <c r="O8" s="16">
        <f>VLOOKUP($C8,'[2]Women''s Foil'!$C$4:$AZ$148,O$1-2,FALSE)</f>
        <v>13</v>
      </c>
      <c r="P8" s="17">
        <f>IF(ISERROR(R8),"np",R8)</f>
        <v>6</v>
      </c>
      <c r="Q8" s="18">
        <f t="shared" si="8"/>
        <v>278</v>
      </c>
      <c r="R8" s="16">
        <f>VLOOKUP($C8,'[2]Women''s Foil'!$C$4:$AZ$148,R$1-2,FALSE)</f>
        <v>6</v>
      </c>
      <c r="S8" s="17">
        <f>IF(ISERROR(U8),"np",U8)</f>
        <v>24</v>
      </c>
      <c r="T8" s="18">
        <f t="shared" si="9"/>
        <v>133</v>
      </c>
      <c r="U8" s="16">
        <f>VLOOKUP($C8,'[2]Women''s Foil'!$C$4:$AZ$148,U$1-2,FALSE)</f>
        <v>24</v>
      </c>
      <c r="V8" s="17" t="str">
        <f>IF(ISERROR(X8),"np",X8)</f>
        <v>np</v>
      </c>
      <c r="W8" s="18">
        <f t="shared" si="10"/>
        <v>0</v>
      </c>
      <c r="X8" s="16" t="str">
        <f>VLOOKUP($C8,'[2]Women''s Foil'!$C$4:$AZ$148,X$1-2,FALSE)</f>
        <v>np</v>
      </c>
      <c r="Z8">
        <f t="shared" si="11"/>
        <v>140</v>
      </c>
      <c r="AA8">
        <f t="shared" si="12"/>
        <v>0</v>
      </c>
      <c r="AB8">
        <f t="shared" si="13"/>
        <v>0</v>
      </c>
      <c r="AC8">
        <f t="shared" si="14"/>
        <v>206</v>
      </c>
      <c r="AD8">
        <f t="shared" si="15"/>
        <v>278</v>
      </c>
      <c r="AE8">
        <f t="shared" si="16"/>
        <v>133</v>
      </c>
      <c r="AF8">
        <f t="shared" si="17"/>
        <v>0</v>
      </c>
      <c r="AH8" s="30"/>
    </row>
    <row r="9" spans="1:34" ht="13.5">
      <c r="A9" s="2" t="str">
        <f t="shared" si="0"/>
        <v>6</v>
      </c>
      <c r="B9" s="2" t="str">
        <f t="shared" si="1"/>
        <v> </v>
      </c>
      <c r="C9" s="26" t="s">
        <v>170</v>
      </c>
      <c r="D9" s="1">
        <v>1988</v>
      </c>
      <c r="E9" s="38">
        <f t="shared" si="2"/>
        <v>676</v>
      </c>
      <c r="F9" s="38">
        <f t="shared" si="3"/>
        <v>245</v>
      </c>
      <c r="G9" s="3">
        <v>17</v>
      </c>
      <c r="H9" s="5">
        <f t="shared" si="4"/>
        <v>70</v>
      </c>
      <c r="I9" s="4">
        <v>7</v>
      </c>
      <c r="J9" s="5">
        <f t="shared" si="5"/>
        <v>138</v>
      </c>
      <c r="K9" s="4">
        <v>9</v>
      </c>
      <c r="L9" s="5">
        <f t="shared" si="6"/>
        <v>107</v>
      </c>
      <c r="M9" s="17">
        <f t="shared" si="18"/>
        <v>25</v>
      </c>
      <c r="N9" s="18">
        <f t="shared" si="7"/>
        <v>124</v>
      </c>
      <c r="O9" s="16">
        <f>VLOOKUP($C9,'[2]Women''s Foil'!$C$4:$AZ$148,O$1-2,FALSE)</f>
        <v>25</v>
      </c>
      <c r="P9" s="17">
        <f t="shared" si="19"/>
        <v>11</v>
      </c>
      <c r="Q9" s="18">
        <f t="shared" si="8"/>
        <v>212</v>
      </c>
      <c r="R9" s="16">
        <f>VLOOKUP($C9,'[2]Women''s Foil'!$C$4:$AZ$148,R$1-2,FALSE)</f>
        <v>11</v>
      </c>
      <c r="S9" s="17">
        <f t="shared" si="20"/>
        <v>14</v>
      </c>
      <c r="T9" s="18">
        <f t="shared" si="9"/>
        <v>202</v>
      </c>
      <c r="U9" s="16">
        <f>VLOOKUP($C9,'[2]Women''s Foil'!$C$4:$AZ$148,U$1-2,FALSE)</f>
        <v>14</v>
      </c>
      <c r="V9" s="17" t="str">
        <f t="shared" si="21"/>
        <v>np</v>
      </c>
      <c r="W9" s="18">
        <f t="shared" si="10"/>
        <v>0</v>
      </c>
      <c r="X9" s="16" t="str">
        <f>VLOOKUP($C9,'[2]Women''s Foil'!$C$4:$AZ$148,X$1-2,FALSE)</f>
        <v>np</v>
      </c>
      <c r="Z9">
        <f t="shared" si="11"/>
        <v>70</v>
      </c>
      <c r="AA9">
        <f t="shared" si="12"/>
        <v>138</v>
      </c>
      <c r="AB9">
        <f t="shared" si="13"/>
        <v>107</v>
      </c>
      <c r="AC9">
        <f t="shared" si="14"/>
        <v>124</v>
      </c>
      <c r="AD9">
        <f t="shared" si="15"/>
        <v>212</v>
      </c>
      <c r="AE9">
        <f t="shared" si="16"/>
        <v>202</v>
      </c>
      <c r="AF9">
        <f t="shared" si="17"/>
        <v>0</v>
      </c>
      <c r="AH9" s="30"/>
    </row>
    <row r="10" spans="1:34" ht="13.5">
      <c r="A10" s="2" t="str">
        <f t="shared" si="0"/>
        <v>7</v>
      </c>
      <c r="B10" s="2" t="str">
        <f t="shared" si="1"/>
        <v> </v>
      </c>
      <c r="C10" s="26" t="s">
        <v>46</v>
      </c>
      <c r="D10" s="1">
        <v>1989</v>
      </c>
      <c r="E10" s="38">
        <f t="shared" si="2"/>
        <v>653</v>
      </c>
      <c r="F10" s="38">
        <f t="shared" si="3"/>
        <v>211</v>
      </c>
      <c r="G10" s="3" t="s">
        <v>5</v>
      </c>
      <c r="H10" s="5">
        <f t="shared" si="4"/>
        <v>0</v>
      </c>
      <c r="I10" s="4">
        <v>11</v>
      </c>
      <c r="J10" s="5">
        <f t="shared" si="5"/>
        <v>105</v>
      </c>
      <c r="K10" s="4">
        <v>10</v>
      </c>
      <c r="L10" s="5">
        <f t="shared" si="6"/>
        <v>106</v>
      </c>
      <c r="M10" s="17">
        <f t="shared" si="18"/>
        <v>24</v>
      </c>
      <c r="N10" s="18">
        <f t="shared" si="7"/>
        <v>126</v>
      </c>
      <c r="O10" s="16">
        <f>VLOOKUP($C10,'[2]Women''s Foil'!$C$4:$AZ$148,O$1-2,FALSE)</f>
        <v>24</v>
      </c>
      <c r="P10" s="17">
        <f t="shared" si="19"/>
        <v>20</v>
      </c>
      <c r="Q10" s="18">
        <f t="shared" si="8"/>
        <v>137</v>
      </c>
      <c r="R10" s="16">
        <f>VLOOKUP($C10,'[2]Women''s Foil'!$C$4:$AZ$148,R$1-2,FALSE)</f>
        <v>20</v>
      </c>
      <c r="S10" s="17">
        <f t="shared" si="20"/>
        <v>26</v>
      </c>
      <c r="T10" s="18">
        <f t="shared" si="9"/>
        <v>116</v>
      </c>
      <c r="U10" s="16">
        <f>VLOOKUP($C10,'[2]Women''s Foil'!$C$4:$AZ$148,U$1-2,FALSE)</f>
        <v>26</v>
      </c>
      <c r="V10" s="17">
        <f t="shared" si="21"/>
        <v>8</v>
      </c>
      <c r="W10" s="18">
        <f t="shared" si="10"/>
        <v>274</v>
      </c>
      <c r="X10" s="16">
        <f>VLOOKUP($C10,'[2]Women''s Foil'!$C$4:$AZ$148,X$1-2,FALSE)</f>
        <v>8</v>
      </c>
      <c r="Z10">
        <f t="shared" si="11"/>
        <v>0</v>
      </c>
      <c r="AA10">
        <f t="shared" si="12"/>
        <v>105</v>
      </c>
      <c r="AB10">
        <f t="shared" si="13"/>
        <v>106</v>
      </c>
      <c r="AC10">
        <f t="shared" si="14"/>
        <v>126</v>
      </c>
      <c r="AD10">
        <f t="shared" si="15"/>
        <v>137</v>
      </c>
      <c r="AE10">
        <f t="shared" si="16"/>
        <v>116</v>
      </c>
      <c r="AF10">
        <f t="shared" si="17"/>
        <v>274</v>
      </c>
      <c r="AH10" s="30"/>
    </row>
    <row r="11" spans="1:34" ht="13.5">
      <c r="A11" s="2" t="str">
        <f t="shared" si="0"/>
        <v>8</v>
      </c>
      <c r="B11" s="2" t="str">
        <f t="shared" si="1"/>
        <v>#</v>
      </c>
      <c r="C11" s="26" t="s">
        <v>70</v>
      </c>
      <c r="D11" s="1">
        <v>1990</v>
      </c>
      <c r="E11" s="38">
        <f t="shared" si="2"/>
        <v>644</v>
      </c>
      <c r="F11" s="38">
        <f t="shared" si="3"/>
        <v>308</v>
      </c>
      <c r="G11" s="3">
        <v>7</v>
      </c>
      <c r="H11" s="5">
        <f t="shared" si="4"/>
        <v>138</v>
      </c>
      <c r="I11" s="4">
        <v>13</v>
      </c>
      <c r="J11" s="5">
        <f t="shared" si="5"/>
        <v>103</v>
      </c>
      <c r="K11" s="4">
        <v>3</v>
      </c>
      <c r="L11" s="5">
        <f t="shared" si="6"/>
        <v>170</v>
      </c>
      <c r="M11" s="17">
        <f>IF(ISERROR(O11),"np",O11)</f>
        <v>19</v>
      </c>
      <c r="N11" s="18">
        <f t="shared" si="7"/>
        <v>136</v>
      </c>
      <c r="O11" s="16">
        <f>VLOOKUP($C11,'[2]Women''s Foil'!$C$4:$AZ$148,O$1-2,FALSE)</f>
        <v>19</v>
      </c>
      <c r="P11" s="17">
        <f>IF(ISERROR(R11),"np",R11)</f>
        <v>29</v>
      </c>
      <c r="Q11" s="18">
        <f t="shared" si="8"/>
        <v>113</v>
      </c>
      <c r="R11" s="16">
        <f>VLOOKUP($C11,'[2]Women''s Foil'!$C$4:$AZ$148,R$1-2,FALSE)</f>
        <v>29</v>
      </c>
      <c r="S11" s="17" t="str">
        <f>IF(ISERROR(U11),"np",U11)</f>
        <v>np</v>
      </c>
      <c r="T11" s="18">
        <f t="shared" si="9"/>
        <v>0</v>
      </c>
      <c r="U11" s="16" t="str">
        <f>VLOOKUP($C11,'[2]Women''s Foil'!$C$4:$AZ$148,U$1-2,FALSE)</f>
        <v>np</v>
      </c>
      <c r="V11" s="17">
        <f>IF(ISERROR(X11),"np",X11)</f>
        <v>16</v>
      </c>
      <c r="W11" s="18">
        <f t="shared" si="10"/>
        <v>200</v>
      </c>
      <c r="X11" s="16">
        <f>VLOOKUP($C11,'[2]Women''s Foil'!$C$4:$AZ$148,X$1-2,FALSE)</f>
        <v>16</v>
      </c>
      <c r="Z11">
        <f t="shared" si="11"/>
        <v>138</v>
      </c>
      <c r="AA11">
        <f t="shared" si="12"/>
        <v>103</v>
      </c>
      <c r="AB11">
        <f t="shared" si="13"/>
        <v>170</v>
      </c>
      <c r="AC11">
        <f t="shared" si="14"/>
        <v>136</v>
      </c>
      <c r="AD11">
        <f t="shared" si="15"/>
        <v>113</v>
      </c>
      <c r="AE11">
        <f t="shared" si="16"/>
        <v>0</v>
      </c>
      <c r="AF11">
        <f t="shared" si="17"/>
        <v>200</v>
      </c>
      <c r="AH11" s="30"/>
    </row>
    <row r="12" spans="1:34" ht="13.5">
      <c r="A12" s="2" t="str">
        <f t="shared" si="0"/>
        <v>9</v>
      </c>
      <c r="B12" s="2" t="str">
        <f t="shared" si="1"/>
        <v>#</v>
      </c>
      <c r="C12" s="26" t="s">
        <v>35</v>
      </c>
      <c r="D12" s="1">
        <v>1990</v>
      </c>
      <c r="E12" s="38">
        <f t="shared" si="2"/>
        <v>547</v>
      </c>
      <c r="F12" s="38">
        <f t="shared" si="3"/>
        <v>309</v>
      </c>
      <c r="G12" s="3">
        <v>10</v>
      </c>
      <c r="H12" s="5">
        <f t="shared" si="4"/>
        <v>106</v>
      </c>
      <c r="I12" s="4">
        <v>3</v>
      </c>
      <c r="J12" s="5">
        <f t="shared" si="5"/>
        <v>170</v>
      </c>
      <c r="K12" s="4">
        <v>6</v>
      </c>
      <c r="L12" s="5">
        <f t="shared" si="6"/>
        <v>139</v>
      </c>
      <c r="M12" s="17">
        <f>IF(ISERROR(O12),"np",O12)</f>
        <v>23</v>
      </c>
      <c r="N12" s="18">
        <f t="shared" si="7"/>
        <v>128</v>
      </c>
      <c r="O12" s="16">
        <f>VLOOKUP($C12,'[2]Women''s Foil'!$C$4:$AZ$148,O$1-2,FALSE)</f>
        <v>23</v>
      </c>
      <c r="P12" s="17">
        <f>IF(ISERROR(R12),"np",R12)</f>
        <v>32</v>
      </c>
      <c r="Q12" s="18">
        <f t="shared" si="8"/>
        <v>110</v>
      </c>
      <c r="R12" s="16">
        <f>VLOOKUP($C12,'[2]Women''s Foil'!$C$4:$AZ$148,R$1-2,FALSE)</f>
        <v>32</v>
      </c>
      <c r="S12" s="17" t="str">
        <f>IF(ISERROR(U12),"np",U12)</f>
        <v>np</v>
      </c>
      <c r="T12" s="18">
        <f t="shared" si="9"/>
        <v>0</v>
      </c>
      <c r="U12" s="16" t="str">
        <f>VLOOKUP($C12,'[2]Women''s Foil'!$C$4:$AZ$148,U$1-2,FALSE)</f>
        <v>np</v>
      </c>
      <c r="V12" s="17" t="str">
        <f>IF(ISERROR(X12),"np",X12)</f>
        <v>np</v>
      </c>
      <c r="W12" s="18">
        <f t="shared" si="10"/>
        <v>0</v>
      </c>
      <c r="X12" s="16" t="str">
        <f>VLOOKUP($C12,'[2]Women''s Foil'!$C$4:$AZ$148,X$1-2,FALSE)</f>
        <v>np</v>
      </c>
      <c r="Z12">
        <f t="shared" si="11"/>
        <v>106</v>
      </c>
      <c r="AA12">
        <f t="shared" si="12"/>
        <v>170</v>
      </c>
      <c r="AB12">
        <f t="shared" si="13"/>
        <v>139</v>
      </c>
      <c r="AC12">
        <f t="shared" si="14"/>
        <v>128</v>
      </c>
      <c r="AD12">
        <f t="shared" si="15"/>
        <v>110</v>
      </c>
      <c r="AE12">
        <f t="shared" si="16"/>
        <v>0</v>
      </c>
      <c r="AF12">
        <f t="shared" si="17"/>
        <v>0</v>
      </c>
      <c r="AH12" s="30"/>
    </row>
    <row r="13" spans="1:34" ht="13.5">
      <c r="A13" s="2" t="str">
        <f t="shared" si="0"/>
        <v>10</v>
      </c>
      <c r="B13" s="2" t="str">
        <f t="shared" si="1"/>
        <v> </v>
      </c>
      <c r="C13" s="26" t="s">
        <v>331</v>
      </c>
      <c r="D13" s="1">
        <v>1988</v>
      </c>
      <c r="E13" s="38">
        <f t="shared" si="2"/>
        <v>528</v>
      </c>
      <c r="F13" s="38">
        <f t="shared" si="3"/>
        <v>275</v>
      </c>
      <c r="G13" s="3">
        <v>8</v>
      </c>
      <c r="H13" s="5">
        <f t="shared" si="4"/>
        <v>137</v>
      </c>
      <c r="I13" s="4">
        <v>14</v>
      </c>
      <c r="J13" s="5">
        <f t="shared" si="5"/>
        <v>102</v>
      </c>
      <c r="K13" s="4">
        <v>7</v>
      </c>
      <c r="L13" s="5">
        <f t="shared" si="6"/>
        <v>138</v>
      </c>
      <c r="M13" s="17">
        <f t="shared" si="18"/>
        <v>22</v>
      </c>
      <c r="N13" s="18">
        <f t="shared" si="7"/>
        <v>130</v>
      </c>
      <c r="O13" s="16">
        <f>VLOOKUP($C13,'[2]Women''s Foil'!$C$4:$AZ$148,O$1-2,FALSE)</f>
        <v>22</v>
      </c>
      <c r="P13" s="17" t="str">
        <f t="shared" si="19"/>
        <v>np</v>
      </c>
      <c r="Q13" s="18">
        <f t="shared" si="8"/>
        <v>0</v>
      </c>
      <c r="R13" s="16" t="str">
        <f>VLOOKUP($C13,'[2]Women''s Foil'!$C$4:$AZ$148,R$1-2,FALSE)</f>
        <v>np</v>
      </c>
      <c r="S13" s="17" t="str">
        <f t="shared" si="20"/>
        <v>np</v>
      </c>
      <c r="T13" s="18">
        <f t="shared" si="9"/>
        <v>0</v>
      </c>
      <c r="U13" s="16" t="str">
        <f>VLOOKUP($C13,'[2]Women''s Foil'!$C$4:$AZ$148,U$1-2,FALSE)</f>
        <v>np</v>
      </c>
      <c r="V13" s="17">
        <f t="shared" si="21"/>
        <v>25.5</v>
      </c>
      <c r="W13" s="18">
        <f t="shared" si="10"/>
        <v>123</v>
      </c>
      <c r="X13" s="16">
        <f>VLOOKUP($C13,'[2]Women''s Foil'!$C$4:$AZ$148,X$1-2,FALSE)</f>
        <v>25.5</v>
      </c>
      <c r="Z13">
        <f t="shared" si="11"/>
        <v>137</v>
      </c>
      <c r="AA13">
        <f t="shared" si="12"/>
        <v>102</v>
      </c>
      <c r="AB13">
        <f t="shared" si="13"/>
        <v>138</v>
      </c>
      <c r="AC13">
        <f t="shared" si="14"/>
        <v>130</v>
      </c>
      <c r="AD13">
        <f t="shared" si="15"/>
        <v>0</v>
      </c>
      <c r="AE13">
        <f t="shared" si="16"/>
        <v>0</v>
      </c>
      <c r="AF13">
        <f t="shared" si="17"/>
        <v>123</v>
      </c>
      <c r="AH13" s="30"/>
    </row>
    <row r="14" spans="1:34" ht="13.5">
      <c r="A14" s="2" t="str">
        <f t="shared" si="0"/>
        <v>11T</v>
      </c>
      <c r="B14" s="2" t="str">
        <f t="shared" si="1"/>
        <v> </v>
      </c>
      <c r="C14" s="26" t="s">
        <v>255</v>
      </c>
      <c r="D14" s="1">
        <v>1988</v>
      </c>
      <c r="E14" s="38">
        <f t="shared" si="2"/>
        <v>514</v>
      </c>
      <c r="F14" s="38">
        <f t="shared" si="3"/>
        <v>199</v>
      </c>
      <c r="G14" s="3" t="s">
        <v>5</v>
      </c>
      <c r="H14" s="5">
        <f t="shared" si="4"/>
        <v>0</v>
      </c>
      <c r="I14" s="4">
        <v>5</v>
      </c>
      <c r="J14" s="5">
        <f t="shared" si="5"/>
        <v>140</v>
      </c>
      <c r="K14" s="4">
        <v>28</v>
      </c>
      <c r="L14" s="5">
        <f t="shared" si="6"/>
        <v>59</v>
      </c>
      <c r="M14" s="17">
        <f t="shared" si="18"/>
        <v>20</v>
      </c>
      <c r="N14" s="18">
        <f t="shared" si="7"/>
        <v>134</v>
      </c>
      <c r="O14" s="16">
        <f>VLOOKUP($C14,'[2]Women''s Foil'!$C$4:$AZ$148,O$1-2,FALSE)</f>
        <v>20</v>
      </c>
      <c r="P14" s="17" t="str">
        <f t="shared" si="19"/>
        <v>np</v>
      </c>
      <c r="Q14" s="18">
        <f t="shared" si="8"/>
        <v>0</v>
      </c>
      <c r="R14" s="16" t="str">
        <f>VLOOKUP($C14,'[2]Women''s Foil'!$C$4:$AZ$148,R$1-2,FALSE)</f>
        <v>np</v>
      </c>
      <c r="S14" s="17">
        <f t="shared" si="20"/>
        <v>28</v>
      </c>
      <c r="T14" s="18">
        <f t="shared" si="9"/>
        <v>114</v>
      </c>
      <c r="U14" s="16">
        <f>VLOOKUP($C14,'[2]Women''s Foil'!$C$4:$AZ$148,U$1-2,FALSE)</f>
        <v>28</v>
      </c>
      <c r="V14" s="17">
        <f t="shared" si="21"/>
        <v>24</v>
      </c>
      <c r="W14" s="18">
        <f t="shared" si="10"/>
        <v>126</v>
      </c>
      <c r="X14" s="16">
        <f>VLOOKUP($C14,'[2]Women''s Foil'!$C$4:$AZ$148,X$1-2,FALSE)</f>
        <v>24</v>
      </c>
      <c r="Z14">
        <f t="shared" si="11"/>
        <v>0</v>
      </c>
      <c r="AA14">
        <f t="shared" si="12"/>
        <v>140</v>
      </c>
      <c r="AB14">
        <f t="shared" si="13"/>
        <v>59</v>
      </c>
      <c r="AC14">
        <f t="shared" si="14"/>
        <v>134</v>
      </c>
      <c r="AD14">
        <f t="shared" si="15"/>
        <v>0</v>
      </c>
      <c r="AE14">
        <f t="shared" si="16"/>
        <v>114</v>
      </c>
      <c r="AF14">
        <f t="shared" si="17"/>
        <v>126</v>
      </c>
      <c r="AH14" s="30"/>
    </row>
    <row r="15" spans="1:34" ht="13.5">
      <c r="A15" s="2" t="str">
        <f t="shared" si="0"/>
        <v>11T</v>
      </c>
      <c r="B15" s="2" t="str">
        <f t="shared" si="1"/>
        <v>#</v>
      </c>
      <c r="C15" s="26" t="s">
        <v>106</v>
      </c>
      <c r="D15" s="1">
        <v>1992</v>
      </c>
      <c r="E15" s="38">
        <f t="shared" si="2"/>
        <v>514</v>
      </c>
      <c r="F15" s="38">
        <f t="shared" si="3"/>
        <v>279</v>
      </c>
      <c r="G15" s="3" t="s">
        <v>5</v>
      </c>
      <c r="H15" s="5">
        <f t="shared" si="4"/>
        <v>0</v>
      </c>
      <c r="I15" s="4">
        <v>6</v>
      </c>
      <c r="J15" s="5">
        <f t="shared" si="5"/>
        <v>139</v>
      </c>
      <c r="K15" s="4">
        <v>5</v>
      </c>
      <c r="L15" s="5">
        <f t="shared" si="6"/>
        <v>140</v>
      </c>
      <c r="M15" s="17" t="str">
        <f t="shared" si="18"/>
        <v>np</v>
      </c>
      <c r="N15" s="18">
        <f t="shared" si="7"/>
        <v>0</v>
      </c>
      <c r="O15" s="16" t="str">
        <f>VLOOKUP($C15,'[2]Women''s Foil'!$C$4:$AZ$148,O$1-2,FALSE)</f>
        <v>np</v>
      </c>
      <c r="P15" s="17">
        <f t="shared" si="19"/>
        <v>30</v>
      </c>
      <c r="Q15" s="18">
        <f t="shared" si="8"/>
        <v>112</v>
      </c>
      <c r="R15" s="16">
        <f>VLOOKUP($C15,'[2]Women''s Foil'!$C$4:$AZ$148,R$1-2,FALSE)</f>
        <v>30</v>
      </c>
      <c r="S15" s="17">
        <f t="shared" si="20"/>
        <v>31</v>
      </c>
      <c r="T15" s="18">
        <f t="shared" si="9"/>
        <v>111</v>
      </c>
      <c r="U15" s="16">
        <f>VLOOKUP($C15,'[2]Women''s Foil'!$C$4:$AZ$148,U$1-2,FALSE)</f>
        <v>31</v>
      </c>
      <c r="V15" s="17">
        <f t="shared" si="21"/>
        <v>25.5</v>
      </c>
      <c r="W15" s="18">
        <f t="shared" si="10"/>
        <v>123</v>
      </c>
      <c r="X15" s="16">
        <f>VLOOKUP($C15,'[2]Women''s Foil'!$C$4:$AZ$148,X$1-2,FALSE)</f>
        <v>25.5</v>
      </c>
      <c r="Z15">
        <f t="shared" si="11"/>
        <v>0</v>
      </c>
      <c r="AA15">
        <f t="shared" si="12"/>
        <v>139</v>
      </c>
      <c r="AB15">
        <f t="shared" si="13"/>
        <v>140</v>
      </c>
      <c r="AC15">
        <f t="shared" si="14"/>
        <v>0</v>
      </c>
      <c r="AD15">
        <f t="shared" si="15"/>
        <v>112</v>
      </c>
      <c r="AE15">
        <f t="shared" si="16"/>
        <v>111</v>
      </c>
      <c r="AF15">
        <f t="shared" si="17"/>
        <v>123</v>
      </c>
      <c r="AH15" s="30"/>
    </row>
    <row r="16" spans="1:34" ht="13.5">
      <c r="A16" s="2" t="str">
        <f t="shared" si="0"/>
        <v>13</v>
      </c>
      <c r="B16" s="2" t="str">
        <f t="shared" si="1"/>
        <v> </v>
      </c>
      <c r="C16" s="26" t="s">
        <v>26</v>
      </c>
      <c r="D16" s="1">
        <v>1988</v>
      </c>
      <c r="E16" s="38">
        <f t="shared" si="2"/>
        <v>499</v>
      </c>
      <c r="F16" s="38">
        <f t="shared" si="3"/>
        <v>275</v>
      </c>
      <c r="G16" s="3" t="s">
        <v>5</v>
      </c>
      <c r="H16" s="5">
        <f t="shared" si="4"/>
        <v>0</v>
      </c>
      <c r="I16" s="4">
        <v>3</v>
      </c>
      <c r="J16" s="5">
        <f t="shared" si="5"/>
        <v>170</v>
      </c>
      <c r="K16" s="4">
        <v>11</v>
      </c>
      <c r="L16" s="5">
        <f t="shared" si="6"/>
        <v>105</v>
      </c>
      <c r="M16" s="17" t="str">
        <f t="shared" si="18"/>
        <v>np</v>
      </c>
      <c r="N16" s="18">
        <f t="shared" si="7"/>
        <v>0</v>
      </c>
      <c r="O16" s="16" t="str">
        <f>VLOOKUP($C16,'[2]Women''s Foil'!$C$4:$AZ$148,O$1-2,FALSE)</f>
        <v>np</v>
      </c>
      <c r="P16" s="17" t="str">
        <f t="shared" si="19"/>
        <v>np</v>
      </c>
      <c r="Q16" s="18">
        <f t="shared" si="8"/>
        <v>0</v>
      </c>
      <c r="R16" s="16" t="str">
        <f>VLOOKUP($C16,'[2]Women''s Foil'!$C$4:$AZ$148,R$1-2,FALSE)</f>
        <v>np</v>
      </c>
      <c r="S16" s="17">
        <f t="shared" si="20"/>
        <v>32</v>
      </c>
      <c r="T16" s="18">
        <f t="shared" si="9"/>
        <v>110</v>
      </c>
      <c r="U16" s="16">
        <f>VLOOKUP($C16,'[2]Women''s Foil'!$C$4:$AZ$148,U$1-2,FALSE)</f>
        <v>32</v>
      </c>
      <c r="V16" s="17">
        <f t="shared" si="21"/>
        <v>30</v>
      </c>
      <c r="W16" s="18">
        <f t="shared" si="10"/>
        <v>114</v>
      </c>
      <c r="X16" s="16">
        <f>VLOOKUP($C16,'[2]Women''s Foil'!$C$4:$AZ$148,X$1-2,FALSE)</f>
        <v>30</v>
      </c>
      <c r="Z16">
        <f t="shared" si="11"/>
        <v>0</v>
      </c>
      <c r="AA16">
        <f t="shared" si="12"/>
        <v>170</v>
      </c>
      <c r="AB16">
        <f t="shared" si="13"/>
        <v>105</v>
      </c>
      <c r="AC16">
        <f t="shared" si="14"/>
        <v>0</v>
      </c>
      <c r="AD16">
        <f t="shared" si="15"/>
        <v>0</v>
      </c>
      <c r="AE16">
        <f t="shared" si="16"/>
        <v>110</v>
      </c>
      <c r="AF16">
        <f t="shared" si="17"/>
        <v>114</v>
      </c>
      <c r="AH16" s="30"/>
    </row>
    <row r="17" spans="1:34" ht="13.5">
      <c r="A17" s="2" t="str">
        <f t="shared" si="0"/>
        <v>14</v>
      </c>
      <c r="B17" s="2" t="str">
        <f>IF(D17&gt;=U13Cutoff,"#"," ")</f>
        <v> </v>
      </c>
      <c r="C17" s="26" t="s">
        <v>165</v>
      </c>
      <c r="D17" s="1">
        <v>1988</v>
      </c>
      <c r="E17" s="38">
        <f t="shared" si="2"/>
        <v>413</v>
      </c>
      <c r="F17" s="38">
        <f t="shared" si="3"/>
        <v>101</v>
      </c>
      <c r="G17" s="3" t="s">
        <v>5</v>
      </c>
      <c r="H17" s="5">
        <f t="shared" si="4"/>
        <v>0</v>
      </c>
      <c r="I17" s="4">
        <v>15</v>
      </c>
      <c r="J17" s="5">
        <f t="shared" si="5"/>
        <v>101</v>
      </c>
      <c r="K17" s="4" t="s">
        <v>5</v>
      </c>
      <c r="L17" s="5">
        <f t="shared" si="6"/>
        <v>0</v>
      </c>
      <c r="M17" s="17" t="str">
        <f>IF(ISERROR(O17),"np",O17)</f>
        <v>np</v>
      </c>
      <c r="N17" s="18">
        <f t="shared" si="7"/>
        <v>0</v>
      </c>
      <c r="O17" s="16" t="str">
        <f>VLOOKUP($C17,'[2]Women''s Foil'!$C$4:$AZ$148,O$1-2,FALSE)</f>
        <v>np</v>
      </c>
      <c r="P17" s="17">
        <f>IF(ISERROR(R17),"np",R17)</f>
        <v>16</v>
      </c>
      <c r="Q17" s="18">
        <f t="shared" si="8"/>
        <v>200</v>
      </c>
      <c r="R17" s="16">
        <f>VLOOKUP($C17,'[2]Women''s Foil'!$C$4:$AZ$148,R$1-2,FALSE)</f>
        <v>16</v>
      </c>
      <c r="S17" s="17" t="str">
        <f>IF(ISERROR(U17),"np",U17)</f>
        <v>np</v>
      </c>
      <c r="T17" s="18">
        <f t="shared" si="9"/>
        <v>0</v>
      </c>
      <c r="U17" s="16" t="str">
        <f>VLOOKUP($C17,'[2]Women''s Foil'!$C$4:$AZ$148,U$1-2,FALSE)</f>
        <v>np</v>
      </c>
      <c r="V17" s="17">
        <f>IF(ISERROR(X17),"np",X17)</f>
        <v>31</v>
      </c>
      <c r="W17" s="18">
        <f t="shared" si="10"/>
        <v>112</v>
      </c>
      <c r="X17" s="16">
        <f>VLOOKUP($C17,'[2]Women''s Foil'!$C$4:$AZ$148,X$1-2,FALSE)</f>
        <v>31</v>
      </c>
      <c r="Z17">
        <f>H17</f>
        <v>0</v>
      </c>
      <c r="AA17">
        <f>J17</f>
        <v>101</v>
      </c>
      <c r="AB17">
        <f>L17</f>
        <v>0</v>
      </c>
      <c r="AC17">
        <f>N17</f>
        <v>0</v>
      </c>
      <c r="AD17">
        <f>Q17</f>
        <v>200</v>
      </c>
      <c r="AE17">
        <f>T17</f>
        <v>0</v>
      </c>
      <c r="AF17">
        <f>W17</f>
        <v>112</v>
      </c>
      <c r="AH17" s="30"/>
    </row>
    <row r="18" spans="1:34" ht="13.5">
      <c r="A18" s="2" t="str">
        <f t="shared" si="0"/>
        <v>15</v>
      </c>
      <c r="B18" s="2" t="str">
        <f t="shared" si="1"/>
        <v> </v>
      </c>
      <c r="C18" s="26" t="s">
        <v>336</v>
      </c>
      <c r="D18" s="1">
        <v>1989</v>
      </c>
      <c r="E18" s="38">
        <f t="shared" si="2"/>
        <v>387</v>
      </c>
      <c r="F18" s="38">
        <f t="shared" si="3"/>
        <v>198</v>
      </c>
      <c r="G18" s="3">
        <v>26</v>
      </c>
      <c r="H18" s="5">
        <f t="shared" si="4"/>
        <v>61</v>
      </c>
      <c r="I18" s="4">
        <v>8</v>
      </c>
      <c r="J18" s="5">
        <f t="shared" si="5"/>
        <v>137</v>
      </c>
      <c r="K18" s="4">
        <v>30</v>
      </c>
      <c r="L18" s="5">
        <f t="shared" si="6"/>
        <v>57</v>
      </c>
      <c r="M18" s="17">
        <f t="shared" si="18"/>
        <v>21</v>
      </c>
      <c r="N18" s="18">
        <f t="shared" si="7"/>
        <v>132</v>
      </c>
      <c r="O18" s="16">
        <f>VLOOKUP($C18,'[2]Women''s Foil'!$C$4:$AZ$148,O$1-2,FALSE)</f>
        <v>21</v>
      </c>
      <c r="P18" s="17" t="str">
        <f t="shared" si="19"/>
        <v>np</v>
      </c>
      <c r="Q18" s="18">
        <f t="shared" si="8"/>
        <v>0</v>
      </c>
      <c r="R18" s="16" t="str">
        <f>VLOOKUP($C18,'[2]Women''s Foil'!$C$4:$AZ$148,R$1-2,FALSE)</f>
        <v>np</v>
      </c>
      <c r="S18" s="17" t="str">
        <f t="shared" si="20"/>
        <v>np</v>
      </c>
      <c r="T18" s="18">
        <f t="shared" si="9"/>
        <v>0</v>
      </c>
      <c r="U18" s="16" t="str">
        <f>VLOOKUP($C18,'[2]Women''s Foil'!$C$4:$AZ$148,U$1-2,FALSE)</f>
        <v>np</v>
      </c>
      <c r="V18" s="17" t="str">
        <f t="shared" si="21"/>
        <v>np</v>
      </c>
      <c r="W18" s="18">
        <f t="shared" si="10"/>
        <v>0</v>
      </c>
      <c r="X18" s="16" t="str">
        <f>VLOOKUP($C18,'[2]Women''s Foil'!$C$4:$AZ$148,X$1-2,FALSE)</f>
        <v>np</v>
      </c>
      <c r="Z18">
        <f t="shared" si="11"/>
        <v>61</v>
      </c>
      <c r="AA18">
        <f t="shared" si="12"/>
        <v>137</v>
      </c>
      <c r="AB18">
        <f t="shared" si="13"/>
        <v>57</v>
      </c>
      <c r="AC18">
        <f t="shared" si="14"/>
        <v>132</v>
      </c>
      <c r="AD18">
        <f t="shared" si="15"/>
        <v>0</v>
      </c>
      <c r="AE18">
        <f t="shared" si="16"/>
        <v>0</v>
      </c>
      <c r="AF18">
        <f t="shared" si="17"/>
        <v>0</v>
      </c>
      <c r="AH18" s="30"/>
    </row>
    <row r="19" spans="1:34" ht="13.5">
      <c r="A19" s="2" t="str">
        <f t="shared" si="0"/>
        <v>16</v>
      </c>
      <c r="B19" s="2" t="str">
        <f t="shared" si="1"/>
        <v>#</v>
      </c>
      <c r="C19" s="26" t="s">
        <v>83</v>
      </c>
      <c r="D19" s="1">
        <v>1990</v>
      </c>
      <c r="E19" s="38">
        <f t="shared" si="2"/>
        <v>314</v>
      </c>
      <c r="F19" s="38">
        <f t="shared" si="3"/>
        <v>133</v>
      </c>
      <c r="G19" s="3">
        <v>24</v>
      </c>
      <c r="H19" s="5">
        <f t="shared" si="4"/>
        <v>63</v>
      </c>
      <c r="I19" s="4">
        <v>17</v>
      </c>
      <c r="J19" s="5">
        <f t="shared" si="5"/>
        <v>70</v>
      </c>
      <c r="K19" s="4">
        <v>24</v>
      </c>
      <c r="L19" s="5">
        <f t="shared" si="6"/>
        <v>63</v>
      </c>
      <c r="M19" s="17">
        <f t="shared" si="18"/>
        <v>28</v>
      </c>
      <c r="N19" s="18">
        <f t="shared" si="7"/>
        <v>118</v>
      </c>
      <c r="O19" s="16">
        <f>VLOOKUP($C19,'[2]Women''s Foil'!$C$4:$AZ$148,O$1-2,FALSE)</f>
        <v>28</v>
      </c>
      <c r="P19" s="17" t="str">
        <f t="shared" si="19"/>
        <v>np</v>
      </c>
      <c r="Q19" s="18">
        <f t="shared" si="8"/>
        <v>0</v>
      </c>
      <c r="R19" s="16" t="str">
        <f>VLOOKUP($C19,'[2]Women''s Foil'!$C$4:$AZ$148,R$1-2,FALSE)</f>
        <v>np</v>
      </c>
      <c r="S19" s="17" t="str">
        <f t="shared" si="20"/>
        <v>np</v>
      </c>
      <c r="T19" s="18">
        <f t="shared" si="9"/>
        <v>0</v>
      </c>
      <c r="U19" s="16" t="str">
        <f>VLOOKUP($C19,'[2]Women''s Foil'!$C$4:$AZ$148,U$1-2,FALSE)</f>
        <v>np</v>
      </c>
      <c r="V19" s="17" t="str">
        <f t="shared" si="21"/>
        <v>np</v>
      </c>
      <c r="W19" s="18">
        <f t="shared" si="10"/>
        <v>0</v>
      </c>
      <c r="X19" s="16" t="str">
        <f>VLOOKUP($C19,'[2]Women''s Foil'!$C$4:$AZ$148,X$1-2,FALSE)</f>
        <v>np</v>
      </c>
      <c r="Z19">
        <f t="shared" si="11"/>
        <v>63</v>
      </c>
      <c r="AA19">
        <f t="shared" si="12"/>
        <v>70</v>
      </c>
      <c r="AB19">
        <f t="shared" si="13"/>
        <v>63</v>
      </c>
      <c r="AC19">
        <f t="shared" si="14"/>
        <v>118</v>
      </c>
      <c r="AD19">
        <f t="shared" si="15"/>
        <v>0</v>
      </c>
      <c r="AE19">
        <f t="shared" si="16"/>
        <v>0</v>
      </c>
      <c r="AF19">
        <f t="shared" si="17"/>
        <v>0</v>
      </c>
      <c r="AH19" s="30"/>
    </row>
    <row r="20" spans="1:34" ht="13.5">
      <c r="A20" s="2" t="str">
        <f t="shared" si="0"/>
        <v>17</v>
      </c>
      <c r="B20" s="2" t="str">
        <f t="shared" si="1"/>
        <v>#</v>
      </c>
      <c r="C20" s="26" t="s">
        <v>101</v>
      </c>
      <c r="D20" s="1">
        <v>1990</v>
      </c>
      <c r="E20" s="38">
        <f t="shared" si="2"/>
        <v>306</v>
      </c>
      <c r="F20" s="38">
        <f t="shared" si="3"/>
        <v>176</v>
      </c>
      <c r="G20" s="3" t="s">
        <v>5</v>
      </c>
      <c r="H20" s="5">
        <f t="shared" si="4"/>
        <v>0</v>
      </c>
      <c r="I20" s="4">
        <v>10</v>
      </c>
      <c r="J20" s="5">
        <f t="shared" si="5"/>
        <v>106</v>
      </c>
      <c r="K20" s="4">
        <v>17</v>
      </c>
      <c r="L20" s="5">
        <f t="shared" si="6"/>
        <v>70</v>
      </c>
      <c r="M20" s="17" t="str">
        <f t="shared" si="18"/>
        <v>np</v>
      </c>
      <c r="N20" s="18">
        <f t="shared" si="7"/>
        <v>0</v>
      </c>
      <c r="O20" s="16" t="str">
        <f>VLOOKUP($C20,'[2]Women''s Foil'!$C$4:$AZ$148,O$1-2,FALSE)</f>
        <v>np</v>
      </c>
      <c r="P20" s="17" t="str">
        <f t="shared" si="19"/>
        <v>np</v>
      </c>
      <c r="Q20" s="18">
        <f t="shared" si="8"/>
        <v>0</v>
      </c>
      <c r="R20" s="16" t="str">
        <f>VLOOKUP($C20,'[2]Women''s Foil'!$C$4:$AZ$148,R$1-2,FALSE)</f>
        <v>np</v>
      </c>
      <c r="S20" s="17" t="str">
        <f t="shared" si="20"/>
        <v>np</v>
      </c>
      <c r="T20" s="18">
        <f t="shared" si="9"/>
        <v>0</v>
      </c>
      <c r="U20" s="16" t="str">
        <f>VLOOKUP($C20,'[2]Women''s Foil'!$C$4:$AZ$148,U$1-2,FALSE)</f>
        <v>np</v>
      </c>
      <c r="V20" s="17">
        <f t="shared" si="21"/>
        <v>22</v>
      </c>
      <c r="W20" s="18">
        <f t="shared" si="10"/>
        <v>130</v>
      </c>
      <c r="X20" s="16">
        <f>VLOOKUP($C20,'[2]Women''s Foil'!$C$4:$AZ$148,X$1-2,FALSE)</f>
        <v>22</v>
      </c>
      <c r="Z20">
        <f t="shared" si="11"/>
        <v>0</v>
      </c>
      <c r="AA20">
        <f t="shared" si="12"/>
        <v>106</v>
      </c>
      <c r="AB20">
        <f t="shared" si="13"/>
        <v>70</v>
      </c>
      <c r="AC20">
        <f t="shared" si="14"/>
        <v>0</v>
      </c>
      <c r="AD20">
        <f t="shared" si="15"/>
        <v>0</v>
      </c>
      <c r="AE20">
        <f t="shared" si="16"/>
        <v>0</v>
      </c>
      <c r="AF20">
        <f t="shared" si="17"/>
        <v>130</v>
      </c>
      <c r="AH20" s="30"/>
    </row>
    <row r="21" spans="1:34" ht="13.5">
      <c r="A21" s="2" t="str">
        <f t="shared" si="0"/>
        <v>18</v>
      </c>
      <c r="B21" s="2" t="str">
        <f t="shared" si="1"/>
        <v> </v>
      </c>
      <c r="C21" s="26" t="s">
        <v>337</v>
      </c>
      <c r="D21" s="1">
        <v>1989</v>
      </c>
      <c r="E21" s="38">
        <f t="shared" si="2"/>
        <v>284</v>
      </c>
      <c r="F21" s="38">
        <f t="shared" si="3"/>
        <v>162</v>
      </c>
      <c r="G21" s="3">
        <v>27</v>
      </c>
      <c r="H21" s="5">
        <f t="shared" si="4"/>
        <v>60</v>
      </c>
      <c r="I21" s="4" t="s">
        <v>5</v>
      </c>
      <c r="J21" s="5">
        <f t="shared" si="5"/>
        <v>0</v>
      </c>
      <c r="K21" s="4">
        <v>14</v>
      </c>
      <c r="L21" s="5">
        <f t="shared" si="6"/>
        <v>102</v>
      </c>
      <c r="M21" s="17">
        <f t="shared" si="18"/>
        <v>26</v>
      </c>
      <c r="N21" s="18">
        <f t="shared" si="7"/>
        <v>122</v>
      </c>
      <c r="O21" s="16">
        <f>VLOOKUP($C21,'[2]Women''s Foil'!$C$4:$AZ$148,O$1-2,FALSE)</f>
        <v>26</v>
      </c>
      <c r="P21" s="17" t="str">
        <f t="shared" si="19"/>
        <v>np</v>
      </c>
      <c r="Q21" s="18">
        <f t="shared" si="8"/>
        <v>0</v>
      </c>
      <c r="R21" s="16" t="str">
        <f>VLOOKUP($C21,'[2]Women''s Foil'!$C$4:$AZ$148,R$1-2,FALSE)</f>
        <v>np</v>
      </c>
      <c r="S21" s="17" t="str">
        <f t="shared" si="20"/>
        <v>np</v>
      </c>
      <c r="T21" s="18">
        <f t="shared" si="9"/>
        <v>0</v>
      </c>
      <c r="U21" s="16" t="str">
        <f>VLOOKUP($C21,'[2]Women''s Foil'!$C$4:$AZ$148,U$1-2,FALSE)</f>
        <v>np</v>
      </c>
      <c r="V21" s="17" t="str">
        <f t="shared" si="21"/>
        <v>np</v>
      </c>
      <c r="W21" s="18">
        <f t="shared" si="10"/>
        <v>0</v>
      </c>
      <c r="X21" s="16" t="str">
        <f>VLOOKUP($C21,'[2]Women''s Foil'!$C$4:$AZ$148,X$1-2,FALSE)</f>
        <v>np</v>
      </c>
      <c r="Z21">
        <f t="shared" si="11"/>
        <v>60</v>
      </c>
      <c r="AA21">
        <f t="shared" si="12"/>
        <v>0</v>
      </c>
      <c r="AB21">
        <f t="shared" si="13"/>
        <v>102</v>
      </c>
      <c r="AC21">
        <f t="shared" si="14"/>
        <v>122</v>
      </c>
      <c r="AD21">
        <f t="shared" si="15"/>
        <v>0</v>
      </c>
      <c r="AE21">
        <f t="shared" si="16"/>
        <v>0</v>
      </c>
      <c r="AF21">
        <f t="shared" si="17"/>
        <v>0</v>
      </c>
      <c r="AH21" s="30"/>
    </row>
    <row r="22" spans="1:34" ht="13.5">
      <c r="A22" s="2" t="str">
        <f t="shared" si="0"/>
        <v>19</v>
      </c>
      <c r="B22" s="2" t="str">
        <f t="shared" si="1"/>
        <v>#</v>
      </c>
      <c r="C22" s="26" t="s">
        <v>148</v>
      </c>
      <c r="D22" s="1">
        <v>1990</v>
      </c>
      <c r="E22" s="38">
        <f t="shared" si="2"/>
        <v>280</v>
      </c>
      <c r="F22" s="38">
        <f t="shared" si="3"/>
        <v>169</v>
      </c>
      <c r="G22" s="3" t="s">
        <v>5</v>
      </c>
      <c r="H22" s="5">
        <f t="shared" si="4"/>
        <v>0</v>
      </c>
      <c r="I22" s="4">
        <v>18</v>
      </c>
      <c r="J22" s="5">
        <f t="shared" si="5"/>
        <v>69</v>
      </c>
      <c r="K22" s="4">
        <v>16</v>
      </c>
      <c r="L22" s="5">
        <f t="shared" si="6"/>
        <v>100</v>
      </c>
      <c r="M22" s="17">
        <f t="shared" si="18"/>
        <v>31.5</v>
      </c>
      <c r="N22" s="18">
        <f t="shared" si="7"/>
        <v>111</v>
      </c>
      <c r="O22" s="16">
        <f>VLOOKUP($C22,'[2]Women''s Foil'!$C$4:$AZ$148,O$1-2,FALSE)</f>
        <v>31.5</v>
      </c>
      <c r="P22" s="17" t="str">
        <f t="shared" si="19"/>
        <v>np</v>
      </c>
      <c r="Q22" s="18">
        <f t="shared" si="8"/>
        <v>0</v>
      </c>
      <c r="R22" s="16" t="str">
        <f>VLOOKUP($C22,'[2]Women''s Foil'!$C$4:$AZ$148,R$1-2,FALSE)</f>
        <v>np</v>
      </c>
      <c r="S22" s="17" t="str">
        <f t="shared" si="20"/>
        <v>np</v>
      </c>
      <c r="T22" s="18">
        <f t="shared" si="9"/>
        <v>0</v>
      </c>
      <c r="U22" s="16" t="str">
        <f>VLOOKUP($C22,'[2]Women''s Foil'!$C$4:$AZ$148,U$1-2,FALSE)</f>
        <v>np</v>
      </c>
      <c r="V22" s="17" t="str">
        <f t="shared" si="21"/>
        <v>np</v>
      </c>
      <c r="W22" s="18">
        <f t="shared" si="10"/>
        <v>0</v>
      </c>
      <c r="X22" s="16" t="str">
        <f>VLOOKUP($C22,'[2]Women''s Foil'!$C$4:$AZ$148,X$1-2,FALSE)</f>
        <v>np</v>
      </c>
      <c r="Z22">
        <f t="shared" si="11"/>
        <v>0</v>
      </c>
      <c r="AA22">
        <f t="shared" si="12"/>
        <v>69</v>
      </c>
      <c r="AB22">
        <f t="shared" si="13"/>
        <v>100</v>
      </c>
      <c r="AC22">
        <f t="shared" si="14"/>
        <v>111</v>
      </c>
      <c r="AD22">
        <f t="shared" si="15"/>
        <v>0</v>
      </c>
      <c r="AE22">
        <f t="shared" si="16"/>
        <v>0</v>
      </c>
      <c r="AF22">
        <f t="shared" si="17"/>
        <v>0</v>
      </c>
      <c r="AH22" s="30"/>
    </row>
    <row r="23" spans="1:34" ht="13.5">
      <c r="A23" s="2" t="str">
        <f t="shared" si="0"/>
        <v>20</v>
      </c>
      <c r="B23" s="2" t="str">
        <f t="shared" si="1"/>
        <v> </v>
      </c>
      <c r="C23" s="26" t="s">
        <v>214</v>
      </c>
      <c r="D23" s="1">
        <v>1988</v>
      </c>
      <c r="E23" s="38">
        <f t="shared" si="2"/>
        <v>279</v>
      </c>
      <c r="F23" s="38">
        <f t="shared" si="3"/>
        <v>210</v>
      </c>
      <c r="G23" s="3">
        <v>13</v>
      </c>
      <c r="H23" s="5">
        <f t="shared" si="4"/>
        <v>103</v>
      </c>
      <c r="I23" s="4">
        <v>9</v>
      </c>
      <c r="J23" s="5">
        <f t="shared" si="5"/>
        <v>107</v>
      </c>
      <c r="K23" s="4">
        <v>18</v>
      </c>
      <c r="L23" s="5">
        <f aca="true" t="shared" si="22" ref="L23:L54">IF(OR(K23&gt;=33,ISNUMBER(K23)=FALSE),0,VLOOKUP(K23,PointTable,L$3,TRUE))</f>
        <v>69</v>
      </c>
      <c r="M23" s="17" t="str">
        <f t="shared" si="18"/>
        <v>np</v>
      </c>
      <c r="N23" s="18">
        <f aca="true" t="shared" si="23" ref="N23:N54">IF(OR(M23&gt;=33,ISNUMBER(M23)=FALSE),0,VLOOKUP(M23,PointTable,N$3,TRUE))</f>
        <v>0</v>
      </c>
      <c r="O23" s="16" t="e">
        <f>VLOOKUP($C23,'[2]Women''s Foil'!$C$4:$AZ$148,O$1-2,FALSE)</f>
        <v>#N/A</v>
      </c>
      <c r="P23" s="17" t="str">
        <f t="shared" si="19"/>
        <v>np</v>
      </c>
      <c r="Q23" s="18">
        <f t="shared" si="8"/>
        <v>0</v>
      </c>
      <c r="R23" s="16" t="e">
        <f>VLOOKUP($C23,'[2]Women''s Foil'!$C$4:$AZ$148,R$1-2,FALSE)</f>
        <v>#N/A</v>
      </c>
      <c r="S23" s="17" t="str">
        <f t="shared" si="20"/>
        <v>np</v>
      </c>
      <c r="T23" s="18">
        <f aca="true" t="shared" si="24" ref="T23:T54">IF(OR(S23&gt;=33,ISNUMBER(S23)=FALSE),0,VLOOKUP(S23,PointTable,T$3,TRUE))</f>
        <v>0</v>
      </c>
      <c r="U23" s="16" t="e">
        <f>VLOOKUP($C23,'[2]Women''s Foil'!$C$4:$AZ$148,U$1-2,FALSE)</f>
        <v>#N/A</v>
      </c>
      <c r="V23" s="17" t="str">
        <f t="shared" si="21"/>
        <v>np</v>
      </c>
      <c r="W23" s="18">
        <f aca="true" t="shared" si="25" ref="W23:W54">IF(OR(V23&gt;=33,ISNUMBER(V23)=FALSE),0,VLOOKUP(V23,PointTable,W$3,TRUE))</f>
        <v>0</v>
      </c>
      <c r="X23" s="16" t="e">
        <f>VLOOKUP($C23,'[2]Women''s Foil'!$C$4:$AZ$148,X$1-2,FALSE)</f>
        <v>#N/A</v>
      </c>
      <c r="Z23">
        <f t="shared" si="11"/>
        <v>103</v>
      </c>
      <c r="AA23">
        <f t="shared" si="12"/>
        <v>107</v>
      </c>
      <c r="AB23">
        <f t="shared" si="13"/>
        <v>69</v>
      </c>
      <c r="AC23">
        <f t="shared" si="14"/>
        <v>0</v>
      </c>
      <c r="AD23">
        <f t="shared" si="15"/>
        <v>0</v>
      </c>
      <c r="AE23">
        <f t="shared" si="16"/>
        <v>0</v>
      </c>
      <c r="AF23">
        <f t="shared" si="17"/>
        <v>0</v>
      </c>
      <c r="AH23" s="30"/>
    </row>
    <row r="24" spans="1:34" ht="13.5">
      <c r="A24" s="2" t="str">
        <f t="shared" si="0"/>
        <v>21</v>
      </c>
      <c r="B24" s="2" t="str">
        <f t="shared" si="1"/>
        <v> </v>
      </c>
      <c r="C24" s="26" t="s">
        <v>169</v>
      </c>
      <c r="D24" s="1">
        <v>1988</v>
      </c>
      <c r="E24" s="38">
        <f t="shared" si="2"/>
        <v>262</v>
      </c>
      <c r="F24" s="38">
        <f t="shared" si="3"/>
        <v>203</v>
      </c>
      <c r="G24" s="3">
        <v>14</v>
      </c>
      <c r="H24" s="5">
        <f t="shared" si="4"/>
        <v>102</v>
      </c>
      <c r="I24" s="4">
        <v>28</v>
      </c>
      <c r="J24" s="5">
        <f t="shared" si="5"/>
        <v>59</v>
      </c>
      <c r="K24" s="4">
        <v>15</v>
      </c>
      <c r="L24" s="5">
        <f t="shared" si="22"/>
        <v>101</v>
      </c>
      <c r="M24" s="17" t="str">
        <f>IF(ISERROR(O24),"np",O24)</f>
        <v>np</v>
      </c>
      <c r="N24" s="18">
        <f t="shared" si="23"/>
        <v>0</v>
      </c>
      <c r="O24" s="16" t="e">
        <f>VLOOKUP($C24,'[2]Women''s Foil'!$C$4:$AZ$148,O$1-2,FALSE)</f>
        <v>#N/A</v>
      </c>
      <c r="P24" s="17" t="str">
        <f>IF(ISERROR(R24),"np",R24)</f>
        <v>np</v>
      </c>
      <c r="Q24" s="18">
        <f t="shared" si="8"/>
        <v>0</v>
      </c>
      <c r="R24" s="16" t="e">
        <f>VLOOKUP($C24,'[2]Women''s Foil'!$C$4:$AZ$148,R$1-2,FALSE)</f>
        <v>#N/A</v>
      </c>
      <c r="S24" s="17" t="str">
        <f>IF(ISERROR(U24),"np",U24)</f>
        <v>np</v>
      </c>
      <c r="T24" s="18">
        <f t="shared" si="24"/>
        <v>0</v>
      </c>
      <c r="U24" s="16" t="e">
        <f>VLOOKUP($C24,'[2]Women''s Foil'!$C$4:$AZ$148,U$1-2,FALSE)</f>
        <v>#N/A</v>
      </c>
      <c r="V24" s="17" t="str">
        <f>IF(ISERROR(X24),"np",X24)</f>
        <v>np</v>
      </c>
      <c r="W24" s="18">
        <f t="shared" si="25"/>
        <v>0</v>
      </c>
      <c r="X24" s="16" t="e">
        <f>VLOOKUP($C24,'[2]Women''s Foil'!$C$4:$AZ$148,X$1-2,FALSE)</f>
        <v>#N/A</v>
      </c>
      <c r="Z24">
        <f t="shared" si="11"/>
        <v>102</v>
      </c>
      <c r="AA24">
        <f t="shared" si="12"/>
        <v>59</v>
      </c>
      <c r="AB24">
        <f t="shared" si="13"/>
        <v>101</v>
      </c>
      <c r="AC24">
        <f t="shared" si="14"/>
        <v>0</v>
      </c>
      <c r="AD24">
        <f t="shared" si="15"/>
        <v>0</v>
      </c>
      <c r="AE24">
        <f t="shared" si="16"/>
        <v>0</v>
      </c>
      <c r="AF24">
        <f t="shared" si="17"/>
        <v>0</v>
      </c>
      <c r="AH24" s="30"/>
    </row>
    <row r="25" spans="1:34" ht="13.5">
      <c r="A25" s="2" t="str">
        <f t="shared" si="0"/>
        <v>22</v>
      </c>
      <c r="B25" s="2" t="str">
        <f t="shared" si="1"/>
        <v>#</v>
      </c>
      <c r="C25" s="26" t="s">
        <v>358</v>
      </c>
      <c r="D25" s="1">
        <v>1990</v>
      </c>
      <c r="E25" s="38">
        <f t="shared" si="2"/>
        <v>229</v>
      </c>
      <c r="F25" s="38">
        <f t="shared" si="3"/>
        <v>165</v>
      </c>
      <c r="G25" s="3">
        <v>16</v>
      </c>
      <c r="H25" s="5">
        <f t="shared" si="4"/>
        <v>100</v>
      </c>
      <c r="I25" s="4">
        <v>22</v>
      </c>
      <c r="J25" s="5">
        <f t="shared" si="5"/>
        <v>65</v>
      </c>
      <c r="K25" s="4">
        <v>23</v>
      </c>
      <c r="L25" s="5">
        <f t="shared" si="22"/>
        <v>64</v>
      </c>
      <c r="M25" s="17" t="str">
        <f>IF(ISERROR(O25),"np",O25)</f>
        <v>np</v>
      </c>
      <c r="N25" s="18">
        <f t="shared" si="23"/>
        <v>0</v>
      </c>
      <c r="O25" s="16" t="e">
        <f>VLOOKUP($C25,'[2]Women''s Foil'!$C$4:$AZ$148,O$1-2,FALSE)</f>
        <v>#N/A</v>
      </c>
      <c r="P25" s="17" t="str">
        <f>IF(ISERROR(R25),"np",R25)</f>
        <v>np</v>
      </c>
      <c r="Q25" s="18">
        <f t="shared" si="8"/>
        <v>0</v>
      </c>
      <c r="R25" s="16" t="e">
        <f>VLOOKUP($C25,'[2]Women''s Foil'!$C$4:$AZ$148,R$1-2,FALSE)</f>
        <v>#N/A</v>
      </c>
      <c r="S25" s="17" t="str">
        <f>IF(ISERROR(U25),"np",U25)</f>
        <v>np</v>
      </c>
      <c r="T25" s="18">
        <f t="shared" si="24"/>
        <v>0</v>
      </c>
      <c r="U25" s="16" t="e">
        <f>VLOOKUP($C25,'[2]Women''s Foil'!$C$4:$AZ$148,U$1-2,FALSE)</f>
        <v>#N/A</v>
      </c>
      <c r="V25" s="17" t="str">
        <f>IF(ISERROR(X25),"np",X25)</f>
        <v>np</v>
      </c>
      <c r="W25" s="18">
        <f t="shared" si="25"/>
        <v>0</v>
      </c>
      <c r="X25" s="16" t="e">
        <f>VLOOKUP($C25,'[2]Women''s Foil'!$C$4:$AZ$148,X$1-2,FALSE)</f>
        <v>#N/A</v>
      </c>
      <c r="Z25">
        <f t="shared" si="11"/>
        <v>100</v>
      </c>
      <c r="AA25">
        <f t="shared" si="12"/>
        <v>65</v>
      </c>
      <c r="AB25">
        <f t="shared" si="13"/>
        <v>64</v>
      </c>
      <c r="AC25">
        <f t="shared" si="14"/>
        <v>0</v>
      </c>
      <c r="AD25">
        <f t="shared" si="15"/>
        <v>0</v>
      </c>
      <c r="AE25">
        <f t="shared" si="16"/>
        <v>0</v>
      </c>
      <c r="AF25">
        <f t="shared" si="17"/>
        <v>0</v>
      </c>
      <c r="AH25" s="30"/>
    </row>
    <row r="26" spans="1:34" ht="13.5">
      <c r="A26" s="2" t="str">
        <f t="shared" si="0"/>
        <v>23</v>
      </c>
      <c r="B26" s="2" t="str">
        <f t="shared" si="1"/>
        <v> </v>
      </c>
      <c r="C26" s="41" t="s">
        <v>536</v>
      </c>
      <c r="D26" s="34">
        <v>1989</v>
      </c>
      <c r="E26" s="38">
        <f t="shared" si="2"/>
        <v>210</v>
      </c>
      <c r="F26" s="38">
        <f t="shared" si="3"/>
        <v>0</v>
      </c>
      <c r="G26" s="3" t="s">
        <v>5</v>
      </c>
      <c r="H26" s="5">
        <f t="shared" si="4"/>
        <v>0</v>
      </c>
      <c r="I26" s="4" t="s">
        <v>5</v>
      </c>
      <c r="J26" s="5">
        <f t="shared" si="5"/>
        <v>0</v>
      </c>
      <c r="K26" s="4" t="s">
        <v>5</v>
      </c>
      <c r="L26" s="5">
        <f t="shared" si="22"/>
        <v>0</v>
      </c>
      <c r="M26" s="17">
        <f>IF(ISERROR(O26),"np",O26)</f>
        <v>11</v>
      </c>
      <c r="N26" s="18">
        <f t="shared" si="23"/>
        <v>210</v>
      </c>
      <c r="O26" s="16">
        <f>VLOOKUP($C26,'[2]Women''s Foil'!$C$4:$AZ$148,O$1-2,FALSE)</f>
        <v>11</v>
      </c>
      <c r="P26" s="17" t="str">
        <f>IF(ISERROR(R26),"np",R26)</f>
        <v>np</v>
      </c>
      <c r="Q26" s="18">
        <f t="shared" si="8"/>
        <v>0</v>
      </c>
      <c r="R26" s="16" t="str">
        <f>VLOOKUP($C26,'[2]Women''s Foil'!$C$4:$AZ$148,R$1-2,FALSE)</f>
        <v>np</v>
      </c>
      <c r="S26" s="17" t="str">
        <f>IF(ISERROR(U26),"np",U26)</f>
        <v>np</v>
      </c>
      <c r="T26" s="18">
        <f t="shared" si="24"/>
        <v>0</v>
      </c>
      <c r="U26" s="16" t="str">
        <f>VLOOKUP($C26,'[2]Women''s Foil'!$C$4:$AZ$148,U$1-2,FALSE)</f>
        <v>np</v>
      </c>
      <c r="V26" s="17" t="str">
        <f>IF(ISERROR(X26),"np",X26)</f>
        <v>np</v>
      </c>
      <c r="W26" s="18">
        <f t="shared" si="25"/>
        <v>0</v>
      </c>
      <c r="X26" s="16" t="str">
        <f>VLOOKUP($C26,'[2]Women''s Foil'!$C$4:$AZ$148,X$1-2,FALSE)</f>
        <v>np</v>
      </c>
      <c r="Z26">
        <f t="shared" si="11"/>
        <v>0</v>
      </c>
      <c r="AA26">
        <f t="shared" si="12"/>
        <v>0</v>
      </c>
      <c r="AB26">
        <f t="shared" si="13"/>
        <v>0</v>
      </c>
      <c r="AC26">
        <f t="shared" si="14"/>
        <v>210</v>
      </c>
      <c r="AD26">
        <f t="shared" si="15"/>
        <v>0</v>
      </c>
      <c r="AE26">
        <f t="shared" si="16"/>
        <v>0</v>
      </c>
      <c r="AF26">
        <f t="shared" si="17"/>
        <v>0</v>
      </c>
      <c r="AH26" s="30"/>
    </row>
    <row r="27" spans="1:34" ht="13.5">
      <c r="A27" s="2" t="str">
        <f t="shared" si="0"/>
        <v>24</v>
      </c>
      <c r="B27" s="2" t="str">
        <f t="shared" si="1"/>
        <v>#</v>
      </c>
      <c r="C27" s="26" t="s">
        <v>82</v>
      </c>
      <c r="D27" s="1">
        <v>1990</v>
      </c>
      <c r="E27" s="38">
        <f t="shared" si="2"/>
        <v>209</v>
      </c>
      <c r="F27" s="38">
        <f t="shared" si="3"/>
        <v>209</v>
      </c>
      <c r="G27" s="3">
        <v>11</v>
      </c>
      <c r="H27" s="5">
        <f t="shared" si="4"/>
        <v>105</v>
      </c>
      <c r="I27" s="4">
        <v>12</v>
      </c>
      <c r="J27" s="5">
        <f t="shared" si="5"/>
        <v>104</v>
      </c>
      <c r="K27" s="4" t="s">
        <v>5</v>
      </c>
      <c r="L27" s="5">
        <f t="shared" si="22"/>
        <v>0</v>
      </c>
      <c r="M27" s="17" t="str">
        <f>IF(ISERROR(O27),"np",O27)</f>
        <v>np</v>
      </c>
      <c r="N27" s="18">
        <f t="shared" si="23"/>
        <v>0</v>
      </c>
      <c r="O27" s="16" t="e">
        <f>VLOOKUP($C27,'[2]Women''s Foil'!$C$4:$AZ$148,O$1-2,FALSE)</f>
        <v>#N/A</v>
      </c>
      <c r="P27" s="17" t="str">
        <f>IF(ISERROR(R27),"np",R27)</f>
        <v>np</v>
      </c>
      <c r="Q27" s="18">
        <f t="shared" si="8"/>
        <v>0</v>
      </c>
      <c r="R27" s="16" t="e">
        <f>VLOOKUP($C27,'[2]Women''s Foil'!$C$4:$AZ$148,R$1-2,FALSE)</f>
        <v>#N/A</v>
      </c>
      <c r="S27" s="17" t="str">
        <f>IF(ISERROR(U27),"np",U27)</f>
        <v>np</v>
      </c>
      <c r="T27" s="18">
        <f t="shared" si="24"/>
        <v>0</v>
      </c>
      <c r="U27" s="16" t="e">
        <f>VLOOKUP($C27,'[2]Women''s Foil'!$C$4:$AZ$148,U$1-2,FALSE)</f>
        <v>#N/A</v>
      </c>
      <c r="V27" s="17" t="str">
        <f>IF(ISERROR(X27),"np",X27)</f>
        <v>np</v>
      </c>
      <c r="W27" s="18">
        <f t="shared" si="25"/>
        <v>0</v>
      </c>
      <c r="X27" s="16" t="e">
        <f>VLOOKUP($C27,'[2]Women''s Foil'!$C$4:$AZ$148,X$1-2,FALSE)</f>
        <v>#N/A</v>
      </c>
      <c r="Z27">
        <f t="shared" si="11"/>
        <v>105</v>
      </c>
      <c r="AA27">
        <f t="shared" si="12"/>
        <v>104</v>
      </c>
      <c r="AB27">
        <f t="shared" si="13"/>
        <v>0</v>
      </c>
      <c r="AC27">
        <f t="shared" si="14"/>
        <v>0</v>
      </c>
      <c r="AD27">
        <f t="shared" si="15"/>
        <v>0</v>
      </c>
      <c r="AE27">
        <f t="shared" si="16"/>
        <v>0</v>
      </c>
      <c r="AF27">
        <f t="shared" si="17"/>
        <v>0</v>
      </c>
      <c r="AH27" s="30"/>
    </row>
    <row r="28" spans="1:34" ht="13.5">
      <c r="A28" s="2" t="str">
        <f t="shared" si="0"/>
        <v>25</v>
      </c>
      <c r="B28" s="2" t="str">
        <f t="shared" si="1"/>
        <v> </v>
      </c>
      <c r="C28" s="26" t="s">
        <v>225</v>
      </c>
      <c r="D28" s="1">
        <v>1988</v>
      </c>
      <c r="E28" s="38">
        <f t="shared" si="2"/>
        <v>208</v>
      </c>
      <c r="F28" s="38">
        <f t="shared" si="3"/>
        <v>68</v>
      </c>
      <c r="G28" s="3" t="s">
        <v>5</v>
      </c>
      <c r="H28" s="5">
        <f t="shared" si="4"/>
        <v>0</v>
      </c>
      <c r="I28" s="4" t="s">
        <v>5</v>
      </c>
      <c r="J28" s="5">
        <f t="shared" si="5"/>
        <v>0</v>
      </c>
      <c r="K28" s="4">
        <v>19</v>
      </c>
      <c r="L28" s="5">
        <f t="shared" si="22"/>
        <v>68</v>
      </c>
      <c r="M28" s="17">
        <f t="shared" si="18"/>
        <v>17</v>
      </c>
      <c r="N28" s="18">
        <f t="shared" si="23"/>
        <v>140</v>
      </c>
      <c r="O28" s="16">
        <f>VLOOKUP($C28,'[2]Women''s Foil'!$C$4:$AZ$148,O$1-2,FALSE)</f>
        <v>17</v>
      </c>
      <c r="P28" s="17" t="str">
        <f t="shared" si="19"/>
        <v>np</v>
      </c>
      <c r="Q28" s="18">
        <f t="shared" si="8"/>
        <v>0</v>
      </c>
      <c r="R28" s="16" t="str">
        <f>VLOOKUP($C28,'[2]Women''s Foil'!$C$4:$AZ$148,R$1-2,FALSE)</f>
        <v>np</v>
      </c>
      <c r="S28" s="17" t="str">
        <f t="shared" si="20"/>
        <v>np</v>
      </c>
      <c r="T28" s="18">
        <f t="shared" si="24"/>
        <v>0</v>
      </c>
      <c r="U28" s="16" t="str">
        <f>VLOOKUP($C28,'[2]Women''s Foil'!$C$4:$AZ$148,U$1-2,FALSE)</f>
        <v>np</v>
      </c>
      <c r="V28" s="17" t="str">
        <f t="shared" si="21"/>
        <v>np</v>
      </c>
      <c r="W28" s="18">
        <f t="shared" si="25"/>
        <v>0</v>
      </c>
      <c r="X28" s="16" t="str">
        <f>VLOOKUP($C28,'[2]Women''s Foil'!$C$4:$AZ$148,X$1-2,FALSE)</f>
        <v>np</v>
      </c>
      <c r="Z28">
        <f t="shared" si="11"/>
        <v>0</v>
      </c>
      <c r="AA28">
        <f t="shared" si="12"/>
        <v>0</v>
      </c>
      <c r="AB28">
        <f t="shared" si="13"/>
        <v>68</v>
      </c>
      <c r="AC28">
        <f t="shared" si="14"/>
        <v>140</v>
      </c>
      <c r="AD28">
        <f t="shared" si="15"/>
        <v>0</v>
      </c>
      <c r="AE28">
        <f t="shared" si="16"/>
        <v>0</v>
      </c>
      <c r="AF28">
        <f t="shared" si="17"/>
        <v>0</v>
      </c>
      <c r="AH28" s="30"/>
    </row>
    <row r="29" spans="1:34" ht="13.5">
      <c r="A29" s="2" t="str">
        <f t="shared" si="0"/>
        <v>26</v>
      </c>
      <c r="B29" s="2" t="str">
        <f t="shared" si="1"/>
        <v>#</v>
      </c>
      <c r="C29" s="26" t="s">
        <v>48</v>
      </c>
      <c r="D29" s="1">
        <v>1990</v>
      </c>
      <c r="E29" s="38">
        <f t="shared" si="2"/>
        <v>200</v>
      </c>
      <c r="F29" s="38">
        <f t="shared" si="3"/>
        <v>200</v>
      </c>
      <c r="G29" s="3" t="s">
        <v>5</v>
      </c>
      <c r="H29" s="5">
        <f t="shared" si="4"/>
        <v>0</v>
      </c>
      <c r="I29" s="4">
        <v>24</v>
      </c>
      <c r="J29" s="5">
        <f t="shared" si="5"/>
        <v>63</v>
      </c>
      <c r="K29" s="4">
        <v>8</v>
      </c>
      <c r="L29" s="5">
        <f t="shared" si="22"/>
        <v>137</v>
      </c>
      <c r="M29" s="17" t="str">
        <f>IF(ISERROR(O29),"np",O29)</f>
        <v>np</v>
      </c>
      <c r="N29" s="18">
        <f t="shared" si="23"/>
        <v>0</v>
      </c>
      <c r="O29" s="16" t="e">
        <f>VLOOKUP($C29,'[2]Women''s Foil'!$C$4:$AZ$148,O$1-2,FALSE)</f>
        <v>#N/A</v>
      </c>
      <c r="P29" s="17" t="str">
        <f>IF(ISERROR(R29),"np",R29)</f>
        <v>np</v>
      </c>
      <c r="Q29" s="18">
        <f t="shared" si="8"/>
        <v>0</v>
      </c>
      <c r="R29" s="16" t="e">
        <f>VLOOKUP($C29,'[2]Women''s Foil'!$C$4:$AZ$148,R$1-2,FALSE)</f>
        <v>#N/A</v>
      </c>
      <c r="S29" s="17" t="str">
        <f>IF(ISERROR(U29),"np",U29)</f>
        <v>np</v>
      </c>
      <c r="T29" s="18">
        <f t="shared" si="24"/>
        <v>0</v>
      </c>
      <c r="U29" s="16" t="e">
        <f>VLOOKUP($C29,'[2]Women''s Foil'!$C$4:$AZ$148,U$1-2,FALSE)</f>
        <v>#N/A</v>
      </c>
      <c r="V29" s="17" t="str">
        <f>IF(ISERROR(X29),"np",X29)</f>
        <v>np</v>
      </c>
      <c r="W29" s="18">
        <f t="shared" si="25"/>
        <v>0</v>
      </c>
      <c r="X29" s="16" t="e">
        <f>VLOOKUP($C29,'[2]Women''s Foil'!$C$4:$AZ$148,X$1-2,FALSE)</f>
        <v>#N/A</v>
      </c>
      <c r="Z29">
        <f t="shared" si="11"/>
        <v>0</v>
      </c>
      <c r="AA29">
        <f t="shared" si="12"/>
        <v>63</v>
      </c>
      <c r="AB29">
        <f t="shared" si="13"/>
        <v>137</v>
      </c>
      <c r="AC29">
        <f t="shared" si="14"/>
        <v>0</v>
      </c>
      <c r="AD29">
        <f t="shared" si="15"/>
        <v>0</v>
      </c>
      <c r="AE29">
        <f t="shared" si="16"/>
        <v>0</v>
      </c>
      <c r="AF29">
        <f t="shared" si="17"/>
        <v>0</v>
      </c>
      <c r="AH29" s="30"/>
    </row>
    <row r="30" spans="1:34" ht="13.5">
      <c r="A30" s="2" t="str">
        <f t="shared" si="0"/>
        <v>27T</v>
      </c>
      <c r="B30" s="2" t="str">
        <f t="shared" si="1"/>
        <v> </v>
      </c>
      <c r="C30" s="26" t="s">
        <v>168</v>
      </c>
      <c r="D30" s="1">
        <v>1988</v>
      </c>
      <c r="E30" s="38">
        <f t="shared" si="2"/>
        <v>174</v>
      </c>
      <c r="F30" s="38">
        <f t="shared" si="3"/>
        <v>174</v>
      </c>
      <c r="G30" s="3">
        <v>9</v>
      </c>
      <c r="H30" s="5">
        <f t="shared" si="4"/>
        <v>107</v>
      </c>
      <c r="I30" s="4" t="s">
        <v>5</v>
      </c>
      <c r="J30" s="5">
        <f t="shared" si="5"/>
        <v>0</v>
      </c>
      <c r="K30" s="4">
        <v>20</v>
      </c>
      <c r="L30" s="5">
        <f t="shared" si="22"/>
        <v>67</v>
      </c>
      <c r="M30" s="17" t="str">
        <f t="shared" si="18"/>
        <v>np</v>
      </c>
      <c r="N30" s="18">
        <f t="shared" si="23"/>
        <v>0</v>
      </c>
      <c r="O30" s="16" t="str">
        <f>VLOOKUP($C30,'[2]Women''s Foil'!$C$4:$AZ$148,O$1-2,FALSE)</f>
        <v>np</v>
      </c>
      <c r="P30" s="17" t="str">
        <f t="shared" si="19"/>
        <v>np</v>
      </c>
      <c r="Q30" s="18">
        <f t="shared" si="8"/>
        <v>0</v>
      </c>
      <c r="R30" s="16" t="str">
        <f>VLOOKUP($C30,'[2]Women''s Foil'!$C$4:$AZ$148,R$1-2,FALSE)</f>
        <v>np</v>
      </c>
      <c r="S30" s="17" t="str">
        <f t="shared" si="20"/>
        <v>np</v>
      </c>
      <c r="T30" s="18">
        <f t="shared" si="24"/>
        <v>0</v>
      </c>
      <c r="U30" s="16" t="str">
        <f>VLOOKUP($C30,'[2]Women''s Foil'!$C$4:$AZ$148,U$1-2,FALSE)</f>
        <v>np</v>
      </c>
      <c r="V30" s="17" t="str">
        <f t="shared" si="21"/>
        <v>np</v>
      </c>
      <c r="W30" s="18">
        <f t="shared" si="25"/>
        <v>0</v>
      </c>
      <c r="X30" s="16" t="str">
        <f>VLOOKUP($C30,'[2]Women''s Foil'!$C$4:$AZ$148,X$1-2,FALSE)</f>
        <v>np</v>
      </c>
      <c r="Z30">
        <f t="shared" si="11"/>
        <v>107</v>
      </c>
      <c r="AA30">
        <f t="shared" si="12"/>
        <v>0</v>
      </c>
      <c r="AB30">
        <f t="shared" si="13"/>
        <v>67</v>
      </c>
      <c r="AC30">
        <f t="shared" si="14"/>
        <v>0</v>
      </c>
      <c r="AD30">
        <f t="shared" si="15"/>
        <v>0</v>
      </c>
      <c r="AE30">
        <f t="shared" si="16"/>
        <v>0</v>
      </c>
      <c r="AF30">
        <f t="shared" si="17"/>
        <v>0</v>
      </c>
      <c r="AH30" s="30"/>
    </row>
    <row r="31" spans="1:34" ht="13.5">
      <c r="A31" s="2" t="str">
        <f t="shared" si="0"/>
        <v>27T</v>
      </c>
      <c r="B31" s="2" t="str">
        <f t="shared" si="1"/>
        <v>#</v>
      </c>
      <c r="C31" s="26" t="s">
        <v>179</v>
      </c>
      <c r="D31" s="1">
        <v>1990</v>
      </c>
      <c r="E31" s="38">
        <f t="shared" si="2"/>
        <v>174</v>
      </c>
      <c r="F31" s="38">
        <f t="shared" si="3"/>
        <v>117</v>
      </c>
      <c r="G31" s="3">
        <v>28</v>
      </c>
      <c r="H31" s="5">
        <f t="shared" si="4"/>
        <v>59</v>
      </c>
      <c r="I31" s="4">
        <v>30</v>
      </c>
      <c r="J31" s="5">
        <f t="shared" si="5"/>
        <v>57</v>
      </c>
      <c r="K31" s="4">
        <v>29</v>
      </c>
      <c r="L31" s="5">
        <f t="shared" si="22"/>
        <v>58</v>
      </c>
      <c r="M31" s="17" t="str">
        <f t="shared" si="18"/>
        <v>np</v>
      </c>
      <c r="N31" s="18">
        <f t="shared" si="23"/>
        <v>0</v>
      </c>
      <c r="O31" s="16" t="e">
        <f>VLOOKUP($C31,'[2]Women''s Foil'!$C$4:$AZ$148,O$1-2,FALSE)</f>
        <v>#N/A</v>
      </c>
      <c r="P31" s="17" t="str">
        <f t="shared" si="19"/>
        <v>np</v>
      </c>
      <c r="Q31" s="18">
        <f t="shared" si="8"/>
        <v>0</v>
      </c>
      <c r="R31" s="16" t="e">
        <f>VLOOKUP($C31,'[2]Women''s Foil'!$C$4:$AZ$148,R$1-2,FALSE)</f>
        <v>#N/A</v>
      </c>
      <c r="S31" s="17" t="str">
        <f t="shared" si="20"/>
        <v>np</v>
      </c>
      <c r="T31" s="18">
        <f t="shared" si="24"/>
        <v>0</v>
      </c>
      <c r="U31" s="16" t="e">
        <f>VLOOKUP($C31,'[2]Women''s Foil'!$C$4:$AZ$148,U$1-2,FALSE)</f>
        <v>#N/A</v>
      </c>
      <c r="V31" s="17" t="str">
        <f t="shared" si="21"/>
        <v>np</v>
      </c>
      <c r="W31" s="18">
        <f t="shared" si="25"/>
        <v>0</v>
      </c>
      <c r="X31" s="16" t="e">
        <f>VLOOKUP($C31,'[2]Women''s Foil'!$C$4:$AZ$148,X$1-2,FALSE)</f>
        <v>#N/A</v>
      </c>
      <c r="Z31">
        <f t="shared" si="11"/>
        <v>59</v>
      </c>
      <c r="AA31">
        <f t="shared" si="12"/>
        <v>57</v>
      </c>
      <c r="AB31">
        <f t="shared" si="13"/>
        <v>58</v>
      </c>
      <c r="AC31">
        <f t="shared" si="14"/>
        <v>0</v>
      </c>
      <c r="AD31">
        <f t="shared" si="15"/>
        <v>0</v>
      </c>
      <c r="AE31">
        <f t="shared" si="16"/>
        <v>0</v>
      </c>
      <c r="AF31">
        <f t="shared" si="17"/>
        <v>0</v>
      </c>
      <c r="AH31" s="30"/>
    </row>
    <row r="32" spans="1:34" ht="13.5">
      <c r="A32" s="2" t="str">
        <f t="shared" si="0"/>
        <v>29</v>
      </c>
      <c r="B32" s="2" t="str">
        <f t="shared" si="1"/>
        <v>#</v>
      </c>
      <c r="C32" s="26" t="s">
        <v>33</v>
      </c>
      <c r="D32" s="1">
        <v>1990</v>
      </c>
      <c r="E32" s="38">
        <f t="shared" si="2"/>
        <v>170</v>
      </c>
      <c r="F32" s="38">
        <f t="shared" si="3"/>
        <v>170</v>
      </c>
      <c r="G32" s="3">
        <v>3</v>
      </c>
      <c r="H32" s="5">
        <f t="shared" si="4"/>
        <v>170</v>
      </c>
      <c r="I32" s="4" t="s">
        <v>5</v>
      </c>
      <c r="J32" s="5">
        <f t="shared" si="5"/>
        <v>0</v>
      </c>
      <c r="K32" s="4" t="s">
        <v>5</v>
      </c>
      <c r="L32" s="5">
        <f t="shared" si="22"/>
        <v>0</v>
      </c>
      <c r="M32" s="17" t="str">
        <f t="shared" si="18"/>
        <v>np</v>
      </c>
      <c r="N32" s="18">
        <f t="shared" si="23"/>
        <v>0</v>
      </c>
      <c r="O32" s="16" t="e">
        <f>VLOOKUP($C32,'[2]Women''s Foil'!$C$4:$AZ$148,O$1-2,FALSE)</f>
        <v>#N/A</v>
      </c>
      <c r="P32" s="17" t="str">
        <f t="shared" si="19"/>
        <v>np</v>
      </c>
      <c r="Q32" s="18">
        <f t="shared" si="8"/>
        <v>0</v>
      </c>
      <c r="R32" s="16" t="e">
        <f>VLOOKUP($C32,'[2]Women''s Foil'!$C$4:$AZ$148,R$1-2,FALSE)</f>
        <v>#N/A</v>
      </c>
      <c r="S32" s="17" t="str">
        <f t="shared" si="20"/>
        <v>np</v>
      </c>
      <c r="T32" s="18">
        <f t="shared" si="24"/>
        <v>0</v>
      </c>
      <c r="U32" s="16" t="e">
        <f>VLOOKUP($C32,'[2]Women''s Foil'!$C$4:$AZ$148,U$1-2,FALSE)</f>
        <v>#N/A</v>
      </c>
      <c r="V32" s="17" t="str">
        <f t="shared" si="21"/>
        <v>np</v>
      </c>
      <c r="W32" s="18">
        <f t="shared" si="25"/>
        <v>0</v>
      </c>
      <c r="X32" s="16" t="e">
        <f>VLOOKUP($C32,'[2]Women''s Foil'!$C$4:$AZ$148,X$1-2,FALSE)</f>
        <v>#N/A</v>
      </c>
      <c r="Z32">
        <f t="shared" si="11"/>
        <v>170</v>
      </c>
      <c r="AA32">
        <f t="shared" si="12"/>
        <v>0</v>
      </c>
      <c r="AB32">
        <f t="shared" si="13"/>
        <v>0</v>
      </c>
      <c r="AC32">
        <f t="shared" si="14"/>
        <v>0</v>
      </c>
      <c r="AD32">
        <f t="shared" si="15"/>
        <v>0</v>
      </c>
      <c r="AE32">
        <f t="shared" si="16"/>
        <v>0</v>
      </c>
      <c r="AF32">
        <f t="shared" si="17"/>
        <v>0</v>
      </c>
      <c r="AH32" s="30"/>
    </row>
    <row r="33" spans="1:34" ht="13.5">
      <c r="A33" s="2" t="str">
        <f t="shared" si="0"/>
        <v>30</v>
      </c>
      <c r="B33" s="2" t="str">
        <f t="shared" si="1"/>
        <v>#</v>
      </c>
      <c r="C33" s="26" t="s">
        <v>116</v>
      </c>
      <c r="D33" s="1">
        <v>1991</v>
      </c>
      <c r="E33" s="38">
        <f t="shared" si="2"/>
        <v>161</v>
      </c>
      <c r="F33" s="38">
        <f t="shared" si="3"/>
        <v>161</v>
      </c>
      <c r="G33" s="3">
        <v>15</v>
      </c>
      <c r="H33" s="5">
        <f t="shared" si="4"/>
        <v>101</v>
      </c>
      <c r="I33" s="4" t="s">
        <v>5</v>
      </c>
      <c r="J33" s="5">
        <f t="shared" si="5"/>
        <v>0</v>
      </c>
      <c r="K33" s="4">
        <v>27</v>
      </c>
      <c r="L33" s="5">
        <f t="shared" si="22"/>
        <v>60</v>
      </c>
      <c r="M33" s="17" t="str">
        <f t="shared" si="18"/>
        <v>np</v>
      </c>
      <c r="N33" s="18">
        <f t="shared" si="23"/>
        <v>0</v>
      </c>
      <c r="O33" s="16" t="e">
        <f>VLOOKUP($C33,'[2]Women''s Foil'!$C$4:$AZ$148,O$1-2,FALSE)</f>
        <v>#N/A</v>
      </c>
      <c r="P33" s="17" t="str">
        <f t="shared" si="19"/>
        <v>np</v>
      </c>
      <c r="Q33" s="18">
        <f t="shared" si="8"/>
        <v>0</v>
      </c>
      <c r="R33" s="16" t="e">
        <f>VLOOKUP($C33,'[2]Women''s Foil'!$C$4:$AZ$148,R$1-2,FALSE)</f>
        <v>#N/A</v>
      </c>
      <c r="S33" s="17" t="str">
        <f t="shared" si="20"/>
        <v>np</v>
      </c>
      <c r="T33" s="18">
        <f t="shared" si="24"/>
        <v>0</v>
      </c>
      <c r="U33" s="16" t="e">
        <f>VLOOKUP($C33,'[2]Women''s Foil'!$C$4:$AZ$148,U$1-2,FALSE)</f>
        <v>#N/A</v>
      </c>
      <c r="V33" s="17" t="str">
        <f t="shared" si="21"/>
        <v>np</v>
      </c>
      <c r="W33" s="18">
        <f t="shared" si="25"/>
        <v>0</v>
      </c>
      <c r="X33" s="16" t="e">
        <f>VLOOKUP($C33,'[2]Women''s Foil'!$C$4:$AZ$148,X$1-2,FALSE)</f>
        <v>#N/A</v>
      </c>
      <c r="Z33">
        <f t="shared" si="11"/>
        <v>101</v>
      </c>
      <c r="AA33">
        <f t="shared" si="12"/>
        <v>0</v>
      </c>
      <c r="AB33">
        <f t="shared" si="13"/>
        <v>60</v>
      </c>
      <c r="AC33">
        <f t="shared" si="14"/>
        <v>0</v>
      </c>
      <c r="AD33">
        <f t="shared" si="15"/>
        <v>0</v>
      </c>
      <c r="AE33">
        <f t="shared" si="16"/>
        <v>0</v>
      </c>
      <c r="AF33">
        <f t="shared" si="17"/>
        <v>0</v>
      </c>
      <c r="AH33" s="30"/>
    </row>
    <row r="34" spans="1:34" ht="13.5">
      <c r="A34" s="2" t="str">
        <f t="shared" si="0"/>
        <v>31T</v>
      </c>
      <c r="B34" s="2" t="str">
        <f t="shared" si="1"/>
        <v> </v>
      </c>
      <c r="C34" s="26" t="s">
        <v>332</v>
      </c>
      <c r="D34" s="1">
        <v>1989</v>
      </c>
      <c r="E34" s="38">
        <f t="shared" si="2"/>
        <v>129</v>
      </c>
      <c r="F34" s="38">
        <f t="shared" si="3"/>
        <v>129</v>
      </c>
      <c r="G34" s="3">
        <v>19</v>
      </c>
      <c r="H34" s="5">
        <f t="shared" si="4"/>
        <v>68</v>
      </c>
      <c r="I34" s="4" t="s">
        <v>5</v>
      </c>
      <c r="J34" s="5">
        <f t="shared" si="5"/>
        <v>0</v>
      </c>
      <c r="K34" s="4">
        <v>26</v>
      </c>
      <c r="L34" s="5">
        <f t="shared" si="22"/>
        <v>61</v>
      </c>
      <c r="M34" s="17" t="str">
        <f t="shared" si="18"/>
        <v>np</v>
      </c>
      <c r="N34" s="18">
        <f t="shared" si="23"/>
        <v>0</v>
      </c>
      <c r="O34" s="16" t="e">
        <f>VLOOKUP($C34,'[2]Women''s Foil'!$C$4:$AZ$148,O$1-2,FALSE)</f>
        <v>#N/A</v>
      </c>
      <c r="P34" s="17" t="str">
        <f t="shared" si="19"/>
        <v>np</v>
      </c>
      <c r="Q34" s="18">
        <f t="shared" si="8"/>
        <v>0</v>
      </c>
      <c r="R34" s="16" t="e">
        <f>VLOOKUP($C34,'[2]Women''s Foil'!$C$4:$AZ$148,R$1-2,FALSE)</f>
        <v>#N/A</v>
      </c>
      <c r="S34" s="17" t="str">
        <f t="shared" si="20"/>
        <v>np</v>
      </c>
      <c r="T34" s="18">
        <f t="shared" si="24"/>
        <v>0</v>
      </c>
      <c r="U34" s="16" t="e">
        <f>VLOOKUP($C34,'[2]Women''s Foil'!$C$4:$AZ$148,U$1-2,FALSE)</f>
        <v>#N/A</v>
      </c>
      <c r="V34" s="17" t="str">
        <f t="shared" si="21"/>
        <v>np</v>
      </c>
      <c r="W34" s="18">
        <f t="shared" si="25"/>
        <v>0</v>
      </c>
      <c r="X34" s="16" t="e">
        <f>VLOOKUP($C34,'[2]Women''s Foil'!$C$4:$AZ$148,X$1-2,FALSE)</f>
        <v>#N/A</v>
      </c>
      <c r="Z34">
        <f t="shared" si="11"/>
        <v>68</v>
      </c>
      <c r="AA34">
        <f t="shared" si="12"/>
        <v>0</v>
      </c>
      <c r="AB34">
        <f t="shared" si="13"/>
        <v>61</v>
      </c>
      <c r="AC34">
        <f t="shared" si="14"/>
        <v>0</v>
      </c>
      <c r="AD34">
        <f t="shared" si="15"/>
        <v>0</v>
      </c>
      <c r="AE34">
        <f t="shared" si="16"/>
        <v>0</v>
      </c>
      <c r="AF34">
        <f t="shared" si="17"/>
        <v>0</v>
      </c>
      <c r="AH34" s="30"/>
    </row>
    <row r="35" spans="1:34" ht="13.5">
      <c r="A35" s="2" t="str">
        <f t="shared" si="0"/>
        <v>31T</v>
      </c>
      <c r="B35" s="2" t="str">
        <f t="shared" si="1"/>
        <v>#</v>
      </c>
      <c r="C35" s="26" t="s">
        <v>54</v>
      </c>
      <c r="D35" s="1">
        <v>1990</v>
      </c>
      <c r="E35" s="38">
        <f t="shared" si="2"/>
        <v>129</v>
      </c>
      <c r="F35" s="38">
        <f t="shared" si="3"/>
        <v>129</v>
      </c>
      <c r="G35" s="3">
        <v>25</v>
      </c>
      <c r="H35" s="5">
        <f t="shared" si="4"/>
        <v>62</v>
      </c>
      <c r="I35" s="4">
        <v>20</v>
      </c>
      <c r="J35" s="5">
        <f t="shared" si="5"/>
        <v>67</v>
      </c>
      <c r="K35" s="4" t="s">
        <v>5</v>
      </c>
      <c r="L35" s="5">
        <f t="shared" si="22"/>
        <v>0</v>
      </c>
      <c r="M35" s="17" t="str">
        <f t="shared" si="18"/>
        <v>np</v>
      </c>
      <c r="N35" s="18">
        <f t="shared" si="23"/>
        <v>0</v>
      </c>
      <c r="O35" s="16" t="e">
        <f>VLOOKUP($C35,'[2]Women''s Foil'!$C$4:$AZ$148,O$1-2,FALSE)</f>
        <v>#N/A</v>
      </c>
      <c r="P35" s="17" t="str">
        <f t="shared" si="19"/>
        <v>np</v>
      </c>
      <c r="Q35" s="18">
        <f t="shared" si="8"/>
        <v>0</v>
      </c>
      <c r="R35" s="16" t="e">
        <f>VLOOKUP($C35,'[2]Women''s Foil'!$C$4:$AZ$148,R$1-2,FALSE)</f>
        <v>#N/A</v>
      </c>
      <c r="S35" s="17" t="str">
        <f t="shared" si="20"/>
        <v>np</v>
      </c>
      <c r="T35" s="18">
        <f t="shared" si="24"/>
        <v>0</v>
      </c>
      <c r="U35" s="16" t="e">
        <f>VLOOKUP($C35,'[2]Women''s Foil'!$C$4:$AZ$148,U$1-2,FALSE)</f>
        <v>#N/A</v>
      </c>
      <c r="V35" s="17" t="str">
        <f t="shared" si="21"/>
        <v>np</v>
      </c>
      <c r="W35" s="18">
        <f t="shared" si="25"/>
        <v>0</v>
      </c>
      <c r="X35" s="16" t="e">
        <f>VLOOKUP($C35,'[2]Women''s Foil'!$C$4:$AZ$148,X$1-2,FALSE)</f>
        <v>#N/A</v>
      </c>
      <c r="Z35">
        <f t="shared" si="11"/>
        <v>62</v>
      </c>
      <c r="AA35">
        <f t="shared" si="12"/>
        <v>67</v>
      </c>
      <c r="AB35">
        <f t="shared" si="13"/>
        <v>0</v>
      </c>
      <c r="AC35">
        <f t="shared" si="14"/>
        <v>0</v>
      </c>
      <c r="AD35">
        <f t="shared" si="15"/>
        <v>0</v>
      </c>
      <c r="AE35">
        <f t="shared" si="16"/>
        <v>0</v>
      </c>
      <c r="AF35">
        <f t="shared" si="17"/>
        <v>0</v>
      </c>
      <c r="AH35" s="30"/>
    </row>
    <row r="36" spans="1:34" ht="13.5">
      <c r="A36" s="2" t="str">
        <f t="shared" si="0"/>
        <v>31T</v>
      </c>
      <c r="B36" s="2" t="str">
        <f t="shared" si="1"/>
        <v> </v>
      </c>
      <c r="C36" s="26" t="s">
        <v>166</v>
      </c>
      <c r="D36" s="1">
        <v>1988</v>
      </c>
      <c r="E36" s="38">
        <f t="shared" si="2"/>
        <v>129</v>
      </c>
      <c r="F36" s="38">
        <f t="shared" si="3"/>
        <v>129</v>
      </c>
      <c r="G36" s="3">
        <v>22</v>
      </c>
      <c r="H36" s="5">
        <f t="shared" si="4"/>
        <v>65</v>
      </c>
      <c r="I36" s="4">
        <v>23</v>
      </c>
      <c r="J36" s="5">
        <f t="shared" si="5"/>
        <v>64</v>
      </c>
      <c r="K36" s="4" t="s">
        <v>5</v>
      </c>
      <c r="L36" s="5">
        <f t="shared" si="22"/>
        <v>0</v>
      </c>
      <c r="M36" s="17" t="str">
        <f>IF(ISERROR(O36),"np",O36)</f>
        <v>np</v>
      </c>
      <c r="N36" s="18">
        <f t="shared" si="23"/>
        <v>0</v>
      </c>
      <c r="O36" s="16" t="e">
        <f>VLOOKUP($C36,'[2]Women''s Foil'!$C$4:$AZ$148,O$1-2,FALSE)</f>
        <v>#N/A</v>
      </c>
      <c r="P36" s="17" t="str">
        <f>IF(ISERROR(R36),"np",R36)</f>
        <v>np</v>
      </c>
      <c r="Q36" s="18">
        <f t="shared" si="8"/>
        <v>0</v>
      </c>
      <c r="R36" s="16" t="e">
        <f>VLOOKUP($C36,'[2]Women''s Foil'!$C$4:$AZ$148,R$1-2,FALSE)</f>
        <v>#N/A</v>
      </c>
      <c r="S36" s="17" t="str">
        <f>IF(ISERROR(U36),"np",U36)</f>
        <v>np</v>
      </c>
      <c r="T36" s="18">
        <f t="shared" si="24"/>
        <v>0</v>
      </c>
      <c r="U36" s="16" t="e">
        <f>VLOOKUP($C36,'[2]Women''s Foil'!$C$4:$AZ$148,U$1-2,FALSE)</f>
        <v>#N/A</v>
      </c>
      <c r="V36" s="17" t="str">
        <f>IF(ISERROR(X36),"np",X36)</f>
        <v>np</v>
      </c>
      <c r="W36" s="18">
        <f t="shared" si="25"/>
        <v>0</v>
      </c>
      <c r="X36" s="16" t="e">
        <f>VLOOKUP($C36,'[2]Women''s Foil'!$C$4:$AZ$148,X$1-2,FALSE)</f>
        <v>#N/A</v>
      </c>
      <c r="Z36">
        <f t="shared" si="11"/>
        <v>65</v>
      </c>
      <c r="AA36">
        <f t="shared" si="12"/>
        <v>64</v>
      </c>
      <c r="AB36">
        <f t="shared" si="13"/>
        <v>0</v>
      </c>
      <c r="AC36">
        <f t="shared" si="14"/>
        <v>0</v>
      </c>
      <c r="AD36">
        <f t="shared" si="15"/>
        <v>0</v>
      </c>
      <c r="AE36">
        <f t="shared" si="16"/>
        <v>0</v>
      </c>
      <c r="AF36">
        <f t="shared" si="17"/>
        <v>0</v>
      </c>
      <c r="AH36" s="30"/>
    </row>
    <row r="37" spans="1:34" ht="13.5">
      <c r="A37" s="2" t="str">
        <f t="shared" si="0"/>
        <v>34</v>
      </c>
      <c r="B37" s="2" t="str">
        <f aca="true" t="shared" si="26" ref="B37:B53">IF(D37&gt;=U13Cutoff,"#"," ")</f>
        <v>#</v>
      </c>
      <c r="C37" s="26" t="s">
        <v>228</v>
      </c>
      <c r="D37" s="1">
        <v>1990</v>
      </c>
      <c r="E37" s="38">
        <f t="shared" si="2"/>
        <v>124</v>
      </c>
      <c r="F37" s="38">
        <f t="shared" si="3"/>
        <v>124</v>
      </c>
      <c r="G37" s="3">
        <v>29</v>
      </c>
      <c r="H37" s="5">
        <f t="shared" si="4"/>
        <v>58</v>
      </c>
      <c r="I37" s="4">
        <v>21</v>
      </c>
      <c r="J37" s="5">
        <f t="shared" si="5"/>
        <v>66</v>
      </c>
      <c r="K37" s="4" t="s">
        <v>5</v>
      </c>
      <c r="L37" s="5">
        <f t="shared" si="22"/>
        <v>0</v>
      </c>
      <c r="M37" s="17" t="str">
        <f>IF(ISERROR(O37),"np",O37)</f>
        <v>np</v>
      </c>
      <c r="N37" s="18">
        <f t="shared" si="23"/>
        <v>0</v>
      </c>
      <c r="O37" s="16" t="e">
        <f>VLOOKUP($C37,'[2]Women''s Foil'!$C$4:$AZ$148,O$1-2,FALSE)</f>
        <v>#N/A</v>
      </c>
      <c r="P37" s="17" t="str">
        <f>IF(ISERROR(R37),"np",R37)</f>
        <v>np</v>
      </c>
      <c r="Q37" s="18">
        <f t="shared" si="8"/>
        <v>0</v>
      </c>
      <c r="R37" s="16" t="e">
        <f>VLOOKUP($C37,'[2]Women''s Foil'!$C$4:$AZ$148,R$1-2,FALSE)</f>
        <v>#N/A</v>
      </c>
      <c r="S37" s="17" t="str">
        <f>IF(ISERROR(U37),"np",U37)</f>
        <v>np</v>
      </c>
      <c r="T37" s="18">
        <f t="shared" si="24"/>
        <v>0</v>
      </c>
      <c r="U37" s="16" t="e">
        <f>VLOOKUP($C37,'[2]Women''s Foil'!$C$4:$AZ$148,U$1-2,FALSE)</f>
        <v>#N/A</v>
      </c>
      <c r="V37" s="17" t="str">
        <f>IF(ISERROR(X37),"np",X37)</f>
        <v>np</v>
      </c>
      <c r="W37" s="18">
        <f t="shared" si="25"/>
        <v>0</v>
      </c>
      <c r="X37" s="16" t="e">
        <f>VLOOKUP($C37,'[2]Women''s Foil'!$C$4:$AZ$148,X$1-2,FALSE)</f>
        <v>#N/A</v>
      </c>
      <c r="Z37">
        <f aca="true" t="shared" si="27" ref="Z37:Z53">H37</f>
        <v>58</v>
      </c>
      <c r="AA37">
        <f aca="true" t="shared" si="28" ref="AA37:AA53">J37</f>
        <v>66</v>
      </c>
      <c r="AB37">
        <f aca="true" t="shared" si="29" ref="AB37:AB53">L37</f>
        <v>0</v>
      </c>
      <c r="AC37">
        <f aca="true" t="shared" si="30" ref="AC37:AC53">N37</f>
        <v>0</v>
      </c>
      <c r="AD37">
        <f aca="true" t="shared" si="31" ref="AD37:AD53">Q37</f>
        <v>0</v>
      </c>
      <c r="AE37">
        <f aca="true" t="shared" si="32" ref="AE37:AE53">T37</f>
        <v>0</v>
      </c>
      <c r="AF37">
        <f aca="true" t="shared" si="33" ref="AF37:AF53">W37</f>
        <v>0</v>
      </c>
      <c r="AH37" s="30"/>
    </row>
    <row r="38" spans="1:34" ht="13.5">
      <c r="A38" s="2" t="str">
        <f t="shared" si="0"/>
        <v>35</v>
      </c>
      <c r="B38" s="2" t="str">
        <f t="shared" si="26"/>
        <v>#</v>
      </c>
      <c r="C38" s="26" t="s">
        <v>205</v>
      </c>
      <c r="D38" s="1">
        <v>1990</v>
      </c>
      <c r="E38" s="38">
        <f t="shared" si="2"/>
        <v>123</v>
      </c>
      <c r="F38" s="38">
        <f t="shared" si="3"/>
        <v>123</v>
      </c>
      <c r="G38" s="3" t="s">
        <v>5</v>
      </c>
      <c r="H38" s="5">
        <f t="shared" si="4"/>
        <v>0</v>
      </c>
      <c r="I38" s="4">
        <v>26</v>
      </c>
      <c r="J38" s="5">
        <f t="shared" si="5"/>
        <v>61</v>
      </c>
      <c r="K38" s="4">
        <v>25</v>
      </c>
      <c r="L38" s="5">
        <f t="shared" si="22"/>
        <v>62</v>
      </c>
      <c r="M38" s="17" t="str">
        <f t="shared" si="18"/>
        <v>np</v>
      </c>
      <c r="N38" s="18">
        <f t="shared" si="23"/>
        <v>0</v>
      </c>
      <c r="O38" s="16" t="e">
        <f>VLOOKUP($C38,'[2]Women''s Foil'!$C$4:$AZ$148,O$1-2,FALSE)</f>
        <v>#N/A</v>
      </c>
      <c r="P38" s="17" t="str">
        <f t="shared" si="19"/>
        <v>np</v>
      </c>
      <c r="Q38" s="18">
        <f t="shared" si="8"/>
        <v>0</v>
      </c>
      <c r="R38" s="16" t="e">
        <f>VLOOKUP($C38,'[2]Women''s Foil'!$C$4:$AZ$148,R$1-2,FALSE)</f>
        <v>#N/A</v>
      </c>
      <c r="S38" s="17" t="str">
        <f t="shared" si="20"/>
        <v>np</v>
      </c>
      <c r="T38" s="18">
        <f t="shared" si="24"/>
        <v>0</v>
      </c>
      <c r="U38" s="16" t="e">
        <f>VLOOKUP($C38,'[2]Women''s Foil'!$C$4:$AZ$148,U$1-2,FALSE)</f>
        <v>#N/A</v>
      </c>
      <c r="V38" s="17" t="str">
        <f t="shared" si="21"/>
        <v>np</v>
      </c>
      <c r="W38" s="18">
        <f t="shared" si="25"/>
        <v>0</v>
      </c>
      <c r="X38" s="16" t="e">
        <f>VLOOKUP($C38,'[2]Women''s Foil'!$C$4:$AZ$148,X$1-2,FALSE)</f>
        <v>#N/A</v>
      </c>
      <c r="Z38">
        <f t="shared" si="27"/>
        <v>0</v>
      </c>
      <c r="AA38">
        <f t="shared" si="28"/>
        <v>61</v>
      </c>
      <c r="AB38">
        <f t="shared" si="29"/>
        <v>62</v>
      </c>
      <c r="AC38">
        <f t="shared" si="30"/>
        <v>0</v>
      </c>
      <c r="AD38">
        <f t="shared" si="31"/>
        <v>0</v>
      </c>
      <c r="AE38">
        <f t="shared" si="32"/>
        <v>0</v>
      </c>
      <c r="AF38">
        <f t="shared" si="33"/>
        <v>0</v>
      </c>
      <c r="AH38" s="30"/>
    </row>
    <row r="39" spans="1:34" ht="13.5">
      <c r="A39" s="2" t="str">
        <f t="shared" si="0"/>
        <v>36</v>
      </c>
      <c r="B39" s="2" t="str">
        <f t="shared" si="26"/>
        <v>#</v>
      </c>
      <c r="C39" s="26" t="s">
        <v>84</v>
      </c>
      <c r="D39" s="1">
        <v>1991</v>
      </c>
      <c r="E39" s="38">
        <f t="shared" si="2"/>
        <v>121</v>
      </c>
      <c r="F39" s="38">
        <f t="shared" si="3"/>
        <v>121</v>
      </c>
      <c r="G39" s="3" t="s">
        <v>5</v>
      </c>
      <c r="H39" s="5">
        <f t="shared" si="4"/>
        <v>0</v>
      </c>
      <c r="I39" s="4">
        <v>32</v>
      </c>
      <c r="J39" s="5">
        <f t="shared" si="5"/>
        <v>55</v>
      </c>
      <c r="K39" s="4">
        <v>21</v>
      </c>
      <c r="L39" s="5">
        <f t="shared" si="22"/>
        <v>66</v>
      </c>
      <c r="M39" s="17" t="str">
        <f t="shared" si="18"/>
        <v>np</v>
      </c>
      <c r="N39" s="18">
        <f t="shared" si="23"/>
        <v>0</v>
      </c>
      <c r="O39" s="16" t="e">
        <f>VLOOKUP($C39,'[2]Women''s Foil'!$C$4:$AZ$148,O$1-2,FALSE)</f>
        <v>#N/A</v>
      </c>
      <c r="P39" s="17" t="str">
        <f t="shared" si="19"/>
        <v>np</v>
      </c>
      <c r="Q39" s="18">
        <f t="shared" si="8"/>
        <v>0</v>
      </c>
      <c r="R39" s="16" t="e">
        <f>VLOOKUP($C39,'[2]Women''s Foil'!$C$4:$AZ$148,R$1-2,FALSE)</f>
        <v>#N/A</v>
      </c>
      <c r="S39" s="17" t="str">
        <f t="shared" si="20"/>
        <v>np</v>
      </c>
      <c r="T39" s="18">
        <f t="shared" si="24"/>
        <v>0</v>
      </c>
      <c r="U39" s="16" t="e">
        <f>VLOOKUP($C39,'[2]Women''s Foil'!$C$4:$AZ$148,U$1-2,FALSE)</f>
        <v>#N/A</v>
      </c>
      <c r="V39" s="17" t="str">
        <f t="shared" si="21"/>
        <v>np</v>
      </c>
      <c r="W39" s="18">
        <f t="shared" si="25"/>
        <v>0</v>
      </c>
      <c r="X39" s="16" t="e">
        <f>VLOOKUP($C39,'[2]Women''s Foil'!$C$4:$AZ$148,X$1-2,FALSE)</f>
        <v>#N/A</v>
      </c>
      <c r="Z39">
        <f t="shared" si="27"/>
        <v>0</v>
      </c>
      <c r="AA39">
        <f t="shared" si="28"/>
        <v>55</v>
      </c>
      <c r="AB39">
        <f t="shared" si="29"/>
        <v>66</v>
      </c>
      <c r="AC39">
        <f t="shared" si="30"/>
        <v>0</v>
      </c>
      <c r="AD39">
        <f t="shared" si="31"/>
        <v>0</v>
      </c>
      <c r="AE39">
        <f t="shared" si="32"/>
        <v>0</v>
      </c>
      <c r="AF39">
        <f t="shared" si="33"/>
        <v>0</v>
      </c>
      <c r="AH39" s="30"/>
    </row>
    <row r="40" spans="1:34" ht="13.5">
      <c r="A40" s="2" t="str">
        <f t="shared" si="0"/>
        <v>37</v>
      </c>
      <c r="B40" s="2" t="str">
        <f t="shared" si="26"/>
        <v> </v>
      </c>
      <c r="C40" s="26" t="s">
        <v>338</v>
      </c>
      <c r="D40" s="1">
        <v>1989</v>
      </c>
      <c r="E40" s="38">
        <f t="shared" si="2"/>
        <v>117</v>
      </c>
      <c r="F40" s="38">
        <f t="shared" si="3"/>
        <v>117</v>
      </c>
      <c r="G40" s="3">
        <v>32</v>
      </c>
      <c r="H40" s="5">
        <f t="shared" si="4"/>
        <v>55</v>
      </c>
      <c r="I40" s="4">
        <v>25</v>
      </c>
      <c r="J40" s="5">
        <f t="shared" si="5"/>
        <v>62</v>
      </c>
      <c r="K40" s="4" t="s">
        <v>5</v>
      </c>
      <c r="L40" s="5">
        <f t="shared" si="22"/>
        <v>0</v>
      </c>
      <c r="M40" s="17" t="str">
        <f aca="true" t="shared" si="34" ref="M40:M54">IF(ISERROR(O40),"np",O40)</f>
        <v>np</v>
      </c>
      <c r="N40" s="18">
        <f t="shared" si="23"/>
        <v>0</v>
      </c>
      <c r="O40" s="16" t="e">
        <f>VLOOKUP($C40,'[2]Women''s Foil'!$C$4:$AZ$148,O$1-2,FALSE)</f>
        <v>#N/A</v>
      </c>
      <c r="P40" s="17" t="str">
        <f aca="true" t="shared" si="35" ref="P40:P54">IF(ISERROR(R40),"np",R40)</f>
        <v>np</v>
      </c>
      <c r="Q40" s="18">
        <f t="shared" si="8"/>
        <v>0</v>
      </c>
      <c r="R40" s="16" t="e">
        <f>VLOOKUP($C40,'[2]Women''s Foil'!$C$4:$AZ$148,R$1-2,FALSE)</f>
        <v>#N/A</v>
      </c>
      <c r="S40" s="17" t="str">
        <f aca="true" t="shared" si="36" ref="S40:S54">IF(ISERROR(U40),"np",U40)</f>
        <v>np</v>
      </c>
      <c r="T40" s="18">
        <f t="shared" si="24"/>
        <v>0</v>
      </c>
      <c r="U40" s="16" t="e">
        <f>VLOOKUP($C40,'[2]Women''s Foil'!$C$4:$AZ$148,U$1-2,FALSE)</f>
        <v>#N/A</v>
      </c>
      <c r="V40" s="17" t="str">
        <f aca="true" t="shared" si="37" ref="V40:V54">IF(ISERROR(X40),"np",X40)</f>
        <v>np</v>
      </c>
      <c r="W40" s="18">
        <f t="shared" si="25"/>
        <v>0</v>
      </c>
      <c r="X40" s="16" t="e">
        <f>VLOOKUP($C40,'[2]Women''s Foil'!$C$4:$AZ$148,X$1-2,FALSE)</f>
        <v>#N/A</v>
      </c>
      <c r="Z40">
        <f t="shared" si="27"/>
        <v>55</v>
      </c>
      <c r="AA40">
        <f t="shared" si="28"/>
        <v>62</v>
      </c>
      <c r="AB40">
        <f t="shared" si="29"/>
        <v>0</v>
      </c>
      <c r="AC40">
        <f t="shared" si="30"/>
        <v>0</v>
      </c>
      <c r="AD40">
        <f t="shared" si="31"/>
        <v>0</v>
      </c>
      <c r="AE40">
        <f t="shared" si="32"/>
        <v>0</v>
      </c>
      <c r="AF40">
        <f t="shared" si="33"/>
        <v>0</v>
      </c>
      <c r="AH40" s="30"/>
    </row>
    <row r="41" spans="1:34" ht="13.5">
      <c r="A41" s="2" t="str">
        <f t="shared" si="0"/>
        <v>38</v>
      </c>
      <c r="B41" s="2" t="str">
        <f t="shared" si="26"/>
        <v>#</v>
      </c>
      <c r="C41" s="26" t="s">
        <v>203</v>
      </c>
      <c r="D41" s="1">
        <v>1991</v>
      </c>
      <c r="E41" s="38">
        <f t="shared" si="2"/>
        <v>115</v>
      </c>
      <c r="F41" s="38">
        <f t="shared" si="3"/>
        <v>115</v>
      </c>
      <c r="G41" s="3" t="s">
        <v>5</v>
      </c>
      <c r="H41" s="5">
        <f t="shared" si="4"/>
        <v>0</v>
      </c>
      <c r="I41" s="4">
        <v>27</v>
      </c>
      <c r="J41" s="5">
        <f t="shared" si="5"/>
        <v>60</v>
      </c>
      <c r="K41" s="4">
        <v>32</v>
      </c>
      <c r="L41" s="5">
        <f t="shared" si="22"/>
        <v>55</v>
      </c>
      <c r="M41" s="17" t="str">
        <f t="shared" si="34"/>
        <v>np</v>
      </c>
      <c r="N41" s="18">
        <f t="shared" si="23"/>
        <v>0</v>
      </c>
      <c r="O41" s="16" t="e">
        <f>VLOOKUP($C41,'[2]Women''s Foil'!$C$4:$AZ$148,O$1-2,FALSE)</f>
        <v>#N/A</v>
      </c>
      <c r="P41" s="17" t="str">
        <f t="shared" si="35"/>
        <v>np</v>
      </c>
      <c r="Q41" s="18">
        <f t="shared" si="8"/>
        <v>0</v>
      </c>
      <c r="R41" s="16" t="e">
        <f>VLOOKUP($C41,'[2]Women''s Foil'!$C$4:$AZ$148,R$1-2,FALSE)</f>
        <v>#N/A</v>
      </c>
      <c r="S41" s="17" t="str">
        <f t="shared" si="36"/>
        <v>np</v>
      </c>
      <c r="T41" s="18">
        <f t="shared" si="24"/>
        <v>0</v>
      </c>
      <c r="U41" s="16" t="e">
        <f>VLOOKUP($C41,'[2]Women''s Foil'!$C$4:$AZ$148,U$1-2,FALSE)</f>
        <v>#N/A</v>
      </c>
      <c r="V41" s="17" t="str">
        <f t="shared" si="37"/>
        <v>np</v>
      </c>
      <c r="W41" s="18">
        <f t="shared" si="25"/>
        <v>0</v>
      </c>
      <c r="X41" s="16" t="e">
        <f>VLOOKUP($C41,'[2]Women''s Foil'!$C$4:$AZ$148,X$1-2,FALSE)</f>
        <v>#N/A</v>
      </c>
      <c r="Z41">
        <f t="shared" si="27"/>
        <v>0</v>
      </c>
      <c r="AA41">
        <f t="shared" si="28"/>
        <v>60</v>
      </c>
      <c r="AB41">
        <f t="shared" si="29"/>
        <v>55</v>
      </c>
      <c r="AC41">
        <f t="shared" si="30"/>
        <v>0</v>
      </c>
      <c r="AD41">
        <f t="shared" si="31"/>
        <v>0</v>
      </c>
      <c r="AE41">
        <f t="shared" si="32"/>
        <v>0</v>
      </c>
      <c r="AF41">
        <f t="shared" si="33"/>
        <v>0</v>
      </c>
      <c r="AH41" s="30"/>
    </row>
    <row r="42" spans="1:34" ht="13.5">
      <c r="A42" s="2" t="str">
        <f t="shared" si="0"/>
        <v>39</v>
      </c>
      <c r="B42" s="2" t="str">
        <f t="shared" si="26"/>
        <v>#</v>
      </c>
      <c r="C42" s="40" t="s">
        <v>181</v>
      </c>
      <c r="D42" s="1">
        <v>1990</v>
      </c>
      <c r="E42" s="38">
        <f t="shared" si="2"/>
        <v>104</v>
      </c>
      <c r="F42" s="38">
        <f t="shared" si="3"/>
        <v>104</v>
      </c>
      <c r="G42" s="3" t="s">
        <v>5</v>
      </c>
      <c r="H42" s="5">
        <f t="shared" si="4"/>
        <v>0</v>
      </c>
      <c r="I42" s="4" t="s">
        <v>5</v>
      </c>
      <c r="J42" s="5">
        <f t="shared" si="5"/>
        <v>0</v>
      </c>
      <c r="K42" s="4">
        <v>12</v>
      </c>
      <c r="L42" s="5">
        <f t="shared" si="22"/>
        <v>104</v>
      </c>
      <c r="M42" s="17" t="str">
        <f t="shared" si="34"/>
        <v>np</v>
      </c>
      <c r="N42" s="18">
        <f t="shared" si="23"/>
        <v>0</v>
      </c>
      <c r="O42" s="16" t="e">
        <f>VLOOKUP($C42,'[2]Women''s Foil'!$C$4:$AZ$148,O$1-2,FALSE)</f>
        <v>#N/A</v>
      </c>
      <c r="P42" s="17" t="str">
        <f t="shared" si="35"/>
        <v>np</v>
      </c>
      <c r="Q42" s="18">
        <f t="shared" si="8"/>
        <v>0</v>
      </c>
      <c r="R42" s="16" t="e">
        <f>VLOOKUP($C42,'[2]Women''s Foil'!$C$4:$AZ$148,R$1-2,FALSE)</f>
        <v>#N/A</v>
      </c>
      <c r="S42" s="17" t="str">
        <f t="shared" si="36"/>
        <v>np</v>
      </c>
      <c r="T42" s="18">
        <f t="shared" si="24"/>
        <v>0</v>
      </c>
      <c r="U42" s="16" t="e">
        <f>VLOOKUP($C42,'[2]Women''s Foil'!$C$4:$AZ$148,U$1-2,FALSE)</f>
        <v>#N/A</v>
      </c>
      <c r="V42" s="17" t="str">
        <f t="shared" si="37"/>
        <v>np</v>
      </c>
      <c r="W42" s="18">
        <f t="shared" si="25"/>
        <v>0</v>
      </c>
      <c r="X42" s="16" t="e">
        <f>VLOOKUP($C42,'[2]Women''s Foil'!$C$4:$AZ$148,X$1-2,FALSE)</f>
        <v>#N/A</v>
      </c>
      <c r="Z42">
        <f t="shared" si="27"/>
        <v>0</v>
      </c>
      <c r="AA42">
        <f t="shared" si="28"/>
        <v>0</v>
      </c>
      <c r="AB42">
        <f t="shared" si="29"/>
        <v>104</v>
      </c>
      <c r="AC42">
        <f t="shared" si="30"/>
        <v>0</v>
      </c>
      <c r="AD42">
        <f t="shared" si="31"/>
        <v>0</v>
      </c>
      <c r="AE42">
        <f t="shared" si="32"/>
        <v>0</v>
      </c>
      <c r="AF42">
        <f t="shared" si="33"/>
        <v>0</v>
      </c>
      <c r="AH42" s="30"/>
    </row>
    <row r="43" spans="1:34" ht="13.5">
      <c r="A43" s="2" t="str">
        <f t="shared" si="0"/>
        <v>40</v>
      </c>
      <c r="B43" s="2" t="str">
        <f t="shared" si="26"/>
        <v> </v>
      </c>
      <c r="C43" s="40" t="s">
        <v>466</v>
      </c>
      <c r="D43" s="1">
        <v>1989</v>
      </c>
      <c r="E43" s="38">
        <f t="shared" si="2"/>
        <v>103</v>
      </c>
      <c r="F43" s="38">
        <f t="shared" si="3"/>
        <v>103</v>
      </c>
      <c r="G43" s="3" t="s">
        <v>5</v>
      </c>
      <c r="H43" s="5">
        <f t="shared" si="4"/>
        <v>0</v>
      </c>
      <c r="I43" s="4" t="s">
        <v>5</v>
      </c>
      <c r="J43" s="5">
        <f t="shared" si="5"/>
        <v>0</v>
      </c>
      <c r="K43" s="4">
        <v>13</v>
      </c>
      <c r="L43" s="5">
        <f t="shared" si="22"/>
        <v>103</v>
      </c>
      <c r="M43" s="17" t="str">
        <f t="shared" si="34"/>
        <v>np</v>
      </c>
      <c r="N43" s="18">
        <f t="shared" si="23"/>
        <v>0</v>
      </c>
      <c r="O43" s="16" t="e">
        <f>VLOOKUP($C43,'[2]Women''s Foil'!$C$4:$AZ$148,O$1-2,FALSE)</f>
        <v>#N/A</v>
      </c>
      <c r="P43" s="17" t="str">
        <f t="shared" si="35"/>
        <v>np</v>
      </c>
      <c r="Q43" s="18">
        <f t="shared" si="8"/>
        <v>0</v>
      </c>
      <c r="R43" s="16" t="e">
        <f>VLOOKUP($C43,'[2]Women''s Foil'!$C$4:$AZ$148,R$1-2,FALSE)</f>
        <v>#N/A</v>
      </c>
      <c r="S43" s="17" t="str">
        <f t="shared" si="36"/>
        <v>np</v>
      </c>
      <c r="T43" s="18">
        <f t="shared" si="24"/>
        <v>0</v>
      </c>
      <c r="U43" s="16" t="e">
        <f>VLOOKUP($C43,'[2]Women''s Foil'!$C$4:$AZ$148,U$1-2,FALSE)</f>
        <v>#N/A</v>
      </c>
      <c r="V43" s="17" t="str">
        <f t="shared" si="37"/>
        <v>np</v>
      </c>
      <c r="W43" s="18">
        <f t="shared" si="25"/>
        <v>0</v>
      </c>
      <c r="X43" s="16" t="e">
        <f>VLOOKUP($C43,'[2]Women''s Foil'!$C$4:$AZ$148,X$1-2,FALSE)</f>
        <v>#N/A</v>
      </c>
      <c r="Z43">
        <f t="shared" si="27"/>
        <v>0</v>
      </c>
      <c r="AA43">
        <f t="shared" si="28"/>
        <v>0</v>
      </c>
      <c r="AB43">
        <f t="shared" si="29"/>
        <v>103</v>
      </c>
      <c r="AC43">
        <f t="shared" si="30"/>
        <v>0</v>
      </c>
      <c r="AD43">
        <f t="shared" si="31"/>
        <v>0</v>
      </c>
      <c r="AE43">
        <f t="shared" si="32"/>
        <v>0</v>
      </c>
      <c r="AF43">
        <f t="shared" si="33"/>
        <v>0</v>
      </c>
      <c r="AH43" s="30"/>
    </row>
    <row r="44" spans="1:34" ht="13.5">
      <c r="A44" s="2" t="str">
        <f t="shared" si="0"/>
        <v>41</v>
      </c>
      <c r="B44" s="2" t="str">
        <f t="shared" si="26"/>
        <v>#</v>
      </c>
      <c r="C44" s="26" t="s">
        <v>405</v>
      </c>
      <c r="D44" s="1">
        <v>1990</v>
      </c>
      <c r="E44" s="38">
        <f t="shared" si="2"/>
        <v>100</v>
      </c>
      <c r="F44" s="38">
        <f t="shared" si="3"/>
        <v>100</v>
      </c>
      <c r="G44" s="3" t="s">
        <v>5</v>
      </c>
      <c r="H44" s="5">
        <f t="shared" si="4"/>
        <v>0</v>
      </c>
      <c r="I44" s="4">
        <v>16</v>
      </c>
      <c r="J44" s="5">
        <f t="shared" si="5"/>
        <v>100</v>
      </c>
      <c r="K44" s="4" t="s">
        <v>5</v>
      </c>
      <c r="L44" s="5">
        <f t="shared" si="22"/>
        <v>0</v>
      </c>
      <c r="M44" s="17" t="str">
        <f t="shared" si="34"/>
        <v>np</v>
      </c>
      <c r="N44" s="18">
        <f t="shared" si="23"/>
        <v>0</v>
      </c>
      <c r="O44" s="16" t="e">
        <f>VLOOKUP($C44,'[2]Women''s Foil'!$C$4:$AZ$148,O$1-2,FALSE)</f>
        <v>#N/A</v>
      </c>
      <c r="P44" s="17" t="str">
        <f t="shared" si="35"/>
        <v>np</v>
      </c>
      <c r="Q44" s="18">
        <f t="shared" si="8"/>
        <v>0</v>
      </c>
      <c r="R44" s="16" t="e">
        <f>VLOOKUP($C44,'[2]Women''s Foil'!$C$4:$AZ$148,R$1-2,FALSE)</f>
        <v>#N/A</v>
      </c>
      <c r="S44" s="17" t="str">
        <f t="shared" si="36"/>
        <v>np</v>
      </c>
      <c r="T44" s="18">
        <f t="shared" si="24"/>
        <v>0</v>
      </c>
      <c r="U44" s="16" t="e">
        <f>VLOOKUP($C44,'[2]Women''s Foil'!$C$4:$AZ$148,U$1-2,FALSE)</f>
        <v>#N/A</v>
      </c>
      <c r="V44" s="17" t="str">
        <f t="shared" si="37"/>
        <v>np</v>
      </c>
      <c r="W44" s="18">
        <f t="shared" si="25"/>
        <v>0</v>
      </c>
      <c r="X44" s="16" t="e">
        <f>VLOOKUP($C44,'[2]Women''s Foil'!$C$4:$AZ$148,X$1-2,FALSE)</f>
        <v>#N/A</v>
      </c>
      <c r="Z44">
        <f t="shared" si="27"/>
        <v>0</v>
      </c>
      <c r="AA44">
        <f t="shared" si="28"/>
        <v>100</v>
      </c>
      <c r="AB44">
        <f t="shared" si="29"/>
        <v>0</v>
      </c>
      <c r="AC44">
        <f t="shared" si="30"/>
        <v>0</v>
      </c>
      <c r="AD44">
        <f t="shared" si="31"/>
        <v>0</v>
      </c>
      <c r="AE44">
        <f t="shared" si="32"/>
        <v>0</v>
      </c>
      <c r="AF44">
        <f t="shared" si="33"/>
        <v>0</v>
      </c>
      <c r="AH44" s="30"/>
    </row>
    <row r="45" spans="1:34" ht="13.5">
      <c r="A45" s="2" t="str">
        <f t="shared" si="0"/>
        <v>42</v>
      </c>
      <c r="B45" s="2" t="str">
        <f t="shared" si="26"/>
        <v>#</v>
      </c>
      <c r="C45" s="26" t="s">
        <v>202</v>
      </c>
      <c r="D45" s="1">
        <v>1990</v>
      </c>
      <c r="E45" s="38">
        <f t="shared" si="2"/>
        <v>69</v>
      </c>
      <c r="F45" s="38">
        <f t="shared" si="3"/>
        <v>69</v>
      </c>
      <c r="G45" s="3">
        <v>18</v>
      </c>
      <c r="H45" s="5">
        <f t="shared" si="4"/>
        <v>69</v>
      </c>
      <c r="I45" s="4" t="s">
        <v>5</v>
      </c>
      <c r="J45" s="5">
        <f t="shared" si="5"/>
        <v>0</v>
      </c>
      <c r="K45" s="4" t="s">
        <v>5</v>
      </c>
      <c r="L45" s="5">
        <f t="shared" si="22"/>
        <v>0</v>
      </c>
      <c r="M45" s="17" t="str">
        <f t="shared" si="34"/>
        <v>np</v>
      </c>
      <c r="N45" s="18">
        <f t="shared" si="23"/>
        <v>0</v>
      </c>
      <c r="O45" s="16" t="e">
        <f>VLOOKUP($C45,'[2]Women''s Foil'!$C$4:$AZ$148,O$1-2,FALSE)</f>
        <v>#N/A</v>
      </c>
      <c r="P45" s="17" t="str">
        <f t="shared" si="35"/>
        <v>np</v>
      </c>
      <c r="Q45" s="18">
        <f t="shared" si="8"/>
        <v>0</v>
      </c>
      <c r="R45" s="16" t="e">
        <f>VLOOKUP($C45,'[2]Women''s Foil'!$C$4:$AZ$148,R$1-2,FALSE)</f>
        <v>#N/A</v>
      </c>
      <c r="S45" s="17" t="str">
        <f t="shared" si="36"/>
        <v>np</v>
      </c>
      <c r="T45" s="18">
        <f t="shared" si="24"/>
        <v>0</v>
      </c>
      <c r="U45" s="16" t="e">
        <f>VLOOKUP($C45,'[2]Women''s Foil'!$C$4:$AZ$148,U$1-2,FALSE)</f>
        <v>#N/A</v>
      </c>
      <c r="V45" s="17" t="str">
        <f t="shared" si="37"/>
        <v>np</v>
      </c>
      <c r="W45" s="18">
        <f t="shared" si="25"/>
        <v>0</v>
      </c>
      <c r="X45" s="16" t="e">
        <f>VLOOKUP($C45,'[2]Women''s Foil'!$C$4:$AZ$148,X$1-2,FALSE)</f>
        <v>#N/A</v>
      </c>
      <c r="Z45">
        <f t="shared" si="27"/>
        <v>69</v>
      </c>
      <c r="AA45">
        <f t="shared" si="28"/>
        <v>0</v>
      </c>
      <c r="AB45">
        <f t="shared" si="29"/>
        <v>0</v>
      </c>
      <c r="AC45">
        <f t="shared" si="30"/>
        <v>0</v>
      </c>
      <c r="AD45">
        <f t="shared" si="31"/>
        <v>0</v>
      </c>
      <c r="AE45">
        <f t="shared" si="32"/>
        <v>0</v>
      </c>
      <c r="AF45">
        <f t="shared" si="33"/>
        <v>0</v>
      </c>
      <c r="AH45" s="30"/>
    </row>
    <row r="46" spans="1:34" ht="13.5">
      <c r="A46" s="2" t="str">
        <f t="shared" si="0"/>
        <v>43</v>
      </c>
      <c r="B46" s="2" t="str">
        <f t="shared" si="26"/>
        <v>#</v>
      </c>
      <c r="C46" s="26" t="s">
        <v>443</v>
      </c>
      <c r="D46" s="1">
        <v>1991</v>
      </c>
      <c r="E46" s="38">
        <f t="shared" si="2"/>
        <v>68</v>
      </c>
      <c r="F46" s="38">
        <f t="shared" si="3"/>
        <v>68</v>
      </c>
      <c r="G46" s="3" t="s">
        <v>5</v>
      </c>
      <c r="H46" s="5">
        <f t="shared" si="4"/>
        <v>0</v>
      </c>
      <c r="I46" s="4">
        <v>19</v>
      </c>
      <c r="J46" s="5">
        <f t="shared" si="5"/>
        <v>68</v>
      </c>
      <c r="K46" s="4" t="s">
        <v>5</v>
      </c>
      <c r="L46" s="5">
        <f t="shared" si="22"/>
        <v>0</v>
      </c>
      <c r="M46" s="17" t="str">
        <f t="shared" si="34"/>
        <v>np</v>
      </c>
      <c r="N46" s="18">
        <f t="shared" si="23"/>
        <v>0</v>
      </c>
      <c r="O46" s="16" t="e">
        <f>VLOOKUP($C46,'[2]Women''s Foil'!$C$4:$AZ$148,O$1-2,FALSE)</f>
        <v>#N/A</v>
      </c>
      <c r="P46" s="17" t="str">
        <f t="shared" si="35"/>
        <v>np</v>
      </c>
      <c r="Q46" s="18">
        <f t="shared" si="8"/>
        <v>0</v>
      </c>
      <c r="R46" s="16" t="e">
        <f>VLOOKUP($C46,'[2]Women''s Foil'!$C$4:$AZ$148,R$1-2,FALSE)</f>
        <v>#N/A</v>
      </c>
      <c r="S46" s="17" t="str">
        <f t="shared" si="36"/>
        <v>np</v>
      </c>
      <c r="T46" s="18">
        <f t="shared" si="24"/>
        <v>0</v>
      </c>
      <c r="U46" s="16" t="e">
        <f>VLOOKUP($C46,'[2]Women''s Foil'!$C$4:$AZ$148,U$1-2,FALSE)</f>
        <v>#N/A</v>
      </c>
      <c r="V46" s="17" t="str">
        <f t="shared" si="37"/>
        <v>np</v>
      </c>
      <c r="W46" s="18">
        <f t="shared" si="25"/>
        <v>0</v>
      </c>
      <c r="X46" s="16" t="e">
        <f>VLOOKUP($C46,'[2]Women''s Foil'!$C$4:$AZ$148,X$1-2,FALSE)</f>
        <v>#N/A</v>
      </c>
      <c r="Z46">
        <f t="shared" si="27"/>
        <v>0</v>
      </c>
      <c r="AA46">
        <f t="shared" si="28"/>
        <v>68</v>
      </c>
      <c r="AB46">
        <f t="shared" si="29"/>
        <v>0</v>
      </c>
      <c r="AC46">
        <f t="shared" si="30"/>
        <v>0</v>
      </c>
      <c r="AD46">
        <f t="shared" si="31"/>
        <v>0</v>
      </c>
      <c r="AE46">
        <f t="shared" si="32"/>
        <v>0</v>
      </c>
      <c r="AF46">
        <f t="shared" si="33"/>
        <v>0</v>
      </c>
      <c r="AH46" s="30"/>
    </row>
    <row r="47" spans="1:34" ht="13.5">
      <c r="A47" s="2" t="str">
        <f t="shared" si="0"/>
        <v>44</v>
      </c>
      <c r="B47" s="2" t="str">
        <f t="shared" si="26"/>
        <v> </v>
      </c>
      <c r="C47" s="26" t="s">
        <v>333</v>
      </c>
      <c r="D47" s="1">
        <v>1989</v>
      </c>
      <c r="E47" s="38">
        <f t="shared" si="2"/>
        <v>67</v>
      </c>
      <c r="F47" s="38">
        <f t="shared" si="3"/>
        <v>67</v>
      </c>
      <c r="G47" s="3">
        <v>20</v>
      </c>
      <c r="H47" s="5">
        <f t="shared" si="4"/>
        <v>67</v>
      </c>
      <c r="I47" s="4" t="s">
        <v>5</v>
      </c>
      <c r="J47" s="5">
        <f t="shared" si="5"/>
        <v>0</v>
      </c>
      <c r="K47" s="4" t="s">
        <v>5</v>
      </c>
      <c r="L47" s="5">
        <f t="shared" si="22"/>
        <v>0</v>
      </c>
      <c r="M47" s="17" t="str">
        <f t="shared" si="34"/>
        <v>np</v>
      </c>
      <c r="N47" s="18">
        <f t="shared" si="23"/>
        <v>0</v>
      </c>
      <c r="O47" s="16" t="e">
        <f>VLOOKUP($C47,'[2]Women''s Foil'!$C$4:$AZ$148,O$1-2,FALSE)</f>
        <v>#N/A</v>
      </c>
      <c r="P47" s="17" t="str">
        <f t="shared" si="35"/>
        <v>np</v>
      </c>
      <c r="Q47" s="18">
        <f t="shared" si="8"/>
        <v>0</v>
      </c>
      <c r="R47" s="16" t="e">
        <f>VLOOKUP($C47,'[2]Women''s Foil'!$C$4:$AZ$148,R$1-2,FALSE)</f>
        <v>#N/A</v>
      </c>
      <c r="S47" s="17" t="str">
        <f t="shared" si="36"/>
        <v>np</v>
      </c>
      <c r="T47" s="18">
        <f t="shared" si="24"/>
        <v>0</v>
      </c>
      <c r="U47" s="16" t="e">
        <f>VLOOKUP($C47,'[2]Women''s Foil'!$C$4:$AZ$148,U$1-2,FALSE)</f>
        <v>#N/A</v>
      </c>
      <c r="V47" s="17" t="str">
        <f t="shared" si="37"/>
        <v>np</v>
      </c>
      <c r="W47" s="18">
        <f t="shared" si="25"/>
        <v>0</v>
      </c>
      <c r="X47" s="16" t="e">
        <f>VLOOKUP($C47,'[2]Women''s Foil'!$C$4:$AZ$148,X$1-2,FALSE)</f>
        <v>#N/A</v>
      </c>
      <c r="Z47">
        <f t="shared" si="27"/>
        <v>67</v>
      </c>
      <c r="AA47">
        <f t="shared" si="28"/>
        <v>0</v>
      </c>
      <c r="AB47">
        <f t="shared" si="29"/>
        <v>0</v>
      </c>
      <c r="AC47">
        <f t="shared" si="30"/>
        <v>0</v>
      </c>
      <c r="AD47">
        <f t="shared" si="31"/>
        <v>0</v>
      </c>
      <c r="AE47">
        <f t="shared" si="32"/>
        <v>0</v>
      </c>
      <c r="AF47">
        <f t="shared" si="33"/>
        <v>0</v>
      </c>
      <c r="AH47" s="30"/>
    </row>
    <row r="48" spans="1:34" ht="13.5">
      <c r="A48" s="2" t="str">
        <f t="shared" si="0"/>
        <v>45</v>
      </c>
      <c r="B48" s="2" t="str">
        <f t="shared" si="26"/>
        <v> </v>
      </c>
      <c r="C48" s="26" t="s">
        <v>334</v>
      </c>
      <c r="D48" s="1">
        <v>1989</v>
      </c>
      <c r="E48" s="38">
        <f t="shared" si="2"/>
        <v>66</v>
      </c>
      <c r="F48" s="38">
        <f t="shared" si="3"/>
        <v>66</v>
      </c>
      <c r="G48" s="3">
        <v>21</v>
      </c>
      <c r="H48" s="5">
        <f t="shared" si="4"/>
        <v>66</v>
      </c>
      <c r="I48" s="4" t="s">
        <v>5</v>
      </c>
      <c r="J48" s="5">
        <f t="shared" si="5"/>
        <v>0</v>
      </c>
      <c r="K48" s="4" t="s">
        <v>5</v>
      </c>
      <c r="L48" s="5">
        <f t="shared" si="22"/>
        <v>0</v>
      </c>
      <c r="M48" s="17" t="str">
        <f t="shared" si="34"/>
        <v>np</v>
      </c>
      <c r="N48" s="18">
        <f t="shared" si="23"/>
        <v>0</v>
      </c>
      <c r="O48" s="16" t="e">
        <f>VLOOKUP($C48,'[2]Women''s Foil'!$C$4:$AZ$148,O$1-2,FALSE)</f>
        <v>#N/A</v>
      </c>
      <c r="P48" s="17" t="str">
        <f t="shared" si="35"/>
        <v>np</v>
      </c>
      <c r="Q48" s="18">
        <f t="shared" si="8"/>
        <v>0</v>
      </c>
      <c r="R48" s="16" t="e">
        <f>VLOOKUP($C48,'[2]Women''s Foil'!$C$4:$AZ$148,R$1-2,FALSE)</f>
        <v>#N/A</v>
      </c>
      <c r="S48" s="17" t="str">
        <f t="shared" si="36"/>
        <v>np</v>
      </c>
      <c r="T48" s="18">
        <f t="shared" si="24"/>
        <v>0</v>
      </c>
      <c r="U48" s="16" t="e">
        <f>VLOOKUP($C48,'[2]Women''s Foil'!$C$4:$AZ$148,U$1-2,FALSE)</f>
        <v>#N/A</v>
      </c>
      <c r="V48" s="17" t="str">
        <f t="shared" si="37"/>
        <v>np</v>
      </c>
      <c r="W48" s="18">
        <f t="shared" si="25"/>
        <v>0</v>
      </c>
      <c r="X48" s="16" t="e">
        <f>VLOOKUP($C48,'[2]Women''s Foil'!$C$4:$AZ$148,X$1-2,FALSE)</f>
        <v>#N/A</v>
      </c>
      <c r="Z48">
        <f t="shared" si="27"/>
        <v>66</v>
      </c>
      <c r="AA48">
        <f t="shared" si="28"/>
        <v>0</v>
      </c>
      <c r="AB48">
        <f t="shared" si="29"/>
        <v>0</v>
      </c>
      <c r="AC48">
        <f t="shared" si="30"/>
        <v>0</v>
      </c>
      <c r="AD48">
        <f t="shared" si="31"/>
        <v>0</v>
      </c>
      <c r="AE48">
        <f t="shared" si="32"/>
        <v>0</v>
      </c>
      <c r="AF48">
        <f t="shared" si="33"/>
        <v>0</v>
      </c>
      <c r="AH48" s="30"/>
    </row>
    <row r="49" spans="1:34" ht="13.5">
      <c r="A49" s="2" t="str">
        <f t="shared" si="0"/>
        <v>46</v>
      </c>
      <c r="B49" s="2" t="str">
        <f t="shared" si="26"/>
        <v>#</v>
      </c>
      <c r="C49" s="40" t="s">
        <v>47</v>
      </c>
      <c r="D49" s="1">
        <v>1991</v>
      </c>
      <c r="E49" s="38">
        <f t="shared" si="2"/>
        <v>65</v>
      </c>
      <c r="F49" s="38">
        <f t="shared" si="3"/>
        <v>65</v>
      </c>
      <c r="G49" s="3" t="s">
        <v>5</v>
      </c>
      <c r="H49" s="5">
        <f t="shared" si="4"/>
        <v>0</v>
      </c>
      <c r="I49" s="4" t="s">
        <v>5</v>
      </c>
      <c r="J49" s="5">
        <f t="shared" si="5"/>
        <v>0</v>
      </c>
      <c r="K49" s="4">
        <v>22</v>
      </c>
      <c r="L49" s="5">
        <f t="shared" si="22"/>
        <v>65</v>
      </c>
      <c r="M49" s="17" t="str">
        <f t="shared" si="34"/>
        <v>np</v>
      </c>
      <c r="N49" s="18">
        <f t="shared" si="23"/>
        <v>0</v>
      </c>
      <c r="O49" s="16" t="e">
        <f>VLOOKUP($C49,'[2]Women''s Foil'!$C$4:$AZ$148,O$1-2,FALSE)</f>
        <v>#N/A</v>
      </c>
      <c r="P49" s="17" t="str">
        <f t="shared" si="35"/>
        <v>np</v>
      </c>
      <c r="Q49" s="18">
        <f t="shared" si="8"/>
        <v>0</v>
      </c>
      <c r="R49" s="16" t="e">
        <f>VLOOKUP($C49,'[2]Women''s Foil'!$C$4:$AZ$148,R$1-2,FALSE)</f>
        <v>#N/A</v>
      </c>
      <c r="S49" s="17" t="str">
        <f t="shared" si="36"/>
        <v>np</v>
      </c>
      <c r="T49" s="18">
        <f t="shared" si="24"/>
        <v>0</v>
      </c>
      <c r="U49" s="16" t="e">
        <f>VLOOKUP($C49,'[2]Women''s Foil'!$C$4:$AZ$148,U$1-2,FALSE)</f>
        <v>#N/A</v>
      </c>
      <c r="V49" s="17" t="str">
        <f t="shared" si="37"/>
        <v>np</v>
      </c>
      <c r="W49" s="18">
        <f t="shared" si="25"/>
        <v>0</v>
      </c>
      <c r="X49" s="16" t="e">
        <f>VLOOKUP($C49,'[2]Women''s Foil'!$C$4:$AZ$148,X$1-2,FALSE)</f>
        <v>#N/A</v>
      </c>
      <c r="Z49">
        <f t="shared" si="27"/>
        <v>0</v>
      </c>
      <c r="AA49">
        <f t="shared" si="28"/>
        <v>0</v>
      </c>
      <c r="AB49">
        <f t="shared" si="29"/>
        <v>65</v>
      </c>
      <c r="AC49">
        <f t="shared" si="30"/>
        <v>0</v>
      </c>
      <c r="AD49">
        <f t="shared" si="31"/>
        <v>0</v>
      </c>
      <c r="AE49">
        <f t="shared" si="32"/>
        <v>0</v>
      </c>
      <c r="AF49">
        <f t="shared" si="33"/>
        <v>0</v>
      </c>
      <c r="AH49" s="30"/>
    </row>
    <row r="50" spans="1:34" ht="13.5">
      <c r="A50" s="2" t="str">
        <f t="shared" si="0"/>
        <v>47</v>
      </c>
      <c r="B50" s="2" t="str">
        <f t="shared" si="26"/>
        <v> </v>
      </c>
      <c r="C50" s="26" t="s">
        <v>335</v>
      </c>
      <c r="D50" s="1">
        <v>1989</v>
      </c>
      <c r="E50" s="38">
        <f t="shared" si="2"/>
        <v>64</v>
      </c>
      <c r="F50" s="38">
        <f t="shared" si="3"/>
        <v>64</v>
      </c>
      <c r="G50" s="3">
        <v>23</v>
      </c>
      <c r="H50" s="5">
        <f t="shared" si="4"/>
        <v>64</v>
      </c>
      <c r="I50" s="4" t="s">
        <v>5</v>
      </c>
      <c r="J50" s="5">
        <f t="shared" si="5"/>
        <v>0</v>
      </c>
      <c r="K50" s="4" t="s">
        <v>5</v>
      </c>
      <c r="L50" s="5">
        <f t="shared" si="22"/>
        <v>0</v>
      </c>
      <c r="M50" s="17" t="str">
        <f t="shared" si="34"/>
        <v>np</v>
      </c>
      <c r="N50" s="18">
        <f t="shared" si="23"/>
        <v>0</v>
      </c>
      <c r="O50" s="16" t="e">
        <f>VLOOKUP($C50,'[2]Women''s Foil'!$C$4:$AZ$148,O$1-2,FALSE)</f>
        <v>#N/A</v>
      </c>
      <c r="P50" s="17" t="str">
        <f t="shared" si="35"/>
        <v>np</v>
      </c>
      <c r="Q50" s="18">
        <f t="shared" si="8"/>
        <v>0</v>
      </c>
      <c r="R50" s="16" t="e">
        <f>VLOOKUP($C50,'[2]Women''s Foil'!$C$4:$AZ$148,R$1-2,FALSE)</f>
        <v>#N/A</v>
      </c>
      <c r="S50" s="17" t="str">
        <f t="shared" si="36"/>
        <v>np</v>
      </c>
      <c r="T50" s="18">
        <f t="shared" si="24"/>
        <v>0</v>
      </c>
      <c r="U50" s="16" t="e">
        <f>VLOOKUP($C50,'[2]Women''s Foil'!$C$4:$AZ$148,U$1-2,FALSE)</f>
        <v>#N/A</v>
      </c>
      <c r="V50" s="17" t="str">
        <f t="shared" si="37"/>
        <v>np</v>
      </c>
      <c r="W50" s="18">
        <f t="shared" si="25"/>
        <v>0</v>
      </c>
      <c r="X50" s="16" t="e">
        <f>VLOOKUP($C50,'[2]Women''s Foil'!$C$4:$AZ$148,X$1-2,FALSE)</f>
        <v>#N/A</v>
      </c>
      <c r="Z50">
        <f t="shared" si="27"/>
        <v>64</v>
      </c>
      <c r="AA50">
        <f t="shared" si="28"/>
        <v>0</v>
      </c>
      <c r="AB50">
        <f t="shared" si="29"/>
        <v>0</v>
      </c>
      <c r="AC50">
        <f t="shared" si="30"/>
        <v>0</v>
      </c>
      <c r="AD50">
        <f t="shared" si="31"/>
        <v>0</v>
      </c>
      <c r="AE50">
        <f t="shared" si="32"/>
        <v>0</v>
      </c>
      <c r="AF50">
        <f t="shared" si="33"/>
        <v>0</v>
      </c>
      <c r="AH50" s="30"/>
    </row>
    <row r="51" spans="1:34" ht="13.5">
      <c r="A51" s="2" t="str">
        <f t="shared" si="0"/>
        <v>48</v>
      </c>
      <c r="B51" s="2" t="str">
        <f t="shared" si="26"/>
        <v>#</v>
      </c>
      <c r="C51" s="26" t="s">
        <v>204</v>
      </c>
      <c r="D51" s="1">
        <v>1990</v>
      </c>
      <c r="E51" s="38">
        <f t="shared" si="2"/>
        <v>58</v>
      </c>
      <c r="F51" s="38">
        <f t="shared" si="3"/>
        <v>58</v>
      </c>
      <c r="G51" s="3" t="s">
        <v>5</v>
      </c>
      <c r="H51" s="5">
        <f t="shared" si="4"/>
        <v>0</v>
      </c>
      <c r="I51" s="4">
        <v>29</v>
      </c>
      <c r="J51" s="5">
        <f t="shared" si="5"/>
        <v>58</v>
      </c>
      <c r="K51" s="4" t="s">
        <v>5</v>
      </c>
      <c r="L51" s="5">
        <f t="shared" si="22"/>
        <v>0</v>
      </c>
      <c r="M51" s="17" t="str">
        <f t="shared" si="34"/>
        <v>np</v>
      </c>
      <c r="N51" s="18">
        <f t="shared" si="23"/>
        <v>0</v>
      </c>
      <c r="O51" s="16" t="e">
        <f>VLOOKUP($C51,'[2]Women''s Foil'!$C$4:$AZ$148,O$1-2,FALSE)</f>
        <v>#N/A</v>
      </c>
      <c r="P51" s="17" t="str">
        <f t="shared" si="35"/>
        <v>np</v>
      </c>
      <c r="Q51" s="18">
        <f t="shared" si="8"/>
        <v>0</v>
      </c>
      <c r="R51" s="16" t="e">
        <f>VLOOKUP($C51,'[2]Women''s Foil'!$C$4:$AZ$148,R$1-2,FALSE)</f>
        <v>#N/A</v>
      </c>
      <c r="S51" s="17" t="str">
        <f t="shared" si="36"/>
        <v>np</v>
      </c>
      <c r="T51" s="18">
        <f t="shared" si="24"/>
        <v>0</v>
      </c>
      <c r="U51" s="16" t="e">
        <f>VLOOKUP($C51,'[2]Women''s Foil'!$C$4:$AZ$148,U$1-2,FALSE)</f>
        <v>#N/A</v>
      </c>
      <c r="V51" s="17" t="str">
        <f t="shared" si="37"/>
        <v>np</v>
      </c>
      <c r="W51" s="18">
        <f t="shared" si="25"/>
        <v>0</v>
      </c>
      <c r="X51" s="16" t="e">
        <f>VLOOKUP($C51,'[2]Women''s Foil'!$C$4:$AZ$148,X$1-2,FALSE)</f>
        <v>#N/A</v>
      </c>
      <c r="Z51">
        <f t="shared" si="27"/>
        <v>0</v>
      </c>
      <c r="AA51">
        <f t="shared" si="28"/>
        <v>58</v>
      </c>
      <c r="AB51">
        <f t="shared" si="29"/>
        <v>0</v>
      </c>
      <c r="AC51">
        <f t="shared" si="30"/>
        <v>0</v>
      </c>
      <c r="AD51">
        <f t="shared" si="31"/>
        <v>0</v>
      </c>
      <c r="AE51">
        <f t="shared" si="32"/>
        <v>0</v>
      </c>
      <c r="AF51">
        <f t="shared" si="33"/>
        <v>0</v>
      </c>
      <c r="AH51" s="30"/>
    </row>
    <row r="52" spans="1:34" ht="13.5">
      <c r="A52" s="2" t="str">
        <f t="shared" si="0"/>
        <v>49T</v>
      </c>
      <c r="B52" s="2" t="str">
        <f t="shared" si="26"/>
        <v> </v>
      </c>
      <c r="C52" s="26" t="s">
        <v>167</v>
      </c>
      <c r="D52" s="1">
        <v>1989</v>
      </c>
      <c r="E52" s="38">
        <f t="shared" si="2"/>
        <v>56</v>
      </c>
      <c r="F52" s="38">
        <f t="shared" si="3"/>
        <v>56</v>
      </c>
      <c r="G52" s="3">
        <v>31</v>
      </c>
      <c r="H52" s="5">
        <f t="shared" si="4"/>
        <v>56</v>
      </c>
      <c r="I52" s="4" t="s">
        <v>5</v>
      </c>
      <c r="J52" s="5">
        <f t="shared" si="5"/>
        <v>0</v>
      </c>
      <c r="K52" s="4" t="s">
        <v>5</v>
      </c>
      <c r="L52" s="5">
        <f t="shared" si="22"/>
        <v>0</v>
      </c>
      <c r="M52" s="17" t="str">
        <f t="shared" si="34"/>
        <v>np</v>
      </c>
      <c r="N52" s="18">
        <f t="shared" si="23"/>
        <v>0</v>
      </c>
      <c r="O52" s="16" t="e">
        <f>VLOOKUP($C52,'[2]Women''s Foil'!$C$4:$AZ$148,O$1-2,FALSE)</f>
        <v>#N/A</v>
      </c>
      <c r="P52" s="17" t="str">
        <f t="shared" si="35"/>
        <v>np</v>
      </c>
      <c r="Q52" s="18">
        <f t="shared" si="8"/>
        <v>0</v>
      </c>
      <c r="R52" s="16" t="e">
        <f>VLOOKUP($C52,'[2]Women''s Foil'!$C$4:$AZ$148,R$1-2,FALSE)</f>
        <v>#N/A</v>
      </c>
      <c r="S52" s="17" t="str">
        <f t="shared" si="36"/>
        <v>np</v>
      </c>
      <c r="T52" s="18">
        <f t="shared" si="24"/>
        <v>0</v>
      </c>
      <c r="U52" s="16" t="e">
        <f>VLOOKUP($C52,'[2]Women''s Foil'!$C$4:$AZ$148,U$1-2,FALSE)</f>
        <v>#N/A</v>
      </c>
      <c r="V52" s="17" t="str">
        <f t="shared" si="37"/>
        <v>np</v>
      </c>
      <c r="W52" s="18">
        <f t="shared" si="25"/>
        <v>0</v>
      </c>
      <c r="X52" s="16" t="e">
        <f>VLOOKUP($C52,'[2]Women''s Foil'!$C$4:$AZ$148,X$1-2,FALSE)</f>
        <v>#N/A</v>
      </c>
      <c r="Z52">
        <f t="shared" si="27"/>
        <v>56</v>
      </c>
      <c r="AA52">
        <f t="shared" si="28"/>
        <v>0</v>
      </c>
      <c r="AB52">
        <f t="shared" si="29"/>
        <v>0</v>
      </c>
      <c r="AC52">
        <f t="shared" si="30"/>
        <v>0</v>
      </c>
      <c r="AD52">
        <f t="shared" si="31"/>
        <v>0</v>
      </c>
      <c r="AE52">
        <f t="shared" si="32"/>
        <v>0</v>
      </c>
      <c r="AF52">
        <f t="shared" si="33"/>
        <v>0</v>
      </c>
      <c r="AH52" s="30"/>
    </row>
    <row r="53" spans="1:34" ht="13.5">
      <c r="A53" s="2" t="str">
        <f t="shared" si="0"/>
        <v>49T</v>
      </c>
      <c r="B53" s="2" t="str">
        <f t="shared" si="26"/>
        <v> </v>
      </c>
      <c r="C53" s="40" t="s">
        <v>467</v>
      </c>
      <c r="D53" s="1">
        <v>1989</v>
      </c>
      <c r="E53" s="38">
        <f t="shared" si="2"/>
        <v>56</v>
      </c>
      <c r="F53" s="38">
        <f t="shared" si="3"/>
        <v>56</v>
      </c>
      <c r="G53" s="3" t="s">
        <v>5</v>
      </c>
      <c r="H53" s="5">
        <f t="shared" si="4"/>
        <v>0</v>
      </c>
      <c r="I53" s="4" t="s">
        <v>5</v>
      </c>
      <c r="J53" s="5">
        <f t="shared" si="5"/>
        <v>0</v>
      </c>
      <c r="K53" s="4">
        <v>31</v>
      </c>
      <c r="L53" s="5">
        <f t="shared" si="22"/>
        <v>56</v>
      </c>
      <c r="M53" s="17" t="str">
        <f t="shared" si="34"/>
        <v>np</v>
      </c>
      <c r="N53" s="18">
        <f t="shared" si="23"/>
        <v>0</v>
      </c>
      <c r="O53" s="16" t="e">
        <f>VLOOKUP($C53,'[2]Women''s Foil'!$C$4:$AZ$148,O$1-2,FALSE)</f>
        <v>#N/A</v>
      </c>
      <c r="P53" s="17" t="str">
        <f t="shared" si="35"/>
        <v>np</v>
      </c>
      <c r="Q53" s="18">
        <f t="shared" si="8"/>
        <v>0</v>
      </c>
      <c r="R53" s="16" t="e">
        <f>VLOOKUP($C53,'[2]Women''s Foil'!$C$4:$AZ$148,R$1-2,FALSE)</f>
        <v>#N/A</v>
      </c>
      <c r="S53" s="17" t="str">
        <f t="shared" si="36"/>
        <v>np</v>
      </c>
      <c r="T53" s="18">
        <f t="shared" si="24"/>
        <v>0</v>
      </c>
      <c r="U53" s="16" t="e">
        <f>VLOOKUP($C53,'[2]Women''s Foil'!$C$4:$AZ$148,U$1-2,FALSE)</f>
        <v>#N/A</v>
      </c>
      <c r="V53" s="17" t="str">
        <f t="shared" si="37"/>
        <v>np</v>
      </c>
      <c r="W53" s="18">
        <f t="shared" si="25"/>
        <v>0</v>
      </c>
      <c r="X53" s="16" t="e">
        <f>VLOOKUP($C53,'[2]Women''s Foil'!$C$4:$AZ$148,X$1-2,FALSE)</f>
        <v>#N/A</v>
      </c>
      <c r="Z53">
        <f t="shared" si="27"/>
        <v>0</v>
      </c>
      <c r="AA53">
        <f t="shared" si="28"/>
        <v>0</v>
      </c>
      <c r="AB53">
        <f t="shared" si="29"/>
        <v>56</v>
      </c>
      <c r="AC53">
        <f t="shared" si="30"/>
        <v>0</v>
      </c>
      <c r="AD53">
        <f t="shared" si="31"/>
        <v>0</v>
      </c>
      <c r="AE53">
        <f t="shared" si="32"/>
        <v>0</v>
      </c>
      <c r="AF53">
        <f t="shared" si="33"/>
        <v>0</v>
      </c>
      <c r="AH53" s="30"/>
    </row>
    <row r="54" spans="1:34" ht="13.5">
      <c r="A54" s="2" t="str">
        <f t="shared" si="0"/>
        <v>49T</v>
      </c>
      <c r="B54" s="2" t="str">
        <f t="shared" si="1"/>
        <v> </v>
      </c>
      <c r="C54" s="26" t="s">
        <v>424</v>
      </c>
      <c r="D54" s="1">
        <v>1988</v>
      </c>
      <c r="E54" s="38">
        <f t="shared" si="2"/>
        <v>56</v>
      </c>
      <c r="F54" s="38">
        <f t="shared" si="3"/>
        <v>56</v>
      </c>
      <c r="G54" s="3" t="s">
        <v>5</v>
      </c>
      <c r="H54" s="5">
        <f t="shared" si="4"/>
        <v>0</v>
      </c>
      <c r="I54" s="4">
        <v>31</v>
      </c>
      <c r="J54" s="5">
        <f t="shared" si="5"/>
        <v>56</v>
      </c>
      <c r="K54" s="4" t="s">
        <v>5</v>
      </c>
      <c r="L54" s="5">
        <f t="shared" si="22"/>
        <v>0</v>
      </c>
      <c r="M54" s="17" t="str">
        <f t="shared" si="34"/>
        <v>np</v>
      </c>
      <c r="N54" s="18">
        <f t="shared" si="23"/>
        <v>0</v>
      </c>
      <c r="O54" s="16" t="e">
        <f>VLOOKUP($C54,'[2]Women''s Foil'!$C$4:$AZ$148,O$1-2,FALSE)</f>
        <v>#N/A</v>
      </c>
      <c r="P54" s="17" t="str">
        <f t="shared" si="35"/>
        <v>np</v>
      </c>
      <c r="Q54" s="18">
        <f t="shared" si="8"/>
        <v>0</v>
      </c>
      <c r="R54" s="16" t="e">
        <f>VLOOKUP($C54,'[2]Women''s Foil'!$C$4:$AZ$148,R$1-2,FALSE)</f>
        <v>#N/A</v>
      </c>
      <c r="S54" s="17" t="str">
        <f t="shared" si="36"/>
        <v>np</v>
      </c>
      <c r="T54" s="18">
        <f t="shared" si="24"/>
        <v>0</v>
      </c>
      <c r="U54" s="16" t="e">
        <f>VLOOKUP($C54,'[2]Women''s Foil'!$C$4:$AZ$148,U$1-2,FALSE)</f>
        <v>#N/A</v>
      </c>
      <c r="V54" s="17" t="str">
        <f t="shared" si="37"/>
        <v>np</v>
      </c>
      <c r="W54" s="18">
        <f t="shared" si="25"/>
        <v>0</v>
      </c>
      <c r="X54" s="16" t="e">
        <f>VLOOKUP($C54,'[2]Women''s Foil'!$C$4:$AZ$148,X$1-2,FALSE)</f>
        <v>#N/A</v>
      </c>
      <c r="Z54">
        <f t="shared" si="11"/>
        <v>0</v>
      </c>
      <c r="AA54">
        <f t="shared" si="12"/>
        <v>56</v>
      </c>
      <c r="AB54">
        <f t="shared" si="13"/>
        <v>0</v>
      </c>
      <c r="AC54">
        <f t="shared" si="14"/>
        <v>0</v>
      </c>
      <c r="AD54">
        <f t="shared" si="15"/>
        <v>0</v>
      </c>
      <c r="AE54">
        <f t="shared" si="16"/>
        <v>0</v>
      </c>
      <c r="AF54">
        <f t="shared" si="17"/>
        <v>0</v>
      </c>
      <c r="AH54" s="30"/>
    </row>
    <row r="55" ht="13.5">
      <c r="AH55" s="30"/>
    </row>
    <row r="56" ht="13.5">
      <c r="AH56" s="30"/>
    </row>
    <row r="57" ht="13.5">
      <c r="AH57" s="30"/>
    </row>
    <row r="58" ht="13.5">
      <c r="AH58" s="30"/>
    </row>
    <row r="59" ht="13.5">
      <c r="AH59" s="30"/>
    </row>
    <row r="60" ht="13.5">
      <c r="AH60" s="30"/>
    </row>
    <row r="61" ht="13.5">
      <c r="AH61" s="30"/>
    </row>
    <row r="62" ht="13.5">
      <c r="AH62" s="30"/>
    </row>
    <row r="63" ht="13.5">
      <c r="AH63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&amp;L&amp;"Arial,Bold"# Youth-12
* Permanent Resident&amp;"Arial,Regular"
Total = Best 4 results&amp;CPage &amp;P&amp;R&amp;"Arial,Bold"np = Did not earn points (including not competing)&amp;"Arial,Regular"
Printed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5.421875" style="6" hidden="1" customWidth="1"/>
    <col min="22" max="23" width="5.421875" style="6" customWidth="1"/>
    <col min="24" max="24" width="4.7109375" style="6" hidden="1" customWidth="1"/>
    <col min="26" max="32" width="9.140625" style="0" hidden="1" customWidth="1"/>
  </cols>
  <sheetData>
    <row r="1" spans="1:24" s="11" customFormat="1" ht="12.75" customHeight="1">
      <c r="A1" s="7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256</v>
      </c>
      <c r="H1" s="10"/>
      <c r="I1" s="9" t="s">
        <v>371</v>
      </c>
      <c r="J1" s="10"/>
      <c r="K1" s="9" t="s">
        <v>448</v>
      </c>
      <c r="L1" s="10"/>
      <c r="M1" s="15" t="s">
        <v>450</v>
      </c>
      <c r="N1" s="19"/>
      <c r="O1" s="20">
        <f>HLOOKUP(M1,'[2]Women''s Saber'!$F$1:$M$3,3,0)</f>
        <v>6</v>
      </c>
      <c r="P1" s="15" t="s">
        <v>253</v>
      </c>
      <c r="Q1" s="19"/>
      <c r="R1" s="20">
        <f>HLOOKUP(P1,'[2]Women''s Saber'!$F$1:$M$3,3,0)</f>
        <v>8</v>
      </c>
      <c r="S1" s="15" t="s">
        <v>254</v>
      </c>
      <c r="T1" s="19"/>
      <c r="U1" s="20">
        <f>HLOOKUP(S1,'[2]Women''s Saber'!$F$1:$M$3,3,0)</f>
        <v>10</v>
      </c>
      <c r="V1" s="15" t="s">
        <v>361</v>
      </c>
      <c r="W1" s="19"/>
      <c r="X1" s="20">
        <f>HLOOKUP(V1,'[2]Women''s Saber'!$F$1:$M$3,3,0)</f>
        <v>12</v>
      </c>
    </row>
    <row r="2" spans="1:34" s="11" customFormat="1" ht="18.75" customHeight="1">
      <c r="A2" s="7"/>
      <c r="B2" s="7"/>
      <c r="C2" s="12"/>
      <c r="D2" s="12"/>
      <c r="E2" s="36"/>
      <c r="F2" s="36"/>
      <c r="G2" s="35" t="s">
        <v>4</v>
      </c>
      <c r="H2" s="10" t="s">
        <v>257</v>
      </c>
      <c r="I2" s="13" t="s">
        <v>4</v>
      </c>
      <c r="J2" s="10" t="s">
        <v>372</v>
      </c>
      <c r="K2" s="13" t="s">
        <v>4</v>
      </c>
      <c r="L2" s="10" t="s">
        <v>449</v>
      </c>
      <c r="M2" s="15" t="str">
        <f ca="1">INDIRECT("'[CADET.XLS]Women''s Saber'!R2C"&amp;O1,FALSE)</f>
        <v>D</v>
      </c>
      <c r="N2" s="19" t="str">
        <f>IF(ISERROR(FIND("%",O2)),O2,LEFT(O2,FIND("%",O2)-1))</f>
        <v>Summer&lt;BR&gt;2003&lt;BR&gt;U16</v>
      </c>
      <c r="O2" s="14" t="str">
        <f ca="1">INDIRECT("'[CADET.XLS]Women''s Saber'!R2C"&amp;O1+1,FALSE)</f>
        <v>Summer&lt;BR&gt;2003&lt;BR&gt;U16</v>
      </c>
      <c r="P2" s="15" t="str">
        <f ca="1">INDIRECT("'[CADET.XLS]Women''s Saber'!R2C"&amp;R1,FALSE)</f>
        <v>C</v>
      </c>
      <c r="Q2" s="19" t="str">
        <f>IF(ISERROR(FIND("%",R2)),R2,LEFT(R2,FIND("%",R2)-1))</f>
        <v>Oct 2002&lt;BR&gt;CADET</v>
      </c>
      <c r="R2" s="14" t="str">
        <f ca="1">INDIRECT("'[CADET.XLS]Women''s Saber'!R2C"&amp;R1+1,FALSE)</f>
        <v>Oct 2002&lt;BR&gt;CADET</v>
      </c>
      <c r="S2" s="15" t="str">
        <f ca="1">INDIRECT("'[CADET.XLS]Women''s Saber'!R2C"&amp;U1,FALSE)</f>
        <v>C</v>
      </c>
      <c r="T2" s="19" t="str">
        <f>IF(ISERROR(FIND("%",U2)),U2,LEFT(U2,FIND("%",U2)-1))</f>
        <v>Nov 2002&lt;BR&gt;CADET</v>
      </c>
      <c r="U2" s="14" t="str">
        <f ca="1">INDIRECT("'[CADET.XLS]Women''s Saber'!R2C"&amp;U1+1,FALSE)</f>
        <v>Nov 2002&lt;BR&gt;CADET</v>
      </c>
      <c r="V2" s="15" t="str">
        <f ca="1">INDIRECT("'[CADET.XLS]Women''s Saber'!R2C"&amp;X1,FALSE)</f>
        <v>D</v>
      </c>
      <c r="W2" s="19" t="str">
        <f>IF(ISERROR(FIND("%",X2)),X2,LEFT(X2,FIND("%",X2)-1))</f>
        <v>2003 JO^s&lt;BR&gt;CADET</v>
      </c>
      <c r="X2" s="14" t="str">
        <f ca="1">INDIRECT("'[CADET.XLS]Women''s Saber'!R2C"&amp;X1+1,FALSE)</f>
        <v>2003 JO^s&lt;BR&gt;CADET</v>
      </c>
      <c r="AH2" s="25"/>
    </row>
    <row r="3" spans="1:24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3</v>
      </c>
      <c r="I3" s="21">
        <f>COLUMN()</f>
        <v>9</v>
      </c>
      <c r="J3" s="22">
        <f>HLOOKUP(I2,PointTableHeader,2,FALSE)</f>
        <v>3</v>
      </c>
      <c r="K3" s="21">
        <f>COLUMN()</f>
        <v>11</v>
      </c>
      <c r="L3" s="22">
        <f>HLOOKUP(K2,PointTableHeader,2,FALSE)</f>
        <v>3</v>
      </c>
      <c r="M3" s="23">
        <f>COLUMN()</f>
        <v>13</v>
      </c>
      <c r="N3" s="24">
        <f>HLOOKUP(M2,PointTableHeader,2,FALSE)</f>
        <v>5</v>
      </c>
      <c r="O3" s="14"/>
      <c r="P3" s="23">
        <f>COLUMN()</f>
        <v>16</v>
      </c>
      <c r="Q3" s="24">
        <f>HLOOKUP(P2,PointTableHeader,2,FALSE)</f>
        <v>4</v>
      </c>
      <c r="R3" s="14"/>
      <c r="S3" s="23">
        <f>COLUMN()</f>
        <v>19</v>
      </c>
      <c r="T3" s="24">
        <f>HLOOKUP(S2,PointTableHeader,2,FALSE)</f>
        <v>4</v>
      </c>
      <c r="U3" s="14"/>
      <c r="V3" s="23">
        <f>COLUMN()</f>
        <v>22</v>
      </c>
      <c r="W3" s="24">
        <f>HLOOKUP(V2,PointTableHeader,2,FALSE)</f>
        <v>5</v>
      </c>
      <c r="X3" s="14"/>
    </row>
    <row r="4" spans="1:34" ht="13.5">
      <c r="A4" s="2" t="str">
        <f aca="true" t="shared" si="0" ref="A4:A33">IF(E4=0,"",IF(E4=E3,A3,ROW()-3&amp;IF(E4=E5,"T","")))</f>
        <v>1</v>
      </c>
      <c r="B4" s="2" t="str">
        <f>IF(D4&gt;=U13Cutoff,"#"," ")</f>
        <v>#</v>
      </c>
      <c r="C4" s="33" t="s">
        <v>366</v>
      </c>
      <c r="D4" s="34">
        <v>1990</v>
      </c>
      <c r="E4" s="38">
        <f aca="true" t="shared" si="1" ref="E4:E33">LARGE($Z4:$AF4,1)+LARGE($Z4:$AF4,2)+LARGE($Z4:$AF4,3)+LARGE($Z4:$AF4,4)</f>
        <v>1417</v>
      </c>
      <c r="F4" s="38">
        <f aca="true" t="shared" si="2" ref="F4:F33">LARGE($Z4:$AB4,1)+LARGE($Z4:$AB4,2)</f>
        <v>400</v>
      </c>
      <c r="G4" s="3" t="s">
        <v>5</v>
      </c>
      <c r="H4" s="5">
        <f aca="true" t="shared" si="3" ref="H4:H33">IF(OR(G4&gt;=33,ISNUMBER(G4)=FALSE),0,VLOOKUP(G4,PointTable,H$3,TRUE))</f>
        <v>0</v>
      </c>
      <c r="I4" s="4">
        <v>1</v>
      </c>
      <c r="J4" s="5">
        <f aca="true" t="shared" si="4" ref="J4:J33">IF(OR(I4&gt;=33,ISNUMBER(I4)=FALSE),0,VLOOKUP(I4,PointTable,J$3,TRUE))</f>
        <v>200</v>
      </c>
      <c r="K4" s="4">
        <v>1</v>
      </c>
      <c r="L4" s="5">
        <f aca="true" t="shared" si="5" ref="L4:L33">IF(OR(K4&gt;=33,ISNUMBER(K4)=FALSE),0,VLOOKUP(K4,PointTable,L$3,TRUE))</f>
        <v>200</v>
      </c>
      <c r="M4" s="17">
        <f>IF(ISERROR(O4),"np",O4)</f>
        <v>1</v>
      </c>
      <c r="N4" s="18">
        <f aca="true" t="shared" si="6" ref="N4:N33">IF(OR(M4&gt;=33,ISNUMBER(M4)=FALSE),0,VLOOKUP(M4,PointTable,N$3,TRUE))</f>
        <v>400</v>
      </c>
      <c r="O4" s="16">
        <f>VLOOKUP($C4,'[2]Women''s Saber'!$C$4:$AZ$149,O$1-2,FALSE)</f>
        <v>1</v>
      </c>
      <c r="P4" s="17">
        <f>IF(ISERROR(R4),"np",R4)</f>
        <v>1</v>
      </c>
      <c r="Q4" s="18">
        <f aca="true" t="shared" si="7" ref="Q4:Q33">IF(OR(P4&gt;=33,ISNUMBER(P4)=FALSE),0,VLOOKUP(P4,PointTable,Q$3,TRUE))</f>
        <v>400</v>
      </c>
      <c r="R4" s="16">
        <f>VLOOKUP($C4,'[2]Women''s Saber'!$C$4:$AZ$149,R$1-2,FALSE)</f>
        <v>1</v>
      </c>
      <c r="S4" s="17">
        <f>IF(ISERROR(U4),"np",U4)</f>
        <v>3</v>
      </c>
      <c r="T4" s="18">
        <f aca="true" t="shared" si="8" ref="T4:T33">IF(OR(S4&gt;=33,ISNUMBER(S4)=FALSE),0,VLOOKUP(S4,PointTable,T$3,TRUE))</f>
        <v>340</v>
      </c>
      <c r="U4" s="16">
        <f>VLOOKUP($C4,'[2]Women''s Saber'!$C$4:$AZ$149,U$1-2,FALSE)</f>
        <v>3</v>
      </c>
      <c r="V4" s="17">
        <f>IF(ISERROR(X4),"np",X4)</f>
        <v>6.5</v>
      </c>
      <c r="W4" s="18">
        <f aca="true" t="shared" si="9" ref="W4:W33">IF(OR(V4&gt;=33,ISNUMBER(V4)=FALSE),0,VLOOKUP(V4,PointTable,W$3,TRUE))</f>
        <v>277</v>
      </c>
      <c r="X4" s="16">
        <f>VLOOKUP($C4,'[2]Women''s Saber'!$C$4:$AZ$149,X$1-2,FALSE)</f>
        <v>6.5</v>
      </c>
      <c r="Z4">
        <f>H4</f>
        <v>0</v>
      </c>
      <c r="AA4">
        <f>J4</f>
        <v>200</v>
      </c>
      <c r="AB4">
        <f>L4</f>
        <v>200</v>
      </c>
      <c r="AC4">
        <f>N4</f>
        <v>400</v>
      </c>
      <c r="AD4">
        <f>Q4</f>
        <v>400</v>
      </c>
      <c r="AE4">
        <f>T4</f>
        <v>340</v>
      </c>
      <c r="AF4">
        <f>W4</f>
        <v>277</v>
      </c>
      <c r="AH4" s="30"/>
    </row>
    <row r="5" spans="1:34" ht="13.5">
      <c r="A5" s="2" t="str">
        <f t="shared" si="0"/>
        <v>2</v>
      </c>
      <c r="B5" s="2" t="str">
        <f>IF(D5&gt;=U13Cutoff,"#"," ")</f>
        <v> </v>
      </c>
      <c r="C5" s="26" t="s">
        <v>24</v>
      </c>
      <c r="D5" s="1">
        <v>1988</v>
      </c>
      <c r="E5" s="38">
        <f t="shared" si="1"/>
        <v>1130</v>
      </c>
      <c r="F5" s="38">
        <f t="shared" si="2"/>
        <v>370</v>
      </c>
      <c r="G5" s="3">
        <v>1</v>
      </c>
      <c r="H5" s="5">
        <f t="shared" si="3"/>
        <v>200</v>
      </c>
      <c r="I5" s="4">
        <v>3</v>
      </c>
      <c r="J5" s="5">
        <f t="shared" si="4"/>
        <v>170</v>
      </c>
      <c r="K5" s="4">
        <v>3</v>
      </c>
      <c r="L5" s="5">
        <f t="shared" si="5"/>
        <v>170</v>
      </c>
      <c r="M5" s="17">
        <f>IF(ISERROR(O5),"np",O5)</f>
        <v>3</v>
      </c>
      <c r="N5" s="18">
        <f t="shared" si="6"/>
        <v>340</v>
      </c>
      <c r="O5" s="16">
        <f>VLOOKUP($C5,'[2]Women''s Saber'!$C$4:$AZ$149,O$1-2,FALSE)</f>
        <v>3</v>
      </c>
      <c r="P5" s="17">
        <f>IF(ISERROR(R5),"np",R5)</f>
        <v>2</v>
      </c>
      <c r="Q5" s="18">
        <f t="shared" si="7"/>
        <v>368</v>
      </c>
      <c r="R5" s="16">
        <f>VLOOKUP($C5,'[2]Women''s Saber'!$C$4:$AZ$149,R$1-2,FALSE)</f>
        <v>2</v>
      </c>
      <c r="S5" s="17">
        <f>IF(ISERROR(U5),"np",U5)</f>
        <v>11</v>
      </c>
      <c r="T5" s="18">
        <f t="shared" si="8"/>
        <v>212</v>
      </c>
      <c r="U5" s="16">
        <f>VLOOKUP($C5,'[2]Women''s Saber'!$C$4:$AZ$149,U$1-2,FALSE)</f>
        <v>11</v>
      </c>
      <c r="V5" s="17">
        <f>IF(ISERROR(X5),"np",X5)</f>
        <v>11</v>
      </c>
      <c r="W5" s="18">
        <f t="shared" si="9"/>
        <v>210</v>
      </c>
      <c r="X5" s="16">
        <f>VLOOKUP($C5,'[2]Women''s Saber'!$C$4:$AZ$149,X$1-2,FALSE)</f>
        <v>11</v>
      </c>
      <c r="Z5">
        <f>H5</f>
        <v>200</v>
      </c>
      <c r="AA5">
        <f>J5</f>
        <v>170</v>
      </c>
      <c r="AB5">
        <f>L5</f>
        <v>170</v>
      </c>
      <c r="AC5">
        <f>N5</f>
        <v>340</v>
      </c>
      <c r="AD5">
        <f>Q5</f>
        <v>368</v>
      </c>
      <c r="AE5">
        <f>T5</f>
        <v>212</v>
      </c>
      <c r="AF5">
        <f>W5</f>
        <v>210</v>
      </c>
      <c r="AH5" s="30"/>
    </row>
    <row r="6" spans="1:34" ht="13.5">
      <c r="A6" s="2" t="str">
        <f t="shared" si="0"/>
        <v>3</v>
      </c>
      <c r="B6" s="2" t="str">
        <f>IF(D6&gt;=U13Cutoff,"#"," ")</f>
        <v> </v>
      </c>
      <c r="C6" s="33" t="s">
        <v>56</v>
      </c>
      <c r="D6" s="34">
        <v>1988</v>
      </c>
      <c r="E6" s="38">
        <f t="shared" si="1"/>
        <v>1021</v>
      </c>
      <c r="F6" s="38">
        <f t="shared" si="2"/>
        <v>307.5</v>
      </c>
      <c r="G6" s="3" t="s">
        <v>5</v>
      </c>
      <c r="H6" s="5">
        <f t="shared" si="3"/>
        <v>0</v>
      </c>
      <c r="I6" s="4">
        <v>7.5</v>
      </c>
      <c r="J6" s="5">
        <f t="shared" si="4"/>
        <v>137.5</v>
      </c>
      <c r="K6" s="4">
        <v>3</v>
      </c>
      <c r="L6" s="5">
        <f t="shared" si="5"/>
        <v>170</v>
      </c>
      <c r="M6" s="17">
        <f>IF(ISERROR(O6),"np",O6)</f>
        <v>3</v>
      </c>
      <c r="N6" s="18">
        <f t="shared" si="6"/>
        <v>340</v>
      </c>
      <c r="O6" s="16">
        <f>VLOOKUP($C6,'[2]Women''s Saber'!$C$4:$AZ$149,O$1-2,FALSE)</f>
        <v>3</v>
      </c>
      <c r="P6" s="17">
        <f>IF(ISERROR(R6),"np",R6)</f>
        <v>6</v>
      </c>
      <c r="Q6" s="18">
        <f t="shared" si="7"/>
        <v>278</v>
      </c>
      <c r="R6" s="16">
        <f>VLOOKUP($C6,'[2]Women''s Saber'!$C$4:$AZ$149,R$1-2,FALSE)</f>
        <v>6</v>
      </c>
      <c r="S6" s="17">
        <f>IF(ISERROR(U6),"np",U6)</f>
        <v>13</v>
      </c>
      <c r="T6" s="18">
        <f t="shared" si="8"/>
        <v>203</v>
      </c>
      <c r="U6" s="16">
        <f>VLOOKUP($C6,'[2]Women''s Saber'!$C$4:$AZ$149,U$1-2,FALSE)</f>
        <v>13</v>
      </c>
      <c r="V6" s="17">
        <f>IF(ISERROR(X6),"np",X6)</f>
        <v>16</v>
      </c>
      <c r="W6" s="18">
        <f t="shared" si="9"/>
        <v>200</v>
      </c>
      <c r="X6" s="16">
        <f>VLOOKUP($C6,'[2]Women''s Saber'!$C$4:$AZ$149,X$1-2,FALSE)</f>
        <v>16</v>
      </c>
      <c r="Z6">
        <f aca="true" t="shared" si="10" ref="Z6:Z33">H6</f>
        <v>0</v>
      </c>
      <c r="AA6">
        <f aca="true" t="shared" si="11" ref="AA6:AA33">J6</f>
        <v>137.5</v>
      </c>
      <c r="AB6">
        <f aca="true" t="shared" si="12" ref="AB6:AB33">L6</f>
        <v>170</v>
      </c>
      <c r="AC6">
        <f aca="true" t="shared" si="13" ref="AC6:AC33">N6</f>
        <v>340</v>
      </c>
      <c r="AD6">
        <f aca="true" t="shared" si="14" ref="AD6:AD33">Q6</f>
        <v>278</v>
      </c>
      <c r="AE6">
        <f aca="true" t="shared" si="15" ref="AE6:AE33">T6</f>
        <v>203</v>
      </c>
      <c r="AF6">
        <f aca="true" t="shared" si="16" ref="AF6:AF33">W6</f>
        <v>200</v>
      </c>
      <c r="AH6" s="30"/>
    </row>
    <row r="7" spans="1:34" ht="13.5">
      <c r="A7" s="2" t="str">
        <f t="shared" si="0"/>
        <v>4</v>
      </c>
      <c r="B7" s="2" t="str">
        <f aca="true" t="shared" si="17" ref="B7:B17">IF(D7&gt;=U13Cutoff,"#"," ")</f>
        <v> </v>
      </c>
      <c r="C7" s="26" t="s">
        <v>52</v>
      </c>
      <c r="D7" s="1">
        <v>1988</v>
      </c>
      <c r="E7" s="38">
        <f t="shared" si="1"/>
        <v>951.5</v>
      </c>
      <c r="F7" s="38">
        <f t="shared" si="2"/>
        <v>137.5</v>
      </c>
      <c r="G7" s="3" t="s">
        <v>5</v>
      </c>
      <c r="H7" s="5">
        <f t="shared" si="3"/>
        <v>0</v>
      </c>
      <c r="I7" s="4">
        <v>7.5</v>
      </c>
      <c r="J7" s="5">
        <f t="shared" si="4"/>
        <v>137.5</v>
      </c>
      <c r="K7" s="4" t="s">
        <v>5</v>
      </c>
      <c r="L7" s="5">
        <f t="shared" si="5"/>
        <v>0</v>
      </c>
      <c r="M7" s="17">
        <f aca="true" t="shared" si="18" ref="M7:M17">IF(ISERROR(O7),"np",O7)</f>
        <v>8</v>
      </c>
      <c r="N7" s="18">
        <f t="shared" si="6"/>
        <v>274</v>
      </c>
      <c r="O7" s="16">
        <f>VLOOKUP($C7,'[2]Women''s Saber'!$C$4:$AZ$149,O$1-2,FALSE)</f>
        <v>8</v>
      </c>
      <c r="P7" s="17">
        <f aca="true" t="shared" si="19" ref="P7:P17">IF(ISERROR(R7),"np",R7)</f>
        <v>16</v>
      </c>
      <c r="Q7" s="18">
        <f t="shared" si="7"/>
        <v>200</v>
      </c>
      <c r="R7" s="16">
        <f>VLOOKUP($C7,'[2]Women''s Saber'!$C$4:$AZ$149,R$1-2,FALSE)</f>
        <v>16</v>
      </c>
      <c r="S7" s="17" t="str">
        <f aca="true" t="shared" si="20" ref="S7:S17">IF(ISERROR(U7),"np",U7)</f>
        <v>np</v>
      </c>
      <c r="T7" s="18">
        <f t="shared" si="8"/>
        <v>0</v>
      </c>
      <c r="U7" s="16" t="str">
        <f>VLOOKUP($C7,'[2]Women''s Saber'!$C$4:$AZ$149,U$1-2,FALSE)</f>
        <v>np</v>
      </c>
      <c r="V7" s="17">
        <f aca="true" t="shared" si="21" ref="V7:V17">IF(ISERROR(X7),"np",X7)</f>
        <v>3</v>
      </c>
      <c r="W7" s="18">
        <f t="shared" si="9"/>
        <v>340</v>
      </c>
      <c r="X7" s="16">
        <f>VLOOKUP($C7,'[2]Women''s Saber'!$C$4:$AZ$149,X$1-2,FALSE)</f>
        <v>3</v>
      </c>
      <c r="Z7">
        <f t="shared" si="10"/>
        <v>0</v>
      </c>
      <c r="AA7">
        <f t="shared" si="11"/>
        <v>137.5</v>
      </c>
      <c r="AB7">
        <f t="shared" si="12"/>
        <v>0</v>
      </c>
      <c r="AC7">
        <f t="shared" si="13"/>
        <v>274</v>
      </c>
      <c r="AD7">
        <f t="shared" si="14"/>
        <v>200</v>
      </c>
      <c r="AE7">
        <f t="shared" si="15"/>
        <v>0</v>
      </c>
      <c r="AF7">
        <f t="shared" si="16"/>
        <v>340</v>
      </c>
      <c r="AH7" s="30"/>
    </row>
    <row r="8" spans="1:34" ht="13.5">
      <c r="A8" s="2" t="str">
        <f t="shared" si="0"/>
        <v>5</v>
      </c>
      <c r="B8" s="2" t="str">
        <f>IF(D8&gt;=U13Cutoff,"#"," ")</f>
        <v> </v>
      </c>
      <c r="C8" s="26" t="s">
        <v>28</v>
      </c>
      <c r="D8" s="1">
        <v>1989</v>
      </c>
      <c r="E8" s="38">
        <f t="shared" si="1"/>
        <v>877</v>
      </c>
      <c r="F8" s="38">
        <f t="shared" si="2"/>
        <v>184</v>
      </c>
      <c r="G8" s="3" t="s">
        <v>5</v>
      </c>
      <c r="H8" s="5">
        <f t="shared" si="3"/>
        <v>0</v>
      </c>
      <c r="I8" s="4" t="s">
        <v>5</v>
      </c>
      <c r="J8" s="5">
        <f t="shared" si="4"/>
        <v>0</v>
      </c>
      <c r="K8" s="4">
        <v>2</v>
      </c>
      <c r="L8" s="5">
        <f t="shared" si="5"/>
        <v>184</v>
      </c>
      <c r="M8" s="17" t="str">
        <f>IF(ISERROR(O8),"np",O8)</f>
        <v>np</v>
      </c>
      <c r="N8" s="18">
        <f t="shared" si="6"/>
        <v>0</v>
      </c>
      <c r="O8" s="16" t="str">
        <f>VLOOKUP($C8,'[2]Women''s Saber'!$C$4:$AZ$149,O$1-2,FALSE)</f>
        <v>np</v>
      </c>
      <c r="P8" s="17">
        <f>IF(ISERROR(R8),"np",R8)</f>
        <v>13</v>
      </c>
      <c r="Q8" s="18">
        <f t="shared" si="7"/>
        <v>203</v>
      </c>
      <c r="R8" s="16">
        <f>VLOOKUP($C8,'[2]Women''s Saber'!$C$4:$AZ$149,R$1-2,FALSE)</f>
        <v>13</v>
      </c>
      <c r="S8" s="17">
        <f>IF(ISERROR(U8),"np",U8)</f>
        <v>6</v>
      </c>
      <c r="T8" s="18">
        <f t="shared" si="8"/>
        <v>278</v>
      </c>
      <c r="U8" s="16">
        <f>VLOOKUP($C8,'[2]Women''s Saber'!$C$4:$AZ$149,U$1-2,FALSE)</f>
        <v>6</v>
      </c>
      <c r="V8" s="17">
        <f>IF(ISERROR(X8),"np",X8)</f>
        <v>10</v>
      </c>
      <c r="W8" s="18">
        <f t="shared" si="9"/>
        <v>212</v>
      </c>
      <c r="X8" s="16">
        <f>VLOOKUP($C8,'[2]Women''s Saber'!$C$4:$AZ$149,X$1-2,FALSE)</f>
        <v>10</v>
      </c>
      <c r="Z8">
        <f t="shared" si="10"/>
        <v>0</v>
      </c>
      <c r="AA8">
        <f t="shared" si="11"/>
        <v>0</v>
      </c>
      <c r="AB8">
        <f t="shared" si="12"/>
        <v>184</v>
      </c>
      <c r="AC8">
        <f t="shared" si="13"/>
        <v>0</v>
      </c>
      <c r="AD8">
        <f t="shared" si="14"/>
        <v>203</v>
      </c>
      <c r="AE8">
        <f t="shared" si="15"/>
        <v>278</v>
      </c>
      <c r="AF8">
        <f t="shared" si="16"/>
        <v>212</v>
      </c>
      <c r="AH8" s="30"/>
    </row>
    <row r="9" spans="1:34" ht="13.5">
      <c r="A9" s="2" t="str">
        <f t="shared" si="0"/>
        <v>6</v>
      </c>
      <c r="B9" s="2" t="str">
        <f t="shared" si="17"/>
        <v>#</v>
      </c>
      <c r="C9" s="26" t="s">
        <v>61</v>
      </c>
      <c r="D9" s="1">
        <v>1990</v>
      </c>
      <c r="E9" s="38">
        <f t="shared" si="1"/>
        <v>688</v>
      </c>
      <c r="F9" s="38">
        <f t="shared" si="2"/>
        <v>278</v>
      </c>
      <c r="G9" s="3">
        <v>13</v>
      </c>
      <c r="H9" s="5">
        <f t="shared" si="3"/>
        <v>103</v>
      </c>
      <c r="I9" s="4">
        <v>5</v>
      </c>
      <c r="J9" s="5">
        <f t="shared" si="4"/>
        <v>140</v>
      </c>
      <c r="K9" s="4">
        <v>7</v>
      </c>
      <c r="L9" s="5">
        <f t="shared" si="5"/>
        <v>138</v>
      </c>
      <c r="M9" s="17">
        <f t="shared" si="18"/>
        <v>13</v>
      </c>
      <c r="N9" s="18">
        <f t="shared" si="6"/>
        <v>206</v>
      </c>
      <c r="O9" s="16">
        <f>VLOOKUP($C9,'[2]Women''s Saber'!$C$4:$AZ$149,O$1-2,FALSE)</f>
        <v>13</v>
      </c>
      <c r="P9" s="17" t="str">
        <f t="shared" si="19"/>
        <v>np</v>
      </c>
      <c r="Q9" s="18">
        <f t="shared" si="7"/>
        <v>0</v>
      </c>
      <c r="R9" s="16" t="str">
        <f>VLOOKUP($C9,'[2]Women''s Saber'!$C$4:$AZ$149,R$1-2,FALSE)</f>
        <v>np</v>
      </c>
      <c r="S9" s="17" t="str">
        <f t="shared" si="20"/>
        <v>np</v>
      </c>
      <c r="T9" s="18">
        <f t="shared" si="8"/>
        <v>0</v>
      </c>
      <c r="U9" s="16" t="str">
        <f>VLOOKUP($C9,'[2]Women''s Saber'!$C$4:$AZ$149,U$1-2,FALSE)</f>
        <v>np</v>
      </c>
      <c r="V9" s="17">
        <f t="shared" si="21"/>
        <v>14</v>
      </c>
      <c r="W9" s="18">
        <f t="shared" si="9"/>
        <v>204</v>
      </c>
      <c r="X9" s="16">
        <f>VLOOKUP($C9,'[2]Women''s Saber'!$C$4:$AZ$149,X$1-2,FALSE)</f>
        <v>14</v>
      </c>
      <c r="Z9">
        <f t="shared" si="10"/>
        <v>103</v>
      </c>
      <c r="AA9">
        <f t="shared" si="11"/>
        <v>140</v>
      </c>
      <c r="AB9">
        <f t="shared" si="12"/>
        <v>138</v>
      </c>
      <c r="AC9">
        <f t="shared" si="13"/>
        <v>206</v>
      </c>
      <c r="AD9">
        <f t="shared" si="14"/>
        <v>0</v>
      </c>
      <c r="AE9">
        <f t="shared" si="15"/>
        <v>0</v>
      </c>
      <c r="AF9">
        <f t="shared" si="16"/>
        <v>204</v>
      </c>
      <c r="AH9" s="30"/>
    </row>
    <row r="10" spans="1:34" ht="13.5">
      <c r="A10" s="2" t="str">
        <f t="shared" si="0"/>
        <v>7</v>
      </c>
      <c r="B10" s="2" t="str">
        <f>IF(D10&gt;=U13Cutoff,"#"," ")</f>
        <v> </v>
      </c>
      <c r="C10" s="26" t="s">
        <v>18</v>
      </c>
      <c r="D10" s="1">
        <v>1989</v>
      </c>
      <c r="E10" s="38">
        <f t="shared" si="1"/>
        <v>662</v>
      </c>
      <c r="F10" s="38">
        <f t="shared" si="2"/>
        <v>323</v>
      </c>
      <c r="G10" s="3">
        <v>2</v>
      </c>
      <c r="H10" s="5">
        <f t="shared" si="3"/>
        <v>184</v>
      </c>
      <c r="I10" s="4">
        <v>6</v>
      </c>
      <c r="J10" s="5">
        <f t="shared" si="4"/>
        <v>139</v>
      </c>
      <c r="K10" s="4">
        <v>8</v>
      </c>
      <c r="L10" s="5">
        <f t="shared" si="5"/>
        <v>137</v>
      </c>
      <c r="M10" s="17">
        <f>IF(ISERROR(O10),"np",O10)</f>
        <v>21</v>
      </c>
      <c r="N10" s="18">
        <f t="shared" si="6"/>
        <v>132</v>
      </c>
      <c r="O10" s="16">
        <f>VLOOKUP($C10,'[2]Women''s Saber'!$C$4:$AZ$149,O$1-2,FALSE)</f>
        <v>21</v>
      </c>
      <c r="P10" s="17">
        <f>IF(ISERROR(R10),"np",R10)</f>
        <v>14</v>
      </c>
      <c r="Q10" s="18">
        <f t="shared" si="7"/>
        <v>202</v>
      </c>
      <c r="R10" s="16">
        <f>VLOOKUP($C10,'[2]Women''s Saber'!$C$4:$AZ$149,R$1-2,FALSE)</f>
        <v>14</v>
      </c>
      <c r="S10" s="17" t="str">
        <f>IF(ISERROR(U10),"np",U10)</f>
        <v>np</v>
      </c>
      <c r="T10" s="18">
        <f t="shared" si="8"/>
        <v>0</v>
      </c>
      <c r="U10" s="16" t="str">
        <f>VLOOKUP($C10,'[2]Women''s Saber'!$C$4:$AZ$149,U$1-2,FALSE)</f>
        <v>np</v>
      </c>
      <c r="V10" s="17" t="str">
        <f>IF(ISERROR(X10),"np",X10)</f>
        <v>np</v>
      </c>
      <c r="W10" s="18">
        <f t="shared" si="9"/>
        <v>0</v>
      </c>
      <c r="X10" s="16" t="str">
        <f>VLOOKUP($C10,'[2]Women''s Saber'!$C$4:$AZ$149,X$1-2,FALSE)</f>
        <v>np</v>
      </c>
      <c r="Z10">
        <f t="shared" si="10"/>
        <v>184</v>
      </c>
      <c r="AA10">
        <f t="shared" si="11"/>
        <v>139</v>
      </c>
      <c r="AB10">
        <f t="shared" si="12"/>
        <v>137</v>
      </c>
      <c r="AC10">
        <f t="shared" si="13"/>
        <v>132</v>
      </c>
      <c r="AD10">
        <f t="shared" si="14"/>
        <v>202</v>
      </c>
      <c r="AE10">
        <f t="shared" si="15"/>
        <v>0</v>
      </c>
      <c r="AF10">
        <f t="shared" si="16"/>
        <v>0</v>
      </c>
      <c r="AH10" s="30"/>
    </row>
    <row r="11" spans="1:34" ht="13.5">
      <c r="A11" s="2" t="str">
        <f t="shared" si="0"/>
        <v>8</v>
      </c>
      <c r="B11" s="2" t="str">
        <f t="shared" si="17"/>
        <v> </v>
      </c>
      <c r="C11" s="26" t="s">
        <v>103</v>
      </c>
      <c r="D11" s="1">
        <v>1989</v>
      </c>
      <c r="E11" s="38">
        <f t="shared" si="1"/>
        <v>617</v>
      </c>
      <c r="F11" s="38">
        <f t="shared" si="2"/>
        <v>170</v>
      </c>
      <c r="G11" s="3" t="s">
        <v>5</v>
      </c>
      <c r="H11" s="5">
        <f t="shared" si="3"/>
        <v>0</v>
      </c>
      <c r="I11" s="4">
        <v>3</v>
      </c>
      <c r="J11" s="5">
        <f t="shared" si="4"/>
        <v>170</v>
      </c>
      <c r="K11" s="4" t="s">
        <v>5</v>
      </c>
      <c r="L11" s="5">
        <f t="shared" si="5"/>
        <v>0</v>
      </c>
      <c r="M11" s="17">
        <f t="shared" si="18"/>
        <v>24.5</v>
      </c>
      <c r="N11" s="18">
        <f t="shared" si="6"/>
        <v>125</v>
      </c>
      <c r="O11" s="16">
        <f>VLOOKUP($C11,'[2]Women''s Saber'!$C$4:$AZ$149,O$1-2,FALSE)</f>
        <v>24.5</v>
      </c>
      <c r="P11" s="17" t="str">
        <f t="shared" si="19"/>
        <v>np</v>
      </c>
      <c r="Q11" s="18">
        <f t="shared" si="7"/>
        <v>0</v>
      </c>
      <c r="R11" s="16" t="str">
        <f>VLOOKUP($C11,'[2]Women''s Saber'!$C$4:$AZ$149,R$1-2,FALSE)</f>
        <v>np</v>
      </c>
      <c r="S11" s="17">
        <f t="shared" si="20"/>
        <v>16</v>
      </c>
      <c r="T11" s="18">
        <f t="shared" si="8"/>
        <v>200</v>
      </c>
      <c r="U11" s="16">
        <f>VLOOKUP($C11,'[2]Women''s Saber'!$C$4:$AZ$149,U$1-2,FALSE)</f>
        <v>16</v>
      </c>
      <c r="V11" s="17">
        <f t="shared" si="21"/>
        <v>26</v>
      </c>
      <c r="W11" s="18">
        <f t="shared" si="9"/>
        <v>122</v>
      </c>
      <c r="X11" s="16">
        <f>VLOOKUP($C11,'[2]Women''s Saber'!$C$4:$AZ$149,X$1-2,FALSE)</f>
        <v>26</v>
      </c>
      <c r="Z11">
        <f t="shared" si="10"/>
        <v>0</v>
      </c>
      <c r="AA11">
        <f t="shared" si="11"/>
        <v>170</v>
      </c>
      <c r="AB11">
        <f t="shared" si="12"/>
        <v>0</v>
      </c>
      <c r="AC11">
        <f t="shared" si="13"/>
        <v>125</v>
      </c>
      <c r="AD11">
        <f t="shared" si="14"/>
        <v>0</v>
      </c>
      <c r="AE11">
        <f t="shared" si="15"/>
        <v>200</v>
      </c>
      <c r="AF11">
        <f t="shared" si="16"/>
        <v>122</v>
      </c>
      <c r="AH11" s="30"/>
    </row>
    <row r="12" spans="1:34" ht="13.5">
      <c r="A12" s="2" t="str">
        <f t="shared" si="0"/>
        <v>9</v>
      </c>
      <c r="B12" s="2" t="str">
        <f>IF(D12&gt;=U13Cutoff,"#"," ")</f>
        <v> </v>
      </c>
      <c r="C12" s="33" t="s">
        <v>152</v>
      </c>
      <c r="D12" s="34">
        <v>1989</v>
      </c>
      <c r="E12" s="38">
        <f t="shared" si="1"/>
        <v>599</v>
      </c>
      <c r="F12" s="38">
        <f t="shared" si="2"/>
        <v>354</v>
      </c>
      <c r="G12" s="3">
        <v>3</v>
      </c>
      <c r="H12" s="5">
        <f t="shared" si="3"/>
        <v>170</v>
      </c>
      <c r="I12" s="4">
        <v>2</v>
      </c>
      <c r="J12" s="5">
        <f t="shared" si="4"/>
        <v>184</v>
      </c>
      <c r="K12" s="4">
        <v>9</v>
      </c>
      <c r="L12" s="5">
        <f t="shared" si="5"/>
        <v>107</v>
      </c>
      <c r="M12" s="17">
        <f>IF(ISERROR(O12),"np",O12)</f>
        <v>18</v>
      </c>
      <c r="N12" s="18">
        <f t="shared" si="6"/>
        <v>138</v>
      </c>
      <c r="O12" s="16">
        <f>VLOOKUP($C12,'[2]Women''s Saber'!$C$4:$AZ$149,O$1-2,FALSE)</f>
        <v>18</v>
      </c>
      <c r="P12" s="17" t="str">
        <f>IF(ISERROR(R12),"np",R12)</f>
        <v>np</v>
      </c>
      <c r="Q12" s="18">
        <f t="shared" si="7"/>
        <v>0</v>
      </c>
      <c r="R12" s="16" t="str">
        <f>VLOOKUP($C12,'[2]Women''s Saber'!$C$4:$AZ$149,R$1-2,FALSE)</f>
        <v>np</v>
      </c>
      <c r="S12" s="17" t="str">
        <f>IF(ISERROR(U12),"np",U12)</f>
        <v>np</v>
      </c>
      <c r="T12" s="18">
        <f t="shared" si="8"/>
        <v>0</v>
      </c>
      <c r="U12" s="16" t="str">
        <f>VLOOKUP($C12,'[2]Women''s Saber'!$C$4:$AZ$149,U$1-2,FALSE)</f>
        <v>np</v>
      </c>
      <c r="V12" s="17" t="str">
        <f>IF(ISERROR(X12),"np",X12)</f>
        <v>np</v>
      </c>
      <c r="W12" s="18">
        <f t="shared" si="9"/>
        <v>0</v>
      </c>
      <c r="X12" s="16" t="str">
        <f>VLOOKUP($C12,'[2]Women''s Saber'!$C$4:$AZ$149,X$1-2,FALSE)</f>
        <v>np</v>
      </c>
      <c r="Z12">
        <f t="shared" si="10"/>
        <v>170</v>
      </c>
      <c r="AA12">
        <f t="shared" si="11"/>
        <v>184</v>
      </c>
      <c r="AB12">
        <f t="shared" si="12"/>
        <v>107</v>
      </c>
      <c r="AC12">
        <f t="shared" si="13"/>
        <v>138</v>
      </c>
      <c r="AD12">
        <f t="shared" si="14"/>
        <v>0</v>
      </c>
      <c r="AE12">
        <f t="shared" si="15"/>
        <v>0</v>
      </c>
      <c r="AF12">
        <f t="shared" si="16"/>
        <v>0</v>
      </c>
      <c r="AH12" s="30"/>
    </row>
    <row r="13" spans="1:34" ht="13.5">
      <c r="A13" s="2" t="str">
        <f t="shared" si="0"/>
        <v>10</v>
      </c>
      <c r="B13" s="2" t="str">
        <f>IF(D13&gt;=U13Cutoff,"#"," ")</f>
        <v> </v>
      </c>
      <c r="C13" s="33" t="s">
        <v>37</v>
      </c>
      <c r="D13" s="34">
        <v>1989</v>
      </c>
      <c r="E13" s="38">
        <f t="shared" si="1"/>
        <v>500</v>
      </c>
      <c r="F13" s="38">
        <f t="shared" si="2"/>
        <v>274</v>
      </c>
      <c r="G13" s="3">
        <v>3</v>
      </c>
      <c r="H13" s="5">
        <f t="shared" si="3"/>
        <v>170</v>
      </c>
      <c r="I13" s="4">
        <v>15</v>
      </c>
      <c r="J13" s="5">
        <f t="shared" si="4"/>
        <v>101</v>
      </c>
      <c r="K13" s="4">
        <v>12</v>
      </c>
      <c r="L13" s="5">
        <f t="shared" si="5"/>
        <v>104</v>
      </c>
      <c r="M13" s="17">
        <f>IF(ISERROR(O13),"np",O13)</f>
        <v>24.5</v>
      </c>
      <c r="N13" s="18">
        <f t="shared" si="6"/>
        <v>125</v>
      </c>
      <c r="O13" s="16">
        <f>VLOOKUP($C13,'[2]Women''s Saber'!$C$4:$AZ$149,O$1-2,FALSE)</f>
        <v>24.5</v>
      </c>
      <c r="P13" s="17" t="str">
        <f>IF(ISERROR(R13),"np",R13)</f>
        <v>np</v>
      </c>
      <c r="Q13" s="18">
        <f t="shared" si="7"/>
        <v>0</v>
      </c>
      <c r="R13" s="16" t="str">
        <f>VLOOKUP($C13,'[2]Women''s Saber'!$C$4:$AZ$149,R$1-2,FALSE)</f>
        <v>np</v>
      </c>
      <c r="S13" s="17" t="str">
        <f>IF(ISERROR(U13),"np",U13)</f>
        <v>np</v>
      </c>
      <c r="T13" s="18">
        <f t="shared" si="8"/>
        <v>0</v>
      </c>
      <c r="U13" s="16" t="str">
        <f>VLOOKUP($C13,'[2]Women''s Saber'!$C$4:$AZ$149,U$1-2,FALSE)</f>
        <v>np</v>
      </c>
      <c r="V13" s="17" t="str">
        <f>IF(ISERROR(X13),"np",X13)</f>
        <v>np</v>
      </c>
      <c r="W13" s="18">
        <f t="shared" si="9"/>
        <v>0</v>
      </c>
      <c r="X13" s="16" t="str">
        <f>VLOOKUP($C13,'[2]Women''s Saber'!$C$4:$AZ$149,X$1-2,FALSE)</f>
        <v>np</v>
      </c>
      <c r="Z13">
        <f>H13</f>
        <v>170</v>
      </c>
      <c r="AA13">
        <f>J13</f>
        <v>101</v>
      </c>
      <c r="AB13">
        <f>L13</f>
        <v>104</v>
      </c>
      <c r="AC13">
        <f>N13</f>
        <v>125</v>
      </c>
      <c r="AD13">
        <f>Q13</f>
        <v>0</v>
      </c>
      <c r="AE13">
        <f>T13</f>
        <v>0</v>
      </c>
      <c r="AF13">
        <f>W13</f>
        <v>0</v>
      </c>
      <c r="AH13" s="30"/>
    </row>
    <row r="14" spans="1:34" ht="13.5">
      <c r="A14" s="2" t="str">
        <f t="shared" si="0"/>
        <v>11</v>
      </c>
      <c r="B14" s="2" t="str">
        <f>IF(D14&gt;=U13Cutoff,"#"," ")</f>
        <v> </v>
      </c>
      <c r="C14" s="33" t="s">
        <v>365</v>
      </c>
      <c r="D14" s="34">
        <v>1988</v>
      </c>
      <c r="E14" s="38">
        <f t="shared" si="1"/>
        <v>450</v>
      </c>
      <c r="F14" s="38">
        <f t="shared" si="2"/>
        <v>106</v>
      </c>
      <c r="G14" s="3" t="s">
        <v>5</v>
      </c>
      <c r="H14" s="5">
        <f t="shared" si="3"/>
        <v>0</v>
      </c>
      <c r="I14" s="4" t="s">
        <v>5</v>
      </c>
      <c r="J14" s="5">
        <f t="shared" si="4"/>
        <v>0</v>
      </c>
      <c r="K14" s="4">
        <v>10</v>
      </c>
      <c r="L14" s="5">
        <f t="shared" si="5"/>
        <v>106</v>
      </c>
      <c r="M14" s="17">
        <f>IF(ISERROR(O14),"np",O14)</f>
        <v>9</v>
      </c>
      <c r="N14" s="18">
        <f t="shared" si="6"/>
        <v>214</v>
      </c>
      <c r="O14" s="16">
        <f>VLOOKUP($C14,'[2]Women''s Saber'!$C$4:$AZ$149,O$1-2,FALSE)</f>
        <v>9</v>
      </c>
      <c r="P14" s="17" t="str">
        <f>IF(ISERROR(R14),"np",R14)</f>
        <v>np</v>
      </c>
      <c r="Q14" s="18">
        <f t="shared" si="7"/>
        <v>0</v>
      </c>
      <c r="R14" s="16" t="str">
        <f>VLOOKUP($C14,'[2]Women''s Saber'!$C$4:$AZ$149,R$1-2,FALSE)</f>
        <v>np</v>
      </c>
      <c r="S14" s="17" t="str">
        <f>IF(ISERROR(U14),"np",U14)</f>
        <v>np</v>
      </c>
      <c r="T14" s="18">
        <f t="shared" si="8"/>
        <v>0</v>
      </c>
      <c r="U14" s="16" t="str">
        <f>VLOOKUP($C14,'[2]Women''s Saber'!$C$4:$AZ$149,U$1-2,FALSE)</f>
        <v>np</v>
      </c>
      <c r="V14" s="17">
        <f>IF(ISERROR(X14),"np",X14)</f>
        <v>22</v>
      </c>
      <c r="W14" s="18">
        <f t="shared" si="9"/>
        <v>130</v>
      </c>
      <c r="X14" s="16">
        <f>VLOOKUP($C14,'[2]Women''s Saber'!$C$4:$AZ$149,X$1-2,FALSE)</f>
        <v>22</v>
      </c>
      <c r="Z14">
        <f t="shared" si="10"/>
        <v>0</v>
      </c>
      <c r="AA14">
        <f t="shared" si="11"/>
        <v>0</v>
      </c>
      <c r="AB14">
        <f t="shared" si="12"/>
        <v>106</v>
      </c>
      <c r="AC14">
        <f t="shared" si="13"/>
        <v>214</v>
      </c>
      <c r="AD14">
        <f t="shared" si="14"/>
        <v>0</v>
      </c>
      <c r="AE14">
        <f t="shared" si="15"/>
        <v>0</v>
      </c>
      <c r="AF14">
        <f t="shared" si="16"/>
        <v>130</v>
      </c>
      <c r="AH14" s="30"/>
    </row>
    <row r="15" spans="1:34" ht="13.5">
      <c r="A15" s="2" t="str">
        <f t="shared" si="0"/>
        <v>12</v>
      </c>
      <c r="B15" s="2" t="str">
        <f t="shared" si="17"/>
        <v> </v>
      </c>
      <c r="C15" s="26" t="s">
        <v>29</v>
      </c>
      <c r="D15" s="1">
        <v>1988</v>
      </c>
      <c r="E15" s="38">
        <f t="shared" si="1"/>
        <v>384</v>
      </c>
      <c r="F15" s="38">
        <f t="shared" si="2"/>
        <v>140</v>
      </c>
      <c r="G15" s="3">
        <v>5</v>
      </c>
      <c r="H15" s="5">
        <f>IF(OR(G15&gt;=33,ISNUMBER(G15)=FALSE),0,VLOOKUP(G15,PointTable,H$3,TRUE))</f>
        <v>140</v>
      </c>
      <c r="I15" s="4" t="s">
        <v>5</v>
      </c>
      <c r="J15" s="5">
        <f>IF(OR(I15&gt;=33,ISNUMBER(I15)=FALSE),0,VLOOKUP(I15,PointTable,J$3,TRUE))</f>
        <v>0</v>
      </c>
      <c r="K15" s="4" t="s">
        <v>5</v>
      </c>
      <c r="L15" s="5">
        <f>IF(OR(K15&gt;=33,ISNUMBER(K15)=FALSE),0,VLOOKUP(K15,PointTable,L$3,TRUE))</f>
        <v>0</v>
      </c>
      <c r="M15" s="17">
        <f t="shared" si="18"/>
        <v>27</v>
      </c>
      <c r="N15" s="18">
        <f>IF(OR(M15&gt;=33,ISNUMBER(M15)=FALSE),0,VLOOKUP(M15,PointTable,N$3,TRUE))</f>
        <v>120</v>
      </c>
      <c r="O15" s="16">
        <f>VLOOKUP($C15,'[2]Women''s Saber'!$C$4:$AZ$149,O$1-2,FALSE)</f>
        <v>27</v>
      </c>
      <c r="P15" s="17" t="str">
        <f t="shared" si="19"/>
        <v>np</v>
      </c>
      <c r="Q15" s="18">
        <f>IF(OR(P15&gt;=33,ISNUMBER(P15)=FALSE),0,VLOOKUP(P15,PointTable,Q$3,TRUE))</f>
        <v>0</v>
      </c>
      <c r="R15" s="16" t="str">
        <f>VLOOKUP($C15,'[2]Women''s Saber'!$C$4:$AZ$149,R$1-2,FALSE)</f>
        <v>np</v>
      </c>
      <c r="S15" s="17" t="str">
        <f t="shared" si="20"/>
        <v>np</v>
      </c>
      <c r="T15" s="18">
        <f>IF(OR(S15&gt;=33,ISNUMBER(S15)=FALSE),0,VLOOKUP(S15,PointTable,T$3,TRUE))</f>
        <v>0</v>
      </c>
      <c r="U15" s="16" t="str">
        <f>VLOOKUP($C15,'[2]Women''s Saber'!$C$4:$AZ$149,U$1-2,FALSE)</f>
        <v>np</v>
      </c>
      <c r="V15" s="17">
        <f t="shared" si="21"/>
        <v>25</v>
      </c>
      <c r="W15" s="18">
        <f>IF(OR(V15&gt;=33,ISNUMBER(V15)=FALSE),0,VLOOKUP(V15,PointTable,W$3,TRUE))</f>
        <v>124</v>
      </c>
      <c r="X15" s="16">
        <f>VLOOKUP($C15,'[2]Women''s Saber'!$C$4:$AZ$149,X$1-2,FALSE)</f>
        <v>25</v>
      </c>
      <c r="Z15">
        <f t="shared" si="10"/>
        <v>140</v>
      </c>
      <c r="AA15">
        <f t="shared" si="11"/>
        <v>0</v>
      </c>
      <c r="AB15">
        <f t="shared" si="12"/>
        <v>0</v>
      </c>
      <c r="AC15">
        <f t="shared" si="13"/>
        <v>120</v>
      </c>
      <c r="AD15">
        <f t="shared" si="14"/>
        <v>0</v>
      </c>
      <c r="AE15">
        <f t="shared" si="15"/>
        <v>0</v>
      </c>
      <c r="AF15">
        <f t="shared" si="16"/>
        <v>124</v>
      </c>
      <c r="AH15" s="30"/>
    </row>
    <row r="16" spans="1:34" ht="13.5">
      <c r="A16" s="2" t="str">
        <f t="shared" si="0"/>
        <v>13</v>
      </c>
      <c r="B16" s="2" t="str">
        <f t="shared" si="17"/>
        <v> </v>
      </c>
      <c r="C16" s="33" t="s">
        <v>364</v>
      </c>
      <c r="D16" s="34">
        <v>1988</v>
      </c>
      <c r="E16" s="38">
        <f t="shared" si="1"/>
        <v>359</v>
      </c>
      <c r="F16" s="38">
        <f t="shared" si="2"/>
        <v>103</v>
      </c>
      <c r="G16" s="3" t="s">
        <v>5</v>
      </c>
      <c r="H16" s="5">
        <f t="shared" si="3"/>
        <v>0</v>
      </c>
      <c r="I16" s="4" t="s">
        <v>5</v>
      </c>
      <c r="J16" s="5">
        <f t="shared" si="4"/>
        <v>0</v>
      </c>
      <c r="K16" s="4">
        <v>13</v>
      </c>
      <c r="L16" s="5">
        <f t="shared" si="5"/>
        <v>103</v>
      </c>
      <c r="M16" s="17">
        <f t="shared" si="18"/>
        <v>28</v>
      </c>
      <c r="N16" s="18">
        <f t="shared" si="6"/>
        <v>118</v>
      </c>
      <c r="O16" s="16">
        <f>VLOOKUP($C16,'[2]Women''s Saber'!$C$4:$AZ$149,O$1-2,FALSE)</f>
        <v>28</v>
      </c>
      <c r="P16" s="17" t="str">
        <f t="shared" si="19"/>
        <v>np</v>
      </c>
      <c r="Q16" s="18">
        <f t="shared" si="7"/>
        <v>0</v>
      </c>
      <c r="R16" s="16" t="str">
        <f>VLOOKUP($C16,'[2]Women''s Saber'!$C$4:$AZ$149,R$1-2,FALSE)</f>
        <v>np</v>
      </c>
      <c r="S16" s="17" t="str">
        <f t="shared" si="20"/>
        <v>np</v>
      </c>
      <c r="T16" s="18">
        <f t="shared" si="8"/>
        <v>0</v>
      </c>
      <c r="U16" s="16" t="str">
        <f>VLOOKUP($C16,'[2]Women''s Saber'!$C$4:$AZ$149,U$1-2,FALSE)</f>
        <v>np</v>
      </c>
      <c r="V16" s="17">
        <f t="shared" si="21"/>
        <v>18</v>
      </c>
      <c r="W16" s="18">
        <f t="shared" si="9"/>
        <v>138</v>
      </c>
      <c r="X16" s="16">
        <f>VLOOKUP($C16,'[2]Women''s Saber'!$C$4:$AZ$149,X$1-2,FALSE)</f>
        <v>18</v>
      </c>
      <c r="Z16">
        <f t="shared" si="10"/>
        <v>0</v>
      </c>
      <c r="AA16">
        <f t="shared" si="11"/>
        <v>0</v>
      </c>
      <c r="AB16">
        <f t="shared" si="12"/>
        <v>103</v>
      </c>
      <c r="AC16">
        <f t="shared" si="13"/>
        <v>118</v>
      </c>
      <c r="AD16">
        <f t="shared" si="14"/>
        <v>0</v>
      </c>
      <c r="AE16">
        <f t="shared" si="15"/>
        <v>0</v>
      </c>
      <c r="AF16">
        <f t="shared" si="16"/>
        <v>138</v>
      </c>
      <c r="AH16" s="30"/>
    </row>
    <row r="17" spans="1:34" ht="13.5">
      <c r="A17" s="2" t="str">
        <f t="shared" si="0"/>
        <v>14</v>
      </c>
      <c r="B17" s="2" t="str">
        <f t="shared" si="17"/>
        <v> </v>
      </c>
      <c r="C17" s="33" t="s">
        <v>251</v>
      </c>
      <c r="D17" s="34">
        <v>1988</v>
      </c>
      <c r="E17" s="38">
        <f t="shared" si="1"/>
        <v>357</v>
      </c>
      <c r="F17" s="38">
        <f t="shared" si="2"/>
        <v>107</v>
      </c>
      <c r="G17" s="3">
        <v>9</v>
      </c>
      <c r="H17" s="5">
        <f t="shared" si="3"/>
        <v>107</v>
      </c>
      <c r="I17" s="4" t="s">
        <v>5</v>
      </c>
      <c r="J17" s="5">
        <f t="shared" si="4"/>
        <v>0</v>
      </c>
      <c r="K17" s="4" t="s">
        <v>5</v>
      </c>
      <c r="L17" s="5">
        <f t="shared" si="5"/>
        <v>0</v>
      </c>
      <c r="M17" s="17">
        <f t="shared" si="18"/>
        <v>22</v>
      </c>
      <c r="N17" s="18">
        <f t="shared" si="6"/>
        <v>130</v>
      </c>
      <c r="O17" s="16">
        <f>VLOOKUP($C17,'[2]Women''s Saber'!$C$4:$AZ$149,O$1-2,FALSE)</f>
        <v>22</v>
      </c>
      <c r="P17" s="17" t="str">
        <f t="shared" si="19"/>
        <v>np</v>
      </c>
      <c r="Q17" s="18">
        <f t="shared" si="7"/>
        <v>0</v>
      </c>
      <c r="R17" s="16" t="str">
        <f>VLOOKUP($C17,'[2]Women''s Saber'!$C$4:$AZ$149,R$1-2,FALSE)</f>
        <v>np</v>
      </c>
      <c r="S17" s="17" t="str">
        <f t="shared" si="20"/>
        <v>np</v>
      </c>
      <c r="T17" s="18">
        <f t="shared" si="8"/>
        <v>0</v>
      </c>
      <c r="U17" s="16" t="str">
        <f>VLOOKUP($C17,'[2]Women''s Saber'!$C$4:$AZ$149,U$1-2,FALSE)</f>
        <v>np</v>
      </c>
      <c r="V17" s="17">
        <f t="shared" si="21"/>
        <v>27</v>
      </c>
      <c r="W17" s="18">
        <f t="shared" si="9"/>
        <v>120</v>
      </c>
      <c r="X17" s="16">
        <f>VLOOKUP($C17,'[2]Women''s Saber'!$C$4:$AZ$149,X$1-2,FALSE)</f>
        <v>27</v>
      </c>
      <c r="Z17">
        <f t="shared" si="10"/>
        <v>107</v>
      </c>
      <c r="AA17">
        <f t="shared" si="11"/>
        <v>0</v>
      </c>
      <c r="AB17">
        <f t="shared" si="12"/>
        <v>0</v>
      </c>
      <c r="AC17">
        <f t="shared" si="13"/>
        <v>130</v>
      </c>
      <c r="AD17">
        <f t="shared" si="14"/>
        <v>0</v>
      </c>
      <c r="AE17">
        <f t="shared" si="15"/>
        <v>0</v>
      </c>
      <c r="AF17">
        <f t="shared" si="16"/>
        <v>120</v>
      </c>
      <c r="AH17" s="30"/>
    </row>
    <row r="18" spans="1:34" ht="13.5">
      <c r="A18" s="2" t="str">
        <f t="shared" si="0"/>
        <v>15</v>
      </c>
      <c r="B18" s="2" t="str">
        <f aca="true" t="shared" si="22" ref="B18:B33">IF(D18&gt;=U13Cutoff,"#"," ")</f>
        <v>#</v>
      </c>
      <c r="C18" s="26" t="s">
        <v>97</v>
      </c>
      <c r="D18" s="1">
        <v>1991</v>
      </c>
      <c r="E18" s="38">
        <f t="shared" si="1"/>
        <v>346</v>
      </c>
      <c r="F18" s="38">
        <f t="shared" si="2"/>
        <v>244</v>
      </c>
      <c r="G18" s="3">
        <v>11</v>
      </c>
      <c r="H18" s="5">
        <f t="shared" si="3"/>
        <v>105</v>
      </c>
      <c r="I18" s="4">
        <v>14</v>
      </c>
      <c r="J18" s="5">
        <f t="shared" si="4"/>
        <v>102</v>
      </c>
      <c r="K18" s="4">
        <v>6</v>
      </c>
      <c r="L18" s="5">
        <f t="shared" si="5"/>
        <v>139</v>
      </c>
      <c r="M18" s="17" t="str">
        <f aca="true" t="shared" si="23" ref="M18:M33">IF(ISERROR(O18),"np",O18)</f>
        <v>np</v>
      </c>
      <c r="N18" s="18">
        <f t="shared" si="6"/>
        <v>0</v>
      </c>
      <c r="O18" s="16" t="e">
        <f>VLOOKUP($C18,'[2]Women''s Saber'!$C$4:$AZ$149,O$1-2,FALSE)</f>
        <v>#N/A</v>
      </c>
      <c r="P18" s="17" t="str">
        <f aca="true" t="shared" si="24" ref="P18:P33">IF(ISERROR(R18),"np",R18)</f>
        <v>np</v>
      </c>
      <c r="Q18" s="18">
        <f t="shared" si="7"/>
        <v>0</v>
      </c>
      <c r="R18" s="16" t="e">
        <f>VLOOKUP($C18,'[2]Women''s Saber'!$C$4:$AZ$149,R$1-2,FALSE)</f>
        <v>#N/A</v>
      </c>
      <c r="S18" s="17" t="str">
        <f aca="true" t="shared" si="25" ref="S18:S33">IF(ISERROR(U18),"np",U18)</f>
        <v>np</v>
      </c>
      <c r="T18" s="18">
        <f t="shared" si="8"/>
        <v>0</v>
      </c>
      <c r="U18" s="16" t="e">
        <f>VLOOKUP($C18,'[2]Women''s Saber'!$C$4:$AZ$149,U$1-2,FALSE)</f>
        <v>#N/A</v>
      </c>
      <c r="V18" s="17" t="str">
        <f aca="true" t="shared" si="26" ref="V18:V33">IF(ISERROR(X18),"np",X18)</f>
        <v>np</v>
      </c>
      <c r="W18" s="18">
        <f t="shared" si="9"/>
        <v>0</v>
      </c>
      <c r="X18" s="16" t="e">
        <f>VLOOKUP($C18,'[2]Women''s Saber'!$C$4:$AZ$149,X$1-2,FALSE)</f>
        <v>#N/A</v>
      </c>
      <c r="Z18">
        <f t="shared" si="10"/>
        <v>105</v>
      </c>
      <c r="AA18">
        <f t="shared" si="11"/>
        <v>102</v>
      </c>
      <c r="AB18">
        <f t="shared" si="12"/>
        <v>139</v>
      </c>
      <c r="AC18">
        <f t="shared" si="13"/>
        <v>0</v>
      </c>
      <c r="AD18">
        <f t="shared" si="14"/>
        <v>0</v>
      </c>
      <c r="AE18">
        <f t="shared" si="15"/>
        <v>0</v>
      </c>
      <c r="AF18">
        <f t="shared" si="16"/>
        <v>0</v>
      </c>
      <c r="AH18" s="30"/>
    </row>
    <row r="19" spans="1:34" ht="13.5">
      <c r="A19" s="2" t="str">
        <f t="shared" si="0"/>
        <v>16</v>
      </c>
      <c r="B19" s="2" t="str">
        <f t="shared" si="22"/>
        <v>#</v>
      </c>
      <c r="C19" s="26" t="s">
        <v>151</v>
      </c>
      <c r="D19" s="1">
        <v>1990</v>
      </c>
      <c r="E19" s="38">
        <f t="shared" si="1"/>
        <v>343</v>
      </c>
      <c r="F19" s="38">
        <f t="shared" si="2"/>
        <v>242</v>
      </c>
      <c r="G19" s="3">
        <v>7</v>
      </c>
      <c r="H19" s="5">
        <f t="shared" si="3"/>
        <v>138</v>
      </c>
      <c r="I19" s="4">
        <v>12</v>
      </c>
      <c r="J19" s="5">
        <f t="shared" si="4"/>
        <v>104</v>
      </c>
      <c r="K19" s="4">
        <v>15</v>
      </c>
      <c r="L19" s="5">
        <f t="shared" si="5"/>
        <v>101</v>
      </c>
      <c r="M19" s="17" t="str">
        <f t="shared" si="23"/>
        <v>np</v>
      </c>
      <c r="N19" s="18">
        <f t="shared" si="6"/>
        <v>0</v>
      </c>
      <c r="O19" s="16" t="e">
        <f>VLOOKUP($C19,'[2]Women''s Saber'!$C$4:$AZ$149,O$1-2,FALSE)</f>
        <v>#N/A</v>
      </c>
      <c r="P19" s="17" t="str">
        <f t="shared" si="24"/>
        <v>np</v>
      </c>
      <c r="Q19" s="18">
        <f t="shared" si="7"/>
        <v>0</v>
      </c>
      <c r="R19" s="16" t="e">
        <f>VLOOKUP($C19,'[2]Women''s Saber'!$C$4:$AZ$149,R$1-2,FALSE)</f>
        <v>#N/A</v>
      </c>
      <c r="S19" s="17" t="str">
        <f t="shared" si="25"/>
        <v>np</v>
      </c>
      <c r="T19" s="18">
        <f t="shared" si="8"/>
        <v>0</v>
      </c>
      <c r="U19" s="16" t="e">
        <f>VLOOKUP($C19,'[2]Women''s Saber'!$C$4:$AZ$149,U$1-2,FALSE)</f>
        <v>#N/A</v>
      </c>
      <c r="V19" s="17" t="str">
        <f t="shared" si="26"/>
        <v>np</v>
      </c>
      <c r="W19" s="18">
        <f t="shared" si="9"/>
        <v>0</v>
      </c>
      <c r="X19" s="16" t="e">
        <f>VLOOKUP($C19,'[2]Women''s Saber'!$C$4:$AZ$149,X$1-2,FALSE)</f>
        <v>#N/A</v>
      </c>
      <c r="Z19">
        <f t="shared" si="10"/>
        <v>138</v>
      </c>
      <c r="AA19">
        <f t="shared" si="11"/>
        <v>104</v>
      </c>
      <c r="AB19">
        <f t="shared" si="12"/>
        <v>101</v>
      </c>
      <c r="AC19">
        <f t="shared" si="13"/>
        <v>0</v>
      </c>
      <c r="AD19">
        <f t="shared" si="14"/>
        <v>0</v>
      </c>
      <c r="AE19">
        <f t="shared" si="15"/>
        <v>0</v>
      </c>
      <c r="AF19">
        <f t="shared" si="16"/>
        <v>0</v>
      </c>
      <c r="AH19" s="30"/>
    </row>
    <row r="20" spans="1:34" ht="13.5">
      <c r="A20" s="2" t="str">
        <f t="shared" si="0"/>
        <v>17</v>
      </c>
      <c r="B20" s="2" t="str">
        <f>IF(D20&gt;=U13Cutoff,"#"," ")</f>
        <v> </v>
      </c>
      <c r="C20" s="33" t="s">
        <v>437</v>
      </c>
      <c r="D20" s="34">
        <v>1989</v>
      </c>
      <c r="E20" s="38">
        <f t="shared" si="1"/>
        <v>302</v>
      </c>
      <c r="F20" s="38">
        <f t="shared" si="2"/>
        <v>100</v>
      </c>
      <c r="G20" s="3" t="s">
        <v>5</v>
      </c>
      <c r="H20" s="5">
        <f t="shared" si="3"/>
        <v>0</v>
      </c>
      <c r="I20" s="4">
        <v>16</v>
      </c>
      <c r="J20" s="5">
        <f t="shared" si="4"/>
        <v>100</v>
      </c>
      <c r="K20" s="4" t="s">
        <v>5</v>
      </c>
      <c r="L20" s="5">
        <f t="shared" si="5"/>
        <v>0</v>
      </c>
      <c r="M20" s="17">
        <f>IF(ISERROR(O20),"np",O20)</f>
        <v>15</v>
      </c>
      <c r="N20" s="18">
        <f t="shared" si="6"/>
        <v>202</v>
      </c>
      <c r="O20" s="16">
        <f>VLOOKUP($C20,'[2]Women''s Saber'!$C$4:$AZ$149,O$1-2,FALSE)</f>
        <v>15</v>
      </c>
      <c r="P20" s="17" t="str">
        <f>IF(ISERROR(R20),"np",R20)</f>
        <v>np</v>
      </c>
      <c r="Q20" s="18">
        <f t="shared" si="7"/>
        <v>0</v>
      </c>
      <c r="R20" s="16" t="str">
        <f>VLOOKUP($C20,'[2]Women''s Saber'!$C$4:$AZ$149,R$1-2,FALSE)</f>
        <v>np</v>
      </c>
      <c r="S20" s="17" t="str">
        <f>IF(ISERROR(U20),"np",U20)</f>
        <v>np</v>
      </c>
      <c r="T20" s="18">
        <f t="shared" si="8"/>
        <v>0</v>
      </c>
      <c r="U20" s="16" t="str">
        <f>VLOOKUP($C20,'[2]Women''s Saber'!$C$4:$AZ$149,U$1-2,FALSE)</f>
        <v>np</v>
      </c>
      <c r="V20" s="17" t="str">
        <f>IF(ISERROR(X20),"np",X20)</f>
        <v>np</v>
      </c>
      <c r="W20" s="18">
        <f t="shared" si="9"/>
        <v>0</v>
      </c>
      <c r="X20" s="16" t="str">
        <f>VLOOKUP($C20,'[2]Women''s Saber'!$C$4:$AZ$149,X$1-2,FALSE)</f>
        <v>np</v>
      </c>
      <c r="Z20">
        <f>H20</f>
        <v>0</v>
      </c>
      <c r="AA20">
        <f>J20</f>
        <v>100</v>
      </c>
      <c r="AB20">
        <f>L20</f>
        <v>0</v>
      </c>
      <c r="AC20">
        <f>N20</f>
        <v>202</v>
      </c>
      <c r="AD20">
        <f>Q20</f>
        <v>0</v>
      </c>
      <c r="AE20">
        <f>T20</f>
        <v>0</v>
      </c>
      <c r="AF20">
        <f>W20</f>
        <v>0</v>
      </c>
      <c r="AH20" s="30"/>
    </row>
    <row r="21" spans="1:34" ht="13.5">
      <c r="A21" s="2" t="str">
        <f t="shared" si="0"/>
        <v>18</v>
      </c>
      <c r="B21" s="2" t="str">
        <f t="shared" si="22"/>
        <v> </v>
      </c>
      <c r="C21" s="26" t="s">
        <v>339</v>
      </c>
      <c r="D21" s="1">
        <v>1989</v>
      </c>
      <c r="E21" s="38">
        <f t="shared" si="1"/>
        <v>273</v>
      </c>
      <c r="F21" s="38">
        <f t="shared" si="2"/>
        <v>137</v>
      </c>
      <c r="G21" s="3">
        <v>8</v>
      </c>
      <c r="H21" s="5">
        <f t="shared" si="3"/>
        <v>137</v>
      </c>
      <c r="I21" s="4" t="s">
        <v>5</v>
      </c>
      <c r="J21" s="5">
        <f t="shared" si="4"/>
        <v>0</v>
      </c>
      <c r="K21" s="4" t="s">
        <v>5</v>
      </c>
      <c r="L21" s="5">
        <f t="shared" si="5"/>
        <v>0</v>
      </c>
      <c r="M21" s="17">
        <f t="shared" si="23"/>
        <v>19</v>
      </c>
      <c r="N21" s="18">
        <f t="shared" si="6"/>
        <v>136</v>
      </c>
      <c r="O21" s="16">
        <f>VLOOKUP($C21,'[2]Women''s Saber'!$C$4:$AZ$149,O$1-2,FALSE)</f>
        <v>19</v>
      </c>
      <c r="P21" s="17" t="str">
        <f t="shared" si="24"/>
        <v>np</v>
      </c>
      <c r="Q21" s="18">
        <f t="shared" si="7"/>
        <v>0</v>
      </c>
      <c r="R21" s="16" t="str">
        <f>VLOOKUP($C21,'[2]Women''s Saber'!$C$4:$AZ$149,R$1-2,FALSE)</f>
        <v>np</v>
      </c>
      <c r="S21" s="17" t="str">
        <f t="shared" si="25"/>
        <v>np</v>
      </c>
      <c r="T21" s="18">
        <f t="shared" si="8"/>
        <v>0</v>
      </c>
      <c r="U21" s="16" t="str">
        <f>VLOOKUP($C21,'[2]Women''s Saber'!$C$4:$AZ$149,U$1-2,FALSE)</f>
        <v>np</v>
      </c>
      <c r="V21" s="17" t="str">
        <f t="shared" si="26"/>
        <v>np</v>
      </c>
      <c r="W21" s="18">
        <f t="shared" si="9"/>
        <v>0</v>
      </c>
      <c r="X21" s="16" t="str">
        <f>VLOOKUP($C21,'[2]Women''s Saber'!$C$4:$AZ$149,X$1-2,FALSE)</f>
        <v>np</v>
      </c>
      <c r="Z21">
        <f aca="true" t="shared" si="27" ref="Z21:Z32">H21</f>
        <v>137</v>
      </c>
      <c r="AA21">
        <f aca="true" t="shared" si="28" ref="AA21:AA32">J21</f>
        <v>0</v>
      </c>
      <c r="AB21">
        <f aca="true" t="shared" si="29" ref="AB21:AB32">L21</f>
        <v>0</v>
      </c>
      <c r="AC21">
        <f aca="true" t="shared" si="30" ref="AC21:AC32">N21</f>
        <v>136</v>
      </c>
      <c r="AD21">
        <f aca="true" t="shared" si="31" ref="AD21:AD32">Q21</f>
        <v>0</v>
      </c>
      <c r="AE21">
        <f aca="true" t="shared" si="32" ref="AE21:AE32">T21</f>
        <v>0</v>
      </c>
      <c r="AF21">
        <f aca="true" t="shared" si="33" ref="AF21:AF32">W21</f>
        <v>0</v>
      </c>
      <c r="AH21" s="30"/>
    </row>
    <row r="22" spans="1:34" ht="13.5">
      <c r="A22" s="2" t="str">
        <f t="shared" si="0"/>
        <v>19</v>
      </c>
      <c r="B22" s="2" t="str">
        <f t="shared" si="22"/>
        <v> </v>
      </c>
      <c r="C22" s="33" t="s">
        <v>436</v>
      </c>
      <c r="D22" s="34">
        <v>1988</v>
      </c>
      <c r="E22" s="38">
        <f t="shared" si="1"/>
        <v>246</v>
      </c>
      <c r="F22" s="38">
        <f t="shared" si="2"/>
        <v>246</v>
      </c>
      <c r="G22" s="3" t="s">
        <v>5</v>
      </c>
      <c r="H22" s="5">
        <f t="shared" si="3"/>
        <v>0</v>
      </c>
      <c r="I22" s="4">
        <v>10</v>
      </c>
      <c r="J22" s="5">
        <f t="shared" si="4"/>
        <v>106</v>
      </c>
      <c r="K22" s="4">
        <v>5</v>
      </c>
      <c r="L22" s="5">
        <f t="shared" si="5"/>
        <v>140</v>
      </c>
      <c r="M22" s="17" t="str">
        <f t="shared" si="23"/>
        <v>np</v>
      </c>
      <c r="N22" s="18">
        <f t="shared" si="6"/>
        <v>0</v>
      </c>
      <c r="O22" s="16" t="e">
        <f>VLOOKUP($C22,'[2]Women''s Saber'!$C$4:$AZ$149,O$1-2,FALSE)</f>
        <v>#N/A</v>
      </c>
      <c r="P22" s="17" t="str">
        <f t="shared" si="24"/>
        <v>np</v>
      </c>
      <c r="Q22" s="18">
        <f t="shared" si="7"/>
        <v>0</v>
      </c>
      <c r="R22" s="16" t="e">
        <f>VLOOKUP($C22,'[2]Women''s Saber'!$C$4:$AZ$149,R$1-2,FALSE)</f>
        <v>#N/A</v>
      </c>
      <c r="S22" s="17" t="str">
        <f t="shared" si="25"/>
        <v>np</v>
      </c>
      <c r="T22" s="18">
        <f t="shared" si="8"/>
        <v>0</v>
      </c>
      <c r="U22" s="16" t="e">
        <f>VLOOKUP($C22,'[2]Women''s Saber'!$C$4:$AZ$149,U$1-2,FALSE)</f>
        <v>#N/A</v>
      </c>
      <c r="V22" s="17" t="str">
        <f t="shared" si="26"/>
        <v>np</v>
      </c>
      <c r="W22" s="18">
        <f t="shared" si="9"/>
        <v>0</v>
      </c>
      <c r="X22" s="16" t="e">
        <f>VLOOKUP($C22,'[2]Women''s Saber'!$C$4:$AZ$149,X$1-2,FALSE)</f>
        <v>#N/A</v>
      </c>
      <c r="Z22">
        <f t="shared" si="27"/>
        <v>0</v>
      </c>
      <c r="AA22">
        <f t="shared" si="28"/>
        <v>106</v>
      </c>
      <c r="AB22">
        <f t="shared" si="29"/>
        <v>140</v>
      </c>
      <c r="AC22">
        <f t="shared" si="30"/>
        <v>0</v>
      </c>
      <c r="AD22">
        <f t="shared" si="31"/>
        <v>0</v>
      </c>
      <c r="AE22">
        <f t="shared" si="32"/>
        <v>0</v>
      </c>
      <c r="AF22">
        <f t="shared" si="33"/>
        <v>0</v>
      </c>
      <c r="AH22" s="30"/>
    </row>
    <row r="23" spans="1:34" ht="13.5">
      <c r="A23" s="2" t="str">
        <f t="shared" si="0"/>
        <v>20</v>
      </c>
      <c r="B23" s="2" t="str">
        <f t="shared" si="22"/>
        <v>#</v>
      </c>
      <c r="C23" s="33" t="s">
        <v>186</v>
      </c>
      <c r="D23" s="34">
        <v>1990</v>
      </c>
      <c r="E23" s="38">
        <f t="shared" si="1"/>
        <v>239</v>
      </c>
      <c r="F23" s="38">
        <f t="shared" si="2"/>
        <v>105</v>
      </c>
      <c r="G23" s="3" t="s">
        <v>5</v>
      </c>
      <c r="H23" s="5">
        <f t="shared" si="3"/>
        <v>0</v>
      </c>
      <c r="I23" s="4">
        <v>11</v>
      </c>
      <c r="J23" s="5">
        <f t="shared" si="4"/>
        <v>105</v>
      </c>
      <c r="K23" s="4" t="s">
        <v>5</v>
      </c>
      <c r="L23" s="5">
        <f t="shared" si="5"/>
        <v>0</v>
      </c>
      <c r="M23" s="17">
        <f t="shared" si="23"/>
        <v>20</v>
      </c>
      <c r="N23" s="18">
        <f t="shared" si="6"/>
        <v>134</v>
      </c>
      <c r="O23" s="16">
        <f>VLOOKUP($C23,'[2]Women''s Saber'!$C$4:$AZ$149,O$1-2,FALSE)</f>
        <v>20</v>
      </c>
      <c r="P23" s="17" t="str">
        <f t="shared" si="24"/>
        <v>np</v>
      </c>
      <c r="Q23" s="18">
        <f t="shared" si="7"/>
        <v>0</v>
      </c>
      <c r="R23" s="16" t="str">
        <f>VLOOKUP($C23,'[2]Women''s Saber'!$C$4:$AZ$149,R$1-2,FALSE)</f>
        <v>np</v>
      </c>
      <c r="S23" s="17" t="str">
        <f t="shared" si="25"/>
        <v>np</v>
      </c>
      <c r="T23" s="18">
        <f t="shared" si="8"/>
        <v>0</v>
      </c>
      <c r="U23" s="16" t="str">
        <f>VLOOKUP($C23,'[2]Women''s Saber'!$C$4:$AZ$149,U$1-2,FALSE)</f>
        <v>np</v>
      </c>
      <c r="V23" s="17" t="str">
        <f t="shared" si="26"/>
        <v>np</v>
      </c>
      <c r="W23" s="18">
        <f t="shared" si="9"/>
        <v>0</v>
      </c>
      <c r="X23" s="16" t="str">
        <f>VLOOKUP($C23,'[2]Women''s Saber'!$C$4:$AZ$149,X$1-2,FALSE)</f>
        <v>np</v>
      </c>
      <c r="Z23">
        <f t="shared" si="27"/>
        <v>0</v>
      </c>
      <c r="AA23">
        <f t="shared" si="28"/>
        <v>105</v>
      </c>
      <c r="AB23">
        <f t="shared" si="29"/>
        <v>0</v>
      </c>
      <c r="AC23">
        <f t="shared" si="30"/>
        <v>134</v>
      </c>
      <c r="AD23">
        <f t="shared" si="31"/>
        <v>0</v>
      </c>
      <c r="AE23">
        <f t="shared" si="32"/>
        <v>0</v>
      </c>
      <c r="AF23">
        <f t="shared" si="33"/>
        <v>0</v>
      </c>
      <c r="AH23" s="30"/>
    </row>
    <row r="24" spans="1:34" ht="13.5">
      <c r="A24" s="2" t="str">
        <f t="shared" si="0"/>
        <v>21</v>
      </c>
      <c r="B24" s="2" t="str">
        <f t="shared" si="22"/>
        <v> </v>
      </c>
      <c r="C24" s="40" t="s">
        <v>519</v>
      </c>
      <c r="D24" s="1">
        <v>1988</v>
      </c>
      <c r="E24" s="38">
        <f t="shared" si="1"/>
        <v>224</v>
      </c>
      <c r="F24" s="38">
        <f t="shared" si="2"/>
        <v>102</v>
      </c>
      <c r="G24" s="3" t="s">
        <v>5</v>
      </c>
      <c r="H24" s="5">
        <f t="shared" si="3"/>
        <v>0</v>
      </c>
      <c r="I24" s="4" t="s">
        <v>5</v>
      </c>
      <c r="J24" s="5">
        <f t="shared" si="4"/>
        <v>0</v>
      </c>
      <c r="K24" s="4">
        <v>14</v>
      </c>
      <c r="L24" s="5">
        <f t="shared" si="5"/>
        <v>102</v>
      </c>
      <c r="M24" s="17">
        <f t="shared" si="23"/>
        <v>26</v>
      </c>
      <c r="N24" s="18">
        <f t="shared" si="6"/>
        <v>122</v>
      </c>
      <c r="O24" s="16">
        <f>VLOOKUP($C24,'[2]Women''s Saber'!$C$4:$AZ$149,O$1-2,FALSE)</f>
        <v>26</v>
      </c>
      <c r="P24" s="17" t="str">
        <f t="shared" si="24"/>
        <v>np</v>
      </c>
      <c r="Q24" s="18">
        <f t="shared" si="7"/>
        <v>0</v>
      </c>
      <c r="R24" s="16" t="str">
        <f>VLOOKUP($C24,'[2]Women''s Saber'!$C$4:$AZ$149,R$1-2,FALSE)</f>
        <v>np</v>
      </c>
      <c r="S24" s="17" t="str">
        <f t="shared" si="25"/>
        <v>np</v>
      </c>
      <c r="T24" s="18">
        <f t="shared" si="8"/>
        <v>0</v>
      </c>
      <c r="U24" s="16" t="str">
        <f>VLOOKUP($C24,'[2]Women''s Saber'!$C$4:$AZ$149,U$1-2,FALSE)</f>
        <v>np</v>
      </c>
      <c r="V24" s="17" t="str">
        <f t="shared" si="26"/>
        <v>np</v>
      </c>
      <c r="W24" s="18">
        <f t="shared" si="9"/>
        <v>0</v>
      </c>
      <c r="X24" s="16" t="str">
        <f>VLOOKUP($C24,'[2]Women''s Saber'!$C$4:$AZ$149,X$1-2,FALSE)</f>
        <v>np</v>
      </c>
      <c r="Z24">
        <f t="shared" si="27"/>
        <v>0</v>
      </c>
      <c r="AA24">
        <f t="shared" si="28"/>
        <v>0</v>
      </c>
      <c r="AB24">
        <f t="shared" si="29"/>
        <v>102</v>
      </c>
      <c r="AC24">
        <f t="shared" si="30"/>
        <v>122</v>
      </c>
      <c r="AD24">
        <f t="shared" si="31"/>
        <v>0</v>
      </c>
      <c r="AE24">
        <f t="shared" si="32"/>
        <v>0</v>
      </c>
      <c r="AF24">
        <f t="shared" si="33"/>
        <v>0</v>
      </c>
      <c r="AH24" s="30"/>
    </row>
    <row r="25" spans="1:34" ht="13.5">
      <c r="A25" s="2" t="str">
        <f t="shared" si="0"/>
        <v>22</v>
      </c>
      <c r="B25" s="2" t="str">
        <f t="shared" si="22"/>
        <v> </v>
      </c>
      <c r="C25" s="26" t="s">
        <v>77</v>
      </c>
      <c r="D25" s="1">
        <v>1988</v>
      </c>
      <c r="E25" s="38">
        <f t="shared" si="1"/>
        <v>211</v>
      </c>
      <c r="F25" s="38">
        <f t="shared" si="2"/>
        <v>0</v>
      </c>
      <c r="G25" s="3" t="s">
        <v>5</v>
      </c>
      <c r="H25" s="5">
        <f t="shared" si="3"/>
        <v>0</v>
      </c>
      <c r="I25" s="4" t="s">
        <v>5</v>
      </c>
      <c r="J25" s="5">
        <f t="shared" si="4"/>
        <v>0</v>
      </c>
      <c r="K25" s="4" t="s">
        <v>5</v>
      </c>
      <c r="L25" s="5">
        <f t="shared" si="5"/>
        <v>0</v>
      </c>
      <c r="M25" s="17" t="str">
        <f t="shared" si="23"/>
        <v>np</v>
      </c>
      <c r="N25" s="18">
        <f t="shared" si="6"/>
        <v>0</v>
      </c>
      <c r="O25" s="16" t="str">
        <f>VLOOKUP($C25,'[2]Women''s Saber'!$C$4:$AZ$149,O$1-2,FALSE)</f>
        <v>np</v>
      </c>
      <c r="P25" s="17">
        <f t="shared" si="24"/>
        <v>12</v>
      </c>
      <c r="Q25" s="18">
        <f t="shared" si="7"/>
        <v>211</v>
      </c>
      <c r="R25" s="16">
        <f>VLOOKUP($C25,'[2]Women''s Saber'!$C$4:$AZ$149,R$1-2,FALSE)</f>
        <v>12</v>
      </c>
      <c r="S25" s="17" t="str">
        <f t="shared" si="25"/>
        <v>np</v>
      </c>
      <c r="T25" s="18">
        <f t="shared" si="8"/>
        <v>0</v>
      </c>
      <c r="U25" s="16" t="str">
        <f>VLOOKUP($C25,'[2]Women''s Saber'!$C$4:$AZ$149,U$1-2,FALSE)</f>
        <v>np</v>
      </c>
      <c r="V25" s="17" t="str">
        <f t="shared" si="26"/>
        <v>np</v>
      </c>
      <c r="W25" s="18">
        <f t="shared" si="9"/>
        <v>0</v>
      </c>
      <c r="X25" s="16" t="str">
        <f>VLOOKUP($C25,'[2]Women''s Saber'!$C$4:$AZ$149,X$1-2,FALSE)</f>
        <v>np</v>
      </c>
      <c r="Z25">
        <f t="shared" si="27"/>
        <v>0</v>
      </c>
      <c r="AA25">
        <f t="shared" si="28"/>
        <v>0</v>
      </c>
      <c r="AB25">
        <f t="shared" si="29"/>
        <v>0</v>
      </c>
      <c r="AC25">
        <f t="shared" si="30"/>
        <v>0</v>
      </c>
      <c r="AD25">
        <f t="shared" si="31"/>
        <v>211</v>
      </c>
      <c r="AE25">
        <f t="shared" si="32"/>
        <v>0</v>
      </c>
      <c r="AF25">
        <f t="shared" si="33"/>
        <v>0</v>
      </c>
      <c r="AH25" s="30"/>
    </row>
    <row r="26" spans="1:34" ht="13.5">
      <c r="A26" s="2" t="str">
        <f t="shared" si="0"/>
        <v>23T</v>
      </c>
      <c r="B26" s="2" t="str">
        <f t="shared" si="22"/>
        <v>#</v>
      </c>
      <c r="C26" s="26" t="s">
        <v>538</v>
      </c>
      <c r="D26" s="1">
        <v>1990</v>
      </c>
      <c r="E26" s="38">
        <f t="shared" si="1"/>
        <v>207</v>
      </c>
      <c r="F26" s="38">
        <f t="shared" si="2"/>
        <v>207</v>
      </c>
      <c r="G26" s="3">
        <v>12</v>
      </c>
      <c r="H26" s="5">
        <f t="shared" si="3"/>
        <v>104</v>
      </c>
      <c r="I26" s="4">
        <v>13</v>
      </c>
      <c r="J26" s="5">
        <f t="shared" si="4"/>
        <v>103</v>
      </c>
      <c r="K26" s="4" t="s">
        <v>5</v>
      </c>
      <c r="L26" s="5">
        <f t="shared" si="5"/>
        <v>0</v>
      </c>
      <c r="M26" s="17" t="str">
        <f t="shared" si="23"/>
        <v>np</v>
      </c>
      <c r="N26" s="18">
        <f t="shared" si="6"/>
        <v>0</v>
      </c>
      <c r="O26" s="16" t="e">
        <f>VLOOKUP($C26,'[2]Women''s Saber'!$C$4:$AZ$149,O$1-2,FALSE)</f>
        <v>#N/A</v>
      </c>
      <c r="P26" s="17" t="str">
        <f t="shared" si="24"/>
        <v>np</v>
      </c>
      <c r="Q26" s="18">
        <f t="shared" si="7"/>
        <v>0</v>
      </c>
      <c r="R26" s="16" t="e">
        <f>VLOOKUP($C26,'[2]Women''s Saber'!$C$4:$AZ$149,R$1-2,FALSE)</f>
        <v>#N/A</v>
      </c>
      <c r="S26" s="17" t="str">
        <f t="shared" si="25"/>
        <v>np</v>
      </c>
      <c r="T26" s="18">
        <f t="shared" si="8"/>
        <v>0</v>
      </c>
      <c r="U26" s="16" t="e">
        <f>VLOOKUP($C26,'[2]Women''s Saber'!$C$4:$AZ$149,U$1-2,FALSE)</f>
        <v>#N/A</v>
      </c>
      <c r="V26" s="17" t="str">
        <f t="shared" si="26"/>
        <v>np</v>
      </c>
      <c r="W26" s="18">
        <f t="shared" si="9"/>
        <v>0</v>
      </c>
      <c r="X26" s="16" t="e">
        <f>VLOOKUP($C26,'[2]Women''s Saber'!$C$4:$AZ$149,X$1-2,FALSE)</f>
        <v>#N/A</v>
      </c>
      <c r="Z26">
        <f t="shared" si="27"/>
        <v>104</v>
      </c>
      <c r="AA26">
        <f t="shared" si="28"/>
        <v>103</v>
      </c>
      <c r="AB26">
        <f t="shared" si="29"/>
        <v>0</v>
      </c>
      <c r="AC26">
        <f t="shared" si="30"/>
        <v>0</v>
      </c>
      <c r="AD26">
        <f t="shared" si="31"/>
        <v>0</v>
      </c>
      <c r="AE26">
        <f t="shared" si="32"/>
        <v>0</v>
      </c>
      <c r="AF26">
        <f t="shared" si="33"/>
        <v>0</v>
      </c>
      <c r="AH26" s="30"/>
    </row>
    <row r="27" spans="1:34" ht="13.5">
      <c r="A27" s="2" t="str">
        <f t="shared" si="0"/>
        <v>23T</v>
      </c>
      <c r="B27" s="2" t="str">
        <f t="shared" si="22"/>
        <v> </v>
      </c>
      <c r="C27" s="33" t="s">
        <v>22</v>
      </c>
      <c r="D27" s="34">
        <v>1988</v>
      </c>
      <c r="E27" s="38">
        <f t="shared" si="1"/>
        <v>207</v>
      </c>
      <c r="F27" s="38">
        <f t="shared" si="2"/>
        <v>207</v>
      </c>
      <c r="G27" s="3">
        <v>16</v>
      </c>
      <c r="H27" s="5">
        <f t="shared" si="3"/>
        <v>100</v>
      </c>
      <c r="I27" s="4">
        <v>9</v>
      </c>
      <c r="J27" s="5">
        <f t="shared" si="4"/>
        <v>107</v>
      </c>
      <c r="K27" s="4" t="s">
        <v>5</v>
      </c>
      <c r="L27" s="5">
        <f t="shared" si="5"/>
        <v>0</v>
      </c>
      <c r="M27" s="17" t="str">
        <f t="shared" si="23"/>
        <v>np</v>
      </c>
      <c r="N27" s="18">
        <f t="shared" si="6"/>
        <v>0</v>
      </c>
      <c r="O27" s="16" t="e">
        <f>VLOOKUP($C27,'[2]Women''s Saber'!$C$4:$AZ$149,O$1-2,FALSE)</f>
        <v>#N/A</v>
      </c>
      <c r="P27" s="17" t="str">
        <f t="shared" si="24"/>
        <v>np</v>
      </c>
      <c r="Q27" s="18">
        <f t="shared" si="7"/>
        <v>0</v>
      </c>
      <c r="R27" s="16" t="e">
        <f>VLOOKUP($C27,'[2]Women''s Saber'!$C$4:$AZ$149,R$1-2,FALSE)</f>
        <v>#N/A</v>
      </c>
      <c r="S27" s="17" t="str">
        <f t="shared" si="25"/>
        <v>np</v>
      </c>
      <c r="T27" s="18">
        <f t="shared" si="8"/>
        <v>0</v>
      </c>
      <c r="U27" s="16" t="e">
        <f>VLOOKUP($C27,'[2]Women''s Saber'!$C$4:$AZ$149,U$1-2,FALSE)</f>
        <v>#N/A</v>
      </c>
      <c r="V27" s="17" t="str">
        <f t="shared" si="26"/>
        <v>np</v>
      </c>
      <c r="W27" s="18">
        <f t="shared" si="9"/>
        <v>0</v>
      </c>
      <c r="X27" s="16" t="e">
        <f>VLOOKUP($C27,'[2]Women''s Saber'!$C$4:$AZ$149,X$1-2,FALSE)</f>
        <v>#N/A</v>
      </c>
      <c r="Z27">
        <f t="shared" si="27"/>
        <v>100</v>
      </c>
      <c r="AA27">
        <f t="shared" si="28"/>
        <v>107</v>
      </c>
      <c r="AB27">
        <f t="shared" si="29"/>
        <v>0</v>
      </c>
      <c r="AC27">
        <f t="shared" si="30"/>
        <v>0</v>
      </c>
      <c r="AD27">
        <f t="shared" si="31"/>
        <v>0</v>
      </c>
      <c r="AE27">
        <f t="shared" si="32"/>
        <v>0</v>
      </c>
      <c r="AF27">
        <f t="shared" si="33"/>
        <v>0</v>
      </c>
      <c r="AH27" s="30"/>
    </row>
    <row r="28" spans="1:34" ht="13.5">
      <c r="A28" s="2" t="str">
        <f t="shared" si="0"/>
        <v>25</v>
      </c>
      <c r="B28" s="2" t="str">
        <f t="shared" si="22"/>
        <v>#</v>
      </c>
      <c r="C28" s="26" t="s">
        <v>342</v>
      </c>
      <c r="D28" s="1">
        <v>1991</v>
      </c>
      <c r="E28" s="38">
        <f t="shared" si="1"/>
        <v>206</v>
      </c>
      <c r="F28" s="38">
        <f t="shared" si="2"/>
        <v>206</v>
      </c>
      <c r="G28" s="3">
        <v>15</v>
      </c>
      <c r="H28" s="5">
        <f t="shared" si="3"/>
        <v>101</v>
      </c>
      <c r="I28" s="4" t="s">
        <v>5</v>
      </c>
      <c r="J28" s="5">
        <f t="shared" si="4"/>
        <v>0</v>
      </c>
      <c r="K28" s="4">
        <v>11</v>
      </c>
      <c r="L28" s="5">
        <f t="shared" si="5"/>
        <v>105</v>
      </c>
      <c r="M28" s="17" t="str">
        <f t="shared" si="23"/>
        <v>np</v>
      </c>
      <c r="N28" s="18">
        <f t="shared" si="6"/>
        <v>0</v>
      </c>
      <c r="O28" s="16" t="e">
        <f>VLOOKUP($C28,'[2]Women''s Saber'!$C$4:$AZ$149,O$1-2,FALSE)</f>
        <v>#N/A</v>
      </c>
      <c r="P28" s="17" t="str">
        <f t="shared" si="24"/>
        <v>np</v>
      </c>
      <c r="Q28" s="18">
        <f t="shared" si="7"/>
        <v>0</v>
      </c>
      <c r="R28" s="16" t="e">
        <f>VLOOKUP($C28,'[2]Women''s Saber'!$C$4:$AZ$149,R$1-2,FALSE)</f>
        <v>#N/A</v>
      </c>
      <c r="S28" s="17" t="str">
        <f t="shared" si="25"/>
        <v>np</v>
      </c>
      <c r="T28" s="18">
        <f t="shared" si="8"/>
        <v>0</v>
      </c>
      <c r="U28" s="16" t="e">
        <f>VLOOKUP($C28,'[2]Women''s Saber'!$C$4:$AZ$149,U$1-2,FALSE)</f>
        <v>#N/A</v>
      </c>
      <c r="V28" s="17" t="str">
        <f t="shared" si="26"/>
        <v>np</v>
      </c>
      <c r="W28" s="18">
        <f t="shared" si="9"/>
        <v>0</v>
      </c>
      <c r="X28" s="16" t="e">
        <f>VLOOKUP($C28,'[2]Women''s Saber'!$C$4:$AZ$149,X$1-2,FALSE)</f>
        <v>#N/A</v>
      </c>
      <c r="Z28">
        <f t="shared" si="27"/>
        <v>101</v>
      </c>
      <c r="AA28">
        <f t="shared" si="28"/>
        <v>0</v>
      </c>
      <c r="AB28">
        <f t="shared" si="29"/>
        <v>105</v>
      </c>
      <c r="AC28">
        <f t="shared" si="30"/>
        <v>0</v>
      </c>
      <c r="AD28">
        <f t="shared" si="31"/>
        <v>0</v>
      </c>
      <c r="AE28">
        <f t="shared" si="32"/>
        <v>0</v>
      </c>
      <c r="AF28">
        <f t="shared" si="33"/>
        <v>0</v>
      </c>
      <c r="AH28" s="30"/>
    </row>
    <row r="29" spans="1:34" ht="13.5">
      <c r="A29" s="2" t="str">
        <f t="shared" si="0"/>
        <v>26</v>
      </c>
      <c r="B29" s="2" t="str">
        <f t="shared" si="22"/>
        <v> </v>
      </c>
      <c r="C29" s="33" t="s">
        <v>91</v>
      </c>
      <c r="D29" s="34">
        <v>1989</v>
      </c>
      <c r="E29" s="38">
        <f t="shared" si="1"/>
        <v>139</v>
      </c>
      <c r="F29" s="38">
        <f t="shared" si="2"/>
        <v>139</v>
      </c>
      <c r="G29" s="3">
        <v>6</v>
      </c>
      <c r="H29" s="5">
        <f t="shared" si="3"/>
        <v>139</v>
      </c>
      <c r="I29" s="4" t="s">
        <v>5</v>
      </c>
      <c r="J29" s="5">
        <f t="shared" si="4"/>
        <v>0</v>
      </c>
      <c r="K29" s="4" t="s">
        <v>5</v>
      </c>
      <c r="L29" s="5">
        <f t="shared" si="5"/>
        <v>0</v>
      </c>
      <c r="M29" s="17" t="str">
        <f t="shared" si="23"/>
        <v>np</v>
      </c>
      <c r="N29" s="18">
        <f t="shared" si="6"/>
        <v>0</v>
      </c>
      <c r="O29" s="16" t="e">
        <f>VLOOKUP($C29,'[2]Women''s Saber'!$C$4:$AZ$149,O$1-2,FALSE)</f>
        <v>#N/A</v>
      </c>
      <c r="P29" s="17" t="str">
        <f t="shared" si="24"/>
        <v>np</v>
      </c>
      <c r="Q29" s="18">
        <f t="shared" si="7"/>
        <v>0</v>
      </c>
      <c r="R29" s="16" t="e">
        <f>VLOOKUP($C29,'[2]Women''s Saber'!$C$4:$AZ$149,R$1-2,FALSE)</f>
        <v>#N/A</v>
      </c>
      <c r="S29" s="17" t="str">
        <f t="shared" si="25"/>
        <v>np</v>
      </c>
      <c r="T29" s="18">
        <f t="shared" si="8"/>
        <v>0</v>
      </c>
      <c r="U29" s="16" t="e">
        <f>VLOOKUP($C29,'[2]Women''s Saber'!$C$4:$AZ$149,U$1-2,FALSE)</f>
        <v>#N/A</v>
      </c>
      <c r="V29" s="17" t="str">
        <f t="shared" si="26"/>
        <v>np</v>
      </c>
      <c r="W29" s="18">
        <f t="shared" si="9"/>
        <v>0</v>
      </c>
      <c r="X29" s="16" t="e">
        <f>VLOOKUP($C29,'[2]Women''s Saber'!$C$4:$AZ$149,X$1-2,FALSE)</f>
        <v>#N/A</v>
      </c>
      <c r="Z29">
        <f t="shared" si="27"/>
        <v>139</v>
      </c>
      <c r="AA29">
        <f t="shared" si="28"/>
        <v>0</v>
      </c>
      <c r="AB29">
        <f t="shared" si="29"/>
        <v>0</v>
      </c>
      <c r="AC29">
        <f t="shared" si="30"/>
        <v>0</v>
      </c>
      <c r="AD29">
        <f t="shared" si="31"/>
        <v>0</v>
      </c>
      <c r="AE29">
        <f t="shared" si="32"/>
        <v>0</v>
      </c>
      <c r="AF29">
        <f t="shared" si="33"/>
        <v>0</v>
      </c>
      <c r="AH29" s="30"/>
    </row>
    <row r="30" spans="1:34" ht="13.5">
      <c r="A30" s="2" t="str">
        <f t="shared" si="0"/>
        <v>27</v>
      </c>
      <c r="B30" s="2" t="str">
        <f t="shared" si="22"/>
        <v> </v>
      </c>
      <c r="C30" s="33" t="s">
        <v>217</v>
      </c>
      <c r="D30" s="34">
        <v>1988</v>
      </c>
      <c r="E30" s="38">
        <f t="shared" si="1"/>
        <v>114</v>
      </c>
      <c r="F30" s="38">
        <f t="shared" si="2"/>
        <v>0</v>
      </c>
      <c r="G30" s="3" t="s">
        <v>5</v>
      </c>
      <c r="H30" s="5">
        <f t="shared" si="3"/>
        <v>0</v>
      </c>
      <c r="I30" s="4" t="s">
        <v>5</v>
      </c>
      <c r="J30" s="5">
        <f t="shared" si="4"/>
        <v>0</v>
      </c>
      <c r="K30" s="4" t="s">
        <v>5</v>
      </c>
      <c r="L30" s="5">
        <f t="shared" si="5"/>
        <v>0</v>
      </c>
      <c r="M30" s="17">
        <f t="shared" si="23"/>
        <v>30</v>
      </c>
      <c r="N30" s="18">
        <f t="shared" si="6"/>
        <v>114</v>
      </c>
      <c r="O30" s="16">
        <f>VLOOKUP($C30,'[2]Women''s Saber'!$C$4:$AZ$149,O$1-2,FALSE)</f>
        <v>30</v>
      </c>
      <c r="P30" s="17" t="str">
        <f t="shared" si="24"/>
        <v>np</v>
      </c>
      <c r="Q30" s="18">
        <f t="shared" si="7"/>
        <v>0</v>
      </c>
      <c r="R30" s="16" t="str">
        <f>VLOOKUP($C30,'[2]Women''s Saber'!$C$4:$AZ$149,R$1-2,FALSE)</f>
        <v>np</v>
      </c>
      <c r="S30" s="17" t="str">
        <f t="shared" si="25"/>
        <v>np</v>
      </c>
      <c r="T30" s="18">
        <f t="shared" si="8"/>
        <v>0</v>
      </c>
      <c r="U30" s="16" t="str">
        <f>VLOOKUP($C30,'[2]Women''s Saber'!$C$4:$AZ$149,U$1-2,FALSE)</f>
        <v>np</v>
      </c>
      <c r="V30" s="17" t="str">
        <f t="shared" si="26"/>
        <v>np</v>
      </c>
      <c r="W30" s="18">
        <f t="shared" si="9"/>
        <v>0</v>
      </c>
      <c r="X30" s="16" t="str">
        <f>VLOOKUP($C30,'[2]Women''s Saber'!$C$4:$AZ$149,X$1-2,FALSE)</f>
        <v>np</v>
      </c>
      <c r="Z30">
        <f t="shared" si="27"/>
        <v>0</v>
      </c>
      <c r="AA30">
        <f t="shared" si="28"/>
        <v>0</v>
      </c>
      <c r="AB30">
        <f t="shared" si="29"/>
        <v>0</v>
      </c>
      <c r="AC30">
        <f t="shared" si="30"/>
        <v>114</v>
      </c>
      <c r="AD30">
        <f t="shared" si="31"/>
        <v>0</v>
      </c>
      <c r="AE30">
        <f t="shared" si="32"/>
        <v>0</v>
      </c>
      <c r="AF30">
        <f t="shared" si="33"/>
        <v>0</v>
      </c>
      <c r="AH30" s="30"/>
    </row>
    <row r="31" spans="1:34" ht="13.5">
      <c r="A31" s="2" t="str">
        <f t="shared" si="0"/>
        <v>28</v>
      </c>
      <c r="B31" s="2" t="str">
        <f t="shared" si="22"/>
        <v> </v>
      </c>
      <c r="C31" s="41" t="s">
        <v>537</v>
      </c>
      <c r="D31" s="34">
        <v>1988</v>
      </c>
      <c r="E31" s="38">
        <f t="shared" si="1"/>
        <v>110</v>
      </c>
      <c r="F31" s="38">
        <f t="shared" si="2"/>
        <v>0</v>
      </c>
      <c r="G31" s="3" t="s">
        <v>5</v>
      </c>
      <c r="H31" s="5">
        <f t="shared" si="3"/>
        <v>0</v>
      </c>
      <c r="I31" s="4" t="s">
        <v>5</v>
      </c>
      <c r="J31" s="5">
        <f t="shared" si="4"/>
        <v>0</v>
      </c>
      <c r="K31" s="4" t="s">
        <v>5</v>
      </c>
      <c r="L31" s="5">
        <f t="shared" si="5"/>
        <v>0</v>
      </c>
      <c r="M31" s="17">
        <f t="shared" si="23"/>
        <v>32</v>
      </c>
      <c r="N31" s="18">
        <f t="shared" si="6"/>
        <v>110</v>
      </c>
      <c r="O31" s="16">
        <f>VLOOKUP($C31,'[2]Women''s Saber'!$C$4:$AZ$149,O$1-2,FALSE)</f>
        <v>32</v>
      </c>
      <c r="P31" s="17" t="str">
        <f t="shared" si="24"/>
        <v>np</v>
      </c>
      <c r="Q31" s="18">
        <f t="shared" si="7"/>
        <v>0</v>
      </c>
      <c r="R31" s="16" t="str">
        <f>VLOOKUP($C31,'[2]Women''s Saber'!$C$4:$AZ$149,R$1-2,FALSE)</f>
        <v>np</v>
      </c>
      <c r="S31" s="17" t="str">
        <f t="shared" si="25"/>
        <v>np</v>
      </c>
      <c r="T31" s="18">
        <f t="shared" si="8"/>
        <v>0</v>
      </c>
      <c r="U31" s="16" t="str">
        <f>VLOOKUP($C31,'[2]Women''s Saber'!$C$4:$AZ$149,U$1-2,FALSE)</f>
        <v>np</v>
      </c>
      <c r="V31" s="17" t="str">
        <f t="shared" si="26"/>
        <v>np</v>
      </c>
      <c r="W31" s="18">
        <f t="shared" si="9"/>
        <v>0</v>
      </c>
      <c r="X31" s="16" t="str">
        <f>VLOOKUP($C31,'[2]Women''s Saber'!$C$4:$AZ$149,X$1-2,FALSE)</f>
        <v>np</v>
      </c>
      <c r="Z31">
        <f t="shared" si="27"/>
        <v>0</v>
      </c>
      <c r="AA31">
        <f t="shared" si="28"/>
        <v>0</v>
      </c>
      <c r="AB31">
        <f t="shared" si="29"/>
        <v>0</v>
      </c>
      <c r="AC31">
        <f t="shared" si="30"/>
        <v>110</v>
      </c>
      <c r="AD31">
        <f t="shared" si="31"/>
        <v>0</v>
      </c>
      <c r="AE31">
        <f t="shared" si="32"/>
        <v>0</v>
      </c>
      <c r="AF31">
        <f t="shared" si="33"/>
        <v>0</v>
      </c>
      <c r="AH31" s="30"/>
    </row>
    <row r="32" spans="1:34" ht="13.5">
      <c r="A32" s="2" t="str">
        <f t="shared" si="0"/>
        <v>29</v>
      </c>
      <c r="B32" s="2" t="str">
        <f t="shared" si="22"/>
        <v>#</v>
      </c>
      <c r="C32" s="26" t="s">
        <v>150</v>
      </c>
      <c r="D32" s="1">
        <v>1990</v>
      </c>
      <c r="E32" s="38">
        <f t="shared" si="1"/>
        <v>102</v>
      </c>
      <c r="F32" s="38">
        <f t="shared" si="2"/>
        <v>102</v>
      </c>
      <c r="G32" s="3">
        <v>14</v>
      </c>
      <c r="H32" s="5">
        <f t="shared" si="3"/>
        <v>102</v>
      </c>
      <c r="I32" s="4" t="s">
        <v>5</v>
      </c>
      <c r="J32" s="5">
        <f t="shared" si="4"/>
        <v>0</v>
      </c>
      <c r="K32" s="4" t="s">
        <v>5</v>
      </c>
      <c r="L32" s="5">
        <f t="shared" si="5"/>
        <v>0</v>
      </c>
      <c r="M32" s="17" t="str">
        <f t="shared" si="23"/>
        <v>np</v>
      </c>
      <c r="N32" s="18">
        <f t="shared" si="6"/>
        <v>0</v>
      </c>
      <c r="O32" s="16" t="e">
        <f>VLOOKUP($C32,'[2]Women''s Saber'!$C$4:$AZ$149,O$1-2,FALSE)</f>
        <v>#N/A</v>
      </c>
      <c r="P32" s="17" t="str">
        <f t="shared" si="24"/>
        <v>np</v>
      </c>
      <c r="Q32" s="18">
        <f t="shared" si="7"/>
        <v>0</v>
      </c>
      <c r="R32" s="16" t="e">
        <f>VLOOKUP($C32,'[2]Women''s Saber'!$C$4:$AZ$149,R$1-2,FALSE)</f>
        <v>#N/A</v>
      </c>
      <c r="S32" s="17" t="str">
        <f t="shared" si="25"/>
        <v>np</v>
      </c>
      <c r="T32" s="18">
        <f t="shared" si="8"/>
        <v>0</v>
      </c>
      <c r="U32" s="16" t="e">
        <f>VLOOKUP($C32,'[2]Women''s Saber'!$C$4:$AZ$149,U$1-2,FALSE)</f>
        <v>#N/A</v>
      </c>
      <c r="V32" s="17" t="str">
        <f t="shared" si="26"/>
        <v>np</v>
      </c>
      <c r="W32" s="18">
        <f t="shared" si="9"/>
        <v>0</v>
      </c>
      <c r="X32" s="16" t="e">
        <f>VLOOKUP($C32,'[2]Women''s Saber'!$C$4:$AZ$149,X$1-2,FALSE)</f>
        <v>#N/A</v>
      </c>
      <c r="Z32">
        <f t="shared" si="27"/>
        <v>102</v>
      </c>
      <c r="AA32">
        <f t="shared" si="28"/>
        <v>0</v>
      </c>
      <c r="AB32">
        <f t="shared" si="29"/>
        <v>0</v>
      </c>
      <c r="AC32">
        <f t="shared" si="30"/>
        <v>0</v>
      </c>
      <c r="AD32">
        <f t="shared" si="31"/>
        <v>0</v>
      </c>
      <c r="AE32">
        <f t="shared" si="32"/>
        <v>0</v>
      </c>
      <c r="AF32">
        <f t="shared" si="33"/>
        <v>0</v>
      </c>
      <c r="AH32" s="30"/>
    </row>
    <row r="33" spans="1:34" ht="13.5">
      <c r="A33" s="2" t="str">
        <f t="shared" si="0"/>
        <v>30</v>
      </c>
      <c r="B33" s="2" t="str">
        <f t="shared" si="22"/>
        <v>#</v>
      </c>
      <c r="C33" s="40" t="s">
        <v>99</v>
      </c>
      <c r="D33" s="1">
        <v>1991</v>
      </c>
      <c r="E33" s="38">
        <f t="shared" si="1"/>
        <v>100</v>
      </c>
      <c r="F33" s="38">
        <f t="shared" si="2"/>
        <v>100</v>
      </c>
      <c r="G33" s="3" t="s">
        <v>5</v>
      </c>
      <c r="H33" s="5">
        <f t="shared" si="3"/>
        <v>0</v>
      </c>
      <c r="I33" s="4" t="s">
        <v>5</v>
      </c>
      <c r="J33" s="5">
        <f t="shared" si="4"/>
        <v>0</v>
      </c>
      <c r="K33" s="4">
        <v>16</v>
      </c>
      <c r="L33" s="5">
        <f t="shared" si="5"/>
        <v>100</v>
      </c>
      <c r="M33" s="17" t="str">
        <f t="shared" si="23"/>
        <v>np</v>
      </c>
      <c r="N33" s="18">
        <f t="shared" si="6"/>
        <v>0</v>
      </c>
      <c r="O33" s="16" t="e">
        <f>VLOOKUP($C33,'[2]Women''s Saber'!$C$4:$AZ$149,O$1-2,FALSE)</f>
        <v>#N/A</v>
      </c>
      <c r="P33" s="17" t="str">
        <f t="shared" si="24"/>
        <v>np</v>
      </c>
      <c r="Q33" s="18">
        <f t="shared" si="7"/>
        <v>0</v>
      </c>
      <c r="R33" s="16" t="e">
        <f>VLOOKUP($C33,'[2]Women''s Saber'!$C$4:$AZ$149,R$1-2,FALSE)</f>
        <v>#N/A</v>
      </c>
      <c r="S33" s="17" t="str">
        <f t="shared" si="25"/>
        <v>np</v>
      </c>
      <c r="T33" s="18">
        <f t="shared" si="8"/>
        <v>0</v>
      </c>
      <c r="U33" s="16" t="e">
        <f>VLOOKUP($C33,'[2]Women''s Saber'!$C$4:$AZ$149,U$1-2,FALSE)</f>
        <v>#N/A</v>
      </c>
      <c r="V33" s="17" t="str">
        <f t="shared" si="26"/>
        <v>np</v>
      </c>
      <c r="W33" s="18">
        <f t="shared" si="9"/>
        <v>0</v>
      </c>
      <c r="X33" s="16" t="e">
        <f>VLOOKUP($C33,'[2]Women''s Saber'!$C$4:$AZ$149,X$1-2,FALSE)</f>
        <v>#N/A</v>
      </c>
      <c r="Z33">
        <f t="shared" si="10"/>
        <v>0</v>
      </c>
      <c r="AA33">
        <f t="shared" si="11"/>
        <v>0</v>
      </c>
      <c r="AB33">
        <f t="shared" si="12"/>
        <v>100</v>
      </c>
      <c r="AC33">
        <f t="shared" si="13"/>
        <v>0</v>
      </c>
      <c r="AD33">
        <f t="shared" si="14"/>
        <v>0</v>
      </c>
      <c r="AE33">
        <f t="shared" si="15"/>
        <v>0</v>
      </c>
      <c r="AF33">
        <f t="shared" si="16"/>
        <v>0</v>
      </c>
      <c r="AH33" s="30"/>
    </row>
    <row r="34" ht="13.5">
      <c r="AH34" s="30"/>
    </row>
    <row r="35" ht="13.5">
      <c r="AH35" s="30"/>
    </row>
    <row r="36" ht="13.5">
      <c r="AH36" s="30"/>
    </row>
    <row r="37" ht="13.5">
      <c r="AH37" s="30"/>
    </row>
    <row r="38" ht="13.5">
      <c r="AH38" s="30"/>
    </row>
    <row r="39" ht="13.5">
      <c r="AH39" s="30"/>
    </row>
    <row r="40" ht="13.5">
      <c r="AH40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&amp;L&amp;"Arial,Bold"# Youth-12
* Permanent Resident&amp;"Arial,Regular"
Total = Best 4 results&amp;CPage &amp;P&amp;R&amp;"Arial,Bold"np = Did not earn points (including not competing)&amp;"Arial,Regular"
Printed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258</v>
      </c>
      <c r="H1" s="10"/>
      <c r="I1" s="9" t="s">
        <v>369</v>
      </c>
      <c r="J1" s="10"/>
      <c r="K1" s="9" t="s">
        <v>446</v>
      </c>
      <c r="L1" s="10"/>
      <c r="M1" s="15" t="s">
        <v>256</v>
      </c>
      <c r="N1" s="19"/>
      <c r="O1" s="20">
        <f>HLOOKUP(M1,'Youth-14 Men''s Epée'!$G$1:$L$3,3,0)</f>
        <v>7</v>
      </c>
      <c r="P1" s="15" t="s">
        <v>371</v>
      </c>
      <c r="Q1" s="19"/>
      <c r="R1" s="20">
        <f>HLOOKUP(P1,'Youth-14 Men''s Epée'!$G$1:$L$3,3,0)</f>
        <v>9</v>
      </c>
      <c r="S1" s="15" t="s">
        <v>448</v>
      </c>
      <c r="T1" s="19"/>
      <c r="U1" s="20">
        <f>HLOOKUP(S1,'Youth-14 Men''s Epée'!$G$1:$L$3,3,0)</f>
        <v>11</v>
      </c>
    </row>
    <row r="2" spans="1:30" s="11" customFormat="1" ht="18.75" customHeight="1">
      <c r="A2" s="7"/>
      <c r="B2" s="7"/>
      <c r="C2" s="12"/>
      <c r="D2" s="12"/>
      <c r="E2" s="36"/>
      <c r="F2" s="36"/>
      <c r="G2" s="35" t="s">
        <v>6</v>
      </c>
      <c r="H2" s="10" t="s">
        <v>259</v>
      </c>
      <c r="I2" s="13" t="s">
        <v>6</v>
      </c>
      <c r="J2" s="10" t="s">
        <v>370</v>
      </c>
      <c r="K2" s="13" t="s">
        <v>6</v>
      </c>
      <c r="L2" s="10" t="s">
        <v>447</v>
      </c>
      <c r="M2" s="15" t="str">
        <f ca="1">INDIRECT("'Youth-14 Men''s Epée'!R2C"&amp;O1,FALSE)</f>
        <v>B</v>
      </c>
      <c r="N2" s="19" t="str">
        <f ca="1">INDIRECT("'Youth-14 Men''s Epée'!R2C"&amp;O1+1,FALSE)</f>
        <v>Jan 2003&lt;BR&gt;Y14</v>
      </c>
      <c r="O2" s="14"/>
      <c r="P2" s="15" t="str">
        <f ca="1">INDIRECT("'Youth-14 Men''s Epée'!R2C"&amp;R1,FALSE)</f>
        <v>B</v>
      </c>
      <c r="Q2" s="19" t="str">
        <f ca="1">INDIRECT("'Youth-14 Men''s Epée'!R2C"&amp;R1+1,FALSE)</f>
        <v>Apr 2003&lt;BR&gt;Y14</v>
      </c>
      <c r="R2" s="14"/>
      <c r="S2" s="15" t="str">
        <f ca="1">INDIRECT("'Youth-14 Men''s Epée'!R2C"&amp;U1,FALSE)</f>
        <v>B</v>
      </c>
      <c r="T2" s="19" t="str">
        <f ca="1">INDIRECT("'Youth-14 Men''s Epée'!R2C"&amp;U1+1,FALSE)</f>
        <v>Summer&lt;BR&gt;2003&lt;BR&gt;Y14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3</v>
      </c>
      <c r="O3" s="14"/>
      <c r="P3" s="23">
        <f>COLUMN()</f>
        <v>16</v>
      </c>
      <c r="Q3" s="24">
        <f>HLOOKUP(P2,PointTableHeader,2,FALSE)</f>
        <v>3</v>
      </c>
      <c r="R3" s="14"/>
      <c r="S3" s="23">
        <f>COLUMN()</f>
        <v>19</v>
      </c>
      <c r="T3" s="24">
        <f>HLOOKUP(S2,PointTableHeader,2,FALSE)</f>
        <v>3</v>
      </c>
      <c r="U3" s="14"/>
    </row>
    <row r="4" spans="1:30" ht="13.5">
      <c r="A4" s="2" t="str">
        <f aca="true" t="shared" si="0" ref="A4:A35">IF(E4=0,"",IF(E4=E3,A3,ROW()-3&amp;IF(E4=E5,"T","")))</f>
        <v>1</v>
      </c>
      <c r="B4" s="2" t="str">
        <f aca="true" t="shared" si="1" ref="B4:B22">IF(D4&gt;=U11Cutoff,"#"," ")</f>
        <v> </v>
      </c>
      <c r="C4" s="26" t="s">
        <v>128</v>
      </c>
      <c r="D4" s="1">
        <v>1990</v>
      </c>
      <c r="E4" s="38">
        <f aca="true" t="shared" si="2" ref="E4:E58">LARGE($W4:$AB4,1)+LARGE($W4:$AB4,2)+LARGE($W4:$AB4,3)+LARGE($W4:$AB4,4)</f>
        <v>442.5</v>
      </c>
      <c r="F4" s="38">
        <f aca="true" t="shared" si="3" ref="F4:F58">LARGE($W4:$Y4,1)+LARGE($W4:$Y4,2)</f>
        <v>200</v>
      </c>
      <c r="G4" s="3">
        <v>1</v>
      </c>
      <c r="H4" s="5">
        <f aca="true" t="shared" si="4" ref="H4:H58">IF(OR(G4&gt;=33,ISNUMBER(G4)=FALSE),0,VLOOKUP(G4,PointTable,H$3,TRUE))</f>
        <v>100</v>
      </c>
      <c r="I4" s="4">
        <v>3</v>
      </c>
      <c r="J4" s="5">
        <f aca="true" t="shared" si="5" ref="J4:J58">IF(OR(I4&gt;=33,ISNUMBER(I4)=FALSE),0,VLOOKUP(I4,PointTable,J$3,TRUE))</f>
        <v>85</v>
      </c>
      <c r="K4" s="4">
        <v>1</v>
      </c>
      <c r="L4" s="5">
        <f aca="true" t="shared" si="6" ref="L4:L58">IF(OR(K4&gt;=33,ISNUMBER(K4)=FALSE),0,VLOOKUP(K4,PointTable,L$3,TRUE))</f>
        <v>100</v>
      </c>
      <c r="M4" s="17">
        <f aca="true" t="shared" si="7" ref="M4:M22">IF(ISERROR(O4),"np",O4)</f>
        <v>23</v>
      </c>
      <c r="N4" s="18">
        <f aca="true" t="shared" si="8" ref="N4:N58">IF(OR(M4&gt;=33,ISNUMBER(M4)=FALSE),0,VLOOKUP(M4,PointTable,N$3,TRUE))</f>
        <v>64</v>
      </c>
      <c r="O4" s="16">
        <f>VLOOKUP($C4,'Youth-14 Men''s Epée'!$C$4:$X$209,O$1-2,FALSE)</f>
        <v>23</v>
      </c>
      <c r="P4" s="17">
        <f aca="true" t="shared" si="9" ref="P4:P22">IF(ISERROR(R4),"np",R4)</f>
        <v>8</v>
      </c>
      <c r="Q4" s="18">
        <f aca="true" t="shared" si="10" ref="Q4:Q58">IF(OR(P4&gt;=33,ISNUMBER(P4)=FALSE),0,VLOOKUP(P4,PointTable,Q$3,TRUE))</f>
        <v>137</v>
      </c>
      <c r="R4" s="16">
        <f>VLOOKUP($C4,'Youth-14 Men''s Epée'!$C$4:$X$209,R$1-2,FALSE)</f>
        <v>8</v>
      </c>
      <c r="S4" s="17">
        <f aca="true" t="shared" si="11" ref="S4:S22">IF(ISERROR(U4),"np",U4)</f>
        <v>10.5</v>
      </c>
      <c r="T4" s="18">
        <f aca="true" t="shared" si="12" ref="T4:T58">IF(OR(S4&gt;=33,ISNUMBER(S4)=FALSE),0,VLOOKUP(S4,PointTable,T$3,TRUE))</f>
        <v>105.5</v>
      </c>
      <c r="U4" s="16">
        <f>VLOOKUP($C4,'Youth-14 Men''s Epée'!$C$4:$X$209,U$1-2,FALSE)</f>
        <v>10.5</v>
      </c>
      <c r="W4">
        <f aca="true" t="shared" si="13" ref="W4:W14">H4</f>
        <v>100</v>
      </c>
      <c r="X4">
        <f aca="true" t="shared" si="14" ref="X4:X14">J4</f>
        <v>85</v>
      </c>
      <c r="Y4">
        <f aca="true" t="shared" si="15" ref="Y4:Y14">L4</f>
        <v>100</v>
      </c>
      <c r="Z4">
        <f aca="true" t="shared" si="16" ref="Z4:Z14">N4</f>
        <v>64</v>
      </c>
      <c r="AA4">
        <f aca="true" t="shared" si="17" ref="AA4:AA14">Q4</f>
        <v>137</v>
      </c>
      <c r="AB4">
        <f aca="true" t="shared" si="18" ref="AB4:AB14">T4</f>
        <v>105.5</v>
      </c>
      <c r="AD4" s="30"/>
    </row>
    <row r="5" spans="1:30" ht="13.5">
      <c r="A5" s="2" t="str">
        <f t="shared" si="0"/>
        <v>2</v>
      </c>
      <c r="B5" s="2" t="str">
        <f t="shared" si="1"/>
        <v> </v>
      </c>
      <c r="C5" s="26" t="s">
        <v>127</v>
      </c>
      <c r="D5" s="1">
        <v>1990</v>
      </c>
      <c r="E5" s="38">
        <f t="shared" si="2"/>
        <v>329</v>
      </c>
      <c r="F5" s="38">
        <f t="shared" si="3"/>
        <v>184</v>
      </c>
      <c r="G5" s="3">
        <v>3</v>
      </c>
      <c r="H5" s="5">
        <f t="shared" si="4"/>
        <v>85</v>
      </c>
      <c r="I5" s="4">
        <v>2</v>
      </c>
      <c r="J5" s="5">
        <f t="shared" si="5"/>
        <v>92</v>
      </c>
      <c r="K5" s="4">
        <v>2</v>
      </c>
      <c r="L5" s="5">
        <f t="shared" si="6"/>
        <v>92</v>
      </c>
      <c r="M5" s="17" t="str">
        <f t="shared" si="7"/>
        <v>np</v>
      </c>
      <c r="N5" s="18">
        <f t="shared" si="8"/>
        <v>0</v>
      </c>
      <c r="O5" s="16" t="str">
        <f>VLOOKUP($C5,'Youth-14 Men''s Epée'!$C$4:$X$209,O$1-2,FALSE)</f>
        <v>np</v>
      </c>
      <c r="P5" s="17">
        <f t="shared" si="9"/>
        <v>27</v>
      </c>
      <c r="Q5" s="18">
        <f t="shared" si="10"/>
        <v>60</v>
      </c>
      <c r="R5" s="16">
        <f>VLOOKUP($C5,'Youth-14 Men''s Epée'!$C$4:$X$209,R$1-2,FALSE)</f>
        <v>27</v>
      </c>
      <c r="S5" s="17" t="str">
        <f t="shared" si="11"/>
        <v>np</v>
      </c>
      <c r="T5" s="18">
        <f t="shared" si="12"/>
        <v>0</v>
      </c>
      <c r="U5" s="16" t="str">
        <f>VLOOKUP($C5,'Youth-14 Men''s Epée'!$C$4:$X$209,U$1-2,FALSE)</f>
        <v>np</v>
      </c>
      <c r="W5">
        <f t="shared" si="13"/>
        <v>85</v>
      </c>
      <c r="X5">
        <f t="shared" si="14"/>
        <v>92</v>
      </c>
      <c r="Y5">
        <f t="shared" si="15"/>
        <v>92</v>
      </c>
      <c r="Z5">
        <f t="shared" si="16"/>
        <v>0</v>
      </c>
      <c r="AA5">
        <f t="shared" si="17"/>
        <v>60</v>
      </c>
      <c r="AB5">
        <f t="shared" si="18"/>
        <v>0</v>
      </c>
      <c r="AD5" s="30"/>
    </row>
    <row r="6" spans="1:30" ht="13.5">
      <c r="A6" s="2" t="str">
        <f t="shared" si="0"/>
        <v>3</v>
      </c>
      <c r="B6" s="2" t="str">
        <f t="shared" si="1"/>
        <v> </v>
      </c>
      <c r="C6" s="26" t="s">
        <v>198</v>
      </c>
      <c r="D6" s="1">
        <v>1990</v>
      </c>
      <c r="E6" s="38">
        <f t="shared" si="2"/>
        <v>284.5</v>
      </c>
      <c r="F6" s="38">
        <f t="shared" si="3"/>
        <v>155</v>
      </c>
      <c r="G6" s="3">
        <v>5</v>
      </c>
      <c r="H6" s="5">
        <f t="shared" si="4"/>
        <v>70</v>
      </c>
      <c r="I6" s="4">
        <v>3</v>
      </c>
      <c r="J6" s="5">
        <f t="shared" si="5"/>
        <v>85</v>
      </c>
      <c r="K6" s="4" t="s">
        <v>5</v>
      </c>
      <c r="L6" s="5">
        <f t="shared" si="6"/>
        <v>0</v>
      </c>
      <c r="M6" s="17">
        <f t="shared" si="7"/>
        <v>28</v>
      </c>
      <c r="N6" s="18">
        <f t="shared" si="8"/>
        <v>59</v>
      </c>
      <c r="O6" s="16">
        <f>VLOOKUP($C6,'Youth-14 Men''s Epée'!$C$4:$X$209,O$1-2,FALSE)</f>
        <v>28</v>
      </c>
      <c r="P6" s="17">
        <f t="shared" si="9"/>
        <v>20</v>
      </c>
      <c r="Q6" s="18">
        <f t="shared" si="10"/>
        <v>67</v>
      </c>
      <c r="R6" s="16">
        <f>VLOOKUP($C6,'Youth-14 Men''s Epée'!$C$4:$X$209,R$1-2,FALSE)</f>
        <v>20</v>
      </c>
      <c r="S6" s="17">
        <f t="shared" si="11"/>
        <v>24.5</v>
      </c>
      <c r="T6" s="18">
        <f t="shared" si="12"/>
        <v>62.5</v>
      </c>
      <c r="U6" s="16">
        <f>VLOOKUP($C6,'Youth-14 Men''s Epée'!$C$4:$X$209,U$1-2,FALSE)</f>
        <v>24.5</v>
      </c>
      <c r="W6">
        <f t="shared" si="13"/>
        <v>70</v>
      </c>
      <c r="X6">
        <f t="shared" si="14"/>
        <v>85</v>
      </c>
      <c r="Y6">
        <f t="shared" si="15"/>
        <v>0</v>
      </c>
      <c r="Z6">
        <f t="shared" si="16"/>
        <v>59</v>
      </c>
      <c r="AA6">
        <f t="shared" si="17"/>
        <v>67</v>
      </c>
      <c r="AB6">
        <f t="shared" si="18"/>
        <v>62.5</v>
      </c>
      <c r="AD6" s="30"/>
    </row>
    <row r="7" spans="1:30" ht="13.5">
      <c r="A7" s="2" t="str">
        <f t="shared" si="0"/>
        <v>4</v>
      </c>
      <c r="B7" s="2" t="str">
        <f t="shared" si="1"/>
        <v> </v>
      </c>
      <c r="C7" s="26" t="s">
        <v>130</v>
      </c>
      <c r="D7" s="1">
        <v>1991</v>
      </c>
      <c r="E7" s="38">
        <f t="shared" si="2"/>
        <v>247.5</v>
      </c>
      <c r="F7" s="38">
        <f t="shared" si="3"/>
        <v>120.5</v>
      </c>
      <c r="G7" s="3">
        <v>14</v>
      </c>
      <c r="H7" s="5">
        <f t="shared" si="4"/>
        <v>51</v>
      </c>
      <c r="I7" s="4">
        <v>6</v>
      </c>
      <c r="J7" s="5">
        <f t="shared" si="5"/>
        <v>69.5</v>
      </c>
      <c r="K7" s="4">
        <v>18</v>
      </c>
      <c r="L7" s="5">
        <f t="shared" si="6"/>
        <v>34.5</v>
      </c>
      <c r="M7" s="17">
        <f t="shared" si="7"/>
        <v>25</v>
      </c>
      <c r="N7" s="18">
        <f t="shared" si="8"/>
        <v>62</v>
      </c>
      <c r="O7" s="16">
        <f>VLOOKUP($C7,'Youth-14 Men''s Epée'!$C$4:$X$209,O$1-2,FALSE)</f>
        <v>25</v>
      </c>
      <c r="P7" s="17">
        <f t="shared" si="9"/>
        <v>22</v>
      </c>
      <c r="Q7" s="18">
        <f t="shared" si="10"/>
        <v>65</v>
      </c>
      <c r="R7" s="16">
        <f>VLOOKUP($C7,'Youth-14 Men''s Epée'!$C$4:$X$209,R$1-2,FALSE)</f>
        <v>22</v>
      </c>
      <c r="S7" s="17" t="str">
        <f t="shared" si="11"/>
        <v>np</v>
      </c>
      <c r="T7" s="18">
        <f t="shared" si="12"/>
        <v>0</v>
      </c>
      <c r="U7" s="16" t="str">
        <f>VLOOKUP($C7,'Youth-14 Men''s Epée'!$C$4:$X$209,U$1-2,FALSE)</f>
        <v>np</v>
      </c>
      <c r="W7">
        <f t="shared" si="13"/>
        <v>51</v>
      </c>
      <c r="X7">
        <f t="shared" si="14"/>
        <v>69.5</v>
      </c>
      <c r="Y7">
        <f t="shared" si="15"/>
        <v>34.5</v>
      </c>
      <c r="Z7">
        <f t="shared" si="16"/>
        <v>62</v>
      </c>
      <c r="AA7">
        <f t="shared" si="17"/>
        <v>65</v>
      </c>
      <c r="AB7">
        <f t="shared" si="18"/>
        <v>0</v>
      </c>
      <c r="AD7" s="30"/>
    </row>
    <row r="8" spans="1:30" ht="13.5">
      <c r="A8" s="2" t="str">
        <f t="shared" si="0"/>
        <v>5</v>
      </c>
      <c r="B8" s="2" t="str">
        <f t="shared" si="1"/>
        <v> </v>
      </c>
      <c r="C8" s="26" t="s">
        <v>286</v>
      </c>
      <c r="D8" s="1">
        <v>1990</v>
      </c>
      <c r="E8" s="38">
        <f t="shared" si="2"/>
        <v>191</v>
      </c>
      <c r="F8" s="38">
        <f t="shared" si="3"/>
        <v>103.5</v>
      </c>
      <c r="G8" s="3">
        <v>18</v>
      </c>
      <c r="H8" s="5">
        <f t="shared" si="4"/>
        <v>34.5</v>
      </c>
      <c r="I8" s="4">
        <v>24</v>
      </c>
      <c r="J8" s="5">
        <f t="shared" si="5"/>
        <v>31.5</v>
      </c>
      <c r="K8" s="4">
        <v>7</v>
      </c>
      <c r="L8" s="5">
        <f t="shared" si="6"/>
        <v>69</v>
      </c>
      <c r="M8" s="17" t="str">
        <f t="shared" si="7"/>
        <v>np</v>
      </c>
      <c r="N8" s="18">
        <f t="shared" si="8"/>
        <v>0</v>
      </c>
      <c r="O8" s="16" t="str">
        <f>VLOOKUP($C8,'Youth-14 Men''s Epée'!$C$4:$X$209,O$1-2,FALSE)</f>
        <v>np</v>
      </c>
      <c r="P8" s="17">
        <f t="shared" si="9"/>
        <v>31</v>
      </c>
      <c r="Q8" s="18">
        <f t="shared" si="10"/>
        <v>56</v>
      </c>
      <c r="R8" s="16">
        <f>VLOOKUP($C8,'Youth-14 Men''s Epée'!$C$4:$X$209,R$1-2,FALSE)</f>
        <v>31</v>
      </c>
      <c r="S8" s="17" t="str">
        <f t="shared" si="11"/>
        <v>np</v>
      </c>
      <c r="T8" s="18">
        <f t="shared" si="12"/>
        <v>0</v>
      </c>
      <c r="U8" s="16" t="str">
        <f>VLOOKUP($C8,'Youth-14 Men''s Epée'!$C$4:$X$209,U$1-2,FALSE)</f>
        <v>np</v>
      </c>
      <c r="W8">
        <f t="shared" si="13"/>
        <v>34.5</v>
      </c>
      <c r="X8">
        <f t="shared" si="14"/>
        <v>31.5</v>
      </c>
      <c r="Y8">
        <f t="shared" si="15"/>
        <v>69</v>
      </c>
      <c r="Z8">
        <f t="shared" si="16"/>
        <v>0</v>
      </c>
      <c r="AA8">
        <f t="shared" si="17"/>
        <v>56</v>
      </c>
      <c r="AB8">
        <f t="shared" si="18"/>
        <v>0</v>
      </c>
      <c r="AD8" s="30"/>
    </row>
    <row r="9" spans="1:30" ht="13.5">
      <c r="A9" s="2" t="str">
        <f t="shared" si="0"/>
        <v>6</v>
      </c>
      <c r="B9" s="2" t="str">
        <f t="shared" si="1"/>
        <v> </v>
      </c>
      <c r="C9" s="26" t="s">
        <v>141</v>
      </c>
      <c r="D9" s="1">
        <v>1990</v>
      </c>
      <c r="E9" s="38">
        <f t="shared" si="2"/>
        <v>185</v>
      </c>
      <c r="F9" s="38">
        <f t="shared" si="3"/>
        <v>185</v>
      </c>
      <c r="G9" s="3" t="s">
        <v>5</v>
      </c>
      <c r="H9" s="5">
        <f t="shared" si="4"/>
        <v>0</v>
      </c>
      <c r="I9" s="4">
        <v>1</v>
      </c>
      <c r="J9" s="5">
        <f t="shared" si="5"/>
        <v>100</v>
      </c>
      <c r="K9" s="4">
        <v>3</v>
      </c>
      <c r="L9" s="5">
        <f t="shared" si="6"/>
        <v>85</v>
      </c>
      <c r="M9" s="17" t="str">
        <f t="shared" si="7"/>
        <v>np</v>
      </c>
      <c r="N9" s="18">
        <f t="shared" si="8"/>
        <v>0</v>
      </c>
      <c r="O9" s="16" t="e">
        <f>VLOOKUP($C9,'Youth-14 Men''s Epée'!$C$4:$X$209,O$1-2,FALSE)</f>
        <v>#N/A</v>
      </c>
      <c r="P9" s="17" t="str">
        <f t="shared" si="9"/>
        <v>np</v>
      </c>
      <c r="Q9" s="18">
        <f t="shared" si="10"/>
        <v>0</v>
      </c>
      <c r="R9" s="16" t="e">
        <f>VLOOKUP($C9,'Youth-14 Men''s Epée'!$C$4:$X$209,R$1-2,FALSE)</f>
        <v>#N/A</v>
      </c>
      <c r="S9" s="17" t="str">
        <f t="shared" si="11"/>
        <v>np</v>
      </c>
      <c r="T9" s="18">
        <f t="shared" si="12"/>
        <v>0</v>
      </c>
      <c r="U9" s="16" t="e">
        <f>VLOOKUP($C9,'Youth-14 Men''s Epée'!$C$4:$X$209,U$1-2,FALSE)</f>
        <v>#N/A</v>
      </c>
      <c r="W9">
        <f t="shared" si="13"/>
        <v>0</v>
      </c>
      <c r="X9">
        <f t="shared" si="14"/>
        <v>100</v>
      </c>
      <c r="Y9">
        <f t="shared" si="15"/>
        <v>85</v>
      </c>
      <c r="Z9">
        <f t="shared" si="16"/>
        <v>0</v>
      </c>
      <c r="AA9">
        <f t="shared" si="17"/>
        <v>0</v>
      </c>
      <c r="AB9">
        <f t="shared" si="18"/>
        <v>0</v>
      </c>
      <c r="AD9" s="30"/>
    </row>
    <row r="10" spans="1:30" ht="13.5">
      <c r="A10" s="2" t="str">
        <f t="shared" si="0"/>
        <v>7</v>
      </c>
      <c r="B10" s="2" t="str">
        <f t="shared" si="1"/>
        <v> </v>
      </c>
      <c r="C10" s="26" t="s">
        <v>199</v>
      </c>
      <c r="D10" s="1">
        <v>1990</v>
      </c>
      <c r="E10" s="38">
        <f t="shared" si="2"/>
        <v>174.5</v>
      </c>
      <c r="F10" s="38">
        <f t="shared" si="3"/>
        <v>145.5</v>
      </c>
      <c r="G10" s="3">
        <v>2</v>
      </c>
      <c r="H10" s="5">
        <f t="shared" si="4"/>
        <v>92</v>
      </c>
      <c r="I10" s="4">
        <v>9</v>
      </c>
      <c r="J10" s="5">
        <f t="shared" si="5"/>
        <v>53.5</v>
      </c>
      <c r="K10" s="4">
        <v>29</v>
      </c>
      <c r="L10" s="5">
        <f t="shared" si="6"/>
        <v>29</v>
      </c>
      <c r="M10" s="17" t="str">
        <f t="shared" si="7"/>
        <v>np</v>
      </c>
      <c r="N10" s="18">
        <f t="shared" si="8"/>
        <v>0</v>
      </c>
      <c r="O10" s="16" t="e">
        <f>VLOOKUP($C10,'Youth-14 Men''s Epée'!$C$4:$X$209,O$1-2,FALSE)</f>
        <v>#N/A</v>
      </c>
      <c r="P10" s="17" t="str">
        <f t="shared" si="9"/>
        <v>np</v>
      </c>
      <c r="Q10" s="18">
        <f t="shared" si="10"/>
        <v>0</v>
      </c>
      <c r="R10" s="16" t="e">
        <f>VLOOKUP($C10,'Youth-14 Men''s Epée'!$C$4:$X$209,R$1-2,FALSE)</f>
        <v>#N/A</v>
      </c>
      <c r="S10" s="17" t="str">
        <f t="shared" si="11"/>
        <v>np</v>
      </c>
      <c r="T10" s="18">
        <f t="shared" si="12"/>
        <v>0</v>
      </c>
      <c r="U10" s="16" t="e">
        <f>VLOOKUP($C10,'Youth-14 Men''s Epée'!$C$4:$X$209,U$1-2,FALSE)</f>
        <v>#N/A</v>
      </c>
      <c r="W10">
        <f t="shared" si="13"/>
        <v>92</v>
      </c>
      <c r="X10">
        <f t="shared" si="14"/>
        <v>53.5</v>
      </c>
      <c r="Y10">
        <f t="shared" si="15"/>
        <v>29</v>
      </c>
      <c r="Z10">
        <f t="shared" si="16"/>
        <v>0</v>
      </c>
      <c r="AA10">
        <f t="shared" si="17"/>
        <v>0</v>
      </c>
      <c r="AB10">
        <f t="shared" si="18"/>
        <v>0</v>
      </c>
      <c r="AD10" s="30"/>
    </row>
    <row r="11" spans="1:30" ht="13.5">
      <c r="A11" s="2" t="str">
        <f t="shared" si="0"/>
        <v>8</v>
      </c>
      <c r="B11" s="2" t="str">
        <f t="shared" si="1"/>
        <v> </v>
      </c>
      <c r="C11" s="26" t="s">
        <v>131</v>
      </c>
      <c r="D11" s="1">
        <v>1990</v>
      </c>
      <c r="E11" s="38">
        <f t="shared" si="2"/>
        <v>173.5</v>
      </c>
      <c r="F11" s="38">
        <f t="shared" si="3"/>
        <v>122</v>
      </c>
      <c r="G11" s="3">
        <v>13</v>
      </c>
      <c r="H11" s="5">
        <f t="shared" si="4"/>
        <v>51.5</v>
      </c>
      <c r="I11" s="4">
        <v>7</v>
      </c>
      <c r="J11" s="5">
        <f t="shared" si="5"/>
        <v>69</v>
      </c>
      <c r="K11" s="4">
        <v>10</v>
      </c>
      <c r="L11" s="5">
        <f t="shared" si="6"/>
        <v>53</v>
      </c>
      <c r="M11" s="17" t="str">
        <f t="shared" si="7"/>
        <v>np</v>
      </c>
      <c r="N11" s="18">
        <f t="shared" si="8"/>
        <v>0</v>
      </c>
      <c r="O11" s="16" t="e">
        <f>VLOOKUP($C11,'Youth-14 Men''s Epée'!$C$4:$X$209,O$1-2,FALSE)</f>
        <v>#N/A</v>
      </c>
      <c r="P11" s="17" t="str">
        <f t="shared" si="9"/>
        <v>np</v>
      </c>
      <c r="Q11" s="18">
        <f t="shared" si="10"/>
        <v>0</v>
      </c>
      <c r="R11" s="16" t="e">
        <f>VLOOKUP($C11,'Youth-14 Men''s Epée'!$C$4:$X$209,R$1-2,FALSE)</f>
        <v>#N/A</v>
      </c>
      <c r="S11" s="17" t="str">
        <f t="shared" si="11"/>
        <v>np</v>
      </c>
      <c r="T11" s="18">
        <f t="shared" si="12"/>
        <v>0</v>
      </c>
      <c r="U11" s="16" t="e">
        <f>VLOOKUP($C11,'Youth-14 Men''s Epée'!$C$4:$X$209,U$1-2,FALSE)</f>
        <v>#N/A</v>
      </c>
      <c r="W11">
        <f t="shared" si="13"/>
        <v>51.5</v>
      </c>
      <c r="X11">
        <f t="shared" si="14"/>
        <v>69</v>
      </c>
      <c r="Y11">
        <f t="shared" si="15"/>
        <v>53</v>
      </c>
      <c r="Z11">
        <f t="shared" si="16"/>
        <v>0</v>
      </c>
      <c r="AA11">
        <f t="shared" si="17"/>
        <v>0</v>
      </c>
      <c r="AB11">
        <f t="shared" si="18"/>
        <v>0</v>
      </c>
      <c r="AD11" s="30"/>
    </row>
    <row r="12" spans="1:30" ht="13.5">
      <c r="A12" s="2" t="str">
        <f t="shared" si="0"/>
        <v>9</v>
      </c>
      <c r="B12" s="2" t="str">
        <f t="shared" si="1"/>
        <v> </v>
      </c>
      <c r="C12" s="26" t="s">
        <v>134</v>
      </c>
      <c r="D12" s="1">
        <v>1991</v>
      </c>
      <c r="E12" s="38">
        <f t="shared" si="2"/>
        <v>170.25</v>
      </c>
      <c r="F12" s="38">
        <f t="shared" si="3"/>
        <v>137</v>
      </c>
      <c r="G12" s="3">
        <v>8</v>
      </c>
      <c r="H12" s="5">
        <f t="shared" si="4"/>
        <v>68.5</v>
      </c>
      <c r="I12" s="4">
        <v>8</v>
      </c>
      <c r="J12" s="5">
        <f t="shared" si="5"/>
        <v>68.5</v>
      </c>
      <c r="K12" s="4">
        <v>20.5</v>
      </c>
      <c r="L12" s="5">
        <f t="shared" si="6"/>
        <v>33.25</v>
      </c>
      <c r="M12" s="17" t="str">
        <f t="shared" si="7"/>
        <v>np</v>
      </c>
      <c r="N12" s="18">
        <f t="shared" si="8"/>
        <v>0</v>
      </c>
      <c r="O12" s="16" t="e">
        <f>VLOOKUP($C12,'Youth-14 Men''s Epée'!$C$4:$X$209,O$1-2,FALSE)</f>
        <v>#N/A</v>
      </c>
      <c r="P12" s="17" t="str">
        <f t="shared" si="9"/>
        <v>np</v>
      </c>
      <c r="Q12" s="18">
        <f t="shared" si="10"/>
        <v>0</v>
      </c>
      <c r="R12" s="16" t="e">
        <f>VLOOKUP($C12,'Youth-14 Men''s Epée'!$C$4:$X$209,R$1-2,FALSE)</f>
        <v>#N/A</v>
      </c>
      <c r="S12" s="17" t="str">
        <f t="shared" si="11"/>
        <v>np</v>
      </c>
      <c r="T12" s="18">
        <f t="shared" si="12"/>
        <v>0</v>
      </c>
      <c r="U12" s="16" t="e">
        <f>VLOOKUP($C12,'Youth-14 Men''s Epée'!$C$4:$X$209,U$1-2,FALSE)</f>
        <v>#N/A</v>
      </c>
      <c r="W12">
        <f t="shared" si="13"/>
        <v>68.5</v>
      </c>
      <c r="X12">
        <f t="shared" si="14"/>
        <v>68.5</v>
      </c>
      <c r="Y12">
        <f t="shared" si="15"/>
        <v>33.25</v>
      </c>
      <c r="Z12">
        <f t="shared" si="16"/>
        <v>0</v>
      </c>
      <c r="AA12">
        <f t="shared" si="17"/>
        <v>0</v>
      </c>
      <c r="AB12">
        <f t="shared" si="18"/>
        <v>0</v>
      </c>
      <c r="AD12" s="30"/>
    </row>
    <row r="13" spans="1:30" ht="13.5">
      <c r="A13" s="2" t="str">
        <f t="shared" si="0"/>
        <v>10T</v>
      </c>
      <c r="B13" s="2" t="str">
        <f t="shared" si="1"/>
        <v> </v>
      </c>
      <c r="C13" s="26" t="s">
        <v>375</v>
      </c>
      <c r="D13" s="1">
        <v>1990</v>
      </c>
      <c r="E13" s="38">
        <f t="shared" si="2"/>
        <v>159</v>
      </c>
      <c r="F13" s="38">
        <f t="shared" si="3"/>
        <v>102</v>
      </c>
      <c r="G13" s="3" t="s">
        <v>5</v>
      </c>
      <c r="H13" s="5">
        <f t="shared" si="4"/>
        <v>0</v>
      </c>
      <c r="I13" s="4">
        <v>14</v>
      </c>
      <c r="J13" s="5">
        <f t="shared" si="5"/>
        <v>51</v>
      </c>
      <c r="K13" s="4">
        <v>14</v>
      </c>
      <c r="L13" s="5">
        <f t="shared" si="6"/>
        <v>51</v>
      </c>
      <c r="M13" s="17" t="str">
        <f t="shared" si="7"/>
        <v>np</v>
      </c>
      <c r="N13" s="18">
        <f t="shared" si="8"/>
        <v>0</v>
      </c>
      <c r="O13" s="16" t="str">
        <f>VLOOKUP($C13,'Youth-14 Men''s Epée'!$C$4:$X$209,O$1-2,FALSE)</f>
        <v>np</v>
      </c>
      <c r="P13" s="17">
        <f t="shared" si="9"/>
        <v>30</v>
      </c>
      <c r="Q13" s="18">
        <f t="shared" si="10"/>
        <v>57</v>
      </c>
      <c r="R13" s="16">
        <f>VLOOKUP($C13,'Youth-14 Men''s Epée'!$C$4:$X$209,R$1-2,FALSE)</f>
        <v>30</v>
      </c>
      <c r="S13" s="17" t="str">
        <f t="shared" si="11"/>
        <v>np</v>
      </c>
      <c r="T13" s="18">
        <f t="shared" si="12"/>
        <v>0</v>
      </c>
      <c r="U13" s="16" t="str">
        <f>VLOOKUP($C13,'Youth-14 Men''s Epée'!$C$4:$X$209,U$1-2,FALSE)</f>
        <v>np</v>
      </c>
      <c r="W13">
        <f t="shared" si="13"/>
        <v>0</v>
      </c>
      <c r="X13">
        <f t="shared" si="14"/>
        <v>51</v>
      </c>
      <c r="Y13">
        <f t="shared" si="15"/>
        <v>51</v>
      </c>
      <c r="Z13">
        <f t="shared" si="16"/>
        <v>0</v>
      </c>
      <c r="AA13">
        <f t="shared" si="17"/>
        <v>57</v>
      </c>
      <c r="AB13">
        <f t="shared" si="18"/>
        <v>0</v>
      </c>
      <c r="AD13" s="30"/>
    </row>
    <row r="14" spans="1:30" ht="13.5">
      <c r="A14" s="2" t="str">
        <f t="shared" si="0"/>
        <v>10T</v>
      </c>
      <c r="B14" s="2" t="str">
        <f t="shared" si="1"/>
        <v> </v>
      </c>
      <c r="C14" s="26" t="s">
        <v>110</v>
      </c>
      <c r="D14" s="1">
        <v>1991</v>
      </c>
      <c r="E14" s="38">
        <f t="shared" si="2"/>
        <v>159</v>
      </c>
      <c r="F14" s="38">
        <f t="shared" si="3"/>
        <v>104</v>
      </c>
      <c r="G14" s="3">
        <v>9</v>
      </c>
      <c r="H14" s="5">
        <f t="shared" si="4"/>
        <v>53.5</v>
      </c>
      <c r="I14" s="4">
        <v>15</v>
      </c>
      <c r="J14" s="5">
        <f t="shared" si="5"/>
        <v>50.5</v>
      </c>
      <c r="K14" s="4" t="s">
        <v>5</v>
      </c>
      <c r="L14" s="5">
        <f t="shared" si="6"/>
        <v>0</v>
      </c>
      <c r="M14" s="17" t="str">
        <f t="shared" si="7"/>
        <v>np</v>
      </c>
      <c r="N14" s="18">
        <f t="shared" si="8"/>
        <v>0</v>
      </c>
      <c r="O14" s="16" t="str">
        <f>VLOOKUP($C14,'Youth-14 Men''s Epée'!$C$4:$X$209,O$1-2,FALSE)</f>
        <v>np</v>
      </c>
      <c r="P14" s="17">
        <f t="shared" si="9"/>
        <v>32</v>
      </c>
      <c r="Q14" s="18">
        <f t="shared" si="10"/>
        <v>55</v>
      </c>
      <c r="R14" s="16">
        <f>VLOOKUP($C14,'Youth-14 Men''s Epée'!$C$4:$X$209,R$1-2,FALSE)</f>
        <v>32</v>
      </c>
      <c r="S14" s="17" t="str">
        <f t="shared" si="11"/>
        <v>np</v>
      </c>
      <c r="T14" s="18">
        <f t="shared" si="12"/>
        <v>0</v>
      </c>
      <c r="U14" s="16" t="str">
        <f>VLOOKUP($C14,'Youth-14 Men''s Epée'!$C$4:$X$209,U$1-2,FALSE)</f>
        <v>np</v>
      </c>
      <c r="W14">
        <f t="shared" si="13"/>
        <v>53.5</v>
      </c>
      <c r="X14">
        <f t="shared" si="14"/>
        <v>50.5</v>
      </c>
      <c r="Y14">
        <f t="shared" si="15"/>
        <v>0</v>
      </c>
      <c r="Z14">
        <f t="shared" si="16"/>
        <v>0</v>
      </c>
      <c r="AA14">
        <f t="shared" si="17"/>
        <v>55</v>
      </c>
      <c r="AB14">
        <f t="shared" si="18"/>
        <v>0</v>
      </c>
      <c r="AD14" s="30"/>
    </row>
    <row r="15" spans="1:30" ht="13.5">
      <c r="A15" s="2" t="str">
        <f t="shared" si="0"/>
        <v>12</v>
      </c>
      <c r="B15" s="2" t="str">
        <f t="shared" si="1"/>
        <v> </v>
      </c>
      <c r="C15" s="26" t="s">
        <v>287</v>
      </c>
      <c r="D15" s="1">
        <v>1991</v>
      </c>
      <c r="E15" s="38">
        <f t="shared" si="2"/>
        <v>156.5</v>
      </c>
      <c r="F15" s="38">
        <f t="shared" si="3"/>
        <v>122.5</v>
      </c>
      <c r="G15" s="3">
        <v>19</v>
      </c>
      <c r="H15" s="5">
        <f t="shared" si="4"/>
        <v>34</v>
      </c>
      <c r="I15" s="4">
        <v>5</v>
      </c>
      <c r="J15" s="5">
        <f t="shared" si="5"/>
        <v>70</v>
      </c>
      <c r="K15" s="4">
        <v>11</v>
      </c>
      <c r="L15" s="5">
        <f t="shared" si="6"/>
        <v>52.5</v>
      </c>
      <c r="M15" s="17" t="str">
        <f t="shared" si="7"/>
        <v>np</v>
      </c>
      <c r="N15" s="18">
        <f t="shared" si="8"/>
        <v>0</v>
      </c>
      <c r="O15" s="16" t="e">
        <f>VLOOKUP($C15,'Youth-14 Men''s Epée'!$C$4:$X$209,O$1-2,FALSE)</f>
        <v>#N/A</v>
      </c>
      <c r="P15" s="17" t="str">
        <f t="shared" si="9"/>
        <v>np</v>
      </c>
      <c r="Q15" s="18">
        <f t="shared" si="10"/>
        <v>0</v>
      </c>
      <c r="R15" s="16" t="e">
        <f>VLOOKUP($C15,'Youth-14 Men''s Epée'!$C$4:$X$209,R$1-2,FALSE)</f>
        <v>#N/A</v>
      </c>
      <c r="S15" s="17" t="str">
        <f t="shared" si="11"/>
        <v>np</v>
      </c>
      <c r="T15" s="18">
        <f t="shared" si="12"/>
        <v>0</v>
      </c>
      <c r="U15" s="16" t="e">
        <f>VLOOKUP($C15,'Youth-14 Men''s Epée'!$C$4:$X$209,U$1-2,FALSE)</f>
        <v>#N/A</v>
      </c>
      <c r="W15">
        <f aca="true" t="shared" si="19" ref="W15:W22">H15</f>
        <v>34</v>
      </c>
      <c r="X15">
        <f aca="true" t="shared" si="20" ref="X15:X22">J15</f>
        <v>70</v>
      </c>
      <c r="Y15">
        <f aca="true" t="shared" si="21" ref="Y15:Y22">L15</f>
        <v>52.5</v>
      </c>
      <c r="Z15">
        <f aca="true" t="shared" si="22" ref="Z15:Z22">N15</f>
        <v>0</v>
      </c>
      <c r="AA15">
        <f aca="true" t="shared" si="23" ref="AA15:AA22">Q15</f>
        <v>0</v>
      </c>
      <c r="AB15">
        <f aca="true" t="shared" si="24" ref="AB15:AB22">T15</f>
        <v>0</v>
      </c>
      <c r="AD15" s="30"/>
    </row>
    <row r="16" spans="1:30" ht="13.5">
      <c r="A16" s="2" t="str">
        <f t="shared" si="0"/>
        <v>13</v>
      </c>
      <c r="B16" s="2" t="str">
        <f t="shared" si="1"/>
        <v> </v>
      </c>
      <c r="C16" s="26" t="s">
        <v>285</v>
      </c>
      <c r="D16" s="1">
        <v>1991</v>
      </c>
      <c r="E16" s="38">
        <f t="shared" si="2"/>
        <v>154.5</v>
      </c>
      <c r="F16" s="38">
        <f t="shared" si="3"/>
        <v>119.5</v>
      </c>
      <c r="G16" s="3">
        <v>16</v>
      </c>
      <c r="H16" s="5">
        <f t="shared" si="4"/>
        <v>50</v>
      </c>
      <c r="I16" s="4">
        <v>17</v>
      </c>
      <c r="J16" s="5">
        <f t="shared" si="5"/>
        <v>35</v>
      </c>
      <c r="K16" s="4">
        <v>6</v>
      </c>
      <c r="L16" s="5">
        <f t="shared" si="6"/>
        <v>69.5</v>
      </c>
      <c r="M16" s="17" t="str">
        <f t="shared" si="7"/>
        <v>np</v>
      </c>
      <c r="N16" s="18">
        <f t="shared" si="8"/>
        <v>0</v>
      </c>
      <c r="O16" s="16" t="e">
        <f>VLOOKUP($C16,'Youth-14 Men''s Epée'!$C$4:$X$209,O$1-2,FALSE)</f>
        <v>#N/A</v>
      </c>
      <c r="P16" s="17" t="str">
        <f t="shared" si="9"/>
        <v>np</v>
      </c>
      <c r="Q16" s="18">
        <f t="shared" si="10"/>
        <v>0</v>
      </c>
      <c r="R16" s="16" t="e">
        <f>VLOOKUP($C16,'Youth-14 Men''s Epée'!$C$4:$X$209,R$1-2,FALSE)</f>
        <v>#N/A</v>
      </c>
      <c r="S16" s="17" t="str">
        <f t="shared" si="11"/>
        <v>np</v>
      </c>
      <c r="T16" s="18">
        <f t="shared" si="12"/>
        <v>0</v>
      </c>
      <c r="U16" s="16" t="e">
        <f>VLOOKUP($C16,'Youth-14 Men''s Epée'!$C$4:$X$209,U$1-2,FALSE)</f>
        <v>#N/A</v>
      </c>
      <c r="W16">
        <f t="shared" si="19"/>
        <v>50</v>
      </c>
      <c r="X16">
        <f t="shared" si="20"/>
        <v>35</v>
      </c>
      <c r="Y16">
        <f t="shared" si="21"/>
        <v>69.5</v>
      </c>
      <c r="Z16">
        <f t="shared" si="22"/>
        <v>0</v>
      </c>
      <c r="AA16">
        <f t="shared" si="23"/>
        <v>0</v>
      </c>
      <c r="AB16">
        <f t="shared" si="24"/>
        <v>0</v>
      </c>
      <c r="AD16" s="30"/>
    </row>
    <row r="17" spans="1:30" ht="13.5">
      <c r="A17" s="2" t="str">
        <f t="shared" si="0"/>
        <v>14</v>
      </c>
      <c r="B17" s="2" t="str">
        <f t="shared" si="1"/>
        <v> </v>
      </c>
      <c r="C17" s="26" t="s">
        <v>345</v>
      </c>
      <c r="D17" s="1">
        <v>1990</v>
      </c>
      <c r="E17" s="38">
        <f t="shared" si="2"/>
        <v>154</v>
      </c>
      <c r="F17" s="38">
        <f t="shared" si="3"/>
        <v>154</v>
      </c>
      <c r="G17" s="3">
        <v>7</v>
      </c>
      <c r="H17" s="5">
        <f t="shared" si="4"/>
        <v>69</v>
      </c>
      <c r="I17" s="4" t="s">
        <v>5</v>
      </c>
      <c r="J17" s="5">
        <f t="shared" si="5"/>
        <v>0</v>
      </c>
      <c r="K17" s="4">
        <v>3</v>
      </c>
      <c r="L17" s="5">
        <f t="shared" si="6"/>
        <v>85</v>
      </c>
      <c r="M17" s="17" t="str">
        <f t="shared" si="7"/>
        <v>np</v>
      </c>
      <c r="N17" s="18">
        <f t="shared" si="8"/>
        <v>0</v>
      </c>
      <c r="O17" s="16" t="e">
        <f>VLOOKUP($C17,'Youth-14 Men''s Epée'!$C$4:$X$209,O$1-2,FALSE)</f>
        <v>#N/A</v>
      </c>
      <c r="P17" s="17" t="str">
        <f t="shared" si="9"/>
        <v>np</v>
      </c>
      <c r="Q17" s="18">
        <f t="shared" si="10"/>
        <v>0</v>
      </c>
      <c r="R17" s="16" t="e">
        <f>VLOOKUP($C17,'Youth-14 Men''s Epée'!$C$4:$X$209,R$1-2,FALSE)</f>
        <v>#N/A</v>
      </c>
      <c r="S17" s="17" t="str">
        <f t="shared" si="11"/>
        <v>np</v>
      </c>
      <c r="T17" s="18">
        <f t="shared" si="12"/>
        <v>0</v>
      </c>
      <c r="U17" s="16" t="e">
        <f>VLOOKUP($C17,'Youth-14 Men''s Epée'!$C$4:$X$209,U$1-2,FALSE)</f>
        <v>#N/A</v>
      </c>
      <c r="W17">
        <f t="shared" si="19"/>
        <v>69</v>
      </c>
      <c r="X17">
        <f t="shared" si="20"/>
        <v>0</v>
      </c>
      <c r="Y17">
        <f t="shared" si="21"/>
        <v>85</v>
      </c>
      <c r="Z17">
        <f t="shared" si="22"/>
        <v>0</v>
      </c>
      <c r="AA17">
        <f t="shared" si="23"/>
        <v>0</v>
      </c>
      <c r="AB17">
        <f t="shared" si="24"/>
        <v>0</v>
      </c>
      <c r="AD17" s="30"/>
    </row>
    <row r="18" spans="1:30" ht="13.5">
      <c r="A18" s="2" t="str">
        <f t="shared" si="0"/>
        <v>15</v>
      </c>
      <c r="B18" s="2" t="str">
        <f t="shared" si="1"/>
        <v> </v>
      </c>
      <c r="C18" s="26" t="s">
        <v>78</v>
      </c>
      <c r="D18" s="1">
        <v>1990</v>
      </c>
      <c r="E18" s="38">
        <f t="shared" si="2"/>
        <v>122</v>
      </c>
      <c r="F18" s="38">
        <f t="shared" si="3"/>
        <v>122</v>
      </c>
      <c r="G18" s="3">
        <v>6</v>
      </c>
      <c r="H18" s="5">
        <f t="shared" si="4"/>
        <v>69.5</v>
      </c>
      <c r="I18" s="4">
        <v>11</v>
      </c>
      <c r="J18" s="5">
        <f t="shared" si="5"/>
        <v>52.5</v>
      </c>
      <c r="K18" s="4" t="s">
        <v>5</v>
      </c>
      <c r="L18" s="5">
        <f t="shared" si="6"/>
        <v>0</v>
      </c>
      <c r="M18" s="17" t="str">
        <f t="shared" si="7"/>
        <v>np</v>
      </c>
      <c r="N18" s="18">
        <f t="shared" si="8"/>
        <v>0</v>
      </c>
      <c r="O18" s="16" t="e">
        <f>VLOOKUP($C18,'Youth-14 Men''s Epée'!$C$4:$X$209,O$1-2,FALSE)</f>
        <v>#N/A</v>
      </c>
      <c r="P18" s="17" t="str">
        <f t="shared" si="9"/>
        <v>np</v>
      </c>
      <c r="Q18" s="18">
        <f t="shared" si="10"/>
        <v>0</v>
      </c>
      <c r="R18" s="16" t="e">
        <f>VLOOKUP($C18,'Youth-14 Men''s Epée'!$C$4:$X$209,R$1-2,FALSE)</f>
        <v>#N/A</v>
      </c>
      <c r="S18" s="17" t="str">
        <f t="shared" si="11"/>
        <v>np</v>
      </c>
      <c r="T18" s="18">
        <f t="shared" si="12"/>
        <v>0</v>
      </c>
      <c r="U18" s="16" t="e">
        <f>VLOOKUP($C18,'Youth-14 Men''s Epée'!$C$4:$X$209,U$1-2,FALSE)</f>
        <v>#N/A</v>
      </c>
      <c r="W18">
        <f t="shared" si="19"/>
        <v>69.5</v>
      </c>
      <c r="X18">
        <f t="shared" si="20"/>
        <v>52.5</v>
      </c>
      <c r="Y18">
        <f t="shared" si="21"/>
        <v>0</v>
      </c>
      <c r="Z18">
        <f t="shared" si="22"/>
        <v>0</v>
      </c>
      <c r="AA18">
        <f t="shared" si="23"/>
        <v>0</v>
      </c>
      <c r="AB18">
        <f t="shared" si="24"/>
        <v>0</v>
      </c>
      <c r="AD18" s="30"/>
    </row>
    <row r="19" spans="1:30" ht="13.5">
      <c r="A19" s="2" t="str">
        <f t="shared" si="0"/>
        <v>16</v>
      </c>
      <c r="B19" s="2" t="str">
        <f t="shared" si="1"/>
        <v> </v>
      </c>
      <c r="C19" s="26" t="s">
        <v>439</v>
      </c>
      <c r="D19" s="1">
        <v>1990</v>
      </c>
      <c r="E19" s="38">
        <f t="shared" si="2"/>
        <v>120</v>
      </c>
      <c r="F19" s="38">
        <f t="shared" si="3"/>
        <v>61</v>
      </c>
      <c r="G19" s="3" t="s">
        <v>5</v>
      </c>
      <c r="H19" s="5">
        <f t="shared" si="4"/>
        <v>0</v>
      </c>
      <c r="I19" s="4">
        <v>28</v>
      </c>
      <c r="J19" s="5">
        <f t="shared" si="5"/>
        <v>29.5</v>
      </c>
      <c r="K19" s="4">
        <v>24</v>
      </c>
      <c r="L19" s="5">
        <f t="shared" si="6"/>
        <v>31.5</v>
      </c>
      <c r="M19" s="17" t="str">
        <f t="shared" si="7"/>
        <v>np</v>
      </c>
      <c r="N19" s="18">
        <f t="shared" si="8"/>
        <v>0</v>
      </c>
      <c r="O19" s="16" t="str">
        <f>VLOOKUP($C19,'Youth-14 Men''s Epée'!$C$4:$X$209,O$1-2,FALSE)</f>
        <v>np</v>
      </c>
      <c r="P19" s="17">
        <f t="shared" si="9"/>
        <v>28</v>
      </c>
      <c r="Q19" s="18">
        <f t="shared" si="10"/>
        <v>59</v>
      </c>
      <c r="R19" s="16">
        <f>VLOOKUP($C19,'Youth-14 Men''s Epée'!$C$4:$X$209,R$1-2,FALSE)</f>
        <v>28</v>
      </c>
      <c r="S19" s="17" t="str">
        <f t="shared" si="11"/>
        <v>np</v>
      </c>
      <c r="T19" s="18">
        <f t="shared" si="12"/>
        <v>0</v>
      </c>
      <c r="U19" s="16" t="str">
        <f>VLOOKUP($C19,'Youth-14 Men''s Epée'!$C$4:$X$209,U$1-2,FALSE)</f>
        <v>np</v>
      </c>
      <c r="W19">
        <f t="shared" si="19"/>
        <v>0</v>
      </c>
      <c r="X19">
        <f t="shared" si="20"/>
        <v>29.5</v>
      </c>
      <c r="Y19">
        <f t="shared" si="21"/>
        <v>31.5</v>
      </c>
      <c r="Z19">
        <f t="shared" si="22"/>
        <v>0</v>
      </c>
      <c r="AA19">
        <f t="shared" si="23"/>
        <v>59</v>
      </c>
      <c r="AB19">
        <f t="shared" si="24"/>
        <v>0</v>
      </c>
      <c r="AD19" s="30"/>
    </row>
    <row r="20" spans="1:30" ht="13.5">
      <c r="A20" s="2" t="str">
        <f t="shared" si="0"/>
        <v>17</v>
      </c>
      <c r="B20" s="2" t="str">
        <f t="shared" si="1"/>
        <v> </v>
      </c>
      <c r="C20" s="26" t="s">
        <v>346</v>
      </c>
      <c r="D20" s="1">
        <v>1991</v>
      </c>
      <c r="E20" s="38">
        <f t="shared" si="2"/>
        <v>119.5</v>
      </c>
      <c r="F20" s="38">
        <f t="shared" si="3"/>
        <v>87.5</v>
      </c>
      <c r="G20" s="3">
        <v>10</v>
      </c>
      <c r="H20" s="5">
        <f t="shared" si="4"/>
        <v>53</v>
      </c>
      <c r="I20" s="4">
        <v>18</v>
      </c>
      <c r="J20" s="5">
        <f t="shared" si="5"/>
        <v>34.5</v>
      </c>
      <c r="K20" s="4">
        <v>23</v>
      </c>
      <c r="L20" s="5">
        <f t="shared" si="6"/>
        <v>32</v>
      </c>
      <c r="M20" s="17" t="str">
        <f t="shared" si="7"/>
        <v>np</v>
      </c>
      <c r="N20" s="18">
        <f t="shared" si="8"/>
        <v>0</v>
      </c>
      <c r="O20" s="16" t="e">
        <f>VLOOKUP($C20,'Youth-14 Men''s Epée'!$C$4:$X$209,O$1-2,FALSE)</f>
        <v>#N/A</v>
      </c>
      <c r="P20" s="17" t="str">
        <f t="shared" si="9"/>
        <v>np</v>
      </c>
      <c r="Q20" s="18">
        <f t="shared" si="10"/>
        <v>0</v>
      </c>
      <c r="R20" s="16" t="e">
        <f>VLOOKUP($C20,'Youth-14 Men''s Epée'!$C$4:$X$209,R$1-2,FALSE)</f>
        <v>#N/A</v>
      </c>
      <c r="S20" s="17" t="str">
        <f t="shared" si="11"/>
        <v>np</v>
      </c>
      <c r="T20" s="18">
        <f t="shared" si="12"/>
        <v>0</v>
      </c>
      <c r="U20" s="16" t="e">
        <f>VLOOKUP($C20,'Youth-14 Men''s Epée'!$C$4:$X$209,U$1-2,FALSE)</f>
        <v>#N/A</v>
      </c>
      <c r="W20">
        <f t="shared" si="19"/>
        <v>53</v>
      </c>
      <c r="X20">
        <f t="shared" si="20"/>
        <v>34.5</v>
      </c>
      <c r="Y20">
        <f t="shared" si="21"/>
        <v>32</v>
      </c>
      <c r="Z20">
        <f t="shared" si="22"/>
        <v>0</v>
      </c>
      <c r="AA20">
        <f t="shared" si="23"/>
        <v>0</v>
      </c>
      <c r="AB20">
        <f t="shared" si="24"/>
        <v>0</v>
      </c>
      <c r="AD20" s="30"/>
    </row>
    <row r="21" spans="1:30" ht="13.5">
      <c r="A21" s="2" t="str">
        <f t="shared" si="0"/>
        <v>18</v>
      </c>
      <c r="B21" s="2" t="str">
        <f t="shared" si="1"/>
        <v> </v>
      </c>
      <c r="C21" s="26" t="s">
        <v>73</v>
      </c>
      <c r="D21" s="1">
        <v>1990</v>
      </c>
      <c r="E21" s="38">
        <f t="shared" si="2"/>
        <v>105.5</v>
      </c>
      <c r="F21" s="38">
        <f t="shared" si="3"/>
        <v>105.5</v>
      </c>
      <c r="G21" s="3" t="s">
        <v>5</v>
      </c>
      <c r="H21" s="5">
        <f t="shared" si="4"/>
        <v>0</v>
      </c>
      <c r="I21" s="4">
        <v>12</v>
      </c>
      <c r="J21" s="5">
        <f t="shared" si="5"/>
        <v>52</v>
      </c>
      <c r="K21" s="4">
        <v>9</v>
      </c>
      <c r="L21" s="5">
        <f t="shared" si="6"/>
        <v>53.5</v>
      </c>
      <c r="M21" s="17" t="str">
        <f t="shared" si="7"/>
        <v>np</v>
      </c>
      <c r="N21" s="18">
        <f t="shared" si="8"/>
        <v>0</v>
      </c>
      <c r="O21" s="16" t="e">
        <f>VLOOKUP($C21,'Youth-14 Men''s Epée'!$C$4:$X$209,O$1-2,FALSE)</f>
        <v>#N/A</v>
      </c>
      <c r="P21" s="17" t="str">
        <f t="shared" si="9"/>
        <v>np</v>
      </c>
      <c r="Q21" s="18">
        <f t="shared" si="10"/>
        <v>0</v>
      </c>
      <c r="R21" s="16" t="e">
        <f>VLOOKUP($C21,'Youth-14 Men''s Epée'!$C$4:$X$209,R$1-2,FALSE)</f>
        <v>#N/A</v>
      </c>
      <c r="S21" s="17" t="str">
        <f t="shared" si="11"/>
        <v>np</v>
      </c>
      <c r="T21" s="18">
        <f t="shared" si="12"/>
        <v>0</v>
      </c>
      <c r="U21" s="16" t="e">
        <f>VLOOKUP($C21,'Youth-14 Men''s Epée'!$C$4:$X$209,U$1-2,FALSE)</f>
        <v>#N/A</v>
      </c>
      <c r="W21">
        <f t="shared" si="19"/>
        <v>0</v>
      </c>
      <c r="X21">
        <f t="shared" si="20"/>
        <v>52</v>
      </c>
      <c r="Y21">
        <f t="shared" si="21"/>
        <v>53.5</v>
      </c>
      <c r="Z21">
        <f t="shared" si="22"/>
        <v>0</v>
      </c>
      <c r="AA21">
        <f t="shared" si="23"/>
        <v>0</v>
      </c>
      <c r="AB21">
        <f t="shared" si="24"/>
        <v>0</v>
      </c>
      <c r="AD21" s="30"/>
    </row>
    <row r="22" spans="1:30" ht="13.5">
      <c r="A22" s="2" t="str">
        <f t="shared" si="0"/>
        <v>19</v>
      </c>
      <c r="B22" s="2" t="str">
        <f t="shared" si="1"/>
        <v>#</v>
      </c>
      <c r="C22" s="26" t="s">
        <v>262</v>
      </c>
      <c r="D22" s="1">
        <v>1992</v>
      </c>
      <c r="E22" s="38">
        <f t="shared" si="2"/>
        <v>105</v>
      </c>
      <c r="F22" s="38">
        <f t="shared" si="3"/>
        <v>105</v>
      </c>
      <c r="G22" s="3">
        <v>12</v>
      </c>
      <c r="H22" s="5">
        <f t="shared" si="4"/>
        <v>52</v>
      </c>
      <c r="I22" s="4">
        <v>10</v>
      </c>
      <c r="J22" s="5">
        <f t="shared" si="5"/>
        <v>53</v>
      </c>
      <c r="K22" s="4" t="s">
        <v>5</v>
      </c>
      <c r="L22" s="5">
        <f t="shared" si="6"/>
        <v>0</v>
      </c>
      <c r="M22" s="17" t="str">
        <f t="shared" si="7"/>
        <v>np</v>
      </c>
      <c r="N22" s="18">
        <f t="shared" si="8"/>
        <v>0</v>
      </c>
      <c r="O22" s="16" t="e">
        <f>VLOOKUP($C22,'Youth-14 Men''s Epée'!$C$4:$X$209,O$1-2,FALSE)</f>
        <v>#N/A</v>
      </c>
      <c r="P22" s="17" t="str">
        <f t="shared" si="9"/>
        <v>np</v>
      </c>
      <c r="Q22" s="18">
        <f t="shared" si="10"/>
        <v>0</v>
      </c>
      <c r="R22" s="16" t="e">
        <f>VLOOKUP($C22,'Youth-14 Men''s Epée'!$C$4:$X$209,R$1-2,FALSE)</f>
        <v>#N/A</v>
      </c>
      <c r="S22" s="17" t="str">
        <f t="shared" si="11"/>
        <v>np</v>
      </c>
      <c r="T22" s="18">
        <f t="shared" si="12"/>
        <v>0</v>
      </c>
      <c r="U22" s="16" t="e">
        <f>VLOOKUP($C22,'Youth-14 Men''s Epée'!$C$4:$X$209,U$1-2,FALSE)</f>
        <v>#N/A</v>
      </c>
      <c r="W22">
        <f t="shared" si="19"/>
        <v>52</v>
      </c>
      <c r="X22">
        <f t="shared" si="20"/>
        <v>53</v>
      </c>
      <c r="Y22">
        <f t="shared" si="21"/>
        <v>0</v>
      </c>
      <c r="Z22">
        <f t="shared" si="22"/>
        <v>0</v>
      </c>
      <c r="AA22">
        <f t="shared" si="23"/>
        <v>0</v>
      </c>
      <c r="AB22">
        <f t="shared" si="24"/>
        <v>0</v>
      </c>
      <c r="AD22" s="30"/>
    </row>
    <row r="23" spans="1:30" ht="13.5">
      <c r="A23" s="2" t="str">
        <f t="shared" si="0"/>
        <v>20</v>
      </c>
      <c r="B23" s="2" t="str">
        <f aca="true" t="shared" si="25" ref="B23:B35">IF(D23&gt;=U11Cutoff,"#"," ")</f>
        <v> </v>
      </c>
      <c r="C23" s="26" t="s">
        <v>201</v>
      </c>
      <c r="D23" s="1">
        <v>1990</v>
      </c>
      <c r="E23" s="38">
        <f t="shared" si="2"/>
        <v>102</v>
      </c>
      <c r="F23" s="38">
        <f t="shared" si="3"/>
        <v>102</v>
      </c>
      <c r="G23" s="3" t="s">
        <v>5</v>
      </c>
      <c r="H23" s="5">
        <f t="shared" si="4"/>
        <v>0</v>
      </c>
      <c r="I23" s="4">
        <v>13</v>
      </c>
      <c r="J23" s="5">
        <f t="shared" si="5"/>
        <v>51.5</v>
      </c>
      <c r="K23" s="4">
        <v>15</v>
      </c>
      <c r="L23" s="5">
        <f t="shared" si="6"/>
        <v>50.5</v>
      </c>
      <c r="M23" s="17" t="str">
        <f aca="true" t="shared" si="26" ref="M23:M35">IF(ISERROR(O23),"np",O23)</f>
        <v>np</v>
      </c>
      <c r="N23" s="18">
        <f t="shared" si="8"/>
        <v>0</v>
      </c>
      <c r="O23" s="16" t="e">
        <f>VLOOKUP($C23,'Youth-14 Men''s Epée'!$C$4:$X$209,O$1-2,FALSE)</f>
        <v>#N/A</v>
      </c>
      <c r="P23" s="17" t="str">
        <f aca="true" t="shared" si="27" ref="P23:P35">IF(ISERROR(R23),"np",R23)</f>
        <v>np</v>
      </c>
      <c r="Q23" s="18">
        <f t="shared" si="10"/>
        <v>0</v>
      </c>
      <c r="R23" s="16" t="e">
        <f>VLOOKUP($C23,'Youth-14 Men''s Epée'!$C$4:$X$209,R$1-2,FALSE)</f>
        <v>#N/A</v>
      </c>
      <c r="S23" s="17" t="str">
        <f aca="true" t="shared" si="28" ref="S23:S35">IF(ISERROR(U23),"np",U23)</f>
        <v>np</v>
      </c>
      <c r="T23" s="18">
        <f t="shared" si="12"/>
        <v>0</v>
      </c>
      <c r="U23" s="16" t="e">
        <f>VLOOKUP($C23,'Youth-14 Men''s Epée'!$C$4:$X$209,U$1-2,FALSE)</f>
        <v>#N/A</v>
      </c>
      <c r="W23">
        <f aca="true" t="shared" si="29" ref="W23:W32">H23</f>
        <v>0</v>
      </c>
      <c r="X23">
        <f aca="true" t="shared" si="30" ref="X23:X32">J23</f>
        <v>51.5</v>
      </c>
      <c r="Y23">
        <f aca="true" t="shared" si="31" ref="Y23:Y32">L23</f>
        <v>50.5</v>
      </c>
      <c r="Z23">
        <f aca="true" t="shared" si="32" ref="Z23:Z32">N23</f>
        <v>0</v>
      </c>
      <c r="AA23">
        <f aca="true" t="shared" si="33" ref="AA23:AA32">Q23</f>
        <v>0</v>
      </c>
      <c r="AB23">
        <f aca="true" t="shared" si="34" ref="AB23:AB32">T23</f>
        <v>0</v>
      </c>
      <c r="AD23" s="30"/>
    </row>
    <row r="24" spans="1:30" ht="13.5">
      <c r="A24" s="2" t="str">
        <f t="shared" si="0"/>
        <v>21</v>
      </c>
      <c r="B24" s="2" t="str">
        <f t="shared" si="25"/>
        <v> </v>
      </c>
      <c r="C24" s="26" t="s">
        <v>132</v>
      </c>
      <c r="D24" s="1">
        <v>1990</v>
      </c>
      <c r="E24" s="38">
        <f t="shared" si="2"/>
        <v>99</v>
      </c>
      <c r="F24" s="38">
        <f t="shared" si="3"/>
        <v>66.5</v>
      </c>
      <c r="G24" s="3">
        <v>20</v>
      </c>
      <c r="H24" s="5">
        <f t="shared" si="4"/>
        <v>33.5</v>
      </c>
      <c r="I24" s="4">
        <v>21</v>
      </c>
      <c r="J24" s="5">
        <f t="shared" si="5"/>
        <v>33</v>
      </c>
      <c r="K24" s="4">
        <v>22</v>
      </c>
      <c r="L24" s="5">
        <f t="shared" si="6"/>
        <v>32.5</v>
      </c>
      <c r="M24" s="17" t="str">
        <f t="shared" si="26"/>
        <v>np</v>
      </c>
      <c r="N24" s="18">
        <f t="shared" si="8"/>
        <v>0</v>
      </c>
      <c r="O24" s="16" t="e">
        <f>VLOOKUP($C24,'Youth-14 Men''s Epée'!$C$4:$X$209,O$1-2,FALSE)</f>
        <v>#N/A</v>
      </c>
      <c r="P24" s="17" t="str">
        <f t="shared" si="27"/>
        <v>np</v>
      </c>
      <c r="Q24" s="18">
        <f t="shared" si="10"/>
        <v>0</v>
      </c>
      <c r="R24" s="16" t="e">
        <f>VLOOKUP($C24,'Youth-14 Men''s Epée'!$C$4:$X$209,R$1-2,FALSE)</f>
        <v>#N/A</v>
      </c>
      <c r="S24" s="17" t="str">
        <f t="shared" si="28"/>
        <v>np</v>
      </c>
      <c r="T24" s="18">
        <f t="shared" si="12"/>
        <v>0</v>
      </c>
      <c r="U24" s="16" t="e">
        <f>VLOOKUP($C24,'Youth-14 Men''s Epée'!$C$4:$X$209,U$1-2,FALSE)</f>
        <v>#N/A</v>
      </c>
      <c r="W24">
        <f t="shared" si="29"/>
        <v>33.5</v>
      </c>
      <c r="X24">
        <f t="shared" si="30"/>
        <v>33</v>
      </c>
      <c r="Y24">
        <f t="shared" si="31"/>
        <v>32.5</v>
      </c>
      <c r="Z24">
        <f t="shared" si="32"/>
        <v>0</v>
      </c>
      <c r="AA24">
        <f t="shared" si="33"/>
        <v>0</v>
      </c>
      <c r="AB24">
        <f t="shared" si="34"/>
        <v>0</v>
      </c>
      <c r="AD24" s="30"/>
    </row>
    <row r="25" spans="1:30" ht="13.5">
      <c r="A25" s="2" t="str">
        <f t="shared" si="0"/>
        <v>22</v>
      </c>
      <c r="B25" s="2" t="str">
        <f t="shared" si="25"/>
        <v> </v>
      </c>
      <c r="C25" s="26" t="s">
        <v>43</v>
      </c>
      <c r="D25" s="1">
        <v>1991</v>
      </c>
      <c r="E25" s="38">
        <f t="shared" si="2"/>
        <v>98.5</v>
      </c>
      <c r="F25" s="38">
        <f t="shared" si="3"/>
        <v>98.5</v>
      </c>
      <c r="G25" s="3" t="s">
        <v>5</v>
      </c>
      <c r="H25" s="5">
        <f t="shared" si="4"/>
        <v>0</v>
      </c>
      <c r="I25" s="4">
        <v>27</v>
      </c>
      <c r="J25" s="5">
        <f t="shared" si="5"/>
        <v>30</v>
      </c>
      <c r="K25" s="4">
        <v>8</v>
      </c>
      <c r="L25" s="5">
        <f t="shared" si="6"/>
        <v>68.5</v>
      </c>
      <c r="M25" s="17" t="str">
        <f t="shared" si="26"/>
        <v>np</v>
      </c>
      <c r="N25" s="18">
        <f t="shared" si="8"/>
        <v>0</v>
      </c>
      <c r="O25" s="16" t="e">
        <f>VLOOKUP($C25,'Youth-14 Men''s Epée'!$C$4:$X$209,O$1-2,FALSE)</f>
        <v>#N/A</v>
      </c>
      <c r="P25" s="17" t="str">
        <f t="shared" si="27"/>
        <v>np</v>
      </c>
      <c r="Q25" s="18">
        <f t="shared" si="10"/>
        <v>0</v>
      </c>
      <c r="R25" s="16" t="e">
        <f>VLOOKUP($C25,'Youth-14 Men''s Epée'!$C$4:$X$209,R$1-2,FALSE)</f>
        <v>#N/A</v>
      </c>
      <c r="S25" s="17" t="str">
        <f t="shared" si="28"/>
        <v>np</v>
      </c>
      <c r="T25" s="18">
        <f t="shared" si="12"/>
        <v>0</v>
      </c>
      <c r="U25" s="16" t="e">
        <f>VLOOKUP($C25,'Youth-14 Men''s Epée'!$C$4:$X$209,U$1-2,FALSE)</f>
        <v>#N/A</v>
      </c>
      <c r="W25">
        <f t="shared" si="29"/>
        <v>0</v>
      </c>
      <c r="X25">
        <f t="shared" si="30"/>
        <v>30</v>
      </c>
      <c r="Y25">
        <f t="shared" si="31"/>
        <v>68.5</v>
      </c>
      <c r="Z25">
        <f t="shared" si="32"/>
        <v>0</v>
      </c>
      <c r="AA25">
        <f t="shared" si="33"/>
        <v>0</v>
      </c>
      <c r="AB25">
        <f t="shared" si="34"/>
        <v>0</v>
      </c>
      <c r="AD25" s="30"/>
    </row>
    <row r="26" spans="1:30" ht="13.5">
      <c r="A26" s="2" t="str">
        <f t="shared" si="0"/>
        <v>23</v>
      </c>
      <c r="B26" s="2" t="str">
        <f t="shared" si="25"/>
        <v> </v>
      </c>
      <c r="C26" s="26" t="s">
        <v>129</v>
      </c>
      <c r="D26" s="1">
        <v>1990</v>
      </c>
      <c r="E26" s="38">
        <f t="shared" si="2"/>
        <v>97.5</v>
      </c>
      <c r="F26" s="38">
        <f t="shared" si="3"/>
        <v>66.5</v>
      </c>
      <c r="G26" s="3">
        <v>21</v>
      </c>
      <c r="H26" s="5">
        <f t="shared" si="4"/>
        <v>33</v>
      </c>
      <c r="I26" s="4">
        <v>20</v>
      </c>
      <c r="J26" s="5">
        <f t="shared" si="5"/>
        <v>33.5</v>
      </c>
      <c r="K26" s="4">
        <v>25</v>
      </c>
      <c r="L26" s="5">
        <f t="shared" si="6"/>
        <v>31</v>
      </c>
      <c r="M26" s="17" t="str">
        <f t="shared" si="26"/>
        <v>np</v>
      </c>
      <c r="N26" s="18">
        <f t="shared" si="8"/>
        <v>0</v>
      </c>
      <c r="O26" s="16" t="e">
        <f>VLOOKUP($C26,'Youth-14 Men''s Epée'!$C$4:$X$209,O$1-2,FALSE)</f>
        <v>#N/A</v>
      </c>
      <c r="P26" s="17" t="str">
        <f t="shared" si="27"/>
        <v>np</v>
      </c>
      <c r="Q26" s="18">
        <f t="shared" si="10"/>
        <v>0</v>
      </c>
      <c r="R26" s="16" t="e">
        <f>VLOOKUP($C26,'Youth-14 Men''s Epée'!$C$4:$X$209,R$1-2,FALSE)</f>
        <v>#N/A</v>
      </c>
      <c r="S26" s="17" t="str">
        <f t="shared" si="28"/>
        <v>np</v>
      </c>
      <c r="T26" s="18">
        <f t="shared" si="12"/>
        <v>0</v>
      </c>
      <c r="U26" s="16" t="e">
        <f>VLOOKUP($C26,'Youth-14 Men''s Epée'!$C$4:$X$209,U$1-2,FALSE)</f>
        <v>#N/A</v>
      </c>
      <c r="W26">
        <f t="shared" si="29"/>
        <v>33</v>
      </c>
      <c r="X26">
        <f t="shared" si="30"/>
        <v>33.5</v>
      </c>
      <c r="Y26">
        <f t="shared" si="31"/>
        <v>31</v>
      </c>
      <c r="Z26">
        <f t="shared" si="32"/>
        <v>0</v>
      </c>
      <c r="AA26">
        <f t="shared" si="33"/>
        <v>0</v>
      </c>
      <c r="AB26">
        <f t="shared" si="34"/>
        <v>0</v>
      </c>
      <c r="AD26" s="30"/>
    </row>
    <row r="27" spans="1:30" ht="13.5">
      <c r="A27" s="2" t="str">
        <f t="shared" si="0"/>
        <v>24</v>
      </c>
      <c r="B27" s="2" t="str">
        <f t="shared" si="25"/>
        <v>#</v>
      </c>
      <c r="C27" s="26" t="s">
        <v>79</v>
      </c>
      <c r="D27" s="1">
        <v>1992</v>
      </c>
      <c r="E27" s="38">
        <f t="shared" si="2"/>
        <v>90.5</v>
      </c>
      <c r="F27" s="38">
        <f t="shared" si="3"/>
        <v>62.5</v>
      </c>
      <c r="G27" s="3">
        <v>22</v>
      </c>
      <c r="H27" s="5">
        <f t="shared" si="4"/>
        <v>32.5</v>
      </c>
      <c r="I27" s="4">
        <v>31</v>
      </c>
      <c r="J27" s="5">
        <f t="shared" si="5"/>
        <v>28</v>
      </c>
      <c r="K27" s="4">
        <v>27</v>
      </c>
      <c r="L27" s="5">
        <f t="shared" si="6"/>
        <v>30</v>
      </c>
      <c r="M27" s="17" t="str">
        <f t="shared" si="26"/>
        <v>np</v>
      </c>
      <c r="N27" s="18">
        <f t="shared" si="8"/>
        <v>0</v>
      </c>
      <c r="O27" s="16" t="e">
        <f>VLOOKUP($C27,'Youth-14 Men''s Epée'!$C$4:$X$209,O$1-2,FALSE)</f>
        <v>#N/A</v>
      </c>
      <c r="P27" s="17" t="str">
        <f t="shared" si="27"/>
        <v>np</v>
      </c>
      <c r="Q27" s="18">
        <f t="shared" si="10"/>
        <v>0</v>
      </c>
      <c r="R27" s="16" t="e">
        <f>VLOOKUP($C27,'Youth-14 Men''s Epée'!$C$4:$X$209,R$1-2,FALSE)</f>
        <v>#N/A</v>
      </c>
      <c r="S27" s="17" t="str">
        <f t="shared" si="28"/>
        <v>np</v>
      </c>
      <c r="T27" s="18">
        <f t="shared" si="12"/>
        <v>0</v>
      </c>
      <c r="U27" s="16" t="e">
        <f>VLOOKUP($C27,'Youth-14 Men''s Epée'!$C$4:$X$209,U$1-2,FALSE)</f>
        <v>#N/A</v>
      </c>
      <c r="W27">
        <f t="shared" si="29"/>
        <v>32.5</v>
      </c>
      <c r="X27">
        <f t="shared" si="30"/>
        <v>28</v>
      </c>
      <c r="Y27">
        <f t="shared" si="31"/>
        <v>30</v>
      </c>
      <c r="Z27">
        <f t="shared" si="32"/>
        <v>0</v>
      </c>
      <c r="AA27">
        <f t="shared" si="33"/>
        <v>0</v>
      </c>
      <c r="AB27">
        <f t="shared" si="34"/>
        <v>0</v>
      </c>
      <c r="AD27" s="30"/>
    </row>
    <row r="28" spans="1:30" ht="13.5">
      <c r="A28" s="2" t="str">
        <f t="shared" si="0"/>
        <v>25T</v>
      </c>
      <c r="B28" s="2" t="str">
        <f t="shared" si="25"/>
        <v> </v>
      </c>
      <c r="C28" s="26" t="s">
        <v>105</v>
      </c>
      <c r="D28" s="1">
        <v>1991</v>
      </c>
      <c r="E28" s="38">
        <f t="shared" si="2"/>
        <v>85</v>
      </c>
      <c r="F28" s="38">
        <f t="shared" si="3"/>
        <v>85</v>
      </c>
      <c r="G28" s="3">
        <v>11</v>
      </c>
      <c r="H28" s="5">
        <f t="shared" si="4"/>
        <v>52.5</v>
      </c>
      <c r="I28" s="4">
        <v>22</v>
      </c>
      <c r="J28" s="5">
        <f t="shared" si="5"/>
        <v>32.5</v>
      </c>
      <c r="K28" s="4" t="s">
        <v>5</v>
      </c>
      <c r="L28" s="5">
        <f t="shared" si="6"/>
        <v>0</v>
      </c>
      <c r="M28" s="17" t="str">
        <f t="shared" si="26"/>
        <v>np</v>
      </c>
      <c r="N28" s="18">
        <f t="shared" si="8"/>
        <v>0</v>
      </c>
      <c r="O28" s="16" t="e">
        <f>VLOOKUP($C28,'Youth-14 Men''s Epée'!$C$4:$X$209,O$1-2,FALSE)</f>
        <v>#N/A</v>
      </c>
      <c r="P28" s="17" t="str">
        <f t="shared" si="27"/>
        <v>np</v>
      </c>
      <c r="Q28" s="18">
        <f t="shared" si="10"/>
        <v>0</v>
      </c>
      <c r="R28" s="16" t="e">
        <f>VLOOKUP($C28,'Youth-14 Men''s Epée'!$C$4:$X$209,R$1-2,FALSE)</f>
        <v>#N/A</v>
      </c>
      <c r="S28" s="17" t="str">
        <f t="shared" si="28"/>
        <v>np</v>
      </c>
      <c r="T28" s="18">
        <f t="shared" si="12"/>
        <v>0</v>
      </c>
      <c r="U28" s="16" t="e">
        <f>VLOOKUP($C28,'Youth-14 Men''s Epée'!$C$4:$X$209,U$1-2,FALSE)</f>
        <v>#N/A</v>
      </c>
      <c r="W28">
        <f t="shared" si="29"/>
        <v>52.5</v>
      </c>
      <c r="X28">
        <f t="shared" si="30"/>
        <v>32.5</v>
      </c>
      <c r="Y28">
        <f t="shared" si="31"/>
        <v>0</v>
      </c>
      <c r="Z28">
        <f t="shared" si="32"/>
        <v>0</v>
      </c>
      <c r="AA28">
        <f t="shared" si="33"/>
        <v>0</v>
      </c>
      <c r="AB28">
        <f t="shared" si="34"/>
        <v>0</v>
      </c>
      <c r="AD28" s="30"/>
    </row>
    <row r="29" spans="1:30" ht="13.5">
      <c r="A29" s="2" t="str">
        <f t="shared" si="0"/>
        <v>25T</v>
      </c>
      <c r="B29" s="2" t="str">
        <f t="shared" si="25"/>
        <v> </v>
      </c>
      <c r="C29" s="26" t="s">
        <v>136</v>
      </c>
      <c r="D29" s="1">
        <v>1990</v>
      </c>
      <c r="E29" s="38">
        <f t="shared" si="2"/>
        <v>85</v>
      </c>
      <c r="F29" s="38">
        <f t="shared" si="3"/>
        <v>85</v>
      </c>
      <c r="G29" s="3">
        <v>3</v>
      </c>
      <c r="H29" s="5">
        <f t="shared" si="4"/>
        <v>85</v>
      </c>
      <c r="I29" s="4" t="s">
        <v>5</v>
      </c>
      <c r="J29" s="5">
        <f t="shared" si="5"/>
        <v>0</v>
      </c>
      <c r="K29" s="4" t="s">
        <v>5</v>
      </c>
      <c r="L29" s="5">
        <f t="shared" si="6"/>
        <v>0</v>
      </c>
      <c r="M29" s="17" t="str">
        <f t="shared" si="26"/>
        <v>np</v>
      </c>
      <c r="N29" s="18">
        <f t="shared" si="8"/>
        <v>0</v>
      </c>
      <c r="O29" s="16" t="e">
        <f>VLOOKUP($C29,'Youth-14 Men''s Epée'!$C$4:$X$209,O$1-2,FALSE)</f>
        <v>#N/A</v>
      </c>
      <c r="P29" s="17" t="str">
        <f t="shared" si="27"/>
        <v>np</v>
      </c>
      <c r="Q29" s="18">
        <f t="shared" si="10"/>
        <v>0</v>
      </c>
      <c r="R29" s="16" t="e">
        <f>VLOOKUP($C29,'Youth-14 Men''s Epée'!$C$4:$X$209,R$1-2,FALSE)</f>
        <v>#N/A</v>
      </c>
      <c r="S29" s="17" t="str">
        <f t="shared" si="28"/>
        <v>np</v>
      </c>
      <c r="T29" s="18">
        <f t="shared" si="12"/>
        <v>0</v>
      </c>
      <c r="U29" s="16" t="e">
        <f>VLOOKUP($C29,'Youth-14 Men''s Epée'!$C$4:$X$209,U$1-2,FALSE)</f>
        <v>#N/A</v>
      </c>
      <c r="W29">
        <f t="shared" si="29"/>
        <v>85</v>
      </c>
      <c r="X29">
        <f t="shared" si="30"/>
        <v>0</v>
      </c>
      <c r="Y29">
        <f t="shared" si="31"/>
        <v>0</v>
      </c>
      <c r="Z29">
        <f t="shared" si="32"/>
        <v>0</v>
      </c>
      <c r="AA29">
        <f t="shared" si="33"/>
        <v>0</v>
      </c>
      <c r="AB29">
        <f t="shared" si="34"/>
        <v>0</v>
      </c>
      <c r="AD29" s="30"/>
    </row>
    <row r="30" spans="1:30" ht="13.5">
      <c r="A30" s="2" t="str">
        <f t="shared" si="0"/>
        <v>27</v>
      </c>
      <c r="B30" s="2" t="str">
        <f t="shared" si="25"/>
        <v> </v>
      </c>
      <c r="C30" s="26" t="s">
        <v>378</v>
      </c>
      <c r="D30" s="1">
        <v>1991</v>
      </c>
      <c r="E30" s="38">
        <f t="shared" si="2"/>
        <v>80.5</v>
      </c>
      <c r="F30" s="38">
        <f t="shared" si="3"/>
        <v>80.5</v>
      </c>
      <c r="G30" s="3" t="s">
        <v>5</v>
      </c>
      <c r="H30" s="5">
        <f t="shared" si="4"/>
        <v>0</v>
      </c>
      <c r="I30" s="4">
        <v>26</v>
      </c>
      <c r="J30" s="5">
        <f t="shared" si="5"/>
        <v>30.5</v>
      </c>
      <c r="K30" s="4">
        <v>16</v>
      </c>
      <c r="L30" s="5">
        <f t="shared" si="6"/>
        <v>50</v>
      </c>
      <c r="M30" s="17" t="str">
        <f t="shared" si="26"/>
        <v>np</v>
      </c>
      <c r="N30" s="18">
        <f t="shared" si="8"/>
        <v>0</v>
      </c>
      <c r="O30" s="16" t="e">
        <f>VLOOKUP($C30,'Youth-14 Men''s Epée'!$C$4:$X$209,O$1-2,FALSE)</f>
        <v>#N/A</v>
      </c>
      <c r="P30" s="17" t="str">
        <f t="shared" si="27"/>
        <v>np</v>
      </c>
      <c r="Q30" s="18">
        <f t="shared" si="10"/>
        <v>0</v>
      </c>
      <c r="R30" s="16" t="e">
        <f>VLOOKUP($C30,'Youth-14 Men''s Epée'!$C$4:$X$209,R$1-2,FALSE)</f>
        <v>#N/A</v>
      </c>
      <c r="S30" s="17" t="str">
        <f t="shared" si="28"/>
        <v>np</v>
      </c>
      <c r="T30" s="18">
        <f t="shared" si="12"/>
        <v>0</v>
      </c>
      <c r="U30" s="16" t="e">
        <f>VLOOKUP($C30,'Youth-14 Men''s Epée'!$C$4:$X$209,U$1-2,FALSE)</f>
        <v>#N/A</v>
      </c>
      <c r="W30">
        <f t="shared" si="29"/>
        <v>0</v>
      </c>
      <c r="X30">
        <f t="shared" si="30"/>
        <v>30.5</v>
      </c>
      <c r="Y30">
        <f t="shared" si="31"/>
        <v>50</v>
      </c>
      <c r="Z30">
        <f t="shared" si="32"/>
        <v>0</v>
      </c>
      <c r="AA30">
        <f t="shared" si="33"/>
        <v>0</v>
      </c>
      <c r="AB30">
        <f t="shared" si="34"/>
        <v>0</v>
      </c>
      <c r="AD30" s="30"/>
    </row>
    <row r="31" spans="1:30" ht="13.5">
      <c r="A31" s="2" t="str">
        <f t="shared" si="0"/>
        <v>28</v>
      </c>
      <c r="B31" s="2" t="str">
        <f t="shared" si="25"/>
        <v> </v>
      </c>
      <c r="C31" s="40" t="s">
        <v>472</v>
      </c>
      <c r="D31" s="1">
        <v>1990</v>
      </c>
      <c r="E31" s="38">
        <f t="shared" si="2"/>
        <v>70</v>
      </c>
      <c r="F31" s="38">
        <f t="shared" si="3"/>
        <v>70</v>
      </c>
      <c r="G31" s="3" t="s">
        <v>5</v>
      </c>
      <c r="H31" s="5">
        <f t="shared" si="4"/>
        <v>0</v>
      </c>
      <c r="I31" s="4" t="s">
        <v>5</v>
      </c>
      <c r="J31" s="5">
        <f t="shared" si="5"/>
        <v>0</v>
      </c>
      <c r="K31" s="4">
        <v>5</v>
      </c>
      <c r="L31" s="5">
        <f t="shared" si="6"/>
        <v>70</v>
      </c>
      <c r="M31" s="17" t="str">
        <f t="shared" si="26"/>
        <v>np</v>
      </c>
      <c r="N31" s="18">
        <f t="shared" si="8"/>
        <v>0</v>
      </c>
      <c r="O31" s="16" t="e">
        <f>VLOOKUP($C31,'Youth-14 Men''s Epée'!$C$4:$X$209,O$1-2,FALSE)</f>
        <v>#N/A</v>
      </c>
      <c r="P31" s="17" t="str">
        <f t="shared" si="27"/>
        <v>np</v>
      </c>
      <c r="Q31" s="18">
        <f t="shared" si="10"/>
        <v>0</v>
      </c>
      <c r="R31" s="16" t="e">
        <f>VLOOKUP($C31,'Youth-14 Men''s Epée'!$C$4:$X$209,R$1-2,FALSE)</f>
        <v>#N/A</v>
      </c>
      <c r="S31" s="17" t="str">
        <f t="shared" si="28"/>
        <v>np</v>
      </c>
      <c r="T31" s="18">
        <f t="shared" si="12"/>
        <v>0</v>
      </c>
      <c r="U31" s="16" t="e">
        <f>VLOOKUP($C31,'Youth-14 Men''s Epée'!$C$4:$X$209,U$1-2,FALSE)</f>
        <v>#N/A</v>
      </c>
      <c r="W31">
        <f t="shared" si="29"/>
        <v>0</v>
      </c>
      <c r="X31">
        <f t="shared" si="30"/>
        <v>0</v>
      </c>
      <c r="Y31">
        <f t="shared" si="31"/>
        <v>70</v>
      </c>
      <c r="Z31">
        <f t="shared" si="32"/>
        <v>0</v>
      </c>
      <c r="AA31">
        <f t="shared" si="33"/>
        <v>0</v>
      </c>
      <c r="AB31">
        <f t="shared" si="34"/>
        <v>0</v>
      </c>
      <c r="AD31" s="30"/>
    </row>
    <row r="32" spans="1:30" ht="13.5">
      <c r="A32" s="2" t="str">
        <f t="shared" si="0"/>
        <v>29</v>
      </c>
      <c r="B32" s="2" t="str">
        <f t="shared" si="25"/>
        <v>#</v>
      </c>
      <c r="C32" s="26" t="s">
        <v>102</v>
      </c>
      <c r="D32" s="1">
        <v>1992</v>
      </c>
      <c r="E32" s="38">
        <f t="shared" si="2"/>
        <v>61.5</v>
      </c>
      <c r="F32" s="38">
        <f t="shared" si="3"/>
        <v>61.5</v>
      </c>
      <c r="G32" s="3">
        <v>32</v>
      </c>
      <c r="H32" s="5">
        <f t="shared" si="4"/>
        <v>27.5</v>
      </c>
      <c r="I32" s="4">
        <v>19</v>
      </c>
      <c r="J32" s="5">
        <f t="shared" si="5"/>
        <v>34</v>
      </c>
      <c r="K32" s="4" t="s">
        <v>5</v>
      </c>
      <c r="L32" s="5">
        <f t="shared" si="6"/>
        <v>0</v>
      </c>
      <c r="M32" s="17" t="str">
        <f t="shared" si="26"/>
        <v>np</v>
      </c>
      <c r="N32" s="18">
        <f t="shared" si="8"/>
        <v>0</v>
      </c>
      <c r="O32" s="16" t="e">
        <f>VLOOKUP($C32,'Youth-14 Men''s Epée'!$C$4:$X$209,O$1-2,FALSE)</f>
        <v>#N/A</v>
      </c>
      <c r="P32" s="17" t="str">
        <f t="shared" si="27"/>
        <v>np</v>
      </c>
      <c r="Q32" s="18">
        <f t="shared" si="10"/>
        <v>0</v>
      </c>
      <c r="R32" s="16" t="e">
        <f>VLOOKUP($C32,'Youth-14 Men''s Epée'!$C$4:$X$209,R$1-2,FALSE)</f>
        <v>#N/A</v>
      </c>
      <c r="S32" s="17" t="str">
        <f t="shared" si="28"/>
        <v>np</v>
      </c>
      <c r="T32" s="18">
        <f t="shared" si="12"/>
        <v>0</v>
      </c>
      <c r="U32" s="16" t="e">
        <f>VLOOKUP($C32,'Youth-14 Men''s Epée'!$C$4:$X$209,U$1-2,FALSE)</f>
        <v>#N/A</v>
      </c>
      <c r="W32">
        <f t="shared" si="29"/>
        <v>27.5</v>
      </c>
      <c r="X32">
        <f t="shared" si="30"/>
        <v>34</v>
      </c>
      <c r="Y32">
        <f t="shared" si="31"/>
        <v>0</v>
      </c>
      <c r="Z32">
        <f t="shared" si="32"/>
        <v>0</v>
      </c>
      <c r="AA32">
        <f t="shared" si="33"/>
        <v>0</v>
      </c>
      <c r="AB32">
        <f t="shared" si="34"/>
        <v>0</v>
      </c>
      <c r="AD32" s="30"/>
    </row>
    <row r="33" spans="1:30" ht="13.5">
      <c r="A33" s="2" t="str">
        <f t="shared" si="0"/>
        <v>30</v>
      </c>
      <c r="B33" s="2" t="str">
        <f t="shared" si="25"/>
        <v> </v>
      </c>
      <c r="C33" s="26" t="s">
        <v>344</v>
      </c>
      <c r="D33" s="1">
        <v>1991</v>
      </c>
      <c r="E33" s="38">
        <f t="shared" si="2"/>
        <v>58.5</v>
      </c>
      <c r="F33" s="38">
        <f t="shared" si="3"/>
        <v>58.5</v>
      </c>
      <c r="G33" s="3">
        <v>25</v>
      </c>
      <c r="H33" s="5">
        <f t="shared" si="4"/>
        <v>31</v>
      </c>
      <c r="I33" s="4" t="s">
        <v>5</v>
      </c>
      <c r="J33" s="5">
        <f t="shared" si="5"/>
        <v>0</v>
      </c>
      <c r="K33" s="4">
        <v>32</v>
      </c>
      <c r="L33" s="5">
        <f t="shared" si="6"/>
        <v>27.5</v>
      </c>
      <c r="M33" s="17" t="str">
        <f t="shared" si="26"/>
        <v>np</v>
      </c>
      <c r="N33" s="18">
        <f t="shared" si="8"/>
        <v>0</v>
      </c>
      <c r="O33" s="16" t="e">
        <f>VLOOKUP($C33,'Youth-14 Men''s Epée'!$C$4:$X$209,O$1-2,FALSE)</f>
        <v>#N/A</v>
      </c>
      <c r="P33" s="17" t="str">
        <f t="shared" si="27"/>
        <v>np</v>
      </c>
      <c r="Q33" s="18">
        <f t="shared" si="10"/>
        <v>0</v>
      </c>
      <c r="R33" s="16" t="e">
        <f>VLOOKUP($C33,'Youth-14 Men''s Epée'!$C$4:$X$209,R$1-2,FALSE)</f>
        <v>#N/A</v>
      </c>
      <c r="S33" s="17" t="str">
        <f t="shared" si="28"/>
        <v>np</v>
      </c>
      <c r="T33" s="18">
        <f t="shared" si="12"/>
        <v>0</v>
      </c>
      <c r="U33" s="16" t="e">
        <f>VLOOKUP($C33,'Youth-14 Men''s Epée'!$C$4:$X$209,U$1-2,FALSE)</f>
        <v>#N/A</v>
      </c>
      <c r="W33">
        <f aca="true" t="shared" si="35" ref="W33:W58">H33</f>
        <v>31</v>
      </c>
      <c r="X33">
        <f aca="true" t="shared" si="36" ref="X33:X58">J33</f>
        <v>0</v>
      </c>
      <c r="Y33">
        <f aca="true" t="shared" si="37" ref="Y33:Y58">L33</f>
        <v>27.5</v>
      </c>
      <c r="Z33">
        <f aca="true" t="shared" si="38" ref="Z33:Z58">N33</f>
        <v>0</v>
      </c>
      <c r="AA33">
        <f aca="true" t="shared" si="39" ref="AA33:AA58">Q33</f>
        <v>0</v>
      </c>
      <c r="AB33">
        <f aca="true" t="shared" si="40" ref="AB33:AB58">T33</f>
        <v>0</v>
      </c>
      <c r="AD33" s="30"/>
    </row>
    <row r="34" spans="1:30" ht="13.5">
      <c r="A34" s="2" t="str">
        <f t="shared" si="0"/>
        <v>31</v>
      </c>
      <c r="B34" s="2" t="str">
        <f t="shared" si="25"/>
        <v> </v>
      </c>
      <c r="C34" s="40" t="s">
        <v>473</v>
      </c>
      <c r="D34" s="1">
        <v>1990</v>
      </c>
      <c r="E34" s="38">
        <f t="shared" si="2"/>
        <v>52</v>
      </c>
      <c r="F34" s="38">
        <f t="shared" si="3"/>
        <v>52</v>
      </c>
      <c r="G34" s="3" t="s">
        <v>5</v>
      </c>
      <c r="H34" s="5">
        <f t="shared" si="4"/>
        <v>0</v>
      </c>
      <c r="I34" s="4" t="s">
        <v>5</v>
      </c>
      <c r="J34" s="5">
        <f t="shared" si="5"/>
        <v>0</v>
      </c>
      <c r="K34" s="4">
        <v>12</v>
      </c>
      <c r="L34" s="5">
        <f t="shared" si="6"/>
        <v>52</v>
      </c>
      <c r="M34" s="17" t="str">
        <f t="shared" si="26"/>
        <v>np</v>
      </c>
      <c r="N34" s="18">
        <f t="shared" si="8"/>
        <v>0</v>
      </c>
      <c r="O34" s="16" t="e">
        <f>VLOOKUP($C34,'Youth-14 Men''s Epée'!$C$4:$X$209,O$1-2,FALSE)</f>
        <v>#N/A</v>
      </c>
      <c r="P34" s="17" t="str">
        <f t="shared" si="27"/>
        <v>np</v>
      </c>
      <c r="Q34" s="18">
        <f t="shared" si="10"/>
        <v>0</v>
      </c>
      <c r="R34" s="16" t="e">
        <f>VLOOKUP($C34,'Youth-14 Men''s Epée'!$C$4:$X$209,R$1-2,FALSE)</f>
        <v>#N/A</v>
      </c>
      <c r="S34" s="17" t="str">
        <f t="shared" si="28"/>
        <v>np</v>
      </c>
      <c r="T34" s="18">
        <f t="shared" si="12"/>
        <v>0</v>
      </c>
      <c r="U34" s="16" t="e">
        <f>VLOOKUP($C34,'Youth-14 Men''s Epée'!$C$4:$X$209,U$1-2,FALSE)</f>
        <v>#N/A</v>
      </c>
      <c r="W34">
        <f t="shared" si="35"/>
        <v>0</v>
      </c>
      <c r="X34">
        <f t="shared" si="36"/>
        <v>0</v>
      </c>
      <c r="Y34">
        <f t="shared" si="37"/>
        <v>52</v>
      </c>
      <c r="Z34">
        <f t="shared" si="38"/>
        <v>0</v>
      </c>
      <c r="AA34">
        <f t="shared" si="39"/>
        <v>0</v>
      </c>
      <c r="AB34">
        <f t="shared" si="40"/>
        <v>0</v>
      </c>
      <c r="AD34" s="30"/>
    </row>
    <row r="35" spans="1:30" ht="13.5">
      <c r="A35" s="2" t="str">
        <f t="shared" si="0"/>
        <v>32</v>
      </c>
      <c r="B35" s="2" t="str">
        <f t="shared" si="25"/>
        <v> </v>
      </c>
      <c r="C35" s="40" t="s">
        <v>474</v>
      </c>
      <c r="D35" s="1">
        <v>1990</v>
      </c>
      <c r="E35" s="38">
        <f t="shared" si="2"/>
        <v>51.5</v>
      </c>
      <c r="F35" s="38">
        <f t="shared" si="3"/>
        <v>51.5</v>
      </c>
      <c r="G35" s="3" t="s">
        <v>5</v>
      </c>
      <c r="H35" s="5">
        <f t="shared" si="4"/>
        <v>0</v>
      </c>
      <c r="I35" s="4" t="s">
        <v>5</v>
      </c>
      <c r="J35" s="5">
        <f t="shared" si="5"/>
        <v>0</v>
      </c>
      <c r="K35" s="4">
        <v>13</v>
      </c>
      <c r="L35" s="5">
        <f t="shared" si="6"/>
        <v>51.5</v>
      </c>
      <c r="M35" s="17" t="str">
        <f t="shared" si="26"/>
        <v>np</v>
      </c>
      <c r="N35" s="18">
        <f t="shared" si="8"/>
        <v>0</v>
      </c>
      <c r="O35" s="16" t="e">
        <f>VLOOKUP($C35,'Youth-14 Men''s Epée'!$C$4:$X$209,O$1-2,FALSE)</f>
        <v>#N/A</v>
      </c>
      <c r="P35" s="17" t="str">
        <f t="shared" si="27"/>
        <v>np</v>
      </c>
      <c r="Q35" s="18">
        <f t="shared" si="10"/>
        <v>0</v>
      </c>
      <c r="R35" s="16" t="e">
        <f>VLOOKUP($C35,'Youth-14 Men''s Epée'!$C$4:$X$209,R$1-2,FALSE)</f>
        <v>#N/A</v>
      </c>
      <c r="S35" s="17" t="str">
        <f t="shared" si="28"/>
        <v>np</v>
      </c>
      <c r="T35" s="18">
        <f t="shared" si="12"/>
        <v>0</v>
      </c>
      <c r="U35" s="16" t="e">
        <f>VLOOKUP($C35,'Youth-14 Men''s Epée'!$C$4:$X$209,U$1-2,FALSE)</f>
        <v>#N/A</v>
      </c>
      <c r="W35">
        <f t="shared" si="35"/>
        <v>0</v>
      </c>
      <c r="X35">
        <f t="shared" si="36"/>
        <v>0</v>
      </c>
      <c r="Y35">
        <f t="shared" si="37"/>
        <v>51.5</v>
      </c>
      <c r="Z35">
        <f t="shared" si="38"/>
        <v>0</v>
      </c>
      <c r="AA35">
        <f t="shared" si="39"/>
        <v>0</v>
      </c>
      <c r="AB35">
        <f t="shared" si="40"/>
        <v>0</v>
      </c>
      <c r="AD35" s="30"/>
    </row>
    <row r="36" spans="1:30" ht="13.5">
      <c r="A36" s="2" t="str">
        <f aca="true" t="shared" si="41" ref="A36:A58">IF(E36=0,"",IF(E36=E35,A35,ROW()-3&amp;IF(E36=E37,"T","")))</f>
        <v>33</v>
      </c>
      <c r="B36" s="2" t="str">
        <f aca="true" t="shared" si="42" ref="B36:B57">IF(D36&gt;=U11Cutoff,"#"," ")</f>
        <v> </v>
      </c>
      <c r="C36" s="26" t="s">
        <v>347</v>
      </c>
      <c r="D36" s="1">
        <v>1991</v>
      </c>
      <c r="E36" s="38">
        <f t="shared" si="2"/>
        <v>50.5</v>
      </c>
      <c r="F36" s="38">
        <f t="shared" si="3"/>
        <v>50.5</v>
      </c>
      <c r="G36" s="3">
        <v>15</v>
      </c>
      <c r="H36" s="5">
        <f t="shared" si="4"/>
        <v>50.5</v>
      </c>
      <c r="I36" s="4" t="s">
        <v>5</v>
      </c>
      <c r="J36" s="5">
        <f t="shared" si="5"/>
        <v>0</v>
      </c>
      <c r="K36" s="4" t="s">
        <v>5</v>
      </c>
      <c r="L36" s="5">
        <f t="shared" si="6"/>
        <v>0</v>
      </c>
      <c r="M36" s="17" t="str">
        <f aca="true" t="shared" si="43" ref="M36:M57">IF(ISERROR(O36),"np",O36)</f>
        <v>np</v>
      </c>
      <c r="N36" s="18">
        <f t="shared" si="8"/>
        <v>0</v>
      </c>
      <c r="O36" s="16" t="e">
        <f>VLOOKUP($C36,'Youth-14 Men''s Epée'!$C$4:$X$209,O$1-2,FALSE)</f>
        <v>#N/A</v>
      </c>
      <c r="P36" s="17" t="str">
        <f aca="true" t="shared" si="44" ref="P36:P57">IF(ISERROR(R36),"np",R36)</f>
        <v>np</v>
      </c>
      <c r="Q36" s="18">
        <f t="shared" si="10"/>
        <v>0</v>
      </c>
      <c r="R36" s="16" t="e">
        <f>VLOOKUP($C36,'Youth-14 Men''s Epée'!$C$4:$X$209,R$1-2,FALSE)</f>
        <v>#N/A</v>
      </c>
      <c r="S36" s="17" t="str">
        <f aca="true" t="shared" si="45" ref="S36:S57">IF(ISERROR(U36),"np",U36)</f>
        <v>np</v>
      </c>
      <c r="T36" s="18">
        <f t="shared" si="12"/>
        <v>0</v>
      </c>
      <c r="U36" s="16" t="e">
        <f>VLOOKUP($C36,'Youth-14 Men''s Epée'!$C$4:$X$209,U$1-2,FALSE)</f>
        <v>#N/A</v>
      </c>
      <c r="W36">
        <f t="shared" si="35"/>
        <v>50.5</v>
      </c>
      <c r="X36">
        <f t="shared" si="36"/>
        <v>0</v>
      </c>
      <c r="Y36">
        <f t="shared" si="37"/>
        <v>0</v>
      </c>
      <c r="Z36">
        <f t="shared" si="38"/>
        <v>0</v>
      </c>
      <c r="AA36">
        <f t="shared" si="39"/>
        <v>0</v>
      </c>
      <c r="AB36">
        <f t="shared" si="40"/>
        <v>0</v>
      </c>
      <c r="AD36" s="30"/>
    </row>
    <row r="37" spans="1:30" ht="13.5">
      <c r="A37" s="2" t="str">
        <f t="shared" si="41"/>
        <v>34</v>
      </c>
      <c r="B37" s="2" t="str">
        <f t="shared" si="42"/>
        <v> </v>
      </c>
      <c r="C37" s="26" t="s">
        <v>376</v>
      </c>
      <c r="D37" s="1">
        <v>1990</v>
      </c>
      <c r="E37" s="38">
        <f t="shared" si="2"/>
        <v>50</v>
      </c>
      <c r="F37" s="38">
        <f t="shared" si="3"/>
        <v>50</v>
      </c>
      <c r="G37" s="3" t="s">
        <v>5</v>
      </c>
      <c r="H37" s="5">
        <f t="shared" si="4"/>
        <v>0</v>
      </c>
      <c r="I37" s="4">
        <v>16</v>
      </c>
      <c r="J37" s="5">
        <f t="shared" si="5"/>
        <v>50</v>
      </c>
      <c r="K37" s="4" t="s">
        <v>5</v>
      </c>
      <c r="L37" s="5">
        <f t="shared" si="6"/>
        <v>0</v>
      </c>
      <c r="M37" s="17" t="str">
        <f t="shared" si="43"/>
        <v>np</v>
      </c>
      <c r="N37" s="18">
        <f t="shared" si="8"/>
        <v>0</v>
      </c>
      <c r="O37" s="16" t="e">
        <f>VLOOKUP($C37,'Youth-14 Men''s Epée'!$C$4:$X$209,O$1-2,FALSE)</f>
        <v>#N/A</v>
      </c>
      <c r="P37" s="17" t="str">
        <f t="shared" si="44"/>
        <v>np</v>
      </c>
      <c r="Q37" s="18">
        <f t="shared" si="10"/>
        <v>0</v>
      </c>
      <c r="R37" s="16" t="e">
        <f>VLOOKUP($C37,'Youth-14 Men''s Epée'!$C$4:$X$209,R$1-2,FALSE)</f>
        <v>#N/A</v>
      </c>
      <c r="S37" s="17" t="str">
        <f t="shared" si="45"/>
        <v>np</v>
      </c>
      <c r="T37" s="18">
        <f t="shared" si="12"/>
        <v>0</v>
      </c>
      <c r="U37" s="16" t="e">
        <f>VLOOKUP($C37,'Youth-14 Men''s Epée'!$C$4:$X$209,U$1-2,FALSE)</f>
        <v>#N/A</v>
      </c>
      <c r="W37">
        <f t="shared" si="35"/>
        <v>0</v>
      </c>
      <c r="X37">
        <f t="shared" si="36"/>
        <v>50</v>
      </c>
      <c r="Y37">
        <f t="shared" si="37"/>
        <v>0</v>
      </c>
      <c r="Z37">
        <f t="shared" si="38"/>
        <v>0</v>
      </c>
      <c r="AA37">
        <f t="shared" si="39"/>
        <v>0</v>
      </c>
      <c r="AB37">
        <f t="shared" si="40"/>
        <v>0</v>
      </c>
      <c r="AD37" s="30"/>
    </row>
    <row r="38" spans="1:30" ht="13.5">
      <c r="A38" s="2" t="str">
        <f t="shared" si="41"/>
        <v>35T</v>
      </c>
      <c r="B38" s="2" t="str">
        <f t="shared" si="42"/>
        <v> </v>
      </c>
      <c r="C38" s="40" t="s">
        <v>475</v>
      </c>
      <c r="D38" s="1">
        <v>1990</v>
      </c>
      <c r="E38" s="38">
        <f t="shared" si="2"/>
        <v>35</v>
      </c>
      <c r="F38" s="38">
        <f t="shared" si="3"/>
        <v>35</v>
      </c>
      <c r="G38" s="3" t="s">
        <v>5</v>
      </c>
      <c r="H38" s="5">
        <f t="shared" si="4"/>
        <v>0</v>
      </c>
      <c r="I38" s="4" t="s">
        <v>5</v>
      </c>
      <c r="J38" s="5">
        <f t="shared" si="5"/>
        <v>0</v>
      </c>
      <c r="K38" s="4">
        <v>17</v>
      </c>
      <c r="L38" s="5">
        <f t="shared" si="6"/>
        <v>35</v>
      </c>
      <c r="M38" s="17" t="str">
        <f t="shared" si="43"/>
        <v>np</v>
      </c>
      <c r="N38" s="18">
        <f t="shared" si="8"/>
        <v>0</v>
      </c>
      <c r="O38" s="16" t="e">
        <f>VLOOKUP($C38,'Youth-14 Men''s Epée'!$C$4:$X$209,O$1-2,FALSE)</f>
        <v>#N/A</v>
      </c>
      <c r="P38" s="17" t="str">
        <f t="shared" si="44"/>
        <v>np</v>
      </c>
      <c r="Q38" s="18">
        <f t="shared" si="10"/>
        <v>0</v>
      </c>
      <c r="R38" s="16" t="e">
        <f>VLOOKUP($C38,'Youth-14 Men''s Epée'!$C$4:$X$209,R$1-2,FALSE)</f>
        <v>#N/A</v>
      </c>
      <c r="S38" s="17" t="str">
        <f t="shared" si="45"/>
        <v>np</v>
      </c>
      <c r="T38" s="18">
        <f t="shared" si="12"/>
        <v>0</v>
      </c>
      <c r="U38" s="16" t="e">
        <f>VLOOKUP($C38,'Youth-14 Men''s Epée'!$C$4:$X$209,U$1-2,FALSE)</f>
        <v>#N/A</v>
      </c>
      <c r="W38">
        <f t="shared" si="35"/>
        <v>0</v>
      </c>
      <c r="X38">
        <f t="shared" si="36"/>
        <v>0</v>
      </c>
      <c r="Y38">
        <f t="shared" si="37"/>
        <v>35</v>
      </c>
      <c r="Z38">
        <f t="shared" si="38"/>
        <v>0</v>
      </c>
      <c r="AA38">
        <f t="shared" si="39"/>
        <v>0</v>
      </c>
      <c r="AB38">
        <f t="shared" si="40"/>
        <v>0</v>
      </c>
      <c r="AD38" s="30"/>
    </row>
    <row r="39" spans="1:30" ht="13.5">
      <c r="A39" s="2" t="str">
        <f t="shared" si="41"/>
        <v>35T</v>
      </c>
      <c r="B39" s="2" t="str">
        <f t="shared" si="42"/>
        <v> </v>
      </c>
      <c r="C39" s="26" t="s">
        <v>360</v>
      </c>
      <c r="D39" s="1">
        <v>1991</v>
      </c>
      <c r="E39" s="38">
        <f t="shared" si="2"/>
        <v>35</v>
      </c>
      <c r="F39" s="38">
        <f t="shared" si="3"/>
        <v>35</v>
      </c>
      <c r="G39" s="3">
        <v>17</v>
      </c>
      <c r="H39" s="5">
        <f t="shared" si="4"/>
        <v>35</v>
      </c>
      <c r="I39" s="4" t="s">
        <v>5</v>
      </c>
      <c r="J39" s="5">
        <f t="shared" si="5"/>
        <v>0</v>
      </c>
      <c r="K39" s="4" t="s">
        <v>5</v>
      </c>
      <c r="L39" s="5">
        <f t="shared" si="6"/>
        <v>0</v>
      </c>
      <c r="M39" s="17" t="str">
        <f t="shared" si="43"/>
        <v>np</v>
      </c>
      <c r="N39" s="18">
        <f t="shared" si="8"/>
        <v>0</v>
      </c>
      <c r="O39" s="16" t="e">
        <f>VLOOKUP($C39,'Youth-14 Men''s Epée'!$C$4:$X$209,O$1-2,FALSE)</f>
        <v>#N/A</v>
      </c>
      <c r="P39" s="17" t="str">
        <f t="shared" si="44"/>
        <v>np</v>
      </c>
      <c r="Q39" s="18">
        <f t="shared" si="10"/>
        <v>0</v>
      </c>
      <c r="R39" s="16" t="e">
        <f>VLOOKUP($C39,'Youth-14 Men''s Epée'!$C$4:$X$209,R$1-2,FALSE)</f>
        <v>#N/A</v>
      </c>
      <c r="S39" s="17" t="str">
        <f t="shared" si="45"/>
        <v>np</v>
      </c>
      <c r="T39" s="18">
        <f t="shared" si="12"/>
        <v>0</v>
      </c>
      <c r="U39" s="16" t="e">
        <f>VLOOKUP($C39,'Youth-14 Men''s Epée'!$C$4:$X$209,U$1-2,FALSE)</f>
        <v>#N/A</v>
      </c>
      <c r="W39">
        <f t="shared" si="35"/>
        <v>35</v>
      </c>
      <c r="X39">
        <f t="shared" si="36"/>
        <v>0</v>
      </c>
      <c r="Y39">
        <f t="shared" si="37"/>
        <v>0</v>
      </c>
      <c r="Z39">
        <f t="shared" si="38"/>
        <v>0</v>
      </c>
      <c r="AA39">
        <f t="shared" si="39"/>
        <v>0</v>
      </c>
      <c r="AB39">
        <f t="shared" si="40"/>
        <v>0</v>
      </c>
      <c r="AD39" s="30"/>
    </row>
    <row r="40" spans="1:30" ht="13.5">
      <c r="A40" s="2" t="str">
        <f t="shared" si="41"/>
        <v>37</v>
      </c>
      <c r="B40" s="2" t="str">
        <f t="shared" si="42"/>
        <v> </v>
      </c>
      <c r="C40" s="40" t="s">
        <v>476</v>
      </c>
      <c r="D40" s="1">
        <v>1990</v>
      </c>
      <c r="E40" s="38">
        <f t="shared" si="2"/>
        <v>34</v>
      </c>
      <c r="F40" s="38">
        <f t="shared" si="3"/>
        <v>34</v>
      </c>
      <c r="G40" s="3" t="s">
        <v>5</v>
      </c>
      <c r="H40" s="5">
        <f t="shared" si="4"/>
        <v>0</v>
      </c>
      <c r="I40" s="4" t="s">
        <v>5</v>
      </c>
      <c r="J40" s="5">
        <f t="shared" si="5"/>
        <v>0</v>
      </c>
      <c r="K40" s="4">
        <v>19</v>
      </c>
      <c r="L40" s="5">
        <f t="shared" si="6"/>
        <v>34</v>
      </c>
      <c r="M40" s="17" t="str">
        <f t="shared" si="43"/>
        <v>np</v>
      </c>
      <c r="N40" s="18">
        <f t="shared" si="8"/>
        <v>0</v>
      </c>
      <c r="O40" s="16" t="e">
        <f>VLOOKUP($C40,'Youth-14 Men''s Epée'!$C$4:$X$209,O$1-2,FALSE)</f>
        <v>#N/A</v>
      </c>
      <c r="P40" s="17" t="str">
        <f t="shared" si="44"/>
        <v>np</v>
      </c>
      <c r="Q40" s="18">
        <f t="shared" si="10"/>
        <v>0</v>
      </c>
      <c r="R40" s="16" t="e">
        <f>VLOOKUP($C40,'Youth-14 Men''s Epée'!$C$4:$X$209,R$1-2,FALSE)</f>
        <v>#N/A</v>
      </c>
      <c r="S40" s="17" t="str">
        <f t="shared" si="45"/>
        <v>np</v>
      </c>
      <c r="T40" s="18">
        <f t="shared" si="12"/>
        <v>0</v>
      </c>
      <c r="U40" s="16" t="e">
        <f>VLOOKUP($C40,'Youth-14 Men''s Epée'!$C$4:$X$209,U$1-2,FALSE)</f>
        <v>#N/A</v>
      </c>
      <c r="W40">
        <f t="shared" si="35"/>
        <v>0</v>
      </c>
      <c r="X40">
        <f t="shared" si="36"/>
        <v>0</v>
      </c>
      <c r="Y40">
        <f t="shared" si="37"/>
        <v>34</v>
      </c>
      <c r="Z40">
        <f t="shared" si="38"/>
        <v>0</v>
      </c>
      <c r="AA40">
        <f t="shared" si="39"/>
        <v>0</v>
      </c>
      <c r="AB40">
        <f t="shared" si="40"/>
        <v>0</v>
      </c>
      <c r="AD40" s="30"/>
    </row>
    <row r="41" spans="1:30" ht="13.5">
      <c r="A41" s="2" t="str">
        <f t="shared" si="41"/>
        <v>38</v>
      </c>
      <c r="B41" s="2" t="str">
        <f t="shared" si="42"/>
        <v> </v>
      </c>
      <c r="C41" s="40" t="s">
        <v>477</v>
      </c>
      <c r="D41" s="1">
        <v>1990</v>
      </c>
      <c r="E41" s="38">
        <f t="shared" si="2"/>
        <v>33.25</v>
      </c>
      <c r="F41" s="38">
        <f t="shared" si="3"/>
        <v>33.25</v>
      </c>
      <c r="G41" s="3" t="s">
        <v>5</v>
      </c>
      <c r="H41" s="5">
        <f t="shared" si="4"/>
        <v>0</v>
      </c>
      <c r="I41" s="4" t="s">
        <v>5</v>
      </c>
      <c r="J41" s="5">
        <f t="shared" si="5"/>
        <v>0</v>
      </c>
      <c r="K41" s="4">
        <v>20.5</v>
      </c>
      <c r="L41" s="5">
        <f t="shared" si="6"/>
        <v>33.25</v>
      </c>
      <c r="M41" s="17" t="str">
        <f t="shared" si="43"/>
        <v>np</v>
      </c>
      <c r="N41" s="18">
        <f t="shared" si="8"/>
        <v>0</v>
      </c>
      <c r="O41" s="16" t="e">
        <f>VLOOKUP($C41,'Youth-14 Men''s Epée'!$C$4:$X$209,O$1-2,FALSE)</f>
        <v>#N/A</v>
      </c>
      <c r="P41" s="17" t="str">
        <f t="shared" si="44"/>
        <v>np</v>
      </c>
      <c r="Q41" s="18">
        <f t="shared" si="10"/>
        <v>0</v>
      </c>
      <c r="R41" s="16" t="e">
        <f>VLOOKUP($C41,'Youth-14 Men''s Epée'!$C$4:$X$209,R$1-2,FALSE)</f>
        <v>#N/A</v>
      </c>
      <c r="S41" s="17" t="str">
        <f t="shared" si="45"/>
        <v>np</v>
      </c>
      <c r="T41" s="18">
        <f t="shared" si="12"/>
        <v>0</v>
      </c>
      <c r="U41" s="16" t="e">
        <f>VLOOKUP($C41,'Youth-14 Men''s Epée'!$C$4:$X$209,U$1-2,FALSE)</f>
        <v>#N/A</v>
      </c>
      <c r="W41">
        <f t="shared" si="35"/>
        <v>0</v>
      </c>
      <c r="X41">
        <f t="shared" si="36"/>
        <v>0</v>
      </c>
      <c r="Y41">
        <f t="shared" si="37"/>
        <v>33.25</v>
      </c>
      <c r="Z41">
        <f t="shared" si="38"/>
        <v>0</v>
      </c>
      <c r="AA41">
        <f t="shared" si="39"/>
        <v>0</v>
      </c>
      <c r="AB41">
        <f t="shared" si="40"/>
        <v>0</v>
      </c>
      <c r="AD41" s="30"/>
    </row>
    <row r="42" spans="1:30" ht="13.5">
      <c r="A42" s="2" t="str">
        <f t="shared" si="41"/>
        <v>39T</v>
      </c>
      <c r="B42" s="2" t="str">
        <f t="shared" si="42"/>
        <v> </v>
      </c>
      <c r="C42" s="26" t="s">
        <v>288</v>
      </c>
      <c r="D42" s="1">
        <v>1990</v>
      </c>
      <c r="E42" s="38">
        <f t="shared" si="2"/>
        <v>32</v>
      </c>
      <c r="F42" s="38">
        <f t="shared" si="3"/>
        <v>32</v>
      </c>
      <c r="G42" s="3">
        <v>23</v>
      </c>
      <c r="H42" s="5">
        <f t="shared" si="4"/>
        <v>32</v>
      </c>
      <c r="I42" s="4" t="s">
        <v>5</v>
      </c>
      <c r="J42" s="5">
        <f t="shared" si="5"/>
        <v>0</v>
      </c>
      <c r="K42" s="4" t="s">
        <v>5</v>
      </c>
      <c r="L42" s="5">
        <f t="shared" si="6"/>
        <v>0</v>
      </c>
      <c r="M42" s="17" t="str">
        <f t="shared" si="43"/>
        <v>np</v>
      </c>
      <c r="N42" s="18">
        <f t="shared" si="8"/>
        <v>0</v>
      </c>
      <c r="O42" s="16" t="e">
        <f>VLOOKUP($C42,'Youth-14 Men''s Epée'!$C$4:$X$209,O$1-2,FALSE)</f>
        <v>#N/A</v>
      </c>
      <c r="P42" s="17" t="str">
        <f t="shared" si="44"/>
        <v>np</v>
      </c>
      <c r="Q42" s="18">
        <f t="shared" si="10"/>
        <v>0</v>
      </c>
      <c r="R42" s="16" t="e">
        <f>VLOOKUP($C42,'Youth-14 Men''s Epée'!$C$4:$X$209,R$1-2,FALSE)</f>
        <v>#N/A</v>
      </c>
      <c r="S42" s="17" t="str">
        <f t="shared" si="45"/>
        <v>np</v>
      </c>
      <c r="T42" s="18">
        <f t="shared" si="12"/>
        <v>0</v>
      </c>
      <c r="U42" s="16" t="e">
        <f>VLOOKUP($C42,'Youth-14 Men''s Epée'!$C$4:$X$209,U$1-2,FALSE)</f>
        <v>#N/A</v>
      </c>
      <c r="W42">
        <f t="shared" si="35"/>
        <v>32</v>
      </c>
      <c r="X42">
        <f t="shared" si="36"/>
        <v>0</v>
      </c>
      <c r="Y42">
        <f t="shared" si="37"/>
        <v>0</v>
      </c>
      <c r="Z42">
        <f t="shared" si="38"/>
        <v>0</v>
      </c>
      <c r="AA42">
        <f t="shared" si="39"/>
        <v>0</v>
      </c>
      <c r="AB42">
        <f t="shared" si="40"/>
        <v>0</v>
      </c>
      <c r="AD42" s="30"/>
    </row>
    <row r="43" spans="1:30" ht="13.5">
      <c r="A43" s="2" t="str">
        <f t="shared" si="41"/>
        <v>39T</v>
      </c>
      <c r="B43" s="2" t="str">
        <f t="shared" si="42"/>
        <v>#</v>
      </c>
      <c r="C43" s="26" t="s">
        <v>350</v>
      </c>
      <c r="D43" s="1">
        <v>1992</v>
      </c>
      <c r="E43" s="38">
        <f t="shared" si="2"/>
        <v>32</v>
      </c>
      <c r="F43" s="38">
        <f t="shared" si="3"/>
        <v>32</v>
      </c>
      <c r="G43" s="3" t="s">
        <v>5</v>
      </c>
      <c r="H43" s="5">
        <f t="shared" si="4"/>
        <v>0</v>
      </c>
      <c r="I43" s="4">
        <v>23</v>
      </c>
      <c r="J43" s="5">
        <f t="shared" si="5"/>
        <v>32</v>
      </c>
      <c r="K43" s="4" t="s">
        <v>5</v>
      </c>
      <c r="L43" s="5">
        <f t="shared" si="6"/>
        <v>0</v>
      </c>
      <c r="M43" s="17" t="str">
        <f t="shared" si="43"/>
        <v>np</v>
      </c>
      <c r="N43" s="18">
        <f t="shared" si="8"/>
        <v>0</v>
      </c>
      <c r="O43" s="16" t="e">
        <f>VLOOKUP($C43,'Youth-14 Men''s Epée'!$C$4:$X$209,O$1-2,FALSE)</f>
        <v>#N/A</v>
      </c>
      <c r="P43" s="17" t="str">
        <f t="shared" si="44"/>
        <v>np</v>
      </c>
      <c r="Q43" s="18">
        <f t="shared" si="10"/>
        <v>0</v>
      </c>
      <c r="R43" s="16" t="e">
        <f>VLOOKUP($C43,'Youth-14 Men''s Epée'!$C$4:$X$209,R$1-2,FALSE)</f>
        <v>#N/A</v>
      </c>
      <c r="S43" s="17" t="str">
        <f t="shared" si="45"/>
        <v>np</v>
      </c>
      <c r="T43" s="18">
        <f t="shared" si="12"/>
        <v>0</v>
      </c>
      <c r="U43" s="16" t="e">
        <f>VLOOKUP($C43,'Youth-14 Men''s Epée'!$C$4:$X$209,U$1-2,FALSE)</f>
        <v>#N/A</v>
      </c>
      <c r="W43">
        <f t="shared" si="35"/>
        <v>0</v>
      </c>
      <c r="X43">
        <f t="shared" si="36"/>
        <v>32</v>
      </c>
      <c r="Y43">
        <f t="shared" si="37"/>
        <v>0</v>
      </c>
      <c r="Z43">
        <f t="shared" si="38"/>
        <v>0</v>
      </c>
      <c r="AA43">
        <f t="shared" si="39"/>
        <v>0</v>
      </c>
      <c r="AB43">
        <f t="shared" si="40"/>
        <v>0</v>
      </c>
      <c r="AD43" s="30"/>
    </row>
    <row r="44" spans="1:30" ht="13.5">
      <c r="A44" s="2" t="str">
        <f t="shared" si="41"/>
        <v>41</v>
      </c>
      <c r="B44" s="2" t="str">
        <f t="shared" si="42"/>
        <v> </v>
      </c>
      <c r="C44" s="26" t="s">
        <v>289</v>
      </c>
      <c r="D44" s="1">
        <v>1990</v>
      </c>
      <c r="E44" s="38">
        <f t="shared" si="2"/>
        <v>31.5</v>
      </c>
      <c r="F44" s="38">
        <f t="shared" si="3"/>
        <v>31.5</v>
      </c>
      <c r="G44" s="3">
        <v>24</v>
      </c>
      <c r="H44" s="5">
        <f t="shared" si="4"/>
        <v>31.5</v>
      </c>
      <c r="I44" s="4" t="s">
        <v>5</v>
      </c>
      <c r="J44" s="5">
        <f t="shared" si="5"/>
        <v>0</v>
      </c>
      <c r="K44" s="4" t="s">
        <v>5</v>
      </c>
      <c r="L44" s="5">
        <f t="shared" si="6"/>
        <v>0</v>
      </c>
      <c r="M44" s="17" t="str">
        <f t="shared" si="43"/>
        <v>np</v>
      </c>
      <c r="N44" s="18">
        <f t="shared" si="8"/>
        <v>0</v>
      </c>
      <c r="O44" s="16" t="e">
        <f>VLOOKUP($C44,'Youth-14 Men''s Epée'!$C$4:$X$209,O$1-2,FALSE)</f>
        <v>#N/A</v>
      </c>
      <c r="P44" s="17" t="str">
        <f t="shared" si="44"/>
        <v>np</v>
      </c>
      <c r="Q44" s="18">
        <f t="shared" si="10"/>
        <v>0</v>
      </c>
      <c r="R44" s="16" t="e">
        <f>VLOOKUP($C44,'Youth-14 Men''s Epée'!$C$4:$X$209,R$1-2,FALSE)</f>
        <v>#N/A</v>
      </c>
      <c r="S44" s="17" t="str">
        <f t="shared" si="45"/>
        <v>np</v>
      </c>
      <c r="T44" s="18">
        <f t="shared" si="12"/>
        <v>0</v>
      </c>
      <c r="U44" s="16" t="e">
        <f>VLOOKUP($C44,'Youth-14 Men''s Epée'!$C$4:$X$209,U$1-2,FALSE)</f>
        <v>#N/A</v>
      </c>
      <c r="W44">
        <f t="shared" si="35"/>
        <v>31.5</v>
      </c>
      <c r="X44">
        <f t="shared" si="36"/>
        <v>0</v>
      </c>
      <c r="Y44">
        <f t="shared" si="37"/>
        <v>0</v>
      </c>
      <c r="Z44">
        <f t="shared" si="38"/>
        <v>0</v>
      </c>
      <c r="AA44">
        <f t="shared" si="39"/>
        <v>0</v>
      </c>
      <c r="AB44">
        <f t="shared" si="40"/>
        <v>0</v>
      </c>
      <c r="AD44" s="30"/>
    </row>
    <row r="45" spans="1:30" ht="13.5">
      <c r="A45" s="2" t="str">
        <f t="shared" si="41"/>
        <v>42</v>
      </c>
      <c r="B45" s="2" t="str">
        <f t="shared" si="42"/>
        <v> </v>
      </c>
      <c r="C45" s="26" t="s">
        <v>377</v>
      </c>
      <c r="D45" s="1">
        <v>1990</v>
      </c>
      <c r="E45" s="38">
        <f t="shared" si="2"/>
        <v>31</v>
      </c>
      <c r="F45" s="38">
        <f t="shared" si="3"/>
        <v>31</v>
      </c>
      <c r="G45" s="3" t="s">
        <v>5</v>
      </c>
      <c r="H45" s="5">
        <f t="shared" si="4"/>
        <v>0</v>
      </c>
      <c r="I45" s="4">
        <v>25</v>
      </c>
      <c r="J45" s="5">
        <f t="shared" si="5"/>
        <v>31</v>
      </c>
      <c r="K45" s="4" t="s">
        <v>5</v>
      </c>
      <c r="L45" s="5">
        <f t="shared" si="6"/>
        <v>0</v>
      </c>
      <c r="M45" s="17" t="str">
        <f t="shared" si="43"/>
        <v>np</v>
      </c>
      <c r="N45" s="18">
        <f t="shared" si="8"/>
        <v>0</v>
      </c>
      <c r="O45" s="16" t="e">
        <f>VLOOKUP($C45,'Youth-14 Men''s Epée'!$C$4:$X$209,O$1-2,FALSE)</f>
        <v>#N/A</v>
      </c>
      <c r="P45" s="17" t="str">
        <f t="shared" si="44"/>
        <v>np</v>
      </c>
      <c r="Q45" s="18">
        <f t="shared" si="10"/>
        <v>0</v>
      </c>
      <c r="R45" s="16" t="e">
        <f>VLOOKUP($C45,'Youth-14 Men''s Epée'!$C$4:$X$209,R$1-2,FALSE)</f>
        <v>#N/A</v>
      </c>
      <c r="S45" s="17" t="str">
        <f t="shared" si="45"/>
        <v>np</v>
      </c>
      <c r="T45" s="18">
        <f t="shared" si="12"/>
        <v>0</v>
      </c>
      <c r="U45" s="16" t="e">
        <f>VLOOKUP($C45,'Youth-14 Men''s Epée'!$C$4:$X$209,U$1-2,FALSE)</f>
        <v>#N/A</v>
      </c>
      <c r="W45">
        <f t="shared" si="35"/>
        <v>0</v>
      </c>
      <c r="X45">
        <f t="shared" si="36"/>
        <v>31</v>
      </c>
      <c r="Y45">
        <f t="shared" si="37"/>
        <v>0</v>
      </c>
      <c r="Z45">
        <f t="shared" si="38"/>
        <v>0</v>
      </c>
      <c r="AA45">
        <f t="shared" si="39"/>
        <v>0</v>
      </c>
      <c r="AB45">
        <f t="shared" si="40"/>
        <v>0</v>
      </c>
      <c r="AD45" s="30"/>
    </row>
    <row r="46" spans="1:30" ht="13.5">
      <c r="A46" s="2" t="str">
        <f t="shared" si="41"/>
        <v>43T</v>
      </c>
      <c r="B46" s="2" t="str">
        <f t="shared" si="42"/>
        <v>#</v>
      </c>
      <c r="C46" s="26" t="s">
        <v>111</v>
      </c>
      <c r="D46" s="1">
        <v>1992</v>
      </c>
      <c r="E46" s="38">
        <f t="shared" si="2"/>
        <v>30.5</v>
      </c>
      <c r="F46" s="38">
        <f t="shared" si="3"/>
        <v>30.5</v>
      </c>
      <c r="G46" s="3">
        <v>26</v>
      </c>
      <c r="H46" s="5">
        <f t="shared" si="4"/>
        <v>30.5</v>
      </c>
      <c r="I46" s="4" t="s">
        <v>5</v>
      </c>
      <c r="J46" s="5">
        <f t="shared" si="5"/>
        <v>0</v>
      </c>
      <c r="K46" s="4" t="s">
        <v>5</v>
      </c>
      <c r="L46" s="5">
        <f t="shared" si="6"/>
        <v>0</v>
      </c>
      <c r="M46" s="17" t="str">
        <f t="shared" si="43"/>
        <v>np</v>
      </c>
      <c r="N46" s="18">
        <f t="shared" si="8"/>
        <v>0</v>
      </c>
      <c r="O46" s="16" t="e">
        <f>VLOOKUP($C46,'Youth-14 Men''s Epée'!$C$4:$X$209,O$1-2,FALSE)</f>
        <v>#N/A</v>
      </c>
      <c r="P46" s="17" t="str">
        <f t="shared" si="44"/>
        <v>np</v>
      </c>
      <c r="Q46" s="18">
        <f t="shared" si="10"/>
        <v>0</v>
      </c>
      <c r="R46" s="16" t="e">
        <f>VLOOKUP($C46,'Youth-14 Men''s Epée'!$C$4:$X$209,R$1-2,FALSE)</f>
        <v>#N/A</v>
      </c>
      <c r="S46" s="17" t="str">
        <f t="shared" si="45"/>
        <v>np</v>
      </c>
      <c r="T46" s="18">
        <f t="shared" si="12"/>
        <v>0</v>
      </c>
      <c r="U46" s="16" t="e">
        <f>VLOOKUP($C46,'Youth-14 Men''s Epée'!$C$4:$X$209,U$1-2,FALSE)</f>
        <v>#N/A</v>
      </c>
      <c r="W46">
        <f t="shared" si="35"/>
        <v>30.5</v>
      </c>
      <c r="X46">
        <f t="shared" si="36"/>
        <v>0</v>
      </c>
      <c r="Y46">
        <f t="shared" si="37"/>
        <v>0</v>
      </c>
      <c r="Z46">
        <f t="shared" si="38"/>
        <v>0</v>
      </c>
      <c r="AA46">
        <f t="shared" si="39"/>
        <v>0</v>
      </c>
      <c r="AB46">
        <f t="shared" si="40"/>
        <v>0</v>
      </c>
      <c r="AD46" s="30"/>
    </row>
    <row r="47" spans="1:30" ht="13.5">
      <c r="A47" s="2" t="str">
        <f t="shared" si="41"/>
        <v>43T</v>
      </c>
      <c r="B47" s="2" t="str">
        <f t="shared" si="42"/>
        <v> </v>
      </c>
      <c r="C47" s="40" t="s">
        <v>41</v>
      </c>
      <c r="D47" s="1">
        <v>1991</v>
      </c>
      <c r="E47" s="38">
        <f t="shared" si="2"/>
        <v>30.5</v>
      </c>
      <c r="F47" s="38">
        <f t="shared" si="3"/>
        <v>30.5</v>
      </c>
      <c r="G47" s="3" t="s">
        <v>5</v>
      </c>
      <c r="H47" s="5">
        <f t="shared" si="4"/>
        <v>0</v>
      </c>
      <c r="I47" s="4" t="s">
        <v>5</v>
      </c>
      <c r="J47" s="5">
        <f t="shared" si="5"/>
        <v>0</v>
      </c>
      <c r="K47" s="4">
        <v>26</v>
      </c>
      <c r="L47" s="5">
        <f t="shared" si="6"/>
        <v>30.5</v>
      </c>
      <c r="M47" s="17" t="str">
        <f t="shared" si="43"/>
        <v>np</v>
      </c>
      <c r="N47" s="18">
        <f t="shared" si="8"/>
        <v>0</v>
      </c>
      <c r="O47" s="16" t="e">
        <f>VLOOKUP($C47,'Youth-14 Men''s Epée'!$C$4:$X$209,O$1-2,FALSE)</f>
        <v>#N/A</v>
      </c>
      <c r="P47" s="17" t="str">
        <f t="shared" si="44"/>
        <v>np</v>
      </c>
      <c r="Q47" s="18">
        <f t="shared" si="10"/>
        <v>0</v>
      </c>
      <c r="R47" s="16" t="e">
        <f>VLOOKUP($C47,'Youth-14 Men''s Epée'!$C$4:$X$209,R$1-2,FALSE)</f>
        <v>#N/A</v>
      </c>
      <c r="S47" s="17" t="str">
        <f t="shared" si="45"/>
        <v>np</v>
      </c>
      <c r="T47" s="18">
        <f t="shared" si="12"/>
        <v>0</v>
      </c>
      <c r="U47" s="16" t="e">
        <f>VLOOKUP($C47,'Youth-14 Men''s Epée'!$C$4:$X$209,U$1-2,FALSE)</f>
        <v>#N/A</v>
      </c>
      <c r="W47">
        <f t="shared" si="35"/>
        <v>0</v>
      </c>
      <c r="X47">
        <f t="shared" si="36"/>
        <v>0</v>
      </c>
      <c r="Y47">
        <f t="shared" si="37"/>
        <v>30.5</v>
      </c>
      <c r="Z47">
        <f t="shared" si="38"/>
        <v>0</v>
      </c>
      <c r="AA47">
        <f t="shared" si="39"/>
        <v>0</v>
      </c>
      <c r="AB47">
        <f t="shared" si="40"/>
        <v>0</v>
      </c>
      <c r="AD47" s="30"/>
    </row>
    <row r="48" spans="1:30" ht="13.5">
      <c r="A48" s="2" t="str">
        <f t="shared" si="41"/>
        <v>45</v>
      </c>
      <c r="B48" s="2" t="str">
        <f t="shared" si="42"/>
        <v> </v>
      </c>
      <c r="C48" s="26" t="s">
        <v>135</v>
      </c>
      <c r="D48" s="1">
        <v>1991</v>
      </c>
      <c r="E48" s="38">
        <f t="shared" si="2"/>
        <v>30</v>
      </c>
      <c r="F48" s="38">
        <f t="shared" si="3"/>
        <v>30</v>
      </c>
      <c r="G48" s="3">
        <v>27</v>
      </c>
      <c r="H48" s="5">
        <f t="shared" si="4"/>
        <v>30</v>
      </c>
      <c r="I48" s="4" t="s">
        <v>5</v>
      </c>
      <c r="J48" s="5">
        <f t="shared" si="5"/>
        <v>0</v>
      </c>
      <c r="K48" s="4" t="s">
        <v>5</v>
      </c>
      <c r="L48" s="5">
        <f t="shared" si="6"/>
        <v>0</v>
      </c>
      <c r="M48" s="17" t="str">
        <f t="shared" si="43"/>
        <v>np</v>
      </c>
      <c r="N48" s="18">
        <f t="shared" si="8"/>
        <v>0</v>
      </c>
      <c r="O48" s="16" t="e">
        <f>VLOOKUP($C48,'Youth-14 Men''s Epée'!$C$4:$X$209,O$1-2,FALSE)</f>
        <v>#N/A</v>
      </c>
      <c r="P48" s="17" t="str">
        <f t="shared" si="44"/>
        <v>np</v>
      </c>
      <c r="Q48" s="18">
        <f t="shared" si="10"/>
        <v>0</v>
      </c>
      <c r="R48" s="16" t="e">
        <f>VLOOKUP($C48,'Youth-14 Men''s Epée'!$C$4:$X$209,R$1-2,FALSE)</f>
        <v>#N/A</v>
      </c>
      <c r="S48" s="17" t="str">
        <f t="shared" si="45"/>
        <v>np</v>
      </c>
      <c r="T48" s="18">
        <f t="shared" si="12"/>
        <v>0</v>
      </c>
      <c r="U48" s="16" t="e">
        <f>VLOOKUP($C48,'Youth-14 Men''s Epée'!$C$4:$X$209,U$1-2,FALSE)</f>
        <v>#N/A</v>
      </c>
      <c r="W48">
        <f t="shared" si="35"/>
        <v>30</v>
      </c>
      <c r="X48">
        <f t="shared" si="36"/>
        <v>0</v>
      </c>
      <c r="Y48">
        <f t="shared" si="37"/>
        <v>0</v>
      </c>
      <c r="Z48">
        <f t="shared" si="38"/>
        <v>0</v>
      </c>
      <c r="AA48">
        <f t="shared" si="39"/>
        <v>0</v>
      </c>
      <c r="AB48">
        <f t="shared" si="40"/>
        <v>0</v>
      </c>
      <c r="AD48" s="30"/>
    </row>
    <row r="49" spans="1:30" ht="13.5">
      <c r="A49" s="2" t="str">
        <f t="shared" si="41"/>
        <v>46T</v>
      </c>
      <c r="B49" s="2" t="str">
        <f t="shared" si="42"/>
        <v> </v>
      </c>
      <c r="C49" s="40" t="s">
        <v>478</v>
      </c>
      <c r="D49" s="1">
        <v>1990</v>
      </c>
      <c r="E49" s="38">
        <f t="shared" si="2"/>
        <v>29.5</v>
      </c>
      <c r="F49" s="38">
        <f t="shared" si="3"/>
        <v>29.5</v>
      </c>
      <c r="G49" s="3" t="s">
        <v>5</v>
      </c>
      <c r="H49" s="5">
        <f t="shared" si="4"/>
        <v>0</v>
      </c>
      <c r="I49" s="4" t="s">
        <v>5</v>
      </c>
      <c r="J49" s="5">
        <f t="shared" si="5"/>
        <v>0</v>
      </c>
      <c r="K49" s="4">
        <v>28</v>
      </c>
      <c r="L49" s="5">
        <f t="shared" si="6"/>
        <v>29.5</v>
      </c>
      <c r="M49" s="17" t="str">
        <f t="shared" si="43"/>
        <v>np</v>
      </c>
      <c r="N49" s="18">
        <f t="shared" si="8"/>
        <v>0</v>
      </c>
      <c r="O49" s="16" t="e">
        <f>VLOOKUP($C49,'Youth-14 Men''s Epée'!$C$4:$X$209,O$1-2,FALSE)</f>
        <v>#N/A</v>
      </c>
      <c r="P49" s="17" t="str">
        <f t="shared" si="44"/>
        <v>np</v>
      </c>
      <c r="Q49" s="18">
        <f t="shared" si="10"/>
        <v>0</v>
      </c>
      <c r="R49" s="16" t="e">
        <f>VLOOKUP($C49,'Youth-14 Men''s Epée'!$C$4:$X$209,R$1-2,FALSE)</f>
        <v>#N/A</v>
      </c>
      <c r="S49" s="17" t="str">
        <f t="shared" si="45"/>
        <v>np</v>
      </c>
      <c r="T49" s="18">
        <f t="shared" si="12"/>
        <v>0</v>
      </c>
      <c r="U49" s="16" t="e">
        <f>VLOOKUP($C49,'Youth-14 Men''s Epée'!$C$4:$X$209,U$1-2,FALSE)</f>
        <v>#N/A</v>
      </c>
      <c r="W49">
        <f t="shared" si="35"/>
        <v>0</v>
      </c>
      <c r="X49">
        <f t="shared" si="36"/>
        <v>0</v>
      </c>
      <c r="Y49">
        <f t="shared" si="37"/>
        <v>29.5</v>
      </c>
      <c r="Z49">
        <f t="shared" si="38"/>
        <v>0</v>
      </c>
      <c r="AA49">
        <f t="shared" si="39"/>
        <v>0</v>
      </c>
      <c r="AB49">
        <f t="shared" si="40"/>
        <v>0</v>
      </c>
      <c r="AD49" s="30"/>
    </row>
    <row r="50" spans="1:30" ht="13.5">
      <c r="A50" s="2" t="str">
        <f t="shared" si="41"/>
        <v>46T</v>
      </c>
      <c r="B50" s="2" t="str">
        <f t="shared" si="42"/>
        <v> </v>
      </c>
      <c r="C50" s="26" t="s">
        <v>290</v>
      </c>
      <c r="D50" s="1">
        <v>1990</v>
      </c>
      <c r="E50" s="38">
        <f t="shared" si="2"/>
        <v>29.5</v>
      </c>
      <c r="F50" s="38">
        <f t="shared" si="3"/>
        <v>29.5</v>
      </c>
      <c r="G50" s="3">
        <v>28</v>
      </c>
      <c r="H50" s="5">
        <f t="shared" si="4"/>
        <v>29.5</v>
      </c>
      <c r="I50" s="4" t="s">
        <v>5</v>
      </c>
      <c r="J50" s="5">
        <f t="shared" si="5"/>
        <v>0</v>
      </c>
      <c r="K50" s="4" t="s">
        <v>5</v>
      </c>
      <c r="L50" s="5">
        <f t="shared" si="6"/>
        <v>0</v>
      </c>
      <c r="M50" s="17" t="str">
        <f t="shared" si="43"/>
        <v>np</v>
      </c>
      <c r="N50" s="18">
        <f t="shared" si="8"/>
        <v>0</v>
      </c>
      <c r="O50" s="16" t="e">
        <f>VLOOKUP($C50,'Youth-14 Men''s Epée'!$C$4:$X$209,O$1-2,FALSE)</f>
        <v>#N/A</v>
      </c>
      <c r="P50" s="17" t="str">
        <f t="shared" si="44"/>
        <v>np</v>
      </c>
      <c r="Q50" s="18">
        <f t="shared" si="10"/>
        <v>0</v>
      </c>
      <c r="R50" s="16" t="e">
        <f>VLOOKUP($C50,'Youth-14 Men''s Epée'!$C$4:$X$209,R$1-2,FALSE)</f>
        <v>#N/A</v>
      </c>
      <c r="S50" s="17" t="str">
        <f t="shared" si="45"/>
        <v>np</v>
      </c>
      <c r="T50" s="18">
        <f t="shared" si="12"/>
        <v>0</v>
      </c>
      <c r="U50" s="16" t="e">
        <f>VLOOKUP($C50,'Youth-14 Men''s Epée'!$C$4:$X$209,U$1-2,FALSE)</f>
        <v>#N/A</v>
      </c>
      <c r="W50">
        <f t="shared" si="35"/>
        <v>29.5</v>
      </c>
      <c r="X50">
        <f t="shared" si="36"/>
        <v>0</v>
      </c>
      <c r="Y50">
        <f t="shared" si="37"/>
        <v>0</v>
      </c>
      <c r="Z50">
        <f t="shared" si="38"/>
        <v>0</v>
      </c>
      <c r="AA50">
        <f t="shared" si="39"/>
        <v>0</v>
      </c>
      <c r="AB50">
        <f t="shared" si="40"/>
        <v>0</v>
      </c>
      <c r="AD50" s="30"/>
    </row>
    <row r="51" spans="1:30" ht="13.5">
      <c r="A51" s="2" t="str">
        <f t="shared" si="41"/>
        <v>48T</v>
      </c>
      <c r="B51" s="2" t="str">
        <f t="shared" si="42"/>
        <v> </v>
      </c>
      <c r="C51" s="26" t="s">
        <v>291</v>
      </c>
      <c r="D51" s="1">
        <v>1991</v>
      </c>
      <c r="E51" s="38">
        <f t="shared" si="2"/>
        <v>29</v>
      </c>
      <c r="F51" s="38">
        <f t="shared" si="3"/>
        <v>29</v>
      </c>
      <c r="G51" s="3">
        <v>29</v>
      </c>
      <c r="H51" s="5">
        <f t="shared" si="4"/>
        <v>29</v>
      </c>
      <c r="I51" s="4" t="s">
        <v>5</v>
      </c>
      <c r="J51" s="5">
        <f t="shared" si="5"/>
        <v>0</v>
      </c>
      <c r="K51" s="4" t="s">
        <v>5</v>
      </c>
      <c r="L51" s="5">
        <f t="shared" si="6"/>
        <v>0</v>
      </c>
      <c r="M51" s="17" t="str">
        <f t="shared" si="43"/>
        <v>np</v>
      </c>
      <c r="N51" s="18">
        <f t="shared" si="8"/>
        <v>0</v>
      </c>
      <c r="O51" s="16" t="e">
        <f>VLOOKUP($C51,'Youth-14 Men''s Epée'!$C$4:$X$209,O$1-2,FALSE)</f>
        <v>#N/A</v>
      </c>
      <c r="P51" s="17" t="str">
        <f t="shared" si="44"/>
        <v>np</v>
      </c>
      <c r="Q51" s="18">
        <f t="shared" si="10"/>
        <v>0</v>
      </c>
      <c r="R51" s="16" t="e">
        <f>VLOOKUP($C51,'Youth-14 Men''s Epée'!$C$4:$X$209,R$1-2,FALSE)</f>
        <v>#N/A</v>
      </c>
      <c r="S51" s="17" t="str">
        <f t="shared" si="45"/>
        <v>np</v>
      </c>
      <c r="T51" s="18">
        <f t="shared" si="12"/>
        <v>0</v>
      </c>
      <c r="U51" s="16" t="e">
        <f>VLOOKUP($C51,'Youth-14 Men''s Epée'!$C$4:$X$209,U$1-2,FALSE)</f>
        <v>#N/A</v>
      </c>
      <c r="W51">
        <f t="shared" si="35"/>
        <v>29</v>
      </c>
      <c r="X51">
        <f t="shared" si="36"/>
        <v>0</v>
      </c>
      <c r="Y51">
        <f t="shared" si="37"/>
        <v>0</v>
      </c>
      <c r="Z51">
        <f t="shared" si="38"/>
        <v>0</v>
      </c>
      <c r="AA51">
        <f t="shared" si="39"/>
        <v>0</v>
      </c>
      <c r="AB51">
        <f t="shared" si="40"/>
        <v>0</v>
      </c>
      <c r="AD51" s="30"/>
    </row>
    <row r="52" spans="1:30" ht="13.5">
      <c r="A52" s="2" t="str">
        <f t="shared" si="41"/>
        <v>48T</v>
      </c>
      <c r="B52" s="2" t="str">
        <f t="shared" si="42"/>
        <v> </v>
      </c>
      <c r="C52" s="26" t="s">
        <v>379</v>
      </c>
      <c r="D52" s="1">
        <v>1991</v>
      </c>
      <c r="E52" s="38">
        <f t="shared" si="2"/>
        <v>29</v>
      </c>
      <c r="F52" s="38">
        <f t="shared" si="3"/>
        <v>29</v>
      </c>
      <c r="G52" s="3" t="s">
        <v>5</v>
      </c>
      <c r="H52" s="5">
        <f t="shared" si="4"/>
        <v>0</v>
      </c>
      <c r="I52" s="4">
        <v>29</v>
      </c>
      <c r="J52" s="5">
        <f t="shared" si="5"/>
        <v>29</v>
      </c>
      <c r="K52" s="4" t="s">
        <v>5</v>
      </c>
      <c r="L52" s="5">
        <f t="shared" si="6"/>
        <v>0</v>
      </c>
      <c r="M52" s="17" t="str">
        <f t="shared" si="43"/>
        <v>np</v>
      </c>
      <c r="N52" s="18">
        <f t="shared" si="8"/>
        <v>0</v>
      </c>
      <c r="O52" s="16" t="e">
        <f>VLOOKUP($C52,'Youth-14 Men''s Epée'!$C$4:$X$209,O$1-2,FALSE)</f>
        <v>#N/A</v>
      </c>
      <c r="P52" s="17" t="str">
        <f t="shared" si="44"/>
        <v>np</v>
      </c>
      <c r="Q52" s="18">
        <f t="shared" si="10"/>
        <v>0</v>
      </c>
      <c r="R52" s="16" t="e">
        <f>VLOOKUP($C52,'Youth-14 Men''s Epée'!$C$4:$X$209,R$1-2,FALSE)</f>
        <v>#N/A</v>
      </c>
      <c r="S52" s="17" t="str">
        <f t="shared" si="45"/>
        <v>np</v>
      </c>
      <c r="T52" s="18">
        <f t="shared" si="12"/>
        <v>0</v>
      </c>
      <c r="U52" s="16" t="e">
        <f>VLOOKUP($C52,'Youth-14 Men''s Epée'!$C$4:$X$209,U$1-2,FALSE)</f>
        <v>#N/A</v>
      </c>
      <c r="W52">
        <f t="shared" si="35"/>
        <v>0</v>
      </c>
      <c r="X52">
        <f t="shared" si="36"/>
        <v>29</v>
      </c>
      <c r="Y52">
        <f t="shared" si="37"/>
        <v>0</v>
      </c>
      <c r="Z52">
        <f t="shared" si="38"/>
        <v>0</v>
      </c>
      <c r="AA52">
        <f t="shared" si="39"/>
        <v>0</v>
      </c>
      <c r="AB52">
        <f t="shared" si="40"/>
        <v>0</v>
      </c>
      <c r="AD52" s="30"/>
    </row>
    <row r="53" spans="1:30" ht="13.5">
      <c r="A53" s="2" t="str">
        <f t="shared" si="41"/>
        <v>50T</v>
      </c>
      <c r="B53" s="2" t="str">
        <f t="shared" si="42"/>
        <v> </v>
      </c>
      <c r="C53" s="26" t="s">
        <v>380</v>
      </c>
      <c r="D53" s="1">
        <v>1990</v>
      </c>
      <c r="E53" s="38">
        <f t="shared" si="2"/>
        <v>28.5</v>
      </c>
      <c r="F53" s="38">
        <f t="shared" si="3"/>
        <v>28.5</v>
      </c>
      <c r="G53" s="3" t="s">
        <v>5</v>
      </c>
      <c r="H53" s="5">
        <f t="shared" si="4"/>
        <v>0</v>
      </c>
      <c r="I53" s="4">
        <v>30</v>
      </c>
      <c r="J53" s="5">
        <f t="shared" si="5"/>
        <v>28.5</v>
      </c>
      <c r="K53" s="4" t="s">
        <v>5</v>
      </c>
      <c r="L53" s="5">
        <f t="shared" si="6"/>
        <v>0</v>
      </c>
      <c r="M53" s="17" t="str">
        <f t="shared" si="43"/>
        <v>np</v>
      </c>
      <c r="N53" s="18">
        <f t="shared" si="8"/>
        <v>0</v>
      </c>
      <c r="O53" s="16" t="e">
        <f>VLOOKUP($C53,'Youth-14 Men''s Epée'!$C$4:$X$209,O$1-2,FALSE)</f>
        <v>#N/A</v>
      </c>
      <c r="P53" s="17" t="str">
        <f t="shared" si="44"/>
        <v>np</v>
      </c>
      <c r="Q53" s="18">
        <f t="shared" si="10"/>
        <v>0</v>
      </c>
      <c r="R53" s="16" t="e">
        <f>VLOOKUP($C53,'Youth-14 Men''s Epée'!$C$4:$X$209,R$1-2,FALSE)</f>
        <v>#N/A</v>
      </c>
      <c r="S53" s="17" t="str">
        <f t="shared" si="45"/>
        <v>np</v>
      </c>
      <c r="T53" s="18">
        <f t="shared" si="12"/>
        <v>0</v>
      </c>
      <c r="U53" s="16" t="e">
        <f>VLOOKUP($C53,'Youth-14 Men''s Epée'!$C$4:$X$209,U$1-2,FALSE)</f>
        <v>#N/A</v>
      </c>
      <c r="W53">
        <f t="shared" si="35"/>
        <v>0</v>
      </c>
      <c r="X53">
        <f t="shared" si="36"/>
        <v>28.5</v>
      </c>
      <c r="Y53">
        <f t="shared" si="37"/>
        <v>0</v>
      </c>
      <c r="Z53">
        <f t="shared" si="38"/>
        <v>0</v>
      </c>
      <c r="AA53">
        <f t="shared" si="39"/>
        <v>0</v>
      </c>
      <c r="AB53">
        <f t="shared" si="40"/>
        <v>0</v>
      </c>
      <c r="AD53" s="30"/>
    </row>
    <row r="54" spans="1:30" ht="13.5">
      <c r="A54" s="2" t="str">
        <f t="shared" si="41"/>
        <v>50T</v>
      </c>
      <c r="B54" s="2" t="str">
        <f t="shared" si="42"/>
        <v> </v>
      </c>
      <c r="C54" s="40" t="s">
        <v>479</v>
      </c>
      <c r="D54" s="1">
        <v>1991</v>
      </c>
      <c r="E54" s="38">
        <f t="shared" si="2"/>
        <v>28.5</v>
      </c>
      <c r="F54" s="38">
        <f t="shared" si="3"/>
        <v>28.5</v>
      </c>
      <c r="G54" s="3" t="s">
        <v>5</v>
      </c>
      <c r="H54" s="5">
        <f t="shared" si="4"/>
        <v>0</v>
      </c>
      <c r="I54" s="4" t="s">
        <v>5</v>
      </c>
      <c r="J54" s="5">
        <f t="shared" si="5"/>
        <v>0</v>
      </c>
      <c r="K54" s="4">
        <v>30</v>
      </c>
      <c r="L54" s="5">
        <f t="shared" si="6"/>
        <v>28.5</v>
      </c>
      <c r="M54" s="17" t="str">
        <f t="shared" si="43"/>
        <v>np</v>
      </c>
      <c r="N54" s="18">
        <f t="shared" si="8"/>
        <v>0</v>
      </c>
      <c r="O54" s="16" t="e">
        <f>VLOOKUP($C54,'Youth-14 Men''s Epée'!$C$4:$X$209,O$1-2,FALSE)</f>
        <v>#N/A</v>
      </c>
      <c r="P54" s="17" t="str">
        <f t="shared" si="44"/>
        <v>np</v>
      </c>
      <c r="Q54" s="18">
        <f t="shared" si="10"/>
        <v>0</v>
      </c>
      <c r="R54" s="16" t="e">
        <f>VLOOKUP($C54,'Youth-14 Men''s Epée'!$C$4:$X$209,R$1-2,FALSE)</f>
        <v>#N/A</v>
      </c>
      <c r="S54" s="17" t="str">
        <f t="shared" si="45"/>
        <v>np</v>
      </c>
      <c r="T54" s="18">
        <f t="shared" si="12"/>
        <v>0</v>
      </c>
      <c r="U54" s="16" t="e">
        <f>VLOOKUP($C54,'Youth-14 Men''s Epée'!$C$4:$X$209,U$1-2,FALSE)</f>
        <v>#N/A</v>
      </c>
      <c r="W54">
        <f t="shared" si="35"/>
        <v>0</v>
      </c>
      <c r="X54">
        <f t="shared" si="36"/>
        <v>0</v>
      </c>
      <c r="Y54">
        <f t="shared" si="37"/>
        <v>28.5</v>
      </c>
      <c r="Z54">
        <f t="shared" si="38"/>
        <v>0</v>
      </c>
      <c r="AA54">
        <f t="shared" si="39"/>
        <v>0</v>
      </c>
      <c r="AB54">
        <f t="shared" si="40"/>
        <v>0</v>
      </c>
      <c r="AD54" s="30"/>
    </row>
    <row r="55" spans="1:30" ht="13.5">
      <c r="A55" s="2" t="str">
        <f t="shared" si="41"/>
        <v>50T</v>
      </c>
      <c r="B55" s="2" t="str">
        <f t="shared" si="42"/>
        <v> </v>
      </c>
      <c r="C55" s="26" t="s">
        <v>292</v>
      </c>
      <c r="D55" s="1">
        <v>1990</v>
      </c>
      <c r="E55" s="38">
        <f t="shared" si="2"/>
        <v>28.5</v>
      </c>
      <c r="F55" s="38">
        <f t="shared" si="3"/>
        <v>28.5</v>
      </c>
      <c r="G55" s="3">
        <v>30</v>
      </c>
      <c r="H55" s="5">
        <f t="shared" si="4"/>
        <v>28.5</v>
      </c>
      <c r="I55" s="4" t="s">
        <v>5</v>
      </c>
      <c r="J55" s="5">
        <f t="shared" si="5"/>
        <v>0</v>
      </c>
      <c r="K55" s="4" t="s">
        <v>5</v>
      </c>
      <c r="L55" s="5">
        <f t="shared" si="6"/>
        <v>0</v>
      </c>
      <c r="M55" s="17" t="str">
        <f t="shared" si="43"/>
        <v>np</v>
      </c>
      <c r="N55" s="18">
        <f t="shared" si="8"/>
        <v>0</v>
      </c>
      <c r="O55" s="16" t="e">
        <f>VLOOKUP($C55,'Youth-14 Men''s Epée'!$C$4:$X$209,O$1-2,FALSE)</f>
        <v>#N/A</v>
      </c>
      <c r="P55" s="17" t="str">
        <f t="shared" si="44"/>
        <v>np</v>
      </c>
      <c r="Q55" s="18">
        <f t="shared" si="10"/>
        <v>0</v>
      </c>
      <c r="R55" s="16" t="e">
        <f>VLOOKUP($C55,'Youth-14 Men''s Epée'!$C$4:$X$209,R$1-2,FALSE)</f>
        <v>#N/A</v>
      </c>
      <c r="S55" s="17" t="str">
        <f t="shared" si="45"/>
        <v>np</v>
      </c>
      <c r="T55" s="18">
        <f t="shared" si="12"/>
        <v>0</v>
      </c>
      <c r="U55" s="16" t="e">
        <f>VLOOKUP($C55,'Youth-14 Men''s Epée'!$C$4:$X$209,U$1-2,FALSE)</f>
        <v>#N/A</v>
      </c>
      <c r="W55">
        <f t="shared" si="35"/>
        <v>28.5</v>
      </c>
      <c r="X55">
        <f t="shared" si="36"/>
        <v>0</v>
      </c>
      <c r="Y55">
        <f t="shared" si="37"/>
        <v>0</v>
      </c>
      <c r="Z55">
        <f t="shared" si="38"/>
        <v>0</v>
      </c>
      <c r="AA55">
        <f t="shared" si="39"/>
        <v>0</v>
      </c>
      <c r="AB55">
        <f t="shared" si="40"/>
        <v>0</v>
      </c>
      <c r="AD55" s="30"/>
    </row>
    <row r="56" spans="1:30" ht="13.5">
      <c r="A56" s="2" t="str">
        <f t="shared" si="41"/>
        <v>53T</v>
      </c>
      <c r="B56" s="2" t="str">
        <f t="shared" si="42"/>
        <v> </v>
      </c>
      <c r="C56" s="26" t="s">
        <v>348</v>
      </c>
      <c r="D56" s="1">
        <v>1991</v>
      </c>
      <c r="E56" s="38">
        <f t="shared" si="2"/>
        <v>28</v>
      </c>
      <c r="F56" s="38">
        <f t="shared" si="3"/>
        <v>28</v>
      </c>
      <c r="G56" s="3">
        <v>31</v>
      </c>
      <c r="H56" s="5">
        <f t="shared" si="4"/>
        <v>28</v>
      </c>
      <c r="I56" s="4" t="s">
        <v>5</v>
      </c>
      <c r="J56" s="5">
        <f t="shared" si="5"/>
        <v>0</v>
      </c>
      <c r="K56" s="4" t="s">
        <v>5</v>
      </c>
      <c r="L56" s="5">
        <f t="shared" si="6"/>
        <v>0</v>
      </c>
      <c r="M56" s="17" t="str">
        <f t="shared" si="43"/>
        <v>np</v>
      </c>
      <c r="N56" s="18">
        <f t="shared" si="8"/>
        <v>0</v>
      </c>
      <c r="O56" s="16" t="e">
        <f>VLOOKUP($C56,'Youth-14 Men''s Epée'!$C$4:$X$209,O$1-2,FALSE)</f>
        <v>#N/A</v>
      </c>
      <c r="P56" s="17" t="str">
        <f t="shared" si="44"/>
        <v>np</v>
      </c>
      <c r="Q56" s="18">
        <f t="shared" si="10"/>
        <v>0</v>
      </c>
      <c r="R56" s="16" t="e">
        <f>VLOOKUP($C56,'Youth-14 Men''s Epée'!$C$4:$X$209,R$1-2,FALSE)</f>
        <v>#N/A</v>
      </c>
      <c r="S56" s="17" t="str">
        <f t="shared" si="45"/>
        <v>np</v>
      </c>
      <c r="T56" s="18">
        <f t="shared" si="12"/>
        <v>0</v>
      </c>
      <c r="U56" s="16" t="e">
        <f>VLOOKUP($C56,'Youth-14 Men''s Epée'!$C$4:$X$209,U$1-2,FALSE)</f>
        <v>#N/A</v>
      </c>
      <c r="W56">
        <f t="shared" si="35"/>
        <v>28</v>
      </c>
      <c r="X56">
        <f t="shared" si="36"/>
        <v>0</v>
      </c>
      <c r="Y56">
        <f t="shared" si="37"/>
        <v>0</v>
      </c>
      <c r="Z56">
        <f t="shared" si="38"/>
        <v>0</v>
      </c>
      <c r="AA56">
        <f t="shared" si="39"/>
        <v>0</v>
      </c>
      <c r="AB56">
        <f t="shared" si="40"/>
        <v>0</v>
      </c>
      <c r="AD56" s="30"/>
    </row>
    <row r="57" spans="1:30" ht="13.5">
      <c r="A57" s="2" t="str">
        <f t="shared" si="41"/>
        <v>53T</v>
      </c>
      <c r="B57" s="2" t="str">
        <f t="shared" si="42"/>
        <v> </v>
      </c>
      <c r="C57" s="40" t="s">
        <v>480</v>
      </c>
      <c r="D57" s="1">
        <v>1990</v>
      </c>
      <c r="E57" s="38">
        <f t="shared" si="2"/>
        <v>28</v>
      </c>
      <c r="F57" s="38">
        <f t="shared" si="3"/>
        <v>28</v>
      </c>
      <c r="G57" s="3" t="s">
        <v>5</v>
      </c>
      <c r="H57" s="5">
        <f t="shared" si="4"/>
        <v>0</v>
      </c>
      <c r="I57" s="4" t="s">
        <v>5</v>
      </c>
      <c r="J57" s="5">
        <f t="shared" si="5"/>
        <v>0</v>
      </c>
      <c r="K57" s="4">
        <v>31</v>
      </c>
      <c r="L57" s="5">
        <f t="shared" si="6"/>
        <v>28</v>
      </c>
      <c r="M57" s="17" t="str">
        <f t="shared" si="43"/>
        <v>np</v>
      </c>
      <c r="N57" s="18">
        <f t="shared" si="8"/>
        <v>0</v>
      </c>
      <c r="O57" s="16" t="e">
        <f>VLOOKUP($C57,'Youth-14 Men''s Epée'!$C$4:$X$209,O$1-2,FALSE)</f>
        <v>#N/A</v>
      </c>
      <c r="P57" s="17" t="str">
        <f t="shared" si="44"/>
        <v>np</v>
      </c>
      <c r="Q57" s="18">
        <f t="shared" si="10"/>
        <v>0</v>
      </c>
      <c r="R57" s="16" t="e">
        <f>VLOOKUP($C57,'Youth-14 Men''s Epée'!$C$4:$X$209,R$1-2,FALSE)</f>
        <v>#N/A</v>
      </c>
      <c r="S57" s="17" t="str">
        <f t="shared" si="45"/>
        <v>np</v>
      </c>
      <c r="T57" s="18">
        <f t="shared" si="12"/>
        <v>0</v>
      </c>
      <c r="U57" s="16" t="e">
        <f>VLOOKUP($C57,'Youth-14 Men''s Epée'!$C$4:$X$209,U$1-2,FALSE)</f>
        <v>#N/A</v>
      </c>
      <c r="W57">
        <f t="shared" si="35"/>
        <v>0</v>
      </c>
      <c r="X57">
        <f t="shared" si="36"/>
        <v>0</v>
      </c>
      <c r="Y57">
        <f t="shared" si="37"/>
        <v>28</v>
      </c>
      <c r="Z57">
        <f t="shared" si="38"/>
        <v>0</v>
      </c>
      <c r="AA57">
        <f t="shared" si="39"/>
        <v>0</v>
      </c>
      <c r="AB57">
        <f t="shared" si="40"/>
        <v>0</v>
      </c>
      <c r="AD57" s="30"/>
    </row>
    <row r="58" spans="1:30" ht="13.5">
      <c r="A58" s="2" t="str">
        <f t="shared" si="41"/>
        <v>55</v>
      </c>
      <c r="B58" s="2" t="str">
        <f>IF(D58&gt;=U11Cutoff,"#"," ")</f>
        <v> </v>
      </c>
      <c r="C58" s="26" t="s">
        <v>381</v>
      </c>
      <c r="D58" s="1">
        <v>1991</v>
      </c>
      <c r="E58" s="38">
        <f t="shared" si="2"/>
        <v>27.5</v>
      </c>
      <c r="F58" s="38">
        <f t="shared" si="3"/>
        <v>27.5</v>
      </c>
      <c r="G58" s="3" t="s">
        <v>5</v>
      </c>
      <c r="H58" s="5">
        <f t="shared" si="4"/>
        <v>0</v>
      </c>
      <c r="I58" s="4">
        <v>32</v>
      </c>
      <c r="J58" s="5">
        <f t="shared" si="5"/>
        <v>27.5</v>
      </c>
      <c r="K58" s="4" t="s">
        <v>5</v>
      </c>
      <c r="L58" s="5">
        <f t="shared" si="6"/>
        <v>0</v>
      </c>
      <c r="M58" s="17" t="str">
        <f>IF(ISERROR(O58),"np",O58)</f>
        <v>np</v>
      </c>
      <c r="N58" s="18">
        <f t="shared" si="8"/>
        <v>0</v>
      </c>
      <c r="O58" s="16" t="e">
        <f>VLOOKUP($C58,'Youth-14 Men''s Epée'!$C$4:$X$209,O$1-2,FALSE)</f>
        <v>#N/A</v>
      </c>
      <c r="P58" s="17" t="str">
        <f>IF(ISERROR(R58),"np",R58)</f>
        <v>np</v>
      </c>
      <c r="Q58" s="18">
        <f t="shared" si="10"/>
        <v>0</v>
      </c>
      <c r="R58" s="16" t="e">
        <f>VLOOKUP($C58,'Youth-14 Men''s Epée'!$C$4:$X$209,R$1-2,FALSE)</f>
        <v>#N/A</v>
      </c>
      <c r="S58" s="17" t="str">
        <f>IF(ISERROR(U58),"np",U58)</f>
        <v>np</v>
      </c>
      <c r="T58" s="18">
        <f t="shared" si="12"/>
        <v>0</v>
      </c>
      <c r="U58" s="16" t="e">
        <f>VLOOKUP($C58,'Youth-14 Men''s Epée'!$C$4:$X$209,U$1-2,FALSE)</f>
        <v>#N/A</v>
      </c>
      <c r="W58">
        <f t="shared" si="35"/>
        <v>0</v>
      </c>
      <c r="X58">
        <f t="shared" si="36"/>
        <v>27.5</v>
      </c>
      <c r="Y58">
        <f t="shared" si="37"/>
        <v>0</v>
      </c>
      <c r="Z58">
        <f t="shared" si="38"/>
        <v>0</v>
      </c>
      <c r="AA58">
        <f t="shared" si="39"/>
        <v>0</v>
      </c>
      <c r="AB58">
        <f t="shared" si="40"/>
        <v>0</v>
      </c>
      <c r="AD58" s="30"/>
    </row>
    <row r="59" ht="13.5">
      <c r="AD59" s="30"/>
    </row>
    <row r="60" ht="13.5">
      <c r="AD60" s="30"/>
    </row>
    <row r="61" ht="13.5">
      <c r="AD61" s="30"/>
    </row>
    <row r="62" ht="13.5">
      <c r="AD62" s="30"/>
    </row>
    <row r="63" ht="13.5">
      <c r="AD63" s="30"/>
    </row>
    <row r="64" ht="13.5">
      <c r="AD64" s="30"/>
    </row>
    <row r="65" ht="13.5">
      <c r="AD65" s="30"/>
    </row>
    <row r="66" ht="13.5">
      <c r="AD66" s="30"/>
    </row>
    <row r="67" ht="13.5">
      <c r="AD67" s="30"/>
    </row>
    <row r="68" ht="13.5">
      <c r="AD68" s="30"/>
    </row>
    <row r="69" ht="13.5">
      <c r="AD69" s="30"/>
    </row>
    <row r="70" ht="13.5">
      <c r="AD70" s="30"/>
    </row>
    <row r="71" ht="13.5">
      <c r="AD71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&amp;L&amp;"Arial,Bold"# Youth-10
* Permanent Resident&amp;"Arial,Regular"
Total = Best 4 results&amp;CPage &amp;P&amp;R&amp;"Arial,Bold"np = Did not earn points (including not competing)&amp;"Arial,Regular"
Printed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258</v>
      </c>
      <c r="H1" s="10"/>
      <c r="I1" s="9" t="s">
        <v>369</v>
      </c>
      <c r="J1" s="10"/>
      <c r="K1" s="9" t="s">
        <v>446</v>
      </c>
      <c r="L1" s="10"/>
      <c r="M1" s="15" t="s">
        <v>256</v>
      </c>
      <c r="N1" s="19"/>
      <c r="O1" s="20">
        <f>HLOOKUP(M1,'Youth-14 Men''s Foil'!$G$1:$L$3,3,0)</f>
        <v>7</v>
      </c>
      <c r="P1" s="15" t="s">
        <v>371</v>
      </c>
      <c r="Q1" s="19"/>
      <c r="R1" s="20">
        <f>HLOOKUP(P1,'Youth-14 Men''s Foil'!$G$1:$L$3,3,0)</f>
        <v>9</v>
      </c>
      <c r="S1" s="15" t="s">
        <v>448</v>
      </c>
      <c r="T1" s="19"/>
      <c r="U1" s="20">
        <f>HLOOKUP(S1,'Youth-14 Men''s Foil'!$G$1:$L$3,3,0)</f>
        <v>11</v>
      </c>
    </row>
    <row r="2" spans="1:30" s="11" customFormat="1" ht="18.75" customHeight="1">
      <c r="A2" s="7"/>
      <c r="B2" s="7"/>
      <c r="C2" s="12"/>
      <c r="D2" s="12"/>
      <c r="E2" s="36"/>
      <c r="F2" s="36"/>
      <c r="G2" s="35" t="s">
        <v>6</v>
      </c>
      <c r="H2" s="10" t="s">
        <v>259</v>
      </c>
      <c r="I2" s="13" t="s">
        <v>6</v>
      </c>
      <c r="J2" s="10" t="s">
        <v>370</v>
      </c>
      <c r="K2" s="13" t="s">
        <v>6</v>
      </c>
      <c r="L2" s="10" t="s">
        <v>447</v>
      </c>
      <c r="M2" s="15" t="str">
        <f ca="1">INDIRECT("'Youth-14 Men''s Foil'!R2C"&amp;O1,FALSE)</f>
        <v>B</v>
      </c>
      <c r="N2" s="19" t="str">
        <f ca="1">INDIRECT("'Youth-14 Men''s Foil'!R2C"&amp;O1+1,FALSE)</f>
        <v>Jan 2003&lt;BR&gt;Y14</v>
      </c>
      <c r="O2" s="14"/>
      <c r="P2" s="15" t="str">
        <f ca="1">INDIRECT("'Youth-14 Men''s Foil'!R2C"&amp;R1,FALSE)</f>
        <v>B</v>
      </c>
      <c r="Q2" s="19" t="str">
        <f ca="1">INDIRECT("'Youth-14 Men''s Foil'!R2C"&amp;R1+1,FALSE)</f>
        <v>Apr 2003&lt;BR&gt;Y14</v>
      </c>
      <c r="R2" s="14"/>
      <c r="S2" s="15" t="str">
        <f ca="1">INDIRECT("'Youth-14 Men''s Foil'!R2C"&amp;U1,FALSE)</f>
        <v>B</v>
      </c>
      <c r="T2" s="19" t="str">
        <f ca="1">INDIRECT("'Youth-14 Men''s Foil'!R2C"&amp;U1+1,FALSE)</f>
        <v>Summer&lt;BR&gt;2003&lt;BR&gt;Y14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3</v>
      </c>
      <c r="O3" s="14"/>
      <c r="P3" s="23">
        <f>COLUMN()</f>
        <v>16</v>
      </c>
      <c r="Q3" s="24">
        <f>HLOOKUP(P2,PointTableHeader,2,FALSE)</f>
        <v>3</v>
      </c>
      <c r="R3" s="14"/>
      <c r="S3" s="23">
        <f>COLUMN()</f>
        <v>19</v>
      </c>
      <c r="T3" s="24">
        <f>HLOOKUP(S2,PointTableHeader,2,FALSE)</f>
        <v>3</v>
      </c>
      <c r="U3" s="14"/>
    </row>
    <row r="4" spans="1:30" ht="13.5">
      <c r="A4" s="2" t="str">
        <f aca="true" t="shared" si="0" ref="A4:A54">IF(E4=0,"",IF(E4=E3,A3,ROW()-3&amp;IF(E4=E5,"T","")))</f>
        <v>1</v>
      </c>
      <c r="B4" s="2" t="str">
        <f aca="true" t="shared" si="1" ref="B4:B35">IF(D4&gt;=U11Cutoff,"#"," ")</f>
        <v> </v>
      </c>
      <c r="C4" s="26" t="s">
        <v>141</v>
      </c>
      <c r="D4" s="26">
        <v>1990</v>
      </c>
      <c r="E4" s="38">
        <f aca="true" t="shared" si="2" ref="E4:E54">LARGE($W4:$AB4,1)+LARGE($W4:$AB4,2)+LARGE($W4:$AB4,3)+LARGE($W4:$AB4,4)</f>
        <v>462</v>
      </c>
      <c r="F4" s="38">
        <f aca="true" t="shared" si="3" ref="F4:F54">LARGE($W4:$Y4,1)+LARGE($W4:$Y4,2)</f>
        <v>153.5</v>
      </c>
      <c r="G4" s="3">
        <v>3</v>
      </c>
      <c r="H4" s="5">
        <f aca="true" t="shared" si="4" ref="H4:H54">IF(OR(G4&gt;=33,ISNUMBER(G4)=FALSE),0,VLOOKUP(G4,PointTable,H$3,TRUE))</f>
        <v>85</v>
      </c>
      <c r="I4" s="4">
        <v>11</v>
      </c>
      <c r="J4" s="5">
        <f aca="true" t="shared" si="5" ref="J4:J54">IF(OR(I4&gt;=33,ISNUMBER(I4)=FALSE),0,VLOOKUP(I4,PointTable,J$3,TRUE))</f>
        <v>52.5</v>
      </c>
      <c r="K4" s="4">
        <v>8</v>
      </c>
      <c r="L4" s="5">
        <f aca="true" t="shared" si="6" ref="L4:L54">IF(OR(K4&gt;=33,ISNUMBER(K4)=FALSE),0,VLOOKUP(K4,PointTable,L$3,TRUE))</f>
        <v>68.5</v>
      </c>
      <c r="M4" s="17">
        <f aca="true" t="shared" si="7" ref="M4:M35">IF(ISERROR(O4),"np",O4)</f>
        <v>18</v>
      </c>
      <c r="N4" s="18">
        <f aca="true" t="shared" si="8" ref="N4:N54">IF(OR(M4&gt;=33,ISNUMBER(M4)=FALSE),0,VLOOKUP(M4,PointTable,N$3,TRUE))</f>
        <v>69</v>
      </c>
      <c r="O4" s="16">
        <f>VLOOKUP($C4,'Youth-14 Men''s Foil'!$C$4:$X$199,O$1-2,FALSE)</f>
        <v>18</v>
      </c>
      <c r="P4" s="17">
        <f aca="true" t="shared" si="9" ref="P4:P35">IF(ISERROR(R4),"np",R4)</f>
        <v>3</v>
      </c>
      <c r="Q4" s="18">
        <f aca="true" t="shared" si="10" ref="Q4:Q54">IF(OR(P4&gt;=33,ISNUMBER(P4)=FALSE),0,VLOOKUP(P4,PointTable,Q$3,TRUE))</f>
        <v>170</v>
      </c>
      <c r="R4" s="16">
        <f>VLOOKUP($C4,'Youth-14 Men''s Foil'!$C$4:$X$199,R$1-2,FALSE)</f>
        <v>3</v>
      </c>
      <c r="S4" s="17">
        <f aca="true" t="shared" si="11" ref="S4:S35">IF(ISERROR(U4),"np",U4)</f>
        <v>7</v>
      </c>
      <c r="T4" s="18">
        <f aca="true" t="shared" si="12" ref="T4:T54">IF(OR(S4&gt;=33,ISNUMBER(S4)=FALSE),0,VLOOKUP(S4,PointTable,T$3,TRUE))</f>
        <v>138</v>
      </c>
      <c r="U4" s="16">
        <f>VLOOKUP($C4,'Youth-14 Men''s Foil'!$C$4:$X$199,U$1-2,FALSE)</f>
        <v>7</v>
      </c>
      <c r="W4">
        <f aca="true" t="shared" si="13" ref="W4:W21">H4</f>
        <v>85</v>
      </c>
      <c r="X4">
        <f aca="true" t="shared" si="14" ref="X4:X21">J4</f>
        <v>52.5</v>
      </c>
      <c r="Y4">
        <f aca="true" t="shared" si="15" ref="Y4:Y21">L4</f>
        <v>68.5</v>
      </c>
      <c r="Z4">
        <f aca="true" t="shared" si="16" ref="Z4:Z21">N4</f>
        <v>69</v>
      </c>
      <c r="AA4">
        <f aca="true" t="shared" si="17" ref="AA4:AA21">Q4</f>
        <v>170</v>
      </c>
      <c r="AB4">
        <f aca="true" t="shared" si="18" ref="AB4:AB21">T4</f>
        <v>138</v>
      </c>
      <c r="AD4" s="30"/>
    </row>
    <row r="5" spans="1:30" ht="13.5">
      <c r="A5" s="2" t="str">
        <f t="shared" si="0"/>
        <v>2</v>
      </c>
      <c r="B5" s="2" t="str">
        <f>IF(D5&gt;=U11Cutoff,"#"," ")</f>
        <v> </v>
      </c>
      <c r="C5" s="26" t="s">
        <v>73</v>
      </c>
      <c r="D5" s="32">
        <v>1990</v>
      </c>
      <c r="E5" s="38">
        <f t="shared" si="2"/>
        <v>365</v>
      </c>
      <c r="F5" s="38">
        <f t="shared" si="3"/>
        <v>155</v>
      </c>
      <c r="G5" s="3">
        <v>3</v>
      </c>
      <c r="H5" s="5">
        <f t="shared" si="4"/>
        <v>85</v>
      </c>
      <c r="I5" s="4">
        <v>5</v>
      </c>
      <c r="J5" s="5">
        <f t="shared" si="5"/>
        <v>70</v>
      </c>
      <c r="K5" s="4" t="s">
        <v>5</v>
      </c>
      <c r="L5" s="5">
        <f t="shared" si="6"/>
        <v>0</v>
      </c>
      <c r="M5" s="17">
        <f>IF(ISERROR(O5),"np",O5)</f>
        <v>25.5</v>
      </c>
      <c r="N5" s="18">
        <f t="shared" si="8"/>
        <v>61.5</v>
      </c>
      <c r="O5" s="16">
        <f>VLOOKUP($C5,'Youth-14 Men''s Foil'!$C$4:$X$199,O$1-2,FALSE)</f>
        <v>25.5</v>
      </c>
      <c r="P5" s="17">
        <f>IF(ISERROR(R5),"np",R5)</f>
        <v>10</v>
      </c>
      <c r="Q5" s="18">
        <f t="shared" si="10"/>
        <v>106</v>
      </c>
      <c r="R5" s="16">
        <f>VLOOKUP($C5,'Youth-14 Men''s Foil'!$C$4:$X$199,R$1-2,FALSE)</f>
        <v>10</v>
      </c>
      <c r="S5" s="17">
        <f>IF(ISERROR(U5),"np",U5)</f>
        <v>12</v>
      </c>
      <c r="T5" s="18">
        <f t="shared" si="12"/>
        <v>104</v>
      </c>
      <c r="U5" s="16">
        <f>VLOOKUP($C5,'Youth-14 Men''s Foil'!$C$4:$X$199,U$1-2,FALSE)</f>
        <v>12</v>
      </c>
      <c r="W5">
        <f t="shared" si="13"/>
        <v>85</v>
      </c>
      <c r="X5">
        <f t="shared" si="14"/>
        <v>70</v>
      </c>
      <c r="Y5">
        <f t="shared" si="15"/>
        <v>0</v>
      </c>
      <c r="Z5">
        <f t="shared" si="16"/>
        <v>61.5</v>
      </c>
      <c r="AA5">
        <f t="shared" si="17"/>
        <v>106</v>
      </c>
      <c r="AB5">
        <f t="shared" si="18"/>
        <v>104</v>
      </c>
      <c r="AD5" s="30"/>
    </row>
    <row r="6" spans="1:30" ht="13.5">
      <c r="A6" s="2" t="str">
        <f t="shared" si="0"/>
        <v>3</v>
      </c>
      <c r="B6" s="2" t="str">
        <f t="shared" si="1"/>
        <v> </v>
      </c>
      <c r="C6" s="26" t="s">
        <v>143</v>
      </c>
      <c r="D6" s="26">
        <v>1990</v>
      </c>
      <c r="E6" s="38">
        <f t="shared" si="2"/>
        <v>360.25</v>
      </c>
      <c r="F6" s="38">
        <f t="shared" si="3"/>
        <v>154.75</v>
      </c>
      <c r="G6" s="3">
        <v>8</v>
      </c>
      <c r="H6" s="5">
        <f t="shared" si="4"/>
        <v>68.5</v>
      </c>
      <c r="I6" s="4">
        <v>3</v>
      </c>
      <c r="J6" s="5">
        <f t="shared" si="5"/>
        <v>85</v>
      </c>
      <c r="K6" s="4">
        <v>5.5</v>
      </c>
      <c r="L6" s="5">
        <f t="shared" si="6"/>
        <v>69.75</v>
      </c>
      <c r="M6" s="17">
        <f t="shared" si="7"/>
        <v>19</v>
      </c>
      <c r="N6" s="18">
        <f t="shared" si="8"/>
        <v>68</v>
      </c>
      <c r="O6" s="16">
        <f>VLOOKUP($C6,'Youth-14 Men''s Foil'!$C$4:$X$199,O$1-2,FALSE)</f>
        <v>19</v>
      </c>
      <c r="P6" s="17">
        <f t="shared" si="9"/>
        <v>8</v>
      </c>
      <c r="Q6" s="18">
        <f t="shared" si="10"/>
        <v>137</v>
      </c>
      <c r="R6" s="16">
        <f>VLOOKUP($C6,'Youth-14 Men''s Foil'!$C$4:$X$199,R$1-2,FALSE)</f>
        <v>8</v>
      </c>
      <c r="S6" s="17" t="str">
        <f t="shared" si="11"/>
        <v>np</v>
      </c>
      <c r="T6" s="18">
        <f t="shared" si="12"/>
        <v>0</v>
      </c>
      <c r="U6" s="16" t="str">
        <f>VLOOKUP($C6,'Youth-14 Men''s Foil'!$C$4:$X$199,U$1-2,FALSE)</f>
        <v>np</v>
      </c>
      <c r="W6">
        <f t="shared" si="13"/>
        <v>68.5</v>
      </c>
      <c r="X6">
        <f t="shared" si="14"/>
        <v>85</v>
      </c>
      <c r="Y6">
        <f t="shared" si="15"/>
        <v>69.75</v>
      </c>
      <c r="Z6">
        <f t="shared" si="16"/>
        <v>68</v>
      </c>
      <c r="AA6">
        <f t="shared" si="17"/>
        <v>137</v>
      </c>
      <c r="AB6">
        <f t="shared" si="18"/>
        <v>0</v>
      </c>
      <c r="AD6" s="30"/>
    </row>
    <row r="7" spans="1:30" ht="13.5">
      <c r="A7" s="2" t="str">
        <f t="shared" si="0"/>
        <v>4</v>
      </c>
      <c r="B7" s="2" t="str">
        <f>IF(D7&gt;=U11Cutoff,"#"," ")</f>
        <v> </v>
      </c>
      <c r="C7" s="26" t="s">
        <v>140</v>
      </c>
      <c r="D7" s="26">
        <v>1990</v>
      </c>
      <c r="E7" s="38">
        <f t="shared" si="2"/>
        <v>339</v>
      </c>
      <c r="F7" s="38">
        <f t="shared" si="3"/>
        <v>200</v>
      </c>
      <c r="G7" s="3">
        <v>1</v>
      </c>
      <c r="H7" s="5">
        <f t="shared" si="4"/>
        <v>100</v>
      </c>
      <c r="I7" s="4">
        <v>1</v>
      </c>
      <c r="J7" s="5">
        <f t="shared" si="5"/>
        <v>100</v>
      </c>
      <c r="K7" s="4">
        <v>7</v>
      </c>
      <c r="L7" s="5">
        <f t="shared" si="6"/>
        <v>69</v>
      </c>
      <c r="M7" s="17">
        <f>IF(ISERROR(O7),"np",O7)</f>
        <v>29</v>
      </c>
      <c r="N7" s="18">
        <f t="shared" si="8"/>
        <v>58</v>
      </c>
      <c r="O7" s="16">
        <f>VLOOKUP($C7,'Youth-14 Men''s Foil'!$C$4:$X$199,O$1-2,FALSE)</f>
        <v>29</v>
      </c>
      <c r="P7" s="17" t="str">
        <f>IF(ISERROR(R7),"np",R7)</f>
        <v>np</v>
      </c>
      <c r="Q7" s="18">
        <f t="shared" si="10"/>
        <v>0</v>
      </c>
      <c r="R7" s="16" t="str">
        <f>VLOOKUP($C7,'Youth-14 Men''s Foil'!$C$4:$X$199,R$1-2,FALSE)</f>
        <v>np</v>
      </c>
      <c r="S7" s="17">
        <f>IF(ISERROR(U7),"np",U7)</f>
        <v>17</v>
      </c>
      <c r="T7" s="18">
        <f t="shared" si="12"/>
        <v>70</v>
      </c>
      <c r="U7" s="16">
        <f>VLOOKUP($C7,'Youth-14 Men''s Foil'!$C$4:$X$199,U$1-2,FALSE)</f>
        <v>17</v>
      </c>
      <c r="W7">
        <f t="shared" si="13"/>
        <v>100</v>
      </c>
      <c r="X7">
        <f t="shared" si="14"/>
        <v>100</v>
      </c>
      <c r="Y7">
        <f t="shared" si="15"/>
        <v>69</v>
      </c>
      <c r="Z7">
        <f t="shared" si="16"/>
        <v>58</v>
      </c>
      <c r="AA7">
        <f t="shared" si="17"/>
        <v>0</v>
      </c>
      <c r="AB7">
        <f t="shared" si="18"/>
        <v>70</v>
      </c>
      <c r="AD7" s="30"/>
    </row>
    <row r="8" spans="1:30" ht="13.5">
      <c r="A8" s="2" t="str">
        <f t="shared" si="0"/>
        <v>5</v>
      </c>
      <c r="B8" s="2" t="str">
        <f>IF(D8&gt;=U11Cutoff,"#"," ")</f>
        <v> </v>
      </c>
      <c r="C8" s="26" t="s">
        <v>31</v>
      </c>
      <c r="D8" s="26">
        <v>1990</v>
      </c>
      <c r="E8" s="38">
        <f t="shared" si="2"/>
        <v>332</v>
      </c>
      <c r="F8" s="38">
        <f t="shared" si="3"/>
        <v>162</v>
      </c>
      <c r="G8" s="3">
        <v>5</v>
      </c>
      <c r="H8" s="5">
        <f t="shared" si="4"/>
        <v>70</v>
      </c>
      <c r="I8" s="4" t="s">
        <v>5</v>
      </c>
      <c r="J8" s="5">
        <f t="shared" si="5"/>
        <v>0</v>
      </c>
      <c r="K8" s="4">
        <v>2</v>
      </c>
      <c r="L8" s="5">
        <f t="shared" si="6"/>
        <v>92</v>
      </c>
      <c r="M8" s="17">
        <f>IF(ISERROR(O8),"np",O8)</f>
        <v>21</v>
      </c>
      <c r="N8" s="18">
        <f t="shared" si="8"/>
        <v>66</v>
      </c>
      <c r="O8" s="16">
        <f>VLOOKUP($C8,'Youth-14 Men''s Foil'!$C$4:$X$199,O$1-2,FALSE)</f>
        <v>21</v>
      </c>
      <c r="P8" s="17">
        <f>IF(ISERROR(R8),"np",R8)</f>
        <v>12</v>
      </c>
      <c r="Q8" s="18">
        <f t="shared" si="10"/>
        <v>104</v>
      </c>
      <c r="R8" s="16">
        <f>VLOOKUP($C8,'Youth-14 Men''s Foil'!$C$4:$X$199,R$1-2,FALSE)</f>
        <v>12</v>
      </c>
      <c r="S8" s="17" t="str">
        <f>IF(ISERROR(U8),"np",U8)</f>
        <v>np</v>
      </c>
      <c r="T8" s="18">
        <f t="shared" si="12"/>
        <v>0</v>
      </c>
      <c r="U8" s="16" t="str">
        <f>VLOOKUP($C8,'Youth-14 Men''s Foil'!$C$4:$X$199,U$1-2,FALSE)</f>
        <v>np</v>
      </c>
      <c r="W8">
        <f t="shared" si="13"/>
        <v>70</v>
      </c>
      <c r="X8">
        <f t="shared" si="14"/>
        <v>0</v>
      </c>
      <c r="Y8">
        <f t="shared" si="15"/>
        <v>92</v>
      </c>
      <c r="Z8">
        <f t="shared" si="16"/>
        <v>66</v>
      </c>
      <c r="AA8">
        <f t="shared" si="17"/>
        <v>104</v>
      </c>
      <c r="AB8">
        <f t="shared" si="18"/>
        <v>0</v>
      </c>
      <c r="AD8" s="30"/>
    </row>
    <row r="9" spans="1:30" ht="13.5">
      <c r="A9" s="2" t="str">
        <f t="shared" si="0"/>
        <v>6</v>
      </c>
      <c r="B9" s="2" t="str">
        <f t="shared" si="1"/>
        <v> </v>
      </c>
      <c r="C9" s="26" t="s">
        <v>144</v>
      </c>
      <c r="D9" s="26">
        <v>1990</v>
      </c>
      <c r="E9" s="38">
        <f t="shared" si="2"/>
        <v>331</v>
      </c>
      <c r="F9" s="38">
        <f t="shared" si="3"/>
        <v>192</v>
      </c>
      <c r="G9" s="3">
        <v>15</v>
      </c>
      <c r="H9" s="5">
        <f t="shared" si="4"/>
        <v>50.5</v>
      </c>
      <c r="I9" s="4">
        <v>2</v>
      </c>
      <c r="J9" s="5">
        <f t="shared" si="5"/>
        <v>92</v>
      </c>
      <c r="K9" s="4">
        <v>1</v>
      </c>
      <c r="L9" s="5">
        <f t="shared" si="6"/>
        <v>100</v>
      </c>
      <c r="M9" s="17" t="str">
        <f t="shared" si="7"/>
        <v>np</v>
      </c>
      <c r="N9" s="18">
        <f t="shared" si="8"/>
        <v>0</v>
      </c>
      <c r="O9" s="16" t="str">
        <f>VLOOKUP($C9,'Youth-14 Men''s Foil'!$C$4:$X$199,O$1-2,FALSE)</f>
        <v>np</v>
      </c>
      <c r="P9" s="17">
        <f t="shared" si="9"/>
        <v>17</v>
      </c>
      <c r="Q9" s="18">
        <f t="shared" si="10"/>
        <v>70</v>
      </c>
      <c r="R9" s="16">
        <f>VLOOKUP($C9,'Youth-14 Men''s Foil'!$C$4:$X$199,R$1-2,FALSE)</f>
        <v>17</v>
      </c>
      <c r="S9" s="17">
        <f t="shared" si="11"/>
        <v>18</v>
      </c>
      <c r="T9" s="18">
        <f t="shared" si="12"/>
        <v>69</v>
      </c>
      <c r="U9" s="16">
        <f>VLOOKUP($C9,'Youth-14 Men''s Foil'!$C$4:$X$199,U$1-2,FALSE)</f>
        <v>18</v>
      </c>
      <c r="W9">
        <f t="shared" si="13"/>
        <v>50.5</v>
      </c>
      <c r="X9">
        <f t="shared" si="14"/>
        <v>92</v>
      </c>
      <c r="Y9">
        <f t="shared" si="15"/>
        <v>100</v>
      </c>
      <c r="Z9">
        <f t="shared" si="16"/>
        <v>0</v>
      </c>
      <c r="AA9">
        <f t="shared" si="17"/>
        <v>70</v>
      </c>
      <c r="AB9">
        <f t="shared" si="18"/>
        <v>69</v>
      </c>
      <c r="AD9" s="30"/>
    </row>
    <row r="10" spans="1:30" ht="13.5">
      <c r="A10" s="2" t="str">
        <f t="shared" si="0"/>
        <v>7</v>
      </c>
      <c r="B10" s="2" t="str">
        <f t="shared" si="1"/>
        <v> </v>
      </c>
      <c r="C10" s="26" t="s">
        <v>221</v>
      </c>
      <c r="D10" s="26">
        <v>1990</v>
      </c>
      <c r="E10" s="38">
        <f t="shared" si="2"/>
        <v>290.5</v>
      </c>
      <c r="F10" s="38">
        <f t="shared" si="3"/>
        <v>161</v>
      </c>
      <c r="G10" s="3">
        <v>2</v>
      </c>
      <c r="H10" s="5">
        <f t="shared" si="4"/>
        <v>92</v>
      </c>
      <c r="I10" s="4">
        <v>7</v>
      </c>
      <c r="J10" s="5">
        <f t="shared" si="5"/>
        <v>69</v>
      </c>
      <c r="K10" s="4">
        <v>9</v>
      </c>
      <c r="L10" s="5">
        <f t="shared" si="6"/>
        <v>53.5</v>
      </c>
      <c r="M10" s="17">
        <f t="shared" si="7"/>
        <v>22</v>
      </c>
      <c r="N10" s="18">
        <f t="shared" si="8"/>
        <v>65</v>
      </c>
      <c r="O10" s="16">
        <f>VLOOKUP($C10,'Youth-14 Men''s Foil'!$C$4:$X$199,O$1-2,FALSE)</f>
        <v>22</v>
      </c>
      <c r="P10" s="17" t="str">
        <f t="shared" si="9"/>
        <v>np</v>
      </c>
      <c r="Q10" s="18">
        <f t="shared" si="10"/>
        <v>0</v>
      </c>
      <c r="R10" s="16" t="str">
        <f>VLOOKUP($C10,'Youth-14 Men''s Foil'!$C$4:$X$199,R$1-2,FALSE)</f>
        <v>np</v>
      </c>
      <c r="S10" s="17">
        <f t="shared" si="11"/>
        <v>22.5</v>
      </c>
      <c r="T10" s="18">
        <f t="shared" si="12"/>
        <v>64.5</v>
      </c>
      <c r="U10" s="16">
        <f>VLOOKUP($C10,'Youth-14 Men''s Foil'!$C$4:$X$199,U$1-2,FALSE)</f>
        <v>22.5</v>
      </c>
      <c r="W10">
        <f t="shared" si="13"/>
        <v>92</v>
      </c>
      <c r="X10">
        <f t="shared" si="14"/>
        <v>69</v>
      </c>
      <c r="Y10">
        <f t="shared" si="15"/>
        <v>53.5</v>
      </c>
      <c r="Z10">
        <f t="shared" si="16"/>
        <v>65</v>
      </c>
      <c r="AA10">
        <f t="shared" si="17"/>
        <v>0</v>
      </c>
      <c r="AB10">
        <f t="shared" si="18"/>
        <v>64.5</v>
      </c>
      <c r="AD10" s="30"/>
    </row>
    <row r="11" spans="1:30" ht="13.5">
      <c r="A11" s="2" t="str">
        <f t="shared" si="0"/>
        <v>8</v>
      </c>
      <c r="B11" s="2" t="str">
        <f t="shared" si="1"/>
        <v> </v>
      </c>
      <c r="C11" s="26" t="s">
        <v>142</v>
      </c>
      <c r="D11" s="26">
        <v>1990</v>
      </c>
      <c r="E11" s="38">
        <f t="shared" si="2"/>
        <v>289.75</v>
      </c>
      <c r="F11" s="38">
        <f t="shared" si="3"/>
        <v>104.75</v>
      </c>
      <c r="G11" s="3">
        <v>17</v>
      </c>
      <c r="H11" s="5">
        <f t="shared" si="4"/>
        <v>35</v>
      </c>
      <c r="I11" s="4">
        <v>17</v>
      </c>
      <c r="J11" s="5">
        <f t="shared" si="5"/>
        <v>35</v>
      </c>
      <c r="K11" s="4">
        <v>5.5</v>
      </c>
      <c r="L11" s="5">
        <f t="shared" si="6"/>
        <v>69.75</v>
      </c>
      <c r="M11" s="17">
        <f t="shared" si="7"/>
        <v>15</v>
      </c>
      <c r="N11" s="18">
        <f t="shared" si="8"/>
        <v>101</v>
      </c>
      <c r="O11" s="16">
        <f>VLOOKUP($C11,'Youth-14 Men''s Foil'!$C$4:$X$199,O$1-2,FALSE)</f>
        <v>15</v>
      </c>
      <c r="P11" s="17">
        <f t="shared" si="9"/>
        <v>31</v>
      </c>
      <c r="Q11" s="18">
        <f t="shared" si="10"/>
        <v>56</v>
      </c>
      <c r="R11" s="16">
        <f>VLOOKUP($C11,'Youth-14 Men''s Foil'!$C$4:$X$199,R$1-2,FALSE)</f>
        <v>31</v>
      </c>
      <c r="S11" s="17">
        <f t="shared" si="11"/>
        <v>24</v>
      </c>
      <c r="T11" s="18">
        <f t="shared" si="12"/>
        <v>63</v>
      </c>
      <c r="U11" s="16">
        <f>VLOOKUP($C11,'Youth-14 Men''s Foil'!$C$4:$X$199,U$1-2,FALSE)</f>
        <v>24</v>
      </c>
      <c r="W11">
        <f t="shared" si="13"/>
        <v>35</v>
      </c>
      <c r="X11">
        <f t="shared" si="14"/>
        <v>35</v>
      </c>
      <c r="Y11">
        <f t="shared" si="15"/>
        <v>69.75</v>
      </c>
      <c r="Z11">
        <f t="shared" si="16"/>
        <v>101</v>
      </c>
      <c r="AA11">
        <f t="shared" si="17"/>
        <v>56</v>
      </c>
      <c r="AB11">
        <f t="shared" si="18"/>
        <v>63</v>
      </c>
      <c r="AD11" s="30"/>
    </row>
    <row r="12" spans="1:30" ht="13.5">
      <c r="A12" s="2" t="str">
        <f t="shared" si="0"/>
        <v>9</v>
      </c>
      <c r="B12" s="2" t="str">
        <f>IF(D12&gt;=U11Cutoff,"#"," ")</f>
        <v> </v>
      </c>
      <c r="C12" s="26" t="s">
        <v>42</v>
      </c>
      <c r="D12" s="26">
        <v>1990</v>
      </c>
      <c r="E12" s="38">
        <f t="shared" si="2"/>
        <v>270</v>
      </c>
      <c r="F12" s="38">
        <f t="shared" si="3"/>
        <v>119.5</v>
      </c>
      <c r="G12" s="3">
        <v>18</v>
      </c>
      <c r="H12" s="5">
        <f t="shared" si="4"/>
        <v>34.5</v>
      </c>
      <c r="I12" s="4">
        <v>3</v>
      </c>
      <c r="J12" s="5">
        <f t="shared" si="5"/>
        <v>85</v>
      </c>
      <c r="K12" s="4">
        <v>27</v>
      </c>
      <c r="L12" s="5">
        <f t="shared" si="6"/>
        <v>30</v>
      </c>
      <c r="M12" s="17">
        <f>IF(ISERROR(O12),"np",O12)</f>
        <v>27</v>
      </c>
      <c r="N12" s="18">
        <f t="shared" si="8"/>
        <v>60</v>
      </c>
      <c r="O12" s="16">
        <f>VLOOKUP($C12,'Youth-14 Men''s Foil'!$C$4:$X$199,O$1-2,FALSE)</f>
        <v>27</v>
      </c>
      <c r="P12" s="17">
        <f>IF(ISERROR(R12),"np",R12)</f>
        <v>24</v>
      </c>
      <c r="Q12" s="18">
        <f t="shared" si="10"/>
        <v>63</v>
      </c>
      <c r="R12" s="16">
        <f>VLOOKUP($C12,'Youth-14 Men''s Foil'!$C$4:$X$199,R$1-2,FALSE)</f>
        <v>24</v>
      </c>
      <c r="S12" s="17">
        <f>IF(ISERROR(U12),"np",U12)</f>
        <v>25</v>
      </c>
      <c r="T12" s="18">
        <f t="shared" si="12"/>
        <v>62</v>
      </c>
      <c r="U12" s="16">
        <f>VLOOKUP($C12,'Youth-14 Men''s Foil'!$C$4:$X$199,U$1-2,FALSE)</f>
        <v>25</v>
      </c>
      <c r="W12">
        <f t="shared" si="13"/>
        <v>34.5</v>
      </c>
      <c r="X12">
        <f t="shared" si="14"/>
        <v>85</v>
      </c>
      <c r="Y12">
        <f t="shared" si="15"/>
        <v>30</v>
      </c>
      <c r="Z12">
        <f t="shared" si="16"/>
        <v>60</v>
      </c>
      <c r="AA12">
        <f t="shared" si="17"/>
        <v>63</v>
      </c>
      <c r="AB12">
        <f t="shared" si="18"/>
        <v>62</v>
      </c>
      <c r="AD12" s="30"/>
    </row>
    <row r="13" spans="1:30" ht="13.5">
      <c r="A13" s="2" t="str">
        <f t="shared" si="0"/>
        <v>10</v>
      </c>
      <c r="B13" s="2" t="str">
        <f t="shared" si="1"/>
        <v>#</v>
      </c>
      <c r="C13" s="26" t="s">
        <v>72</v>
      </c>
      <c r="D13" s="26">
        <v>1992</v>
      </c>
      <c r="E13" s="38">
        <f t="shared" si="2"/>
        <v>235</v>
      </c>
      <c r="F13" s="38">
        <f t="shared" si="3"/>
        <v>135</v>
      </c>
      <c r="G13" s="3">
        <v>23</v>
      </c>
      <c r="H13" s="5">
        <f t="shared" si="4"/>
        <v>32</v>
      </c>
      <c r="I13" s="4">
        <v>16</v>
      </c>
      <c r="J13" s="5">
        <f t="shared" si="5"/>
        <v>50</v>
      </c>
      <c r="K13" s="4">
        <v>3</v>
      </c>
      <c r="L13" s="5">
        <f t="shared" si="6"/>
        <v>85</v>
      </c>
      <c r="M13" s="17" t="str">
        <f t="shared" si="7"/>
        <v>np</v>
      </c>
      <c r="N13" s="18">
        <f t="shared" si="8"/>
        <v>0</v>
      </c>
      <c r="O13" s="16" t="str">
        <f>VLOOKUP($C13,'Youth-14 Men''s Foil'!$C$4:$X$199,O$1-2,FALSE)</f>
        <v>np</v>
      </c>
      <c r="P13" s="17" t="str">
        <f t="shared" si="9"/>
        <v>np</v>
      </c>
      <c r="Q13" s="18">
        <f t="shared" si="10"/>
        <v>0</v>
      </c>
      <c r="R13" s="16" t="str">
        <f>VLOOKUP($C13,'Youth-14 Men''s Foil'!$C$4:$X$199,R$1-2,FALSE)</f>
        <v>np</v>
      </c>
      <c r="S13" s="17">
        <f t="shared" si="11"/>
        <v>19</v>
      </c>
      <c r="T13" s="18">
        <f t="shared" si="12"/>
        <v>68</v>
      </c>
      <c r="U13" s="16">
        <f>VLOOKUP($C13,'Youth-14 Men''s Foil'!$C$4:$X$199,U$1-2,FALSE)</f>
        <v>19</v>
      </c>
      <c r="W13">
        <f t="shared" si="13"/>
        <v>32</v>
      </c>
      <c r="X13">
        <f t="shared" si="14"/>
        <v>50</v>
      </c>
      <c r="Y13">
        <f t="shared" si="15"/>
        <v>85</v>
      </c>
      <c r="Z13">
        <f t="shared" si="16"/>
        <v>0</v>
      </c>
      <c r="AA13">
        <f t="shared" si="17"/>
        <v>0</v>
      </c>
      <c r="AB13">
        <f t="shared" si="18"/>
        <v>68</v>
      </c>
      <c r="AD13" s="30"/>
    </row>
    <row r="14" spans="1:30" ht="13.5">
      <c r="A14" s="2" t="str">
        <f t="shared" si="0"/>
        <v>11</v>
      </c>
      <c r="B14" s="2" t="str">
        <f t="shared" si="1"/>
        <v> </v>
      </c>
      <c r="C14" s="26" t="s">
        <v>59</v>
      </c>
      <c r="D14" s="26">
        <v>1991</v>
      </c>
      <c r="E14" s="38">
        <f t="shared" si="2"/>
        <v>219.5</v>
      </c>
      <c r="F14" s="38">
        <f t="shared" si="3"/>
        <v>106</v>
      </c>
      <c r="G14" s="3">
        <v>10</v>
      </c>
      <c r="H14" s="5">
        <f t="shared" si="4"/>
        <v>53</v>
      </c>
      <c r="I14" s="4">
        <v>15</v>
      </c>
      <c r="J14" s="5">
        <f t="shared" si="5"/>
        <v>50.5</v>
      </c>
      <c r="K14" s="4">
        <v>10</v>
      </c>
      <c r="L14" s="5">
        <f t="shared" si="6"/>
        <v>53</v>
      </c>
      <c r="M14" s="17">
        <f t="shared" si="7"/>
        <v>24</v>
      </c>
      <c r="N14" s="18">
        <f t="shared" si="8"/>
        <v>63</v>
      </c>
      <c r="O14" s="16">
        <f>VLOOKUP($C14,'Youth-14 Men''s Foil'!$C$4:$X$199,O$1-2,FALSE)</f>
        <v>24</v>
      </c>
      <c r="P14" s="17" t="str">
        <f t="shared" si="9"/>
        <v>np</v>
      </c>
      <c r="Q14" s="18">
        <f t="shared" si="10"/>
        <v>0</v>
      </c>
      <c r="R14" s="16" t="str">
        <f>VLOOKUP($C14,'Youth-14 Men''s Foil'!$C$4:$X$199,R$1-2,FALSE)</f>
        <v>np</v>
      </c>
      <c r="S14" s="17" t="str">
        <f t="shared" si="11"/>
        <v>np</v>
      </c>
      <c r="T14" s="18">
        <f t="shared" si="12"/>
        <v>0</v>
      </c>
      <c r="U14" s="16" t="str">
        <f>VLOOKUP($C14,'Youth-14 Men''s Foil'!$C$4:$X$199,U$1-2,FALSE)</f>
        <v>np</v>
      </c>
      <c r="W14">
        <f t="shared" si="13"/>
        <v>53</v>
      </c>
      <c r="X14">
        <f t="shared" si="14"/>
        <v>50.5</v>
      </c>
      <c r="Y14">
        <f t="shared" si="15"/>
        <v>53</v>
      </c>
      <c r="Z14">
        <f t="shared" si="16"/>
        <v>63</v>
      </c>
      <c r="AA14">
        <f t="shared" si="17"/>
        <v>0</v>
      </c>
      <c r="AB14">
        <f t="shared" si="18"/>
        <v>0</v>
      </c>
      <c r="AD14" s="30"/>
    </row>
    <row r="15" spans="1:30" ht="13.5">
      <c r="A15" s="2" t="str">
        <f t="shared" si="0"/>
        <v>12</v>
      </c>
      <c r="B15" s="2" t="str">
        <f t="shared" si="1"/>
        <v>#</v>
      </c>
      <c r="C15" s="26" t="s">
        <v>185</v>
      </c>
      <c r="D15" s="26">
        <v>1992</v>
      </c>
      <c r="E15" s="38">
        <f t="shared" si="2"/>
        <v>216.5</v>
      </c>
      <c r="F15" s="38">
        <f t="shared" si="3"/>
        <v>83.5</v>
      </c>
      <c r="G15" s="3">
        <v>22</v>
      </c>
      <c r="H15" s="5">
        <f t="shared" si="4"/>
        <v>32.5</v>
      </c>
      <c r="I15" s="4">
        <v>14</v>
      </c>
      <c r="J15" s="5">
        <f t="shared" si="5"/>
        <v>51</v>
      </c>
      <c r="K15" s="4" t="s">
        <v>5</v>
      </c>
      <c r="L15" s="5">
        <f t="shared" si="6"/>
        <v>0</v>
      </c>
      <c r="M15" s="17">
        <f t="shared" si="7"/>
        <v>23</v>
      </c>
      <c r="N15" s="18">
        <f t="shared" si="8"/>
        <v>64</v>
      </c>
      <c r="O15" s="16">
        <f>VLOOKUP($C15,'Youth-14 Men''s Foil'!$C$4:$X$199,O$1-2,FALSE)</f>
        <v>23</v>
      </c>
      <c r="P15" s="17">
        <f t="shared" si="9"/>
        <v>18</v>
      </c>
      <c r="Q15" s="18">
        <f t="shared" si="10"/>
        <v>69</v>
      </c>
      <c r="R15" s="16">
        <f>VLOOKUP($C15,'Youth-14 Men''s Foil'!$C$4:$X$199,R$1-2,FALSE)</f>
        <v>18</v>
      </c>
      <c r="S15" s="17" t="str">
        <f t="shared" si="11"/>
        <v>np</v>
      </c>
      <c r="T15" s="18">
        <f t="shared" si="12"/>
        <v>0</v>
      </c>
      <c r="U15" s="16" t="str">
        <f>VLOOKUP($C15,'Youth-14 Men''s Foil'!$C$4:$X$199,U$1-2,FALSE)</f>
        <v>np</v>
      </c>
      <c r="W15">
        <f t="shared" si="13"/>
        <v>32.5</v>
      </c>
      <c r="X15">
        <f t="shared" si="14"/>
        <v>51</v>
      </c>
      <c r="Y15">
        <f t="shared" si="15"/>
        <v>0</v>
      </c>
      <c r="Z15">
        <f t="shared" si="16"/>
        <v>64</v>
      </c>
      <c r="AA15">
        <f t="shared" si="17"/>
        <v>69</v>
      </c>
      <c r="AB15">
        <f t="shared" si="18"/>
        <v>0</v>
      </c>
      <c r="AD15" s="30"/>
    </row>
    <row r="16" spans="1:30" ht="13.5">
      <c r="A16" s="2" t="str">
        <f t="shared" si="0"/>
        <v>13</v>
      </c>
      <c r="B16" s="2" t="str">
        <f t="shared" si="1"/>
        <v> </v>
      </c>
      <c r="C16" s="26" t="s">
        <v>223</v>
      </c>
      <c r="D16" s="26">
        <v>1990</v>
      </c>
      <c r="E16" s="38">
        <f t="shared" si="2"/>
        <v>211.5</v>
      </c>
      <c r="F16" s="38">
        <f t="shared" si="3"/>
        <v>105.5</v>
      </c>
      <c r="G16" s="3">
        <v>11</v>
      </c>
      <c r="H16" s="5">
        <f t="shared" si="4"/>
        <v>52.5</v>
      </c>
      <c r="I16" s="4">
        <v>10</v>
      </c>
      <c r="J16" s="5">
        <f t="shared" si="5"/>
        <v>53</v>
      </c>
      <c r="K16" s="4">
        <v>14</v>
      </c>
      <c r="L16" s="5">
        <f t="shared" si="6"/>
        <v>51</v>
      </c>
      <c r="M16" s="17">
        <f t="shared" si="7"/>
        <v>32</v>
      </c>
      <c r="N16" s="18">
        <f t="shared" si="8"/>
        <v>55</v>
      </c>
      <c r="O16" s="16">
        <f>VLOOKUP($C16,'Youth-14 Men''s Foil'!$C$4:$X$199,O$1-2,FALSE)</f>
        <v>32</v>
      </c>
      <c r="P16" s="17" t="str">
        <f t="shared" si="9"/>
        <v>np</v>
      </c>
      <c r="Q16" s="18">
        <f t="shared" si="10"/>
        <v>0</v>
      </c>
      <c r="R16" s="16" t="str">
        <f>VLOOKUP($C16,'Youth-14 Men''s Foil'!$C$4:$X$199,R$1-2,FALSE)</f>
        <v>np</v>
      </c>
      <c r="S16" s="17" t="str">
        <f t="shared" si="11"/>
        <v>np</v>
      </c>
      <c r="T16" s="18">
        <f t="shared" si="12"/>
        <v>0</v>
      </c>
      <c r="U16" s="16" t="str">
        <f>VLOOKUP($C16,'Youth-14 Men''s Foil'!$C$4:$X$199,U$1-2,FALSE)</f>
        <v>np</v>
      </c>
      <c r="W16">
        <f t="shared" si="13"/>
        <v>52.5</v>
      </c>
      <c r="X16">
        <f t="shared" si="14"/>
        <v>53</v>
      </c>
      <c r="Y16">
        <f t="shared" si="15"/>
        <v>51</v>
      </c>
      <c r="Z16">
        <f t="shared" si="16"/>
        <v>55</v>
      </c>
      <c r="AA16">
        <f t="shared" si="17"/>
        <v>0</v>
      </c>
      <c r="AB16">
        <f t="shared" si="18"/>
        <v>0</v>
      </c>
      <c r="AD16" s="30"/>
    </row>
    <row r="17" spans="1:30" ht="13.5">
      <c r="A17" s="2" t="str">
        <f t="shared" si="0"/>
        <v>14</v>
      </c>
      <c r="B17" s="2" t="str">
        <f t="shared" si="1"/>
        <v> </v>
      </c>
      <c r="C17" s="26" t="s">
        <v>138</v>
      </c>
      <c r="D17" s="26">
        <v>1990</v>
      </c>
      <c r="E17" s="38">
        <f t="shared" si="2"/>
        <v>192</v>
      </c>
      <c r="F17" s="38">
        <f t="shared" si="3"/>
        <v>102.5</v>
      </c>
      <c r="G17" s="3">
        <v>7</v>
      </c>
      <c r="H17" s="5">
        <f t="shared" si="4"/>
        <v>69</v>
      </c>
      <c r="I17" s="4">
        <v>26</v>
      </c>
      <c r="J17" s="5">
        <f t="shared" si="5"/>
        <v>30.5</v>
      </c>
      <c r="K17" s="4">
        <v>20</v>
      </c>
      <c r="L17" s="5">
        <f t="shared" si="6"/>
        <v>33.5</v>
      </c>
      <c r="M17" s="17">
        <f t="shared" si="7"/>
        <v>28</v>
      </c>
      <c r="N17" s="18">
        <f t="shared" si="8"/>
        <v>59</v>
      </c>
      <c r="O17" s="16">
        <f>VLOOKUP($C17,'Youth-14 Men''s Foil'!$C$4:$X$199,O$1-2,FALSE)</f>
        <v>28</v>
      </c>
      <c r="P17" s="17" t="str">
        <f t="shared" si="9"/>
        <v>np</v>
      </c>
      <c r="Q17" s="18">
        <f t="shared" si="10"/>
        <v>0</v>
      </c>
      <c r="R17" s="16" t="str">
        <f>VLOOKUP($C17,'Youth-14 Men''s Foil'!$C$4:$X$199,R$1-2,FALSE)</f>
        <v>np</v>
      </c>
      <c r="S17" s="17" t="str">
        <f t="shared" si="11"/>
        <v>np</v>
      </c>
      <c r="T17" s="18">
        <f t="shared" si="12"/>
        <v>0</v>
      </c>
      <c r="U17" s="16" t="str">
        <f>VLOOKUP($C17,'Youth-14 Men''s Foil'!$C$4:$X$199,U$1-2,FALSE)</f>
        <v>np</v>
      </c>
      <c r="W17">
        <f t="shared" si="13"/>
        <v>69</v>
      </c>
      <c r="X17">
        <f t="shared" si="14"/>
        <v>30.5</v>
      </c>
      <c r="Y17">
        <f t="shared" si="15"/>
        <v>33.5</v>
      </c>
      <c r="Z17">
        <f t="shared" si="16"/>
        <v>59</v>
      </c>
      <c r="AA17">
        <f t="shared" si="17"/>
        <v>0</v>
      </c>
      <c r="AB17">
        <f t="shared" si="18"/>
        <v>0</v>
      </c>
      <c r="AD17" s="30"/>
    </row>
    <row r="18" spans="1:30" ht="13.5">
      <c r="A18" s="2" t="str">
        <f t="shared" si="0"/>
        <v>15</v>
      </c>
      <c r="B18" s="2" t="str">
        <f t="shared" si="1"/>
        <v>#</v>
      </c>
      <c r="C18" s="26" t="s">
        <v>172</v>
      </c>
      <c r="D18" s="26">
        <v>1992</v>
      </c>
      <c r="E18" s="38">
        <f t="shared" si="2"/>
        <v>175.5</v>
      </c>
      <c r="F18" s="38">
        <f t="shared" si="3"/>
        <v>85.5</v>
      </c>
      <c r="G18" s="3">
        <v>13</v>
      </c>
      <c r="H18" s="5">
        <f t="shared" si="4"/>
        <v>51.5</v>
      </c>
      <c r="I18" s="4">
        <v>19</v>
      </c>
      <c r="J18" s="5">
        <f t="shared" si="5"/>
        <v>34</v>
      </c>
      <c r="K18" s="4">
        <v>21</v>
      </c>
      <c r="L18" s="5">
        <f t="shared" si="6"/>
        <v>33</v>
      </c>
      <c r="M18" s="17">
        <f t="shared" si="7"/>
        <v>30</v>
      </c>
      <c r="N18" s="18">
        <f t="shared" si="8"/>
        <v>57</v>
      </c>
      <c r="O18" s="16">
        <f>VLOOKUP($C18,'Youth-14 Men''s Foil'!$C$4:$X$199,O$1-2,FALSE)</f>
        <v>30</v>
      </c>
      <c r="P18" s="17" t="str">
        <f t="shared" si="9"/>
        <v>np</v>
      </c>
      <c r="Q18" s="18">
        <f t="shared" si="10"/>
        <v>0</v>
      </c>
      <c r="R18" s="16" t="str">
        <f>VLOOKUP($C18,'Youth-14 Men''s Foil'!$C$4:$X$199,R$1-2,FALSE)</f>
        <v>np</v>
      </c>
      <c r="S18" s="17" t="str">
        <f t="shared" si="11"/>
        <v>np</v>
      </c>
      <c r="T18" s="18">
        <f t="shared" si="12"/>
        <v>0</v>
      </c>
      <c r="U18" s="16" t="str">
        <f>VLOOKUP($C18,'Youth-14 Men''s Foil'!$C$4:$X$199,U$1-2,FALSE)</f>
        <v>np</v>
      </c>
      <c r="W18">
        <f t="shared" si="13"/>
        <v>51.5</v>
      </c>
      <c r="X18">
        <f t="shared" si="14"/>
        <v>34</v>
      </c>
      <c r="Y18">
        <f t="shared" si="15"/>
        <v>33</v>
      </c>
      <c r="Z18">
        <f t="shared" si="16"/>
        <v>57</v>
      </c>
      <c r="AA18">
        <f t="shared" si="17"/>
        <v>0</v>
      </c>
      <c r="AB18">
        <f t="shared" si="18"/>
        <v>0</v>
      </c>
      <c r="AD18" s="30"/>
    </row>
    <row r="19" spans="1:30" ht="13.5">
      <c r="A19" s="2" t="str">
        <f t="shared" si="0"/>
        <v>16</v>
      </c>
      <c r="B19" s="2" t="str">
        <f t="shared" si="1"/>
        <v> </v>
      </c>
      <c r="C19" s="26" t="s">
        <v>41</v>
      </c>
      <c r="D19" s="26">
        <v>1991</v>
      </c>
      <c r="E19" s="38">
        <f t="shared" si="2"/>
        <v>173.5</v>
      </c>
      <c r="F19" s="38">
        <f t="shared" si="3"/>
        <v>139</v>
      </c>
      <c r="G19" s="3">
        <v>6</v>
      </c>
      <c r="H19" s="5">
        <f t="shared" si="4"/>
        <v>69.5</v>
      </c>
      <c r="I19" s="4">
        <v>6</v>
      </c>
      <c r="J19" s="5">
        <f t="shared" si="5"/>
        <v>69.5</v>
      </c>
      <c r="K19" s="4">
        <v>18</v>
      </c>
      <c r="L19" s="5">
        <f t="shared" si="6"/>
        <v>34.5</v>
      </c>
      <c r="M19" s="17" t="str">
        <f t="shared" si="7"/>
        <v>np</v>
      </c>
      <c r="N19" s="18">
        <f t="shared" si="8"/>
        <v>0</v>
      </c>
      <c r="O19" s="16" t="e">
        <f>VLOOKUP($C19,'Youth-14 Men''s Foil'!$C$4:$X$199,O$1-2,FALSE)</f>
        <v>#N/A</v>
      </c>
      <c r="P19" s="17" t="str">
        <f t="shared" si="9"/>
        <v>np</v>
      </c>
      <c r="Q19" s="18">
        <f t="shared" si="10"/>
        <v>0</v>
      </c>
      <c r="R19" s="16" t="e">
        <f>VLOOKUP($C19,'Youth-14 Men''s Foil'!$C$4:$X$199,R$1-2,FALSE)</f>
        <v>#N/A</v>
      </c>
      <c r="S19" s="17" t="str">
        <f t="shared" si="11"/>
        <v>np</v>
      </c>
      <c r="T19" s="18">
        <f t="shared" si="12"/>
        <v>0</v>
      </c>
      <c r="U19" s="16" t="e">
        <f>VLOOKUP($C19,'Youth-14 Men''s Foil'!$C$4:$X$199,U$1-2,FALSE)</f>
        <v>#N/A</v>
      </c>
      <c r="W19">
        <f t="shared" si="13"/>
        <v>69.5</v>
      </c>
      <c r="X19">
        <f t="shared" si="14"/>
        <v>69.5</v>
      </c>
      <c r="Y19">
        <f t="shared" si="15"/>
        <v>34.5</v>
      </c>
      <c r="Z19">
        <f t="shared" si="16"/>
        <v>0</v>
      </c>
      <c r="AA19">
        <f t="shared" si="17"/>
        <v>0</v>
      </c>
      <c r="AB19">
        <f t="shared" si="18"/>
        <v>0</v>
      </c>
      <c r="AD19" s="30"/>
    </row>
    <row r="20" spans="1:30" ht="13.5">
      <c r="A20" s="2" t="str">
        <f t="shared" si="0"/>
        <v>17</v>
      </c>
      <c r="B20" s="2" t="str">
        <f t="shared" si="1"/>
        <v> </v>
      </c>
      <c r="C20" s="26" t="s">
        <v>139</v>
      </c>
      <c r="D20" s="26">
        <v>1990</v>
      </c>
      <c r="E20" s="38">
        <f t="shared" si="2"/>
        <v>159</v>
      </c>
      <c r="F20" s="38">
        <f t="shared" si="3"/>
        <v>107</v>
      </c>
      <c r="G20" s="3">
        <v>9</v>
      </c>
      <c r="H20" s="5">
        <f t="shared" si="4"/>
        <v>53.5</v>
      </c>
      <c r="I20" s="4">
        <v>9</v>
      </c>
      <c r="J20" s="5">
        <f t="shared" si="5"/>
        <v>53.5</v>
      </c>
      <c r="K20" s="4">
        <v>12</v>
      </c>
      <c r="L20" s="5">
        <f t="shared" si="6"/>
        <v>52</v>
      </c>
      <c r="M20" s="17" t="str">
        <f t="shared" si="7"/>
        <v>np</v>
      </c>
      <c r="N20" s="18">
        <f t="shared" si="8"/>
        <v>0</v>
      </c>
      <c r="O20" s="16" t="e">
        <f>VLOOKUP($C20,'Youth-14 Men''s Foil'!$C$4:$X$199,O$1-2,FALSE)</f>
        <v>#N/A</v>
      </c>
      <c r="P20" s="17" t="str">
        <f t="shared" si="9"/>
        <v>np</v>
      </c>
      <c r="Q20" s="18">
        <f t="shared" si="10"/>
        <v>0</v>
      </c>
      <c r="R20" s="16" t="e">
        <f>VLOOKUP($C20,'Youth-14 Men''s Foil'!$C$4:$X$199,R$1-2,FALSE)</f>
        <v>#N/A</v>
      </c>
      <c r="S20" s="17" t="str">
        <f t="shared" si="11"/>
        <v>np</v>
      </c>
      <c r="T20" s="18">
        <f t="shared" si="12"/>
        <v>0</v>
      </c>
      <c r="U20" s="16" t="e">
        <f>VLOOKUP($C20,'Youth-14 Men''s Foil'!$C$4:$X$199,U$1-2,FALSE)</f>
        <v>#N/A</v>
      </c>
      <c r="W20">
        <f t="shared" si="13"/>
        <v>53.5</v>
      </c>
      <c r="X20">
        <f t="shared" si="14"/>
        <v>53.5</v>
      </c>
      <c r="Y20">
        <f t="shared" si="15"/>
        <v>52</v>
      </c>
      <c r="Z20">
        <f t="shared" si="16"/>
        <v>0</v>
      </c>
      <c r="AA20">
        <f t="shared" si="17"/>
        <v>0</v>
      </c>
      <c r="AB20">
        <f t="shared" si="18"/>
        <v>0</v>
      </c>
      <c r="AD20" s="30"/>
    </row>
    <row r="21" spans="1:30" ht="13.5">
      <c r="A21" s="2" t="str">
        <f t="shared" si="0"/>
        <v>18</v>
      </c>
      <c r="B21" s="2" t="str">
        <f>IF(D21&gt;=U11Cutoff,"#"," ")</f>
        <v> </v>
      </c>
      <c r="C21" s="26" t="s">
        <v>294</v>
      </c>
      <c r="D21" s="26">
        <v>1990</v>
      </c>
      <c r="E21" s="38">
        <f t="shared" si="2"/>
        <v>147.5</v>
      </c>
      <c r="F21" s="38">
        <f t="shared" si="3"/>
        <v>119.5</v>
      </c>
      <c r="G21" s="3">
        <v>14</v>
      </c>
      <c r="H21" s="5">
        <f t="shared" si="4"/>
        <v>51</v>
      </c>
      <c r="I21" s="4">
        <v>8</v>
      </c>
      <c r="J21" s="5">
        <f t="shared" si="5"/>
        <v>68.5</v>
      </c>
      <c r="K21" s="4">
        <v>31</v>
      </c>
      <c r="L21" s="5">
        <f t="shared" si="6"/>
        <v>28</v>
      </c>
      <c r="M21" s="17" t="str">
        <f>IF(ISERROR(O21),"np",O21)</f>
        <v>np</v>
      </c>
      <c r="N21" s="18">
        <f t="shared" si="8"/>
        <v>0</v>
      </c>
      <c r="O21" s="16" t="e">
        <f>VLOOKUP($C21,'Youth-14 Men''s Foil'!$C$4:$X$199,O$1-2,FALSE)</f>
        <v>#N/A</v>
      </c>
      <c r="P21" s="17" t="str">
        <f>IF(ISERROR(R21),"np",R21)</f>
        <v>np</v>
      </c>
      <c r="Q21" s="18">
        <f t="shared" si="10"/>
        <v>0</v>
      </c>
      <c r="R21" s="16" t="e">
        <f>VLOOKUP($C21,'Youth-14 Men''s Foil'!$C$4:$X$199,R$1-2,FALSE)</f>
        <v>#N/A</v>
      </c>
      <c r="S21" s="17" t="str">
        <f>IF(ISERROR(U21),"np",U21)</f>
        <v>np</v>
      </c>
      <c r="T21" s="18">
        <f t="shared" si="12"/>
        <v>0</v>
      </c>
      <c r="U21" s="16" t="e">
        <f>VLOOKUP($C21,'Youth-14 Men''s Foil'!$C$4:$X$199,U$1-2,FALSE)</f>
        <v>#N/A</v>
      </c>
      <c r="W21">
        <f t="shared" si="13"/>
        <v>51</v>
      </c>
      <c r="X21">
        <f t="shared" si="14"/>
        <v>68.5</v>
      </c>
      <c r="Y21">
        <f t="shared" si="15"/>
        <v>28</v>
      </c>
      <c r="Z21">
        <f t="shared" si="16"/>
        <v>0</v>
      </c>
      <c r="AA21">
        <f t="shared" si="17"/>
        <v>0</v>
      </c>
      <c r="AB21">
        <f t="shared" si="18"/>
        <v>0</v>
      </c>
      <c r="AD21" s="30"/>
    </row>
    <row r="22" spans="1:30" ht="13.5">
      <c r="A22" s="2" t="str">
        <f t="shared" si="0"/>
        <v>19T</v>
      </c>
      <c r="B22" s="2" t="str">
        <f t="shared" si="1"/>
        <v> </v>
      </c>
      <c r="C22" s="26" t="s">
        <v>382</v>
      </c>
      <c r="D22" s="26">
        <v>1990</v>
      </c>
      <c r="E22" s="38">
        <f t="shared" si="2"/>
        <v>136.5</v>
      </c>
      <c r="F22" s="38">
        <f t="shared" si="3"/>
        <v>136.5</v>
      </c>
      <c r="G22" s="3" t="s">
        <v>5</v>
      </c>
      <c r="H22" s="5">
        <f t="shared" si="4"/>
        <v>0</v>
      </c>
      <c r="I22" s="4">
        <v>13</v>
      </c>
      <c r="J22" s="5">
        <f t="shared" si="5"/>
        <v>51.5</v>
      </c>
      <c r="K22" s="4">
        <v>3</v>
      </c>
      <c r="L22" s="5">
        <f t="shared" si="6"/>
        <v>85</v>
      </c>
      <c r="M22" s="17" t="str">
        <f t="shared" si="7"/>
        <v>np</v>
      </c>
      <c r="N22" s="18">
        <f t="shared" si="8"/>
        <v>0</v>
      </c>
      <c r="O22" s="16" t="e">
        <f>VLOOKUP($C22,'Youth-14 Men''s Foil'!$C$4:$X$199,O$1-2,FALSE)</f>
        <v>#N/A</v>
      </c>
      <c r="P22" s="17" t="str">
        <f t="shared" si="9"/>
        <v>np</v>
      </c>
      <c r="Q22" s="18">
        <f t="shared" si="10"/>
        <v>0</v>
      </c>
      <c r="R22" s="16" t="e">
        <f>VLOOKUP($C22,'Youth-14 Men''s Foil'!$C$4:$X$199,R$1-2,FALSE)</f>
        <v>#N/A</v>
      </c>
      <c r="S22" s="17" t="str">
        <f t="shared" si="11"/>
        <v>np</v>
      </c>
      <c r="T22" s="18">
        <f t="shared" si="12"/>
        <v>0</v>
      </c>
      <c r="U22" s="16" t="e">
        <f>VLOOKUP($C22,'Youth-14 Men''s Foil'!$C$4:$X$199,U$1-2,FALSE)</f>
        <v>#N/A</v>
      </c>
      <c r="W22">
        <f aca="true" t="shared" si="19" ref="W22:W29">H22</f>
        <v>0</v>
      </c>
      <c r="X22">
        <f aca="true" t="shared" si="20" ref="X22:X29">J22</f>
        <v>51.5</v>
      </c>
      <c r="Y22">
        <f aca="true" t="shared" si="21" ref="Y22:Y29">L22</f>
        <v>85</v>
      </c>
      <c r="Z22">
        <f aca="true" t="shared" si="22" ref="Z22:Z29">N22</f>
        <v>0</v>
      </c>
      <c r="AA22">
        <f aca="true" t="shared" si="23" ref="AA22:AA29">Q22</f>
        <v>0</v>
      </c>
      <c r="AB22">
        <f aca="true" t="shared" si="24" ref="AB22:AB29">T22</f>
        <v>0</v>
      </c>
      <c r="AD22" s="30"/>
    </row>
    <row r="23" spans="1:30" ht="13.5">
      <c r="A23" s="2" t="str">
        <f t="shared" si="0"/>
        <v>19T</v>
      </c>
      <c r="B23" s="2" t="str">
        <f t="shared" si="1"/>
        <v> </v>
      </c>
      <c r="C23" s="26" t="s">
        <v>60</v>
      </c>
      <c r="D23" s="26">
        <v>1991</v>
      </c>
      <c r="E23" s="38">
        <f t="shared" si="2"/>
        <v>136.5</v>
      </c>
      <c r="F23" s="38">
        <f t="shared" si="3"/>
        <v>102.5</v>
      </c>
      <c r="G23" s="3">
        <v>19</v>
      </c>
      <c r="H23" s="5">
        <f t="shared" si="4"/>
        <v>34</v>
      </c>
      <c r="I23" s="4">
        <v>12</v>
      </c>
      <c r="J23" s="5">
        <f t="shared" si="5"/>
        <v>52</v>
      </c>
      <c r="K23" s="4">
        <v>15</v>
      </c>
      <c r="L23" s="5">
        <f t="shared" si="6"/>
        <v>50.5</v>
      </c>
      <c r="M23" s="17" t="str">
        <f t="shared" si="7"/>
        <v>np</v>
      </c>
      <c r="N23" s="18">
        <f t="shared" si="8"/>
        <v>0</v>
      </c>
      <c r="O23" s="16" t="e">
        <f>VLOOKUP($C23,'Youth-14 Men''s Foil'!$C$4:$X$199,O$1-2,FALSE)</f>
        <v>#N/A</v>
      </c>
      <c r="P23" s="17" t="str">
        <f t="shared" si="9"/>
        <v>np</v>
      </c>
      <c r="Q23" s="18">
        <f t="shared" si="10"/>
        <v>0</v>
      </c>
      <c r="R23" s="16" t="e">
        <f>VLOOKUP($C23,'Youth-14 Men''s Foil'!$C$4:$X$199,R$1-2,FALSE)</f>
        <v>#N/A</v>
      </c>
      <c r="S23" s="17" t="str">
        <f t="shared" si="11"/>
        <v>np</v>
      </c>
      <c r="T23" s="18">
        <f t="shared" si="12"/>
        <v>0</v>
      </c>
      <c r="U23" s="16" t="e">
        <f>VLOOKUP($C23,'Youth-14 Men''s Foil'!$C$4:$X$199,U$1-2,FALSE)</f>
        <v>#N/A</v>
      </c>
      <c r="W23">
        <f t="shared" si="19"/>
        <v>34</v>
      </c>
      <c r="X23">
        <f t="shared" si="20"/>
        <v>52</v>
      </c>
      <c r="Y23">
        <f t="shared" si="21"/>
        <v>50.5</v>
      </c>
      <c r="Z23">
        <f t="shared" si="22"/>
        <v>0</v>
      </c>
      <c r="AA23">
        <f t="shared" si="23"/>
        <v>0</v>
      </c>
      <c r="AB23">
        <f t="shared" si="24"/>
        <v>0</v>
      </c>
      <c r="AD23" s="30"/>
    </row>
    <row r="24" spans="1:30" ht="13.5">
      <c r="A24" s="2" t="str">
        <f t="shared" si="0"/>
        <v>21</v>
      </c>
      <c r="B24" s="2" t="str">
        <f t="shared" si="1"/>
        <v> </v>
      </c>
      <c r="C24" s="26" t="s">
        <v>383</v>
      </c>
      <c r="D24" s="26">
        <v>1990</v>
      </c>
      <c r="E24" s="38">
        <f t="shared" si="2"/>
        <v>100.5</v>
      </c>
      <c r="F24" s="38">
        <f t="shared" si="3"/>
        <v>34.5</v>
      </c>
      <c r="G24" s="3" t="s">
        <v>5</v>
      </c>
      <c r="H24" s="5">
        <f t="shared" si="4"/>
        <v>0</v>
      </c>
      <c r="I24" s="4">
        <v>18</v>
      </c>
      <c r="J24" s="5">
        <f t="shared" si="5"/>
        <v>34.5</v>
      </c>
      <c r="K24" s="4" t="s">
        <v>5</v>
      </c>
      <c r="L24" s="5">
        <f t="shared" si="6"/>
        <v>0</v>
      </c>
      <c r="M24" s="17" t="str">
        <f t="shared" si="7"/>
        <v>np</v>
      </c>
      <c r="N24" s="18">
        <f t="shared" si="8"/>
        <v>0</v>
      </c>
      <c r="O24" s="16" t="str">
        <f>VLOOKUP($C24,'Youth-14 Men''s Foil'!$C$4:$X$199,O$1-2,FALSE)</f>
        <v>np</v>
      </c>
      <c r="P24" s="17" t="str">
        <f t="shared" si="9"/>
        <v>np</v>
      </c>
      <c r="Q24" s="18">
        <f t="shared" si="10"/>
        <v>0</v>
      </c>
      <c r="R24" s="16" t="str">
        <f>VLOOKUP($C24,'Youth-14 Men''s Foil'!$C$4:$X$199,R$1-2,FALSE)</f>
        <v>np</v>
      </c>
      <c r="S24" s="17">
        <f t="shared" si="11"/>
        <v>21</v>
      </c>
      <c r="T24" s="18">
        <f t="shared" si="12"/>
        <v>66</v>
      </c>
      <c r="U24" s="16">
        <f>VLOOKUP($C24,'Youth-14 Men''s Foil'!$C$4:$X$199,U$1-2,FALSE)</f>
        <v>21</v>
      </c>
      <c r="W24">
        <f t="shared" si="19"/>
        <v>0</v>
      </c>
      <c r="X24">
        <f t="shared" si="20"/>
        <v>34.5</v>
      </c>
      <c r="Y24">
        <f t="shared" si="21"/>
        <v>0</v>
      </c>
      <c r="Z24">
        <f t="shared" si="22"/>
        <v>0</v>
      </c>
      <c r="AA24">
        <f t="shared" si="23"/>
        <v>0</v>
      </c>
      <c r="AB24">
        <f t="shared" si="24"/>
        <v>66</v>
      </c>
      <c r="AD24" s="30"/>
    </row>
    <row r="25" spans="1:30" ht="13.5">
      <c r="A25" s="2" t="str">
        <f t="shared" si="0"/>
        <v>22</v>
      </c>
      <c r="B25" s="2" t="str">
        <f t="shared" si="1"/>
        <v> </v>
      </c>
      <c r="C25" s="26" t="s">
        <v>145</v>
      </c>
      <c r="D25" s="32">
        <v>1990</v>
      </c>
      <c r="E25" s="38">
        <f t="shared" si="2"/>
        <v>80</v>
      </c>
      <c r="F25" s="38">
        <f t="shared" si="3"/>
        <v>80</v>
      </c>
      <c r="G25" s="3" t="s">
        <v>5</v>
      </c>
      <c r="H25" s="5">
        <f t="shared" si="4"/>
        <v>0</v>
      </c>
      <c r="I25" s="4">
        <v>27</v>
      </c>
      <c r="J25" s="5">
        <f t="shared" si="5"/>
        <v>30</v>
      </c>
      <c r="K25" s="4">
        <v>16</v>
      </c>
      <c r="L25" s="5">
        <f t="shared" si="6"/>
        <v>50</v>
      </c>
      <c r="M25" s="17" t="str">
        <f t="shared" si="7"/>
        <v>np</v>
      </c>
      <c r="N25" s="18">
        <f t="shared" si="8"/>
        <v>0</v>
      </c>
      <c r="O25" s="16" t="e">
        <f>VLOOKUP($C25,'Youth-14 Men''s Foil'!$C$4:$X$199,O$1-2,FALSE)</f>
        <v>#N/A</v>
      </c>
      <c r="P25" s="17" t="str">
        <f t="shared" si="9"/>
        <v>np</v>
      </c>
      <c r="Q25" s="18">
        <f t="shared" si="10"/>
        <v>0</v>
      </c>
      <c r="R25" s="16" t="e">
        <f>VLOOKUP($C25,'Youth-14 Men''s Foil'!$C$4:$X$199,R$1-2,FALSE)</f>
        <v>#N/A</v>
      </c>
      <c r="S25" s="17" t="str">
        <f t="shared" si="11"/>
        <v>np</v>
      </c>
      <c r="T25" s="18">
        <f t="shared" si="12"/>
        <v>0</v>
      </c>
      <c r="U25" s="16" t="e">
        <f>VLOOKUP($C25,'Youth-14 Men''s Foil'!$C$4:$X$199,U$1-2,FALSE)</f>
        <v>#N/A</v>
      </c>
      <c r="W25">
        <f t="shared" si="19"/>
        <v>0</v>
      </c>
      <c r="X25">
        <f t="shared" si="20"/>
        <v>30</v>
      </c>
      <c r="Y25">
        <f t="shared" si="21"/>
        <v>50</v>
      </c>
      <c r="Z25">
        <f t="shared" si="22"/>
        <v>0</v>
      </c>
      <c r="AA25">
        <f t="shared" si="23"/>
        <v>0</v>
      </c>
      <c r="AB25">
        <f t="shared" si="24"/>
        <v>0</v>
      </c>
      <c r="AD25" s="30"/>
    </row>
    <row r="26" spans="1:30" ht="13.5">
      <c r="A26" s="2" t="str">
        <f t="shared" si="0"/>
        <v>23</v>
      </c>
      <c r="B26" s="2" t="str">
        <f t="shared" si="1"/>
        <v> </v>
      </c>
      <c r="C26" s="26" t="s">
        <v>384</v>
      </c>
      <c r="D26" s="26">
        <v>1990</v>
      </c>
      <c r="E26" s="38">
        <f t="shared" si="2"/>
        <v>68.5</v>
      </c>
      <c r="F26" s="38">
        <f t="shared" si="3"/>
        <v>68.5</v>
      </c>
      <c r="G26" s="3" t="s">
        <v>5</v>
      </c>
      <c r="H26" s="5">
        <f t="shared" si="4"/>
        <v>0</v>
      </c>
      <c r="I26" s="4">
        <v>20</v>
      </c>
      <c r="J26" s="5">
        <f t="shared" si="5"/>
        <v>33.5</v>
      </c>
      <c r="K26" s="4">
        <v>17</v>
      </c>
      <c r="L26" s="5">
        <f t="shared" si="6"/>
        <v>35</v>
      </c>
      <c r="M26" s="17" t="str">
        <f t="shared" si="7"/>
        <v>np</v>
      </c>
      <c r="N26" s="18">
        <f t="shared" si="8"/>
        <v>0</v>
      </c>
      <c r="O26" s="16" t="e">
        <f>VLOOKUP($C26,'Youth-14 Men''s Foil'!$C$4:$X$199,O$1-2,FALSE)</f>
        <v>#N/A</v>
      </c>
      <c r="P26" s="17" t="str">
        <f t="shared" si="9"/>
        <v>np</v>
      </c>
      <c r="Q26" s="18">
        <f t="shared" si="10"/>
        <v>0</v>
      </c>
      <c r="R26" s="16" t="e">
        <f>VLOOKUP($C26,'Youth-14 Men''s Foil'!$C$4:$X$199,R$1-2,FALSE)</f>
        <v>#N/A</v>
      </c>
      <c r="S26" s="17" t="str">
        <f t="shared" si="11"/>
        <v>np</v>
      </c>
      <c r="T26" s="18">
        <f t="shared" si="12"/>
        <v>0</v>
      </c>
      <c r="U26" s="16" t="e">
        <f>VLOOKUP($C26,'Youth-14 Men''s Foil'!$C$4:$X$199,U$1-2,FALSE)</f>
        <v>#N/A</v>
      </c>
      <c r="W26">
        <f t="shared" si="19"/>
        <v>0</v>
      </c>
      <c r="X26">
        <f t="shared" si="20"/>
        <v>33.5</v>
      </c>
      <c r="Y26">
        <f t="shared" si="21"/>
        <v>35</v>
      </c>
      <c r="Z26">
        <f t="shared" si="22"/>
        <v>0</v>
      </c>
      <c r="AA26">
        <f t="shared" si="23"/>
        <v>0</v>
      </c>
      <c r="AB26">
        <f t="shared" si="24"/>
        <v>0</v>
      </c>
      <c r="AD26" s="30"/>
    </row>
    <row r="27" spans="1:30" ht="13.5">
      <c r="A27" s="2" t="str">
        <f t="shared" si="0"/>
        <v>24</v>
      </c>
      <c r="B27" s="2" t="str">
        <f t="shared" si="1"/>
        <v> </v>
      </c>
      <c r="C27" s="26" t="s">
        <v>242</v>
      </c>
      <c r="D27" s="26">
        <v>1990</v>
      </c>
      <c r="E27" s="38">
        <f t="shared" si="2"/>
        <v>63.75</v>
      </c>
      <c r="F27" s="38">
        <f t="shared" si="3"/>
        <v>63.75</v>
      </c>
      <c r="G27" s="3" t="s">
        <v>5</v>
      </c>
      <c r="H27" s="5">
        <f t="shared" si="4"/>
        <v>0</v>
      </c>
      <c r="I27" s="4">
        <v>22</v>
      </c>
      <c r="J27" s="5">
        <f t="shared" si="5"/>
        <v>32.5</v>
      </c>
      <c r="K27" s="4">
        <v>24.5</v>
      </c>
      <c r="L27" s="5">
        <f t="shared" si="6"/>
        <v>31.25</v>
      </c>
      <c r="M27" s="17" t="str">
        <f t="shared" si="7"/>
        <v>np</v>
      </c>
      <c r="N27" s="18">
        <f t="shared" si="8"/>
        <v>0</v>
      </c>
      <c r="O27" s="16" t="e">
        <f>VLOOKUP($C27,'Youth-14 Men''s Foil'!$C$4:$X$199,O$1-2,FALSE)</f>
        <v>#N/A</v>
      </c>
      <c r="P27" s="17" t="str">
        <f t="shared" si="9"/>
        <v>np</v>
      </c>
      <c r="Q27" s="18">
        <f t="shared" si="10"/>
        <v>0</v>
      </c>
      <c r="R27" s="16" t="e">
        <f>VLOOKUP($C27,'Youth-14 Men''s Foil'!$C$4:$X$199,R$1-2,FALSE)</f>
        <v>#N/A</v>
      </c>
      <c r="S27" s="17" t="str">
        <f t="shared" si="11"/>
        <v>np</v>
      </c>
      <c r="T27" s="18">
        <f t="shared" si="12"/>
        <v>0</v>
      </c>
      <c r="U27" s="16" t="e">
        <f>VLOOKUP($C27,'Youth-14 Men''s Foil'!$C$4:$X$199,U$1-2,FALSE)</f>
        <v>#N/A</v>
      </c>
      <c r="W27">
        <f t="shared" si="19"/>
        <v>0</v>
      </c>
      <c r="X27">
        <f t="shared" si="20"/>
        <v>32.5</v>
      </c>
      <c r="Y27">
        <f t="shared" si="21"/>
        <v>31.25</v>
      </c>
      <c r="Z27">
        <f t="shared" si="22"/>
        <v>0</v>
      </c>
      <c r="AA27">
        <f t="shared" si="23"/>
        <v>0</v>
      </c>
      <c r="AB27">
        <f t="shared" si="24"/>
        <v>0</v>
      </c>
      <c r="AD27" s="30"/>
    </row>
    <row r="28" spans="1:30" ht="13.5">
      <c r="A28" s="2" t="str">
        <f t="shared" si="0"/>
        <v>25</v>
      </c>
      <c r="B28" s="2" t="str">
        <f t="shared" si="1"/>
        <v> </v>
      </c>
      <c r="C28" s="26" t="s">
        <v>297</v>
      </c>
      <c r="D28" s="26">
        <v>1991</v>
      </c>
      <c r="E28" s="38">
        <f t="shared" si="2"/>
        <v>62.25</v>
      </c>
      <c r="F28" s="38">
        <f t="shared" si="3"/>
        <v>62.25</v>
      </c>
      <c r="G28" s="3">
        <v>25</v>
      </c>
      <c r="H28" s="5">
        <f t="shared" si="4"/>
        <v>31</v>
      </c>
      <c r="I28" s="4" t="s">
        <v>5</v>
      </c>
      <c r="J28" s="5">
        <f t="shared" si="5"/>
        <v>0</v>
      </c>
      <c r="K28" s="4">
        <v>24.5</v>
      </c>
      <c r="L28" s="5">
        <f t="shared" si="6"/>
        <v>31.25</v>
      </c>
      <c r="M28" s="17" t="str">
        <f t="shared" si="7"/>
        <v>np</v>
      </c>
      <c r="N28" s="18">
        <f t="shared" si="8"/>
        <v>0</v>
      </c>
      <c r="O28" s="16" t="e">
        <f>VLOOKUP($C28,'Youth-14 Men''s Foil'!$C$4:$X$199,O$1-2,FALSE)</f>
        <v>#N/A</v>
      </c>
      <c r="P28" s="17" t="str">
        <f t="shared" si="9"/>
        <v>np</v>
      </c>
      <c r="Q28" s="18">
        <f t="shared" si="10"/>
        <v>0</v>
      </c>
      <c r="R28" s="16" t="e">
        <f>VLOOKUP($C28,'Youth-14 Men''s Foil'!$C$4:$X$199,R$1-2,FALSE)</f>
        <v>#N/A</v>
      </c>
      <c r="S28" s="17" t="str">
        <f t="shared" si="11"/>
        <v>np</v>
      </c>
      <c r="T28" s="18">
        <f t="shared" si="12"/>
        <v>0</v>
      </c>
      <c r="U28" s="16" t="e">
        <f>VLOOKUP($C28,'Youth-14 Men''s Foil'!$C$4:$X$199,U$1-2,FALSE)</f>
        <v>#N/A</v>
      </c>
      <c r="W28">
        <f t="shared" si="19"/>
        <v>31</v>
      </c>
      <c r="X28">
        <f t="shared" si="20"/>
        <v>0</v>
      </c>
      <c r="Y28">
        <f t="shared" si="21"/>
        <v>31.25</v>
      </c>
      <c r="Z28">
        <f t="shared" si="22"/>
        <v>0</v>
      </c>
      <c r="AA28">
        <f t="shared" si="23"/>
        <v>0</v>
      </c>
      <c r="AB28">
        <f t="shared" si="24"/>
        <v>0</v>
      </c>
      <c r="AD28" s="30"/>
    </row>
    <row r="29" spans="1:30" ht="13.5">
      <c r="A29" s="2" t="str">
        <f t="shared" si="0"/>
        <v>26</v>
      </c>
      <c r="B29" s="2" t="str">
        <f t="shared" si="1"/>
        <v> </v>
      </c>
      <c r="C29" s="26" t="s">
        <v>128</v>
      </c>
      <c r="D29" s="26">
        <v>1990</v>
      </c>
      <c r="E29" s="38">
        <f t="shared" si="2"/>
        <v>62</v>
      </c>
      <c r="F29" s="38">
        <f t="shared" si="3"/>
        <v>62</v>
      </c>
      <c r="G29" s="3" t="s">
        <v>5</v>
      </c>
      <c r="H29" s="5">
        <f t="shared" si="4"/>
        <v>0</v>
      </c>
      <c r="I29" s="4">
        <v>31</v>
      </c>
      <c r="J29" s="5">
        <f t="shared" si="5"/>
        <v>28</v>
      </c>
      <c r="K29" s="4">
        <v>19</v>
      </c>
      <c r="L29" s="5">
        <f t="shared" si="6"/>
        <v>34</v>
      </c>
      <c r="M29" s="17" t="str">
        <f t="shared" si="7"/>
        <v>np</v>
      </c>
      <c r="N29" s="18">
        <f t="shared" si="8"/>
        <v>0</v>
      </c>
      <c r="O29" s="16" t="str">
        <f>VLOOKUP($C29,'Youth-14 Men''s Foil'!$C$4:$X$199,O$1-2,FALSE)</f>
        <v>np</v>
      </c>
      <c r="P29" s="17" t="str">
        <f t="shared" si="9"/>
        <v>np</v>
      </c>
      <c r="Q29" s="18">
        <f t="shared" si="10"/>
        <v>0</v>
      </c>
      <c r="R29" s="16" t="str">
        <f>VLOOKUP($C29,'Youth-14 Men''s Foil'!$C$4:$X$199,R$1-2,FALSE)</f>
        <v>np</v>
      </c>
      <c r="S29" s="17" t="str">
        <f t="shared" si="11"/>
        <v>np</v>
      </c>
      <c r="T29" s="18">
        <f t="shared" si="12"/>
        <v>0</v>
      </c>
      <c r="U29" s="16" t="str">
        <f>VLOOKUP($C29,'Youth-14 Men''s Foil'!$C$4:$X$199,U$1-2,FALSE)</f>
        <v>np</v>
      </c>
      <c r="W29">
        <f t="shared" si="19"/>
        <v>0</v>
      </c>
      <c r="X29">
        <f t="shared" si="20"/>
        <v>28</v>
      </c>
      <c r="Y29">
        <f t="shared" si="21"/>
        <v>34</v>
      </c>
      <c r="Z29">
        <f t="shared" si="22"/>
        <v>0</v>
      </c>
      <c r="AA29">
        <f t="shared" si="23"/>
        <v>0</v>
      </c>
      <c r="AB29">
        <f t="shared" si="24"/>
        <v>0</v>
      </c>
      <c r="AD29" s="30"/>
    </row>
    <row r="30" spans="1:30" ht="13.5">
      <c r="A30" s="2" t="str">
        <f t="shared" si="0"/>
        <v>27</v>
      </c>
      <c r="B30" s="2" t="str">
        <f t="shared" si="1"/>
        <v> </v>
      </c>
      <c r="C30" s="26" t="s">
        <v>222</v>
      </c>
      <c r="D30" s="26">
        <v>1990</v>
      </c>
      <c r="E30" s="38">
        <f t="shared" si="2"/>
        <v>61.5</v>
      </c>
      <c r="F30" s="38">
        <f t="shared" si="3"/>
        <v>61.5</v>
      </c>
      <c r="G30" s="3">
        <v>27</v>
      </c>
      <c r="H30" s="5">
        <f t="shared" si="4"/>
        <v>30</v>
      </c>
      <c r="I30" s="4">
        <v>24</v>
      </c>
      <c r="J30" s="5">
        <f t="shared" si="5"/>
        <v>31.5</v>
      </c>
      <c r="K30" s="4" t="s">
        <v>5</v>
      </c>
      <c r="L30" s="5">
        <f t="shared" si="6"/>
        <v>0</v>
      </c>
      <c r="M30" s="17" t="str">
        <f t="shared" si="7"/>
        <v>np</v>
      </c>
      <c r="N30" s="18">
        <f t="shared" si="8"/>
        <v>0</v>
      </c>
      <c r="O30" s="16" t="e">
        <f>VLOOKUP($C30,'Youth-14 Men''s Foil'!$C$4:$X$199,O$1-2,FALSE)</f>
        <v>#N/A</v>
      </c>
      <c r="P30" s="17" t="str">
        <f t="shared" si="9"/>
        <v>np</v>
      </c>
      <c r="Q30" s="18">
        <f t="shared" si="10"/>
        <v>0</v>
      </c>
      <c r="R30" s="16" t="e">
        <f>VLOOKUP($C30,'Youth-14 Men''s Foil'!$C$4:$X$199,R$1-2,FALSE)</f>
        <v>#N/A</v>
      </c>
      <c r="S30" s="17" t="str">
        <f t="shared" si="11"/>
        <v>np</v>
      </c>
      <c r="T30" s="18">
        <f t="shared" si="12"/>
        <v>0</v>
      </c>
      <c r="U30" s="16" t="e">
        <f>VLOOKUP($C30,'Youth-14 Men''s Foil'!$C$4:$X$199,U$1-2,FALSE)</f>
        <v>#N/A</v>
      </c>
      <c r="W30">
        <f aca="true" t="shared" si="25" ref="W30:W54">H30</f>
        <v>30</v>
      </c>
      <c r="X30">
        <f aca="true" t="shared" si="26" ref="X30:X54">J30</f>
        <v>31.5</v>
      </c>
      <c r="Y30">
        <f aca="true" t="shared" si="27" ref="Y30:Y54">L30</f>
        <v>0</v>
      </c>
      <c r="Z30">
        <f aca="true" t="shared" si="28" ref="Z30:Z54">N30</f>
        <v>0</v>
      </c>
      <c r="AA30">
        <f aca="true" t="shared" si="29" ref="AA30:AA54">Q30</f>
        <v>0</v>
      </c>
      <c r="AB30">
        <f aca="true" t="shared" si="30" ref="AB30:AB54">T30</f>
        <v>0</v>
      </c>
      <c r="AD30" s="30"/>
    </row>
    <row r="31" spans="1:30" ht="13.5">
      <c r="A31" s="2" t="str">
        <f t="shared" si="0"/>
        <v>28</v>
      </c>
      <c r="B31" s="2" t="str">
        <f>IF(D31&gt;=U11Cutoff,"#"," ")</f>
        <v> </v>
      </c>
      <c r="C31" s="26" t="s">
        <v>187</v>
      </c>
      <c r="D31" s="26">
        <v>1991</v>
      </c>
      <c r="E31" s="38">
        <f t="shared" si="2"/>
        <v>60.5</v>
      </c>
      <c r="F31" s="38">
        <f t="shared" si="3"/>
        <v>60.5</v>
      </c>
      <c r="G31" s="3">
        <v>24</v>
      </c>
      <c r="H31" s="5">
        <f t="shared" si="4"/>
        <v>31.5</v>
      </c>
      <c r="I31" s="4">
        <v>29</v>
      </c>
      <c r="J31" s="5">
        <f t="shared" si="5"/>
        <v>29</v>
      </c>
      <c r="K31" s="4" t="s">
        <v>5</v>
      </c>
      <c r="L31" s="5">
        <f t="shared" si="6"/>
        <v>0</v>
      </c>
      <c r="M31" s="17" t="str">
        <f>IF(ISERROR(O31),"np",O31)</f>
        <v>np</v>
      </c>
      <c r="N31" s="18">
        <f t="shared" si="8"/>
        <v>0</v>
      </c>
      <c r="O31" s="16" t="e">
        <f>VLOOKUP($C31,'Youth-14 Men''s Foil'!$C$4:$X$199,O$1-2,FALSE)</f>
        <v>#N/A</v>
      </c>
      <c r="P31" s="17" t="str">
        <f>IF(ISERROR(R31),"np",R31)</f>
        <v>np</v>
      </c>
      <c r="Q31" s="18">
        <f t="shared" si="10"/>
        <v>0</v>
      </c>
      <c r="R31" s="16" t="e">
        <f>VLOOKUP($C31,'Youth-14 Men''s Foil'!$C$4:$X$199,R$1-2,FALSE)</f>
        <v>#N/A</v>
      </c>
      <c r="S31" s="17" t="str">
        <f>IF(ISERROR(U31),"np",U31)</f>
        <v>np</v>
      </c>
      <c r="T31" s="18">
        <f t="shared" si="12"/>
        <v>0</v>
      </c>
      <c r="U31" s="16" t="e">
        <f>VLOOKUP($C31,'Youth-14 Men''s Foil'!$C$4:$X$199,U$1-2,FALSE)</f>
        <v>#N/A</v>
      </c>
      <c r="W31">
        <f t="shared" si="25"/>
        <v>31.5</v>
      </c>
      <c r="X31">
        <f t="shared" si="26"/>
        <v>29</v>
      </c>
      <c r="Y31">
        <f t="shared" si="27"/>
        <v>0</v>
      </c>
      <c r="Z31">
        <f t="shared" si="28"/>
        <v>0</v>
      </c>
      <c r="AA31">
        <f t="shared" si="29"/>
        <v>0</v>
      </c>
      <c r="AB31">
        <f t="shared" si="30"/>
        <v>0</v>
      </c>
      <c r="AD31" s="30"/>
    </row>
    <row r="32" spans="1:30" ht="13.5">
      <c r="A32" s="2" t="str">
        <f t="shared" si="0"/>
        <v>29</v>
      </c>
      <c r="B32" s="2" t="str">
        <f t="shared" si="1"/>
        <v> </v>
      </c>
      <c r="C32" s="26" t="s">
        <v>439</v>
      </c>
      <c r="D32" s="26">
        <v>1990</v>
      </c>
      <c r="E32" s="38">
        <f t="shared" si="2"/>
        <v>60</v>
      </c>
      <c r="F32" s="38">
        <f t="shared" si="3"/>
        <v>60</v>
      </c>
      <c r="G32" s="3" t="s">
        <v>5</v>
      </c>
      <c r="H32" s="5">
        <f t="shared" si="4"/>
        <v>0</v>
      </c>
      <c r="I32" s="4">
        <v>28</v>
      </c>
      <c r="J32" s="5">
        <f t="shared" si="5"/>
        <v>29.5</v>
      </c>
      <c r="K32" s="4">
        <v>26</v>
      </c>
      <c r="L32" s="5">
        <f t="shared" si="6"/>
        <v>30.5</v>
      </c>
      <c r="M32" s="17" t="str">
        <f t="shared" si="7"/>
        <v>np</v>
      </c>
      <c r="N32" s="18">
        <f t="shared" si="8"/>
        <v>0</v>
      </c>
      <c r="O32" s="16" t="e">
        <f>VLOOKUP($C32,'Youth-14 Men''s Foil'!$C$4:$X$199,O$1-2,FALSE)</f>
        <v>#N/A</v>
      </c>
      <c r="P32" s="17" t="str">
        <f t="shared" si="9"/>
        <v>np</v>
      </c>
      <c r="Q32" s="18">
        <f t="shared" si="10"/>
        <v>0</v>
      </c>
      <c r="R32" s="16" t="e">
        <f>VLOOKUP($C32,'Youth-14 Men''s Foil'!$C$4:$X$199,R$1-2,FALSE)</f>
        <v>#N/A</v>
      </c>
      <c r="S32" s="17" t="str">
        <f t="shared" si="11"/>
        <v>np</v>
      </c>
      <c r="T32" s="18">
        <f t="shared" si="12"/>
        <v>0</v>
      </c>
      <c r="U32" s="16" t="e">
        <f>VLOOKUP($C32,'Youth-14 Men''s Foil'!$C$4:$X$199,U$1-2,FALSE)</f>
        <v>#N/A</v>
      </c>
      <c r="W32">
        <f t="shared" si="25"/>
        <v>0</v>
      </c>
      <c r="X32">
        <f t="shared" si="26"/>
        <v>29.5</v>
      </c>
      <c r="Y32">
        <f t="shared" si="27"/>
        <v>30.5</v>
      </c>
      <c r="Z32">
        <f t="shared" si="28"/>
        <v>0</v>
      </c>
      <c r="AA32">
        <f t="shared" si="29"/>
        <v>0</v>
      </c>
      <c r="AB32">
        <f t="shared" si="30"/>
        <v>0</v>
      </c>
      <c r="AD32" s="30"/>
    </row>
    <row r="33" spans="1:30" ht="13.5">
      <c r="A33" s="2" t="str">
        <f t="shared" si="0"/>
        <v>30</v>
      </c>
      <c r="B33" s="2" t="str">
        <f t="shared" si="1"/>
        <v> </v>
      </c>
      <c r="C33" s="26" t="s">
        <v>230</v>
      </c>
      <c r="D33" s="26">
        <v>1991</v>
      </c>
      <c r="E33" s="38">
        <f t="shared" si="2"/>
        <v>52.5</v>
      </c>
      <c r="F33" s="38">
        <f t="shared" si="3"/>
        <v>52.5</v>
      </c>
      <c r="G33" s="3" t="s">
        <v>5</v>
      </c>
      <c r="H33" s="5">
        <f t="shared" si="4"/>
        <v>0</v>
      </c>
      <c r="I33" s="4" t="s">
        <v>5</v>
      </c>
      <c r="J33" s="5">
        <f t="shared" si="5"/>
        <v>0</v>
      </c>
      <c r="K33" s="4">
        <v>11</v>
      </c>
      <c r="L33" s="5">
        <f t="shared" si="6"/>
        <v>52.5</v>
      </c>
      <c r="M33" s="17" t="str">
        <f t="shared" si="7"/>
        <v>np</v>
      </c>
      <c r="N33" s="18">
        <f t="shared" si="8"/>
        <v>0</v>
      </c>
      <c r="O33" s="16" t="e">
        <f>VLOOKUP($C33,'Youth-14 Men''s Foil'!$C$4:$X$199,O$1-2,FALSE)</f>
        <v>#N/A</v>
      </c>
      <c r="P33" s="17" t="str">
        <f t="shared" si="9"/>
        <v>np</v>
      </c>
      <c r="Q33" s="18">
        <f t="shared" si="10"/>
        <v>0</v>
      </c>
      <c r="R33" s="16" t="e">
        <f>VLOOKUP($C33,'Youth-14 Men''s Foil'!$C$4:$X$199,R$1-2,FALSE)</f>
        <v>#N/A</v>
      </c>
      <c r="S33" s="17" t="str">
        <f t="shared" si="11"/>
        <v>np</v>
      </c>
      <c r="T33" s="18">
        <f t="shared" si="12"/>
        <v>0</v>
      </c>
      <c r="U33" s="16" t="e">
        <f>VLOOKUP($C33,'Youth-14 Men''s Foil'!$C$4:$X$199,U$1-2,FALSE)</f>
        <v>#N/A</v>
      </c>
      <c r="W33">
        <f t="shared" si="25"/>
        <v>0</v>
      </c>
      <c r="X33">
        <f t="shared" si="26"/>
        <v>0</v>
      </c>
      <c r="Y33">
        <f t="shared" si="27"/>
        <v>52.5</v>
      </c>
      <c r="Z33">
        <f t="shared" si="28"/>
        <v>0</v>
      </c>
      <c r="AA33">
        <f t="shared" si="29"/>
        <v>0</v>
      </c>
      <c r="AB33">
        <f t="shared" si="30"/>
        <v>0</v>
      </c>
      <c r="AD33" s="30"/>
    </row>
    <row r="34" spans="1:30" ht="13.5">
      <c r="A34" s="2" t="str">
        <f t="shared" si="0"/>
        <v>31</v>
      </c>
      <c r="B34" s="2" t="str">
        <f aca="true" t="shared" si="31" ref="B34:B53">IF(D34&gt;=U11Cutoff,"#"," ")</f>
        <v> </v>
      </c>
      <c r="C34" s="26" t="s">
        <v>293</v>
      </c>
      <c r="D34" s="26">
        <v>1991</v>
      </c>
      <c r="E34" s="38">
        <f t="shared" si="2"/>
        <v>52</v>
      </c>
      <c r="F34" s="38">
        <f t="shared" si="3"/>
        <v>52</v>
      </c>
      <c r="G34" s="3">
        <v>12</v>
      </c>
      <c r="H34" s="5">
        <f t="shared" si="4"/>
        <v>52</v>
      </c>
      <c r="I34" s="4" t="s">
        <v>5</v>
      </c>
      <c r="J34" s="5">
        <f t="shared" si="5"/>
        <v>0</v>
      </c>
      <c r="K34" s="4" t="s">
        <v>5</v>
      </c>
      <c r="L34" s="5">
        <f t="shared" si="6"/>
        <v>0</v>
      </c>
      <c r="M34" s="17" t="str">
        <f aca="true" t="shared" si="32" ref="M34:M53">IF(ISERROR(O34),"np",O34)</f>
        <v>np</v>
      </c>
      <c r="N34" s="18">
        <f t="shared" si="8"/>
        <v>0</v>
      </c>
      <c r="O34" s="16" t="e">
        <f>VLOOKUP($C34,'Youth-14 Men''s Foil'!$C$4:$X$199,O$1-2,FALSE)</f>
        <v>#N/A</v>
      </c>
      <c r="P34" s="17" t="str">
        <f aca="true" t="shared" si="33" ref="P34:P53">IF(ISERROR(R34),"np",R34)</f>
        <v>np</v>
      </c>
      <c r="Q34" s="18">
        <f t="shared" si="10"/>
        <v>0</v>
      </c>
      <c r="R34" s="16" t="e">
        <f>VLOOKUP($C34,'Youth-14 Men''s Foil'!$C$4:$X$199,R$1-2,FALSE)</f>
        <v>#N/A</v>
      </c>
      <c r="S34" s="17" t="str">
        <f aca="true" t="shared" si="34" ref="S34:S53">IF(ISERROR(U34),"np",U34)</f>
        <v>np</v>
      </c>
      <c r="T34" s="18">
        <f t="shared" si="12"/>
        <v>0</v>
      </c>
      <c r="U34" s="16" t="e">
        <f>VLOOKUP($C34,'Youth-14 Men''s Foil'!$C$4:$X$199,U$1-2,FALSE)</f>
        <v>#N/A</v>
      </c>
      <c r="W34">
        <f t="shared" si="25"/>
        <v>52</v>
      </c>
      <c r="X34">
        <f t="shared" si="26"/>
        <v>0</v>
      </c>
      <c r="Y34">
        <f t="shared" si="27"/>
        <v>0</v>
      </c>
      <c r="Z34">
        <f t="shared" si="28"/>
        <v>0</v>
      </c>
      <c r="AA34">
        <f t="shared" si="29"/>
        <v>0</v>
      </c>
      <c r="AB34">
        <f t="shared" si="30"/>
        <v>0</v>
      </c>
      <c r="AD34" s="30"/>
    </row>
    <row r="35" spans="1:30" ht="13.5">
      <c r="A35" s="2" t="str">
        <f t="shared" si="0"/>
        <v>32</v>
      </c>
      <c r="B35" s="2" t="str">
        <f t="shared" si="1"/>
        <v>#</v>
      </c>
      <c r="C35" s="40" t="s">
        <v>189</v>
      </c>
      <c r="D35" s="26">
        <v>1993</v>
      </c>
      <c r="E35" s="38">
        <f t="shared" si="2"/>
        <v>51.5</v>
      </c>
      <c r="F35" s="38">
        <f t="shared" si="3"/>
        <v>51.5</v>
      </c>
      <c r="G35" s="3" t="s">
        <v>5</v>
      </c>
      <c r="H35" s="5">
        <f t="shared" si="4"/>
        <v>0</v>
      </c>
      <c r="I35" s="4" t="s">
        <v>5</v>
      </c>
      <c r="J35" s="5">
        <f t="shared" si="5"/>
        <v>0</v>
      </c>
      <c r="K35" s="4">
        <v>13</v>
      </c>
      <c r="L35" s="5">
        <f t="shared" si="6"/>
        <v>51.5</v>
      </c>
      <c r="M35" s="17" t="str">
        <f t="shared" si="7"/>
        <v>np</v>
      </c>
      <c r="N35" s="18">
        <f t="shared" si="8"/>
        <v>0</v>
      </c>
      <c r="O35" s="16" t="e">
        <f>VLOOKUP($C35,'Youth-14 Men''s Foil'!$C$4:$X$199,O$1-2,FALSE)</f>
        <v>#N/A</v>
      </c>
      <c r="P35" s="17" t="str">
        <f t="shared" si="9"/>
        <v>np</v>
      </c>
      <c r="Q35" s="18">
        <f t="shared" si="10"/>
        <v>0</v>
      </c>
      <c r="R35" s="16" t="e">
        <f>VLOOKUP($C35,'Youth-14 Men''s Foil'!$C$4:$X$199,R$1-2,FALSE)</f>
        <v>#N/A</v>
      </c>
      <c r="S35" s="17" t="str">
        <f t="shared" si="11"/>
        <v>np</v>
      </c>
      <c r="T35" s="18">
        <f t="shared" si="12"/>
        <v>0</v>
      </c>
      <c r="U35" s="16" t="e">
        <f>VLOOKUP($C35,'Youth-14 Men''s Foil'!$C$4:$X$199,U$1-2,FALSE)</f>
        <v>#N/A</v>
      </c>
      <c r="W35">
        <f t="shared" si="25"/>
        <v>0</v>
      </c>
      <c r="X35">
        <f t="shared" si="26"/>
        <v>0</v>
      </c>
      <c r="Y35">
        <f t="shared" si="27"/>
        <v>51.5</v>
      </c>
      <c r="Z35">
        <f t="shared" si="28"/>
        <v>0</v>
      </c>
      <c r="AA35">
        <f t="shared" si="29"/>
        <v>0</v>
      </c>
      <c r="AB35">
        <f t="shared" si="30"/>
        <v>0</v>
      </c>
      <c r="AD35" s="30"/>
    </row>
    <row r="36" spans="1:30" ht="13.5">
      <c r="A36" s="2" t="str">
        <f t="shared" si="0"/>
        <v>33</v>
      </c>
      <c r="B36" s="2" t="str">
        <f t="shared" si="31"/>
        <v> </v>
      </c>
      <c r="C36" s="26" t="s">
        <v>146</v>
      </c>
      <c r="D36" s="26">
        <v>1990</v>
      </c>
      <c r="E36" s="38">
        <f t="shared" si="2"/>
        <v>50</v>
      </c>
      <c r="F36" s="38">
        <f t="shared" si="3"/>
        <v>50</v>
      </c>
      <c r="G36" s="3">
        <v>16</v>
      </c>
      <c r="H36" s="5">
        <f t="shared" si="4"/>
        <v>50</v>
      </c>
      <c r="I36" s="4" t="s">
        <v>5</v>
      </c>
      <c r="J36" s="5">
        <f t="shared" si="5"/>
        <v>0</v>
      </c>
      <c r="K36" s="4" t="s">
        <v>5</v>
      </c>
      <c r="L36" s="5">
        <f t="shared" si="6"/>
        <v>0</v>
      </c>
      <c r="M36" s="17" t="str">
        <f t="shared" si="32"/>
        <v>np</v>
      </c>
      <c r="N36" s="18">
        <f t="shared" si="8"/>
        <v>0</v>
      </c>
      <c r="O36" s="16" t="e">
        <f>VLOOKUP($C36,'Youth-14 Men''s Foil'!$C$4:$X$199,O$1-2,FALSE)</f>
        <v>#N/A</v>
      </c>
      <c r="P36" s="17" t="str">
        <f t="shared" si="33"/>
        <v>np</v>
      </c>
      <c r="Q36" s="18">
        <f t="shared" si="10"/>
        <v>0</v>
      </c>
      <c r="R36" s="16" t="e">
        <f>VLOOKUP($C36,'Youth-14 Men''s Foil'!$C$4:$X$199,R$1-2,FALSE)</f>
        <v>#N/A</v>
      </c>
      <c r="S36" s="17" t="str">
        <f t="shared" si="34"/>
        <v>np</v>
      </c>
      <c r="T36" s="18">
        <f t="shared" si="12"/>
        <v>0</v>
      </c>
      <c r="U36" s="16" t="e">
        <f>VLOOKUP($C36,'Youth-14 Men''s Foil'!$C$4:$X$199,U$1-2,FALSE)</f>
        <v>#N/A</v>
      </c>
      <c r="W36">
        <f t="shared" si="25"/>
        <v>50</v>
      </c>
      <c r="X36">
        <f t="shared" si="26"/>
        <v>0</v>
      </c>
      <c r="Y36">
        <f t="shared" si="27"/>
        <v>0</v>
      </c>
      <c r="Z36">
        <f t="shared" si="28"/>
        <v>0</v>
      </c>
      <c r="AA36">
        <f t="shared" si="29"/>
        <v>0</v>
      </c>
      <c r="AB36">
        <f t="shared" si="30"/>
        <v>0</v>
      </c>
      <c r="AD36" s="30"/>
    </row>
    <row r="37" spans="1:30" ht="13.5">
      <c r="A37" s="2" t="str">
        <f t="shared" si="0"/>
        <v>34</v>
      </c>
      <c r="B37" s="2" t="str">
        <f t="shared" si="31"/>
        <v> </v>
      </c>
      <c r="C37" s="26" t="s">
        <v>295</v>
      </c>
      <c r="D37" s="26">
        <v>1991</v>
      </c>
      <c r="E37" s="38">
        <f t="shared" si="2"/>
        <v>33.5</v>
      </c>
      <c r="F37" s="38">
        <f t="shared" si="3"/>
        <v>33.5</v>
      </c>
      <c r="G37" s="3">
        <v>20</v>
      </c>
      <c r="H37" s="5">
        <f t="shared" si="4"/>
        <v>33.5</v>
      </c>
      <c r="I37" s="4" t="s">
        <v>5</v>
      </c>
      <c r="J37" s="5">
        <f t="shared" si="5"/>
        <v>0</v>
      </c>
      <c r="K37" s="4" t="s">
        <v>5</v>
      </c>
      <c r="L37" s="5">
        <f t="shared" si="6"/>
        <v>0</v>
      </c>
      <c r="M37" s="17" t="str">
        <f t="shared" si="32"/>
        <v>np</v>
      </c>
      <c r="N37" s="18">
        <f t="shared" si="8"/>
        <v>0</v>
      </c>
      <c r="O37" s="16" t="e">
        <f>VLOOKUP($C37,'Youth-14 Men''s Foil'!$C$4:$X$199,O$1-2,FALSE)</f>
        <v>#N/A</v>
      </c>
      <c r="P37" s="17" t="str">
        <f t="shared" si="33"/>
        <v>np</v>
      </c>
      <c r="Q37" s="18">
        <f t="shared" si="10"/>
        <v>0</v>
      </c>
      <c r="R37" s="16" t="e">
        <f>VLOOKUP($C37,'Youth-14 Men''s Foil'!$C$4:$X$199,R$1-2,FALSE)</f>
        <v>#N/A</v>
      </c>
      <c r="S37" s="17" t="str">
        <f t="shared" si="34"/>
        <v>np</v>
      </c>
      <c r="T37" s="18">
        <f t="shared" si="12"/>
        <v>0</v>
      </c>
      <c r="U37" s="16" t="e">
        <f>VLOOKUP($C37,'Youth-14 Men''s Foil'!$C$4:$X$199,U$1-2,FALSE)</f>
        <v>#N/A</v>
      </c>
      <c r="W37">
        <f t="shared" si="25"/>
        <v>33.5</v>
      </c>
      <c r="X37">
        <f t="shared" si="26"/>
        <v>0</v>
      </c>
      <c r="Y37">
        <f t="shared" si="27"/>
        <v>0</v>
      </c>
      <c r="Z37">
        <f t="shared" si="28"/>
        <v>0</v>
      </c>
      <c r="AA37">
        <f t="shared" si="29"/>
        <v>0</v>
      </c>
      <c r="AB37">
        <f t="shared" si="30"/>
        <v>0</v>
      </c>
      <c r="AD37" s="30"/>
    </row>
    <row r="38" spans="1:30" ht="13.5">
      <c r="A38" s="2" t="str">
        <f t="shared" si="0"/>
        <v>35T</v>
      </c>
      <c r="B38" s="2" t="str">
        <f t="shared" si="31"/>
        <v> </v>
      </c>
      <c r="C38" s="26" t="s">
        <v>43</v>
      </c>
      <c r="D38" s="26">
        <v>1991</v>
      </c>
      <c r="E38" s="38">
        <f t="shared" si="2"/>
        <v>33</v>
      </c>
      <c r="F38" s="38">
        <f t="shared" si="3"/>
        <v>33</v>
      </c>
      <c r="G38" s="3" t="s">
        <v>5</v>
      </c>
      <c r="H38" s="5">
        <f t="shared" si="4"/>
        <v>0</v>
      </c>
      <c r="I38" s="4">
        <v>21</v>
      </c>
      <c r="J38" s="5">
        <f t="shared" si="5"/>
        <v>33</v>
      </c>
      <c r="K38" s="4" t="s">
        <v>5</v>
      </c>
      <c r="L38" s="5">
        <f t="shared" si="6"/>
        <v>0</v>
      </c>
      <c r="M38" s="17" t="str">
        <f t="shared" si="32"/>
        <v>np</v>
      </c>
      <c r="N38" s="18">
        <f t="shared" si="8"/>
        <v>0</v>
      </c>
      <c r="O38" s="16" t="e">
        <f>VLOOKUP($C38,'Youth-14 Men''s Foil'!$C$4:$X$199,O$1-2,FALSE)</f>
        <v>#N/A</v>
      </c>
      <c r="P38" s="17" t="str">
        <f t="shared" si="33"/>
        <v>np</v>
      </c>
      <c r="Q38" s="18">
        <f t="shared" si="10"/>
        <v>0</v>
      </c>
      <c r="R38" s="16" t="e">
        <f>VLOOKUP($C38,'Youth-14 Men''s Foil'!$C$4:$X$199,R$1-2,FALSE)</f>
        <v>#N/A</v>
      </c>
      <c r="S38" s="17" t="str">
        <f t="shared" si="34"/>
        <v>np</v>
      </c>
      <c r="T38" s="18">
        <f t="shared" si="12"/>
        <v>0</v>
      </c>
      <c r="U38" s="16" t="e">
        <f>VLOOKUP($C38,'Youth-14 Men''s Foil'!$C$4:$X$199,U$1-2,FALSE)</f>
        <v>#N/A</v>
      </c>
      <c r="W38">
        <f t="shared" si="25"/>
        <v>0</v>
      </c>
      <c r="X38">
        <f t="shared" si="26"/>
        <v>33</v>
      </c>
      <c r="Y38">
        <f t="shared" si="27"/>
        <v>0</v>
      </c>
      <c r="Z38">
        <f t="shared" si="28"/>
        <v>0</v>
      </c>
      <c r="AA38">
        <f t="shared" si="29"/>
        <v>0</v>
      </c>
      <c r="AB38">
        <f t="shared" si="30"/>
        <v>0</v>
      </c>
      <c r="AD38" s="30"/>
    </row>
    <row r="39" spans="1:30" ht="13.5">
      <c r="A39" s="2" t="str">
        <f t="shared" si="0"/>
        <v>35T</v>
      </c>
      <c r="B39" s="2" t="str">
        <f>IF(D39&gt;=U11Cutoff,"#"," ")</f>
        <v> </v>
      </c>
      <c r="C39" s="26" t="s">
        <v>296</v>
      </c>
      <c r="D39" s="26">
        <v>1990</v>
      </c>
      <c r="E39" s="38">
        <f t="shared" si="2"/>
        <v>33</v>
      </c>
      <c r="F39" s="38">
        <f t="shared" si="3"/>
        <v>33</v>
      </c>
      <c r="G39" s="3">
        <v>21</v>
      </c>
      <c r="H39" s="5">
        <f t="shared" si="4"/>
        <v>33</v>
      </c>
      <c r="I39" s="4" t="s">
        <v>5</v>
      </c>
      <c r="J39" s="5">
        <f t="shared" si="5"/>
        <v>0</v>
      </c>
      <c r="K39" s="4" t="s">
        <v>5</v>
      </c>
      <c r="L39" s="5">
        <f t="shared" si="6"/>
        <v>0</v>
      </c>
      <c r="M39" s="17" t="str">
        <f>IF(ISERROR(O39),"np",O39)</f>
        <v>np</v>
      </c>
      <c r="N39" s="18">
        <f t="shared" si="8"/>
        <v>0</v>
      </c>
      <c r="O39" s="16" t="e">
        <f>VLOOKUP($C39,'Youth-14 Men''s Foil'!$C$4:$X$199,O$1-2,FALSE)</f>
        <v>#N/A</v>
      </c>
      <c r="P39" s="17" t="str">
        <f>IF(ISERROR(R39),"np",R39)</f>
        <v>np</v>
      </c>
      <c r="Q39" s="18">
        <f t="shared" si="10"/>
        <v>0</v>
      </c>
      <c r="R39" s="16" t="e">
        <f>VLOOKUP($C39,'Youth-14 Men''s Foil'!$C$4:$X$199,R$1-2,FALSE)</f>
        <v>#N/A</v>
      </c>
      <c r="S39" s="17" t="str">
        <f>IF(ISERROR(U39),"np",U39)</f>
        <v>np</v>
      </c>
      <c r="T39" s="18">
        <f t="shared" si="12"/>
        <v>0</v>
      </c>
      <c r="U39" s="16" t="e">
        <f>VLOOKUP($C39,'Youth-14 Men''s Foil'!$C$4:$X$199,U$1-2,FALSE)</f>
        <v>#N/A</v>
      </c>
      <c r="W39">
        <f t="shared" si="25"/>
        <v>33</v>
      </c>
      <c r="X39">
        <f t="shared" si="26"/>
        <v>0</v>
      </c>
      <c r="Y39">
        <f t="shared" si="27"/>
        <v>0</v>
      </c>
      <c r="Z39">
        <f t="shared" si="28"/>
        <v>0</v>
      </c>
      <c r="AA39">
        <f t="shared" si="29"/>
        <v>0</v>
      </c>
      <c r="AB39">
        <f t="shared" si="30"/>
        <v>0</v>
      </c>
      <c r="AD39" s="30"/>
    </row>
    <row r="40" spans="1:30" ht="13.5">
      <c r="A40" s="2" t="str">
        <f t="shared" si="0"/>
        <v>37</v>
      </c>
      <c r="B40" s="2" t="str">
        <f t="shared" si="31"/>
        <v> </v>
      </c>
      <c r="C40" s="40" t="s">
        <v>130</v>
      </c>
      <c r="D40" s="26">
        <v>1991</v>
      </c>
      <c r="E40" s="38">
        <f t="shared" si="2"/>
        <v>32.5</v>
      </c>
      <c r="F40" s="38">
        <f t="shared" si="3"/>
        <v>32.5</v>
      </c>
      <c r="G40" s="3" t="s">
        <v>5</v>
      </c>
      <c r="H40" s="5">
        <f t="shared" si="4"/>
        <v>0</v>
      </c>
      <c r="I40" s="4" t="s">
        <v>5</v>
      </c>
      <c r="J40" s="5">
        <f t="shared" si="5"/>
        <v>0</v>
      </c>
      <c r="K40" s="4">
        <v>22</v>
      </c>
      <c r="L40" s="5">
        <f t="shared" si="6"/>
        <v>32.5</v>
      </c>
      <c r="M40" s="17" t="str">
        <f t="shared" si="32"/>
        <v>np</v>
      </c>
      <c r="N40" s="18">
        <f t="shared" si="8"/>
        <v>0</v>
      </c>
      <c r="O40" s="16" t="e">
        <f>VLOOKUP($C40,'Youth-14 Men''s Foil'!$C$4:$X$199,O$1-2,FALSE)</f>
        <v>#N/A</v>
      </c>
      <c r="P40" s="17" t="str">
        <f t="shared" si="33"/>
        <v>np</v>
      </c>
      <c r="Q40" s="18">
        <f t="shared" si="10"/>
        <v>0</v>
      </c>
      <c r="R40" s="16" t="e">
        <f>VLOOKUP($C40,'Youth-14 Men''s Foil'!$C$4:$X$199,R$1-2,FALSE)</f>
        <v>#N/A</v>
      </c>
      <c r="S40" s="17" t="str">
        <f t="shared" si="34"/>
        <v>np</v>
      </c>
      <c r="T40" s="18">
        <f t="shared" si="12"/>
        <v>0</v>
      </c>
      <c r="U40" s="16" t="e">
        <f>VLOOKUP($C40,'Youth-14 Men''s Foil'!$C$4:$X$199,U$1-2,FALSE)</f>
        <v>#N/A</v>
      </c>
      <c r="W40">
        <f t="shared" si="25"/>
        <v>0</v>
      </c>
      <c r="X40">
        <f t="shared" si="26"/>
        <v>0</v>
      </c>
      <c r="Y40">
        <f t="shared" si="27"/>
        <v>32.5</v>
      </c>
      <c r="Z40">
        <f t="shared" si="28"/>
        <v>0</v>
      </c>
      <c r="AA40">
        <f t="shared" si="29"/>
        <v>0</v>
      </c>
      <c r="AB40">
        <f t="shared" si="30"/>
        <v>0</v>
      </c>
      <c r="AD40" s="30"/>
    </row>
    <row r="41" spans="1:30" ht="13.5">
      <c r="A41" s="2" t="str">
        <f t="shared" si="0"/>
        <v>38T</v>
      </c>
      <c r="B41" s="2" t="str">
        <f t="shared" si="31"/>
        <v> </v>
      </c>
      <c r="C41" s="26" t="s">
        <v>385</v>
      </c>
      <c r="D41" s="26">
        <v>1990</v>
      </c>
      <c r="E41" s="38">
        <f t="shared" si="2"/>
        <v>32</v>
      </c>
      <c r="F41" s="38">
        <f t="shared" si="3"/>
        <v>32</v>
      </c>
      <c r="G41" s="3" t="s">
        <v>5</v>
      </c>
      <c r="H41" s="5">
        <f t="shared" si="4"/>
        <v>0</v>
      </c>
      <c r="I41" s="4">
        <v>23</v>
      </c>
      <c r="J41" s="5">
        <f t="shared" si="5"/>
        <v>32</v>
      </c>
      <c r="K41" s="4" t="s">
        <v>5</v>
      </c>
      <c r="L41" s="5">
        <f t="shared" si="6"/>
        <v>0</v>
      </c>
      <c r="M41" s="17" t="str">
        <f t="shared" si="32"/>
        <v>np</v>
      </c>
      <c r="N41" s="18">
        <f t="shared" si="8"/>
        <v>0</v>
      </c>
      <c r="O41" s="16" t="e">
        <f>VLOOKUP($C41,'Youth-14 Men''s Foil'!$C$4:$X$199,O$1-2,FALSE)</f>
        <v>#N/A</v>
      </c>
      <c r="P41" s="17" t="str">
        <f t="shared" si="33"/>
        <v>np</v>
      </c>
      <c r="Q41" s="18">
        <f t="shared" si="10"/>
        <v>0</v>
      </c>
      <c r="R41" s="16" t="e">
        <f>VLOOKUP($C41,'Youth-14 Men''s Foil'!$C$4:$X$199,R$1-2,FALSE)</f>
        <v>#N/A</v>
      </c>
      <c r="S41" s="17" t="str">
        <f t="shared" si="34"/>
        <v>np</v>
      </c>
      <c r="T41" s="18">
        <f t="shared" si="12"/>
        <v>0</v>
      </c>
      <c r="U41" s="16" t="e">
        <f>VLOOKUP($C41,'Youth-14 Men''s Foil'!$C$4:$X$199,U$1-2,FALSE)</f>
        <v>#N/A</v>
      </c>
      <c r="W41">
        <f t="shared" si="25"/>
        <v>0</v>
      </c>
      <c r="X41">
        <f t="shared" si="26"/>
        <v>32</v>
      </c>
      <c r="Y41">
        <f t="shared" si="27"/>
        <v>0</v>
      </c>
      <c r="Z41">
        <f t="shared" si="28"/>
        <v>0</v>
      </c>
      <c r="AA41">
        <f t="shared" si="29"/>
        <v>0</v>
      </c>
      <c r="AB41">
        <f t="shared" si="30"/>
        <v>0</v>
      </c>
      <c r="AD41" s="30"/>
    </row>
    <row r="42" spans="1:30" ht="13.5">
      <c r="A42" s="2" t="str">
        <f t="shared" si="0"/>
        <v>38T</v>
      </c>
      <c r="B42" s="2" t="str">
        <f t="shared" si="31"/>
        <v> </v>
      </c>
      <c r="C42" s="40" t="s">
        <v>514</v>
      </c>
      <c r="D42" s="26">
        <v>1990</v>
      </c>
      <c r="E42" s="38">
        <f t="shared" si="2"/>
        <v>32</v>
      </c>
      <c r="F42" s="38">
        <f t="shared" si="3"/>
        <v>32</v>
      </c>
      <c r="G42" s="3" t="s">
        <v>5</v>
      </c>
      <c r="H42" s="5">
        <f t="shared" si="4"/>
        <v>0</v>
      </c>
      <c r="I42" s="4" t="s">
        <v>5</v>
      </c>
      <c r="J42" s="5">
        <f t="shared" si="5"/>
        <v>0</v>
      </c>
      <c r="K42" s="4">
        <v>23</v>
      </c>
      <c r="L42" s="5">
        <f t="shared" si="6"/>
        <v>32</v>
      </c>
      <c r="M42" s="17" t="str">
        <f t="shared" si="32"/>
        <v>np</v>
      </c>
      <c r="N42" s="18">
        <f t="shared" si="8"/>
        <v>0</v>
      </c>
      <c r="O42" s="16" t="e">
        <f>VLOOKUP($C42,'Youth-14 Men''s Foil'!$C$4:$X$199,O$1-2,FALSE)</f>
        <v>#N/A</v>
      </c>
      <c r="P42" s="17" t="str">
        <f t="shared" si="33"/>
        <v>np</v>
      </c>
      <c r="Q42" s="18">
        <f t="shared" si="10"/>
        <v>0</v>
      </c>
      <c r="R42" s="16" t="e">
        <f>VLOOKUP($C42,'Youth-14 Men''s Foil'!$C$4:$X$199,R$1-2,FALSE)</f>
        <v>#N/A</v>
      </c>
      <c r="S42" s="17" t="str">
        <f t="shared" si="34"/>
        <v>np</v>
      </c>
      <c r="T42" s="18">
        <f t="shared" si="12"/>
        <v>0</v>
      </c>
      <c r="U42" s="16" t="e">
        <f>VLOOKUP($C42,'Youth-14 Men''s Foil'!$C$4:$X$199,U$1-2,FALSE)</f>
        <v>#N/A</v>
      </c>
      <c r="W42">
        <f t="shared" si="25"/>
        <v>0</v>
      </c>
      <c r="X42">
        <f t="shared" si="26"/>
        <v>0</v>
      </c>
      <c r="Y42">
        <f t="shared" si="27"/>
        <v>32</v>
      </c>
      <c r="Z42">
        <f t="shared" si="28"/>
        <v>0</v>
      </c>
      <c r="AA42">
        <f t="shared" si="29"/>
        <v>0</v>
      </c>
      <c r="AB42">
        <f t="shared" si="30"/>
        <v>0</v>
      </c>
      <c r="AD42" s="30"/>
    </row>
    <row r="43" spans="1:30" ht="13.5">
      <c r="A43" s="2" t="str">
        <f t="shared" si="0"/>
        <v>40</v>
      </c>
      <c r="B43" s="2" t="str">
        <f t="shared" si="31"/>
        <v> </v>
      </c>
      <c r="C43" s="26" t="s">
        <v>438</v>
      </c>
      <c r="D43" s="26">
        <v>1990</v>
      </c>
      <c r="E43" s="38">
        <f t="shared" si="2"/>
        <v>31</v>
      </c>
      <c r="F43" s="38">
        <f t="shared" si="3"/>
        <v>31</v>
      </c>
      <c r="G43" s="3" t="s">
        <v>5</v>
      </c>
      <c r="H43" s="5">
        <f t="shared" si="4"/>
        <v>0</v>
      </c>
      <c r="I43" s="4">
        <v>25</v>
      </c>
      <c r="J43" s="5">
        <f t="shared" si="5"/>
        <v>31</v>
      </c>
      <c r="K43" s="4" t="s">
        <v>5</v>
      </c>
      <c r="L43" s="5">
        <f t="shared" si="6"/>
        <v>0</v>
      </c>
      <c r="M43" s="17" t="str">
        <f t="shared" si="32"/>
        <v>np</v>
      </c>
      <c r="N43" s="18">
        <f t="shared" si="8"/>
        <v>0</v>
      </c>
      <c r="O43" s="16" t="e">
        <f>VLOOKUP($C43,'Youth-14 Men''s Foil'!$C$4:$X$199,O$1-2,FALSE)</f>
        <v>#N/A</v>
      </c>
      <c r="P43" s="17" t="str">
        <f t="shared" si="33"/>
        <v>np</v>
      </c>
      <c r="Q43" s="18">
        <f t="shared" si="10"/>
        <v>0</v>
      </c>
      <c r="R43" s="16" t="e">
        <f>VLOOKUP($C43,'Youth-14 Men''s Foil'!$C$4:$X$199,R$1-2,FALSE)</f>
        <v>#N/A</v>
      </c>
      <c r="S43" s="17" t="str">
        <f t="shared" si="34"/>
        <v>np</v>
      </c>
      <c r="T43" s="18">
        <f t="shared" si="12"/>
        <v>0</v>
      </c>
      <c r="U43" s="16" t="e">
        <f>VLOOKUP($C43,'Youth-14 Men''s Foil'!$C$4:$X$199,U$1-2,FALSE)</f>
        <v>#N/A</v>
      </c>
      <c r="W43">
        <f t="shared" si="25"/>
        <v>0</v>
      </c>
      <c r="X43">
        <f t="shared" si="26"/>
        <v>31</v>
      </c>
      <c r="Y43">
        <f t="shared" si="27"/>
        <v>0</v>
      </c>
      <c r="Z43">
        <f t="shared" si="28"/>
        <v>0</v>
      </c>
      <c r="AA43">
        <f t="shared" si="29"/>
        <v>0</v>
      </c>
      <c r="AB43">
        <f t="shared" si="30"/>
        <v>0</v>
      </c>
      <c r="AD43" s="30"/>
    </row>
    <row r="44" spans="1:30" ht="13.5">
      <c r="A44" s="2" t="str">
        <f t="shared" si="0"/>
        <v>41T</v>
      </c>
      <c r="B44" s="2" t="str">
        <f t="shared" si="31"/>
        <v>#</v>
      </c>
      <c r="C44" s="26" t="s">
        <v>231</v>
      </c>
      <c r="D44" s="26">
        <v>1992</v>
      </c>
      <c r="E44" s="38">
        <f t="shared" si="2"/>
        <v>29.5</v>
      </c>
      <c r="F44" s="38">
        <f t="shared" si="3"/>
        <v>29.5</v>
      </c>
      <c r="G44" s="3">
        <v>28</v>
      </c>
      <c r="H44" s="5">
        <f t="shared" si="4"/>
        <v>29.5</v>
      </c>
      <c r="I44" s="4" t="s">
        <v>5</v>
      </c>
      <c r="J44" s="5">
        <f t="shared" si="5"/>
        <v>0</v>
      </c>
      <c r="K44" s="4" t="s">
        <v>5</v>
      </c>
      <c r="L44" s="5">
        <f t="shared" si="6"/>
        <v>0</v>
      </c>
      <c r="M44" s="17" t="str">
        <f t="shared" si="32"/>
        <v>np</v>
      </c>
      <c r="N44" s="18">
        <f t="shared" si="8"/>
        <v>0</v>
      </c>
      <c r="O44" s="16" t="e">
        <f>VLOOKUP($C44,'Youth-14 Men''s Foil'!$C$4:$X$199,O$1-2,FALSE)</f>
        <v>#N/A</v>
      </c>
      <c r="P44" s="17" t="str">
        <f t="shared" si="33"/>
        <v>np</v>
      </c>
      <c r="Q44" s="18">
        <f t="shared" si="10"/>
        <v>0</v>
      </c>
      <c r="R44" s="16" t="e">
        <f>VLOOKUP($C44,'Youth-14 Men''s Foil'!$C$4:$X$199,R$1-2,FALSE)</f>
        <v>#N/A</v>
      </c>
      <c r="S44" s="17" t="str">
        <f t="shared" si="34"/>
        <v>np</v>
      </c>
      <c r="T44" s="18">
        <f t="shared" si="12"/>
        <v>0</v>
      </c>
      <c r="U44" s="16" t="e">
        <f>VLOOKUP($C44,'Youth-14 Men''s Foil'!$C$4:$X$199,U$1-2,FALSE)</f>
        <v>#N/A</v>
      </c>
      <c r="W44">
        <f t="shared" si="25"/>
        <v>29.5</v>
      </c>
      <c r="X44">
        <f t="shared" si="26"/>
        <v>0</v>
      </c>
      <c r="Y44">
        <f t="shared" si="27"/>
        <v>0</v>
      </c>
      <c r="Z44">
        <f t="shared" si="28"/>
        <v>0</v>
      </c>
      <c r="AA44">
        <f t="shared" si="29"/>
        <v>0</v>
      </c>
      <c r="AB44">
        <f t="shared" si="30"/>
        <v>0</v>
      </c>
      <c r="AD44" s="30"/>
    </row>
    <row r="45" spans="1:30" ht="13.5">
      <c r="A45" s="2" t="str">
        <f t="shared" si="0"/>
        <v>41T</v>
      </c>
      <c r="B45" s="2" t="str">
        <f>IF(D45&gt;=U11Cutoff,"#"," ")</f>
        <v>#</v>
      </c>
      <c r="C45" s="40" t="s">
        <v>507</v>
      </c>
      <c r="D45" s="26">
        <v>1992</v>
      </c>
      <c r="E45" s="38">
        <f t="shared" si="2"/>
        <v>29.5</v>
      </c>
      <c r="F45" s="38">
        <f t="shared" si="3"/>
        <v>29.5</v>
      </c>
      <c r="G45" s="3" t="s">
        <v>5</v>
      </c>
      <c r="H45" s="5">
        <f t="shared" si="4"/>
        <v>0</v>
      </c>
      <c r="I45" s="4" t="s">
        <v>5</v>
      </c>
      <c r="J45" s="5">
        <f t="shared" si="5"/>
        <v>0</v>
      </c>
      <c r="K45" s="4">
        <v>28</v>
      </c>
      <c r="L45" s="5">
        <f t="shared" si="6"/>
        <v>29.5</v>
      </c>
      <c r="M45" s="17" t="str">
        <f>IF(ISERROR(O45),"np",O45)</f>
        <v>np</v>
      </c>
      <c r="N45" s="18">
        <f t="shared" si="8"/>
        <v>0</v>
      </c>
      <c r="O45" s="16" t="e">
        <f>VLOOKUP($C45,'Youth-14 Men''s Foil'!$C$4:$X$199,O$1-2,FALSE)</f>
        <v>#N/A</v>
      </c>
      <c r="P45" s="17" t="str">
        <f>IF(ISERROR(R45),"np",R45)</f>
        <v>np</v>
      </c>
      <c r="Q45" s="18">
        <f t="shared" si="10"/>
        <v>0</v>
      </c>
      <c r="R45" s="16" t="e">
        <f>VLOOKUP($C45,'Youth-14 Men''s Foil'!$C$4:$X$199,R$1-2,FALSE)</f>
        <v>#N/A</v>
      </c>
      <c r="S45" s="17" t="str">
        <f>IF(ISERROR(U45),"np",U45)</f>
        <v>np</v>
      </c>
      <c r="T45" s="18">
        <f t="shared" si="12"/>
        <v>0</v>
      </c>
      <c r="U45" s="16" t="e">
        <f>VLOOKUP($C45,'Youth-14 Men''s Foil'!$C$4:$X$199,U$1-2,FALSE)</f>
        <v>#N/A</v>
      </c>
      <c r="W45">
        <f t="shared" si="25"/>
        <v>0</v>
      </c>
      <c r="X45">
        <f t="shared" si="26"/>
        <v>0</v>
      </c>
      <c r="Y45">
        <f t="shared" si="27"/>
        <v>29.5</v>
      </c>
      <c r="Z45">
        <f t="shared" si="28"/>
        <v>0</v>
      </c>
      <c r="AA45">
        <f t="shared" si="29"/>
        <v>0</v>
      </c>
      <c r="AB45">
        <f t="shared" si="30"/>
        <v>0</v>
      </c>
      <c r="AD45" s="30"/>
    </row>
    <row r="46" spans="1:30" ht="13.5">
      <c r="A46" s="2" t="str">
        <f t="shared" si="0"/>
        <v>43T</v>
      </c>
      <c r="B46" s="2" t="str">
        <f>IF(D46&gt;=U11Cutoff,"#"," ")</f>
        <v>#</v>
      </c>
      <c r="C46" s="40" t="s">
        <v>356</v>
      </c>
      <c r="D46" s="26">
        <v>1992</v>
      </c>
      <c r="E46" s="38">
        <f t="shared" si="2"/>
        <v>29</v>
      </c>
      <c r="F46" s="38">
        <f t="shared" si="3"/>
        <v>29</v>
      </c>
      <c r="G46" s="3" t="s">
        <v>5</v>
      </c>
      <c r="H46" s="5">
        <f t="shared" si="4"/>
        <v>0</v>
      </c>
      <c r="I46" s="4" t="s">
        <v>5</v>
      </c>
      <c r="J46" s="5">
        <f t="shared" si="5"/>
        <v>0</v>
      </c>
      <c r="K46" s="4">
        <v>29</v>
      </c>
      <c r="L46" s="5">
        <f t="shared" si="6"/>
        <v>29</v>
      </c>
      <c r="M46" s="17" t="str">
        <f>IF(ISERROR(O46),"np",O46)</f>
        <v>np</v>
      </c>
      <c r="N46" s="18">
        <f t="shared" si="8"/>
        <v>0</v>
      </c>
      <c r="O46" s="16" t="e">
        <f>VLOOKUP($C46,'Youth-14 Men''s Foil'!$C$4:$X$199,O$1-2,FALSE)</f>
        <v>#N/A</v>
      </c>
      <c r="P46" s="17" t="str">
        <f>IF(ISERROR(R46),"np",R46)</f>
        <v>np</v>
      </c>
      <c r="Q46" s="18">
        <f t="shared" si="10"/>
        <v>0</v>
      </c>
      <c r="R46" s="16" t="e">
        <f>VLOOKUP($C46,'Youth-14 Men''s Foil'!$C$4:$X$199,R$1-2,FALSE)</f>
        <v>#N/A</v>
      </c>
      <c r="S46" s="17" t="str">
        <f>IF(ISERROR(U46),"np",U46)</f>
        <v>np</v>
      </c>
      <c r="T46" s="18">
        <f t="shared" si="12"/>
        <v>0</v>
      </c>
      <c r="U46" s="16" t="e">
        <f>VLOOKUP($C46,'Youth-14 Men''s Foil'!$C$4:$X$199,U$1-2,FALSE)</f>
        <v>#N/A</v>
      </c>
      <c r="W46">
        <f t="shared" si="25"/>
        <v>0</v>
      </c>
      <c r="X46">
        <f t="shared" si="26"/>
        <v>0</v>
      </c>
      <c r="Y46">
        <f t="shared" si="27"/>
        <v>29</v>
      </c>
      <c r="Z46">
        <f t="shared" si="28"/>
        <v>0</v>
      </c>
      <c r="AA46">
        <f t="shared" si="29"/>
        <v>0</v>
      </c>
      <c r="AB46">
        <f t="shared" si="30"/>
        <v>0</v>
      </c>
      <c r="AD46" s="30"/>
    </row>
    <row r="47" spans="1:30" ht="13.5">
      <c r="A47" s="2" t="str">
        <f t="shared" si="0"/>
        <v>43T</v>
      </c>
      <c r="B47" s="2" t="str">
        <f t="shared" si="31"/>
        <v>#</v>
      </c>
      <c r="C47" s="26" t="s">
        <v>171</v>
      </c>
      <c r="D47" s="26">
        <v>1992</v>
      </c>
      <c r="E47" s="38">
        <f t="shared" si="2"/>
        <v>29</v>
      </c>
      <c r="F47" s="38">
        <f t="shared" si="3"/>
        <v>29</v>
      </c>
      <c r="G47" s="3">
        <v>29</v>
      </c>
      <c r="H47" s="5">
        <f t="shared" si="4"/>
        <v>29</v>
      </c>
      <c r="I47" s="4" t="s">
        <v>5</v>
      </c>
      <c r="J47" s="5">
        <f t="shared" si="5"/>
        <v>0</v>
      </c>
      <c r="K47" s="4" t="s">
        <v>5</v>
      </c>
      <c r="L47" s="5">
        <f t="shared" si="6"/>
        <v>0</v>
      </c>
      <c r="M47" s="17" t="str">
        <f t="shared" si="32"/>
        <v>np</v>
      </c>
      <c r="N47" s="18">
        <f t="shared" si="8"/>
        <v>0</v>
      </c>
      <c r="O47" s="16" t="e">
        <f>VLOOKUP($C47,'Youth-14 Men''s Foil'!$C$4:$X$199,O$1-2,FALSE)</f>
        <v>#N/A</v>
      </c>
      <c r="P47" s="17" t="str">
        <f t="shared" si="33"/>
        <v>np</v>
      </c>
      <c r="Q47" s="18">
        <f t="shared" si="10"/>
        <v>0</v>
      </c>
      <c r="R47" s="16" t="e">
        <f>VLOOKUP($C47,'Youth-14 Men''s Foil'!$C$4:$X$199,R$1-2,FALSE)</f>
        <v>#N/A</v>
      </c>
      <c r="S47" s="17" t="str">
        <f t="shared" si="34"/>
        <v>np</v>
      </c>
      <c r="T47" s="18">
        <f t="shared" si="12"/>
        <v>0</v>
      </c>
      <c r="U47" s="16" t="e">
        <f>VLOOKUP($C47,'Youth-14 Men''s Foil'!$C$4:$X$199,U$1-2,FALSE)</f>
        <v>#N/A</v>
      </c>
      <c r="W47">
        <f t="shared" si="25"/>
        <v>29</v>
      </c>
      <c r="X47">
        <f t="shared" si="26"/>
        <v>0</v>
      </c>
      <c r="Y47">
        <f t="shared" si="27"/>
        <v>0</v>
      </c>
      <c r="Z47">
        <f t="shared" si="28"/>
        <v>0</v>
      </c>
      <c r="AA47">
        <f t="shared" si="29"/>
        <v>0</v>
      </c>
      <c r="AB47">
        <f t="shared" si="30"/>
        <v>0</v>
      </c>
      <c r="AD47" s="30"/>
    </row>
    <row r="48" spans="1:30" ht="13.5">
      <c r="A48" s="2" t="str">
        <f t="shared" si="0"/>
        <v>45T</v>
      </c>
      <c r="B48" s="2" t="str">
        <f t="shared" si="31"/>
        <v> </v>
      </c>
      <c r="C48" s="26" t="s">
        <v>386</v>
      </c>
      <c r="D48" s="26">
        <v>1991</v>
      </c>
      <c r="E48" s="38">
        <f t="shared" si="2"/>
        <v>28.5</v>
      </c>
      <c r="F48" s="38">
        <f t="shared" si="3"/>
        <v>28.5</v>
      </c>
      <c r="G48" s="3" t="s">
        <v>5</v>
      </c>
      <c r="H48" s="5">
        <f t="shared" si="4"/>
        <v>0</v>
      </c>
      <c r="I48" s="4">
        <v>30</v>
      </c>
      <c r="J48" s="5">
        <f t="shared" si="5"/>
        <v>28.5</v>
      </c>
      <c r="K48" s="4" t="s">
        <v>5</v>
      </c>
      <c r="L48" s="5">
        <f t="shared" si="6"/>
        <v>0</v>
      </c>
      <c r="M48" s="17" t="str">
        <f t="shared" si="32"/>
        <v>np</v>
      </c>
      <c r="N48" s="18">
        <f t="shared" si="8"/>
        <v>0</v>
      </c>
      <c r="O48" s="16" t="e">
        <f>VLOOKUP($C48,'Youth-14 Men''s Foil'!$C$4:$X$199,O$1-2,FALSE)</f>
        <v>#N/A</v>
      </c>
      <c r="P48" s="17" t="str">
        <f t="shared" si="33"/>
        <v>np</v>
      </c>
      <c r="Q48" s="18">
        <f t="shared" si="10"/>
        <v>0</v>
      </c>
      <c r="R48" s="16" t="e">
        <f>VLOOKUP($C48,'Youth-14 Men''s Foil'!$C$4:$X$199,R$1-2,FALSE)</f>
        <v>#N/A</v>
      </c>
      <c r="S48" s="17" t="str">
        <f t="shared" si="34"/>
        <v>np</v>
      </c>
      <c r="T48" s="18">
        <f t="shared" si="12"/>
        <v>0</v>
      </c>
      <c r="U48" s="16" t="e">
        <f>VLOOKUP($C48,'Youth-14 Men''s Foil'!$C$4:$X$199,U$1-2,FALSE)</f>
        <v>#N/A</v>
      </c>
      <c r="W48">
        <f t="shared" si="25"/>
        <v>0</v>
      </c>
      <c r="X48">
        <f t="shared" si="26"/>
        <v>28.5</v>
      </c>
      <c r="Y48">
        <f t="shared" si="27"/>
        <v>0</v>
      </c>
      <c r="Z48">
        <f t="shared" si="28"/>
        <v>0</v>
      </c>
      <c r="AA48">
        <f t="shared" si="29"/>
        <v>0</v>
      </c>
      <c r="AB48">
        <f t="shared" si="30"/>
        <v>0</v>
      </c>
      <c r="AD48" s="30"/>
    </row>
    <row r="49" spans="1:30" ht="13.5">
      <c r="A49" s="2" t="str">
        <f t="shared" si="0"/>
        <v>45T</v>
      </c>
      <c r="B49" s="2" t="str">
        <f t="shared" si="31"/>
        <v> </v>
      </c>
      <c r="C49" s="40" t="s">
        <v>515</v>
      </c>
      <c r="D49" s="26">
        <v>1991</v>
      </c>
      <c r="E49" s="38">
        <f t="shared" si="2"/>
        <v>28.5</v>
      </c>
      <c r="F49" s="38">
        <f t="shared" si="3"/>
        <v>28.5</v>
      </c>
      <c r="G49" s="3" t="s">
        <v>5</v>
      </c>
      <c r="H49" s="5">
        <f t="shared" si="4"/>
        <v>0</v>
      </c>
      <c r="I49" s="4" t="s">
        <v>5</v>
      </c>
      <c r="J49" s="5">
        <f t="shared" si="5"/>
        <v>0</v>
      </c>
      <c r="K49" s="4">
        <v>30</v>
      </c>
      <c r="L49" s="5">
        <f t="shared" si="6"/>
        <v>28.5</v>
      </c>
      <c r="M49" s="17" t="str">
        <f t="shared" si="32"/>
        <v>np</v>
      </c>
      <c r="N49" s="18">
        <f t="shared" si="8"/>
        <v>0</v>
      </c>
      <c r="O49" s="16" t="e">
        <f>VLOOKUP($C49,'Youth-14 Men''s Foil'!$C$4:$X$199,O$1-2,FALSE)</f>
        <v>#N/A</v>
      </c>
      <c r="P49" s="17" t="str">
        <f t="shared" si="33"/>
        <v>np</v>
      </c>
      <c r="Q49" s="18">
        <f t="shared" si="10"/>
        <v>0</v>
      </c>
      <c r="R49" s="16" t="e">
        <f>VLOOKUP($C49,'Youth-14 Men''s Foil'!$C$4:$X$199,R$1-2,FALSE)</f>
        <v>#N/A</v>
      </c>
      <c r="S49" s="17" t="str">
        <f t="shared" si="34"/>
        <v>np</v>
      </c>
      <c r="T49" s="18">
        <f t="shared" si="12"/>
        <v>0</v>
      </c>
      <c r="U49" s="16" t="e">
        <f>VLOOKUP($C49,'Youth-14 Men''s Foil'!$C$4:$X$199,U$1-2,FALSE)</f>
        <v>#N/A</v>
      </c>
      <c r="W49">
        <f t="shared" si="25"/>
        <v>0</v>
      </c>
      <c r="X49">
        <f t="shared" si="26"/>
        <v>0</v>
      </c>
      <c r="Y49">
        <f t="shared" si="27"/>
        <v>28.5</v>
      </c>
      <c r="Z49">
        <f t="shared" si="28"/>
        <v>0</v>
      </c>
      <c r="AA49">
        <f t="shared" si="29"/>
        <v>0</v>
      </c>
      <c r="AB49">
        <f t="shared" si="30"/>
        <v>0</v>
      </c>
      <c r="AD49" s="30"/>
    </row>
    <row r="50" spans="1:30" ht="13.5">
      <c r="A50" s="2" t="str">
        <f t="shared" si="0"/>
        <v>45T</v>
      </c>
      <c r="B50" s="2" t="str">
        <f t="shared" si="31"/>
        <v> </v>
      </c>
      <c r="C50" s="26" t="s">
        <v>360</v>
      </c>
      <c r="D50" s="26">
        <v>1991</v>
      </c>
      <c r="E50" s="38">
        <f t="shared" si="2"/>
        <v>28.5</v>
      </c>
      <c r="F50" s="38">
        <f t="shared" si="3"/>
        <v>28.5</v>
      </c>
      <c r="G50" s="3">
        <v>30</v>
      </c>
      <c r="H50" s="5">
        <f t="shared" si="4"/>
        <v>28.5</v>
      </c>
      <c r="I50" s="4" t="s">
        <v>5</v>
      </c>
      <c r="J50" s="5">
        <f t="shared" si="5"/>
        <v>0</v>
      </c>
      <c r="K50" s="4" t="s">
        <v>5</v>
      </c>
      <c r="L50" s="5">
        <f t="shared" si="6"/>
        <v>0</v>
      </c>
      <c r="M50" s="17" t="str">
        <f t="shared" si="32"/>
        <v>np</v>
      </c>
      <c r="N50" s="18">
        <f t="shared" si="8"/>
        <v>0</v>
      </c>
      <c r="O50" s="16" t="e">
        <f>VLOOKUP($C50,'Youth-14 Men''s Foil'!$C$4:$X$199,O$1-2,FALSE)</f>
        <v>#N/A</v>
      </c>
      <c r="P50" s="17" t="str">
        <f t="shared" si="33"/>
        <v>np</v>
      </c>
      <c r="Q50" s="18">
        <f t="shared" si="10"/>
        <v>0</v>
      </c>
      <c r="R50" s="16" t="e">
        <f>VLOOKUP($C50,'Youth-14 Men''s Foil'!$C$4:$X$199,R$1-2,FALSE)</f>
        <v>#N/A</v>
      </c>
      <c r="S50" s="17" t="str">
        <f t="shared" si="34"/>
        <v>np</v>
      </c>
      <c r="T50" s="18">
        <f t="shared" si="12"/>
        <v>0</v>
      </c>
      <c r="U50" s="16" t="e">
        <f>VLOOKUP($C50,'Youth-14 Men''s Foil'!$C$4:$X$199,U$1-2,FALSE)</f>
        <v>#N/A</v>
      </c>
      <c r="W50">
        <f t="shared" si="25"/>
        <v>28.5</v>
      </c>
      <c r="X50">
        <f t="shared" si="26"/>
        <v>0</v>
      </c>
      <c r="Y50">
        <f t="shared" si="27"/>
        <v>0</v>
      </c>
      <c r="Z50">
        <f t="shared" si="28"/>
        <v>0</v>
      </c>
      <c r="AA50">
        <f t="shared" si="29"/>
        <v>0</v>
      </c>
      <c r="AB50">
        <f t="shared" si="30"/>
        <v>0</v>
      </c>
      <c r="AD50" s="30"/>
    </row>
    <row r="51" spans="1:30" ht="13.5">
      <c r="A51" s="2" t="str">
        <f t="shared" si="0"/>
        <v>48</v>
      </c>
      <c r="B51" s="2" t="str">
        <f t="shared" si="31"/>
        <v> </v>
      </c>
      <c r="C51" s="26" t="s">
        <v>298</v>
      </c>
      <c r="D51" s="26">
        <v>1991</v>
      </c>
      <c r="E51" s="38">
        <f t="shared" si="2"/>
        <v>28</v>
      </c>
      <c r="F51" s="38">
        <f t="shared" si="3"/>
        <v>28</v>
      </c>
      <c r="G51" s="3">
        <v>31</v>
      </c>
      <c r="H51" s="5">
        <f t="shared" si="4"/>
        <v>28</v>
      </c>
      <c r="I51" s="4" t="s">
        <v>5</v>
      </c>
      <c r="J51" s="5">
        <f t="shared" si="5"/>
        <v>0</v>
      </c>
      <c r="K51" s="4" t="s">
        <v>5</v>
      </c>
      <c r="L51" s="5">
        <f t="shared" si="6"/>
        <v>0</v>
      </c>
      <c r="M51" s="17" t="str">
        <f t="shared" si="32"/>
        <v>np</v>
      </c>
      <c r="N51" s="18">
        <f t="shared" si="8"/>
        <v>0</v>
      </c>
      <c r="O51" s="16" t="e">
        <f>VLOOKUP($C51,'Youth-14 Men''s Foil'!$C$4:$X$199,O$1-2,FALSE)</f>
        <v>#N/A</v>
      </c>
      <c r="P51" s="17" t="str">
        <f t="shared" si="33"/>
        <v>np</v>
      </c>
      <c r="Q51" s="18">
        <f t="shared" si="10"/>
        <v>0</v>
      </c>
      <c r="R51" s="16" t="e">
        <f>VLOOKUP($C51,'Youth-14 Men''s Foil'!$C$4:$X$199,R$1-2,FALSE)</f>
        <v>#N/A</v>
      </c>
      <c r="S51" s="17" t="str">
        <f t="shared" si="34"/>
        <v>np</v>
      </c>
      <c r="T51" s="18">
        <f t="shared" si="12"/>
        <v>0</v>
      </c>
      <c r="U51" s="16" t="e">
        <f>VLOOKUP($C51,'Youth-14 Men''s Foil'!$C$4:$X$199,U$1-2,FALSE)</f>
        <v>#N/A</v>
      </c>
      <c r="W51">
        <f t="shared" si="25"/>
        <v>28</v>
      </c>
      <c r="X51">
        <f t="shared" si="26"/>
        <v>0</v>
      </c>
      <c r="Y51">
        <f t="shared" si="27"/>
        <v>0</v>
      </c>
      <c r="Z51">
        <f t="shared" si="28"/>
        <v>0</v>
      </c>
      <c r="AA51">
        <f t="shared" si="29"/>
        <v>0</v>
      </c>
      <c r="AB51">
        <f t="shared" si="30"/>
        <v>0</v>
      </c>
      <c r="AD51" s="30"/>
    </row>
    <row r="52" spans="1:30" ht="13.5">
      <c r="A52" s="2" t="str">
        <f t="shared" si="0"/>
        <v>49T</v>
      </c>
      <c r="B52" s="2" t="str">
        <f t="shared" si="31"/>
        <v> </v>
      </c>
      <c r="C52" s="26" t="s">
        <v>299</v>
      </c>
      <c r="D52" s="26">
        <v>1991</v>
      </c>
      <c r="E52" s="38">
        <f t="shared" si="2"/>
        <v>27.5</v>
      </c>
      <c r="F52" s="38">
        <f t="shared" si="3"/>
        <v>27.5</v>
      </c>
      <c r="G52" s="3">
        <v>32</v>
      </c>
      <c r="H52" s="5">
        <f t="shared" si="4"/>
        <v>27.5</v>
      </c>
      <c r="I52" s="4" t="s">
        <v>5</v>
      </c>
      <c r="J52" s="5">
        <f t="shared" si="5"/>
        <v>0</v>
      </c>
      <c r="K52" s="4" t="s">
        <v>5</v>
      </c>
      <c r="L52" s="5">
        <f t="shared" si="6"/>
        <v>0</v>
      </c>
      <c r="M52" s="17" t="str">
        <f t="shared" si="32"/>
        <v>np</v>
      </c>
      <c r="N52" s="18">
        <f t="shared" si="8"/>
        <v>0</v>
      </c>
      <c r="O52" s="16" t="e">
        <f>VLOOKUP($C52,'Youth-14 Men''s Foil'!$C$4:$X$199,O$1-2,FALSE)</f>
        <v>#N/A</v>
      </c>
      <c r="P52" s="17" t="str">
        <f t="shared" si="33"/>
        <v>np</v>
      </c>
      <c r="Q52" s="18">
        <f t="shared" si="10"/>
        <v>0</v>
      </c>
      <c r="R52" s="16" t="e">
        <f>VLOOKUP($C52,'Youth-14 Men''s Foil'!$C$4:$X$199,R$1-2,FALSE)</f>
        <v>#N/A</v>
      </c>
      <c r="S52" s="17" t="str">
        <f t="shared" si="34"/>
        <v>np</v>
      </c>
      <c r="T52" s="18">
        <f t="shared" si="12"/>
        <v>0</v>
      </c>
      <c r="U52" s="16" t="e">
        <f>VLOOKUP($C52,'Youth-14 Men''s Foil'!$C$4:$X$199,U$1-2,FALSE)</f>
        <v>#N/A</v>
      </c>
      <c r="W52">
        <f t="shared" si="25"/>
        <v>27.5</v>
      </c>
      <c r="X52">
        <f t="shared" si="26"/>
        <v>0</v>
      </c>
      <c r="Y52">
        <f t="shared" si="27"/>
        <v>0</v>
      </c>
      <c r="Z52">
        <f t="shared" si="28"/>
        <v>0</v>
      </c>
      <c r="AA52">
        <f t="shared" si="29"/>
        <v>0</v>
      </c>
      <c r="AB52">
        <f t="shared" si="30"/>
        <v>0</v>
      </c>
      <c r="AD52" s="30"/>
    </row>
    <row r="53" spans="1:30" ht="13.5">
      <c r="A53" s="2" t="str">
        <f t="shared" si="0"/>
        <v>49T</v>
      </c>
      <c r="B53" s="2" t="str">
        <f t="shared" si="31"/>
        <v>#</v>
      </c>
      <c r="C53" s="26" t="s">
        <v>174</v>
      </c>
      <c r="D53" s="26">
        <v>1992</v>
      </c>
      <c r="E53" s="38">
        <f t="shared" si="2"/>
        <v>27.5</v>
      </c>
      <c r="F53" s="38">
        <f t="shared" si="3"/>
        <v>27.5</v>
      </c>
      <c r="G53" s="3" t="s">
        <v>5</v>
      </c>
      <c r="H53" s="5">
        <f t="shared" si="4"/>
        <v>0</v>
      </c>
      <c r="I53" s="4">
        <v>32</v>
      </c>
      <c r="J53" s="5">
        <f t="shared" si="5"/>
        <v>27.5</v>
      </c>
      <c r="K53" s="4" t="s">
        <v>5</v>
      </c>
      <c r="L53" s="5">
        <f t="shared" si="6"/>
        <v>0</v>
      </c>
      <c r="M53" s="17" t="str">
        <f t="shared" si="32"/>
        <v>np</v>
      </c>
      <c r="N53" s="18">
        <f t="shared" si="8"/>
        <v>0</v>
      </c>
      <c r="O53" s="16" t="e">
        <f>VLOOKUP($C53,'Youth-14 Men''s Foil'!$C$4:$X$199,O$1-2,FALSE)</f>
        <v>#N/A</v>
      </c>
      <c r="P53" s="17" t="str">
        <f t="shared" si="33"/>
        <v>np</v>
      </c>
      <c r="Q53" s="18">
        <f t="shared" si="10"/>
        <v>0</v>
      </c>
      <c r="R53" s="16" t="e">
        <f>VLOOKUP($C53,'Youth-14 Men''s Foil'!$C$4:$X$199,R$1-2,FALSE)</f>
        <v>#N/A</v>
      </c>
      <c r="S53" s="17" t="str">
        <f t="shared" si="34"/>
        <v>np</v>
      </c>
      <c r="T53" s="18">
        <f t="shared" si="12"/>
        <v>0</v>
      </c>
      <c r="U53" s="16" t="e">
        <f>VLOOKUP($C53,'Youth-14 Men''s Foil'!$C$4:$X$199,U$1-2,FALSE)</f>
        <v>#N/A</v>
      </c>
      <c r="W53">
        <f t="shared" si="25"/>
        <v>0</v>
      </c>
      <c r="X53">
        <f t="shared" si="26"/>
        <v>27.5</v>
      </c>
      <c r="Y53">
        <f t="shared" si="27"/>
        <v>0</v>
      </c>
      <c r="Z53">
        <f t="shared" si="28"/>
        <v>0</v>
      </c>
      <c r="AA53">
        <f t="shared" si="29"/>
        <v>0</v>
      </c>
      <c r="AB53">
        <f t="shared" si="30"/>
        <v>0</v>
      </c>
      <c r="AD53" s="30"/>
    </row>
    <row r="54" spans="1:30" ht="13.5">
      <c r="A54" s="2" t="str">
        <f t="shared" si="0"/>
        <v>49T</v>
      </c>
      <c r="B54" s="2" t="str">
        <f>IF(D54&gt;=U11Cutoff,"#"," ")</f>
        <v> </v>
      </c>
      <c r="C54" s="40" t="s">
        <v>516</v>
      </c>
      <c r="D54" s="26">
        <v>1991</v>
      </c>
      <c r="E54" s="38">
        <f t="shared" si="2"/>
        <v>27.5</v>
      </c>
      <c r="F54" s="38">
        <f t="shared" si="3"/>
        <v>27.5</v>
      </c>
      <c r="G54" s="3" t="s">
        <v>5</v>
      </c>
      <c r="H54" s="5">
        <f t="shared" si="4"/>
        <v>0</v>
      </c>
      <c r="I54" s="4" t="s">
        <v>5</v>
      </c>
      <c r="J54" s="5">
        <f t="shared" si="5"/>
        <v>0</v>
      </c>
      <c r="K54" s="4">
        <v>32</v>
      </c>
      <c r="L54" s="5">
        <f t="shared" si="6"/>
        <v>27.5</v>
      </c>
      <c r="M54" s="17" t="str">
        <f>IF(ISERROR(O54),"np",O54)</f>
        <v>np</v>
      </c>
      <c r="N54" s="18">
        <f t="shared" si="8"/>
        <v>0</v>
      </c>
      <c r="O54" s="16" t="e">
        <f>VLOOKUP($C54,'Youth-14 Men''s Foil'!$C$4:$X$199,O$1-2,FALSE)</f>
        <v>#N/A</v>
      </c>
      <c r="P54" s="17" t="str">
        <f>IF(ISERROR(R54),"np",R54)</f>
        <v>np</v>
      </c>
      <c r="Q54" s="18">
        <f t="shared" si="10"/>
        <v>0</v>
      </c>
      <c r="R54" s="16" t="e">
        <f>VLOOKUP($C54,'Youth-14 Men''s Foil'!$C$4:$X$199,R$1-2,FALSE)</f>
        <v>#N/A</v>
      </c>
      <c r="S54" s="17" t="str">
        <f>IF(ISERROR(U54),"np",U54)</f>
        <v>np</v>
      </c>
      <c r="T54" s="18">
        <f t="shared" si="12"/>
        <v>0</v>
      </c>
      <c r="U54" s="16" t="e">
        <f>VLOOKUP($C54,'Youth-14 Men''s Foil'!$C$4:$X$199,U$1-2,FALSE)</f>
        <v>#N/A</v>
      </c>
      <c r="W54">
        <f t="shared" si="25"/>
        <v>0</v>
      </c>
      <c r="X54">
        <f t="shared" si="26"/>
        <v>0</v>
      </c>
      <c r="Y54">
        <f t="shared" si="27"/>
        <v>27.5</v>
      </c>
      <c r="Z54">
        <f t="shared" si="28"/>
        <v>0</v>
      </c>
      <c r="AA54">
        <f t="shared" si="29"/>
        <v>0</v>
      </c>
      <c r="AB54">
        <f t="shared" si="30"/>
        <v>0</v>
      </c>
      <c r="AD54" s="30"/>
    </row>
    <row r="55" ht="13.5">
      <c r="AD55" s="30"/>
    </row>
    <row r="56" ht="13.5">
      <c r="AD56" s="30"/>
    </row>
    <row r="57" ht="13.5">
      <c r="AD57" s="30"/>
    </row>
    <row r="58" ht="13.5">
      <c r="AD58" s="30"/>
    </row>
    <row r="59" ht="13.5">
      <c r="AD59" s="30"/>
    </row>
    <row r="60" ht="13.5">
      <c r="AD60" s="30"/>
    </row>
    <row r="61" ht="13.5">
      <c r="AD61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&amp;L&amp;"Arial,Bold"# Youth-10
* Permanent Resident&amp;"Arial,Regular"
Total = Best 4 results&amp;CPage &amp;P&amp;R&amp;"Arial,Bold"np = Did not earn points (including not competing)&amp;"Arial,Regular"
Printed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36" t="s">
        <v>2</v>
      </c>
      <c r="F1" s="36" t="s">
        <v>3</v>
      </c>
      <c r="G1" s="14" t="s">
        <v>258</v>
      </c>
      <c r="H1" s="10"/>
      <c r="I1" s="9" t="s">
        <v>369</v>
      </c>
      <c r="J1" s="10"/>
      <c r="K1" s="9" t="s">
        <v>446</v>
      </c>
      <c r="L1" s="10"/>
      <c r="M1" s="15" t="s">
        <v>256</v>
      </c>
      <c r="N1" s="19"/>
      <c r="O1" s="20">
        <f>HLOOKUP(M1,'Youth-14 Men''s Saber'!$G$1:$L$3,3,0)</f>
        <v>7</v>
      </c>
      <c r="P1" s="15" t="s">
        <v>371</v>
      </c>
      <c r="Q1" s="19"/>
      <c r="R1" s="20">
        <f>HLOOKUP(P1,'Youth-14 Men''s Saber'!$G$1:$L$3,3,0)</f>
        <v>9</v>
      </c>
      <c r="S1" s="15" t="s">
        <v>448</v>
      </c>
      <c r="T1" s="19"/>
      <c r="U1" s="20">
        <f>HLOOKUP(S1,'Youth-14 Men''s Saber'!$G$1:$L$3,3,0)</f>
        <v>11</v>
      </c>
    </row>
    <row r="2" spans="1:30" s="11" customFormat="1" ht="18.75" customHeight="1">
      <c r="A2" s="7"/>
      <c r="B2" s="7"/>
      <c r="C2" s="12"/>
      <c r="D2" s="12"/>
      <c r="E2" s="36"/>
      <c r="F2" s="36"/>
      <c r="G2" s="35" t="s">
        <v>6</v>
      </c>
      <c r="H2" s="10" t="s">
        <v>259</v>
      </c>
      <c r="I2" s="13" t="s">
        <v>6</v>
      </c>
      <c r="J2" s="10" t="s">
        <v>370</v>
      </c>
      <c r="K2" s="13" t="s">
        <v>6</v>
      </c>
      <c r="L2" s="10" t="s">
        <v>447</v>
      </c>
      <c r="M2" s="15" t="str">
        <f ca="1">INDIRECT("'Youth-14 Men''s Saber'!R2C"&amp;O1,FALSE)</f>
        <v>B</v>
      </c>
      <c r="N2" s="19" t="str">
        <f ca="1">INDIRECT("'Youth-14 Men''s Saber'!R2C"&amp;O1+1,FALSE)</f>
        <v>Jan 2003&lt;BR&gt;Y14</v>
      </c>
      <c r="O2" s="14"/>
      <c r="P2" s="15" t="str">
        <f ca="1">INDIRECT("'Youth-14 Men''s Saber'!R2C"&amp;R1,FALSE)</f>
        <v>B</v>
      </c>
      <c r="Q2" s="19" t="str">
        <f ca="1">INDIRECT("'Youth-14 Men''s Saber'!R2C"&amp;R1+1,FALSE)</f>
        <v>Apr 2003&lt;BR&gt;Y14</v>
      </c>
      <c r="R2" s="14"/>
      <c r="S2" s="15" t="str">
        <f ca="1">INDIRECT("'Youth-14 Men''s Saber'!R2C"&amp;U1,FALSE)</f>
        <v>B</v>
      </c>
      <c r="T2" s="19" t="str">
        <f ca="1">INDIRECT("'Youth-14 Men''s Saber'!R2C"&amp;U1+1,FALSE)</f>
        <v>Summer&lt;BR&gt;2003&lt;BR&gt;Y14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37"/>
      <c r="F3" s="37"/>
      <c r="G3" s="8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3</v>
      </c>
      <c r="O3" s="14"/>
      <c r="P3" s="23">
        <f>COLUMN()</f>
        <v>16</v>
      </c>
      <c r="Q3" s="24">
        <f>HLOOKUP(P2,PointTableHeader,2,FALSE)</f>
        <v>3</v>
      </c>
      <c r="R3" s="14"/>
      <c r="S3" s="23">
        <f>COLUMN()</f>
        <v>19</v>
      </c>
      <c r="T3" s="24">
        <f>HLOOKUP(S2,PointTableHeader,2,FALSE)</f>
        <v>3</v>
      </c>
      <c r="U3" s="14"/>
    </row>
    <row r="4" spans="1:30" ht="13.5">
      <c r="A4" s="2" t="str">
        <f aca="true" t="shared" si="0" ref="A4:A44">IF(E4=0,"",IF(E4=E3,A3,ROW()-3&amp;IF(E4=E5,"T","")))</f>
        <v>1</v>
      </c>
      <c r="B4" s="2" t="str">
        <f aca="true" t="shared" si="1" ref="B4:B42">IF(D4&gt;=U11Cutoff,"#"," ")</f>
        <v> </v>
      </c>
      <c r="C4" s="26" t="s">
        <v>36</v>
      </c>
      <c r="D4" s="1">
        <v>1990</v>
      </c>
      <c r="E4" s="38">
        <f aca="true" t="shared" si="2" ref="E4:E44">LARGE($W4:$AB4,1)+LARGE($W4:$AB4,2)+LARGE($W4:$AB4,3)+LARGE($W4:$AB4,4)</f>
        <v>547</v>
      </c>
      <c r="F4" s="38">
        <f aca="true" t="shared" si="3" ref="F4:F44">LARGE($W4:$Y4,1)+LARGE($W4:$Y4,2)</f>
        <v>155</v>
      </c>
      <c r="G4" s="3">
        <v>3</v>
      </c>
      <c r="H4" s="5">
        <f aca="true" t="shared" si="4" ref="H4:H44">IF(OR(G4&gt;=33,ISNUMBER(G4)=FALSE),0,VLOOKUP(G4,PointTable,H$3,TRUE))</f>
        <v>85</v>
      </c>
      <c r="I4" s="4">
        <v>5</v>
      </c>
      <c r="J4" s="5">
        <f aca="true" t="shared" si="5" ref="J4:J44">IF(OR(I4&gt;=33,ISNUMBER(I4)=FALSE),0,VLOOKUP(I4,PointTable,J$3,TRUE))</f>
        <v>70</v>
      </c>
      <c r="K4" s="4">
        <v>5</v>
      </c>
      <c r="L4" s="5">
        <f aca="true" t="shared" si="6" ref="L4:L44">IF(OR(K4&gt;=33,ISNUMBER(K4)=FALSE),0,VLOOKUP(K4,PointTable,L$3,TRUE))</f>
        <v>70</v>
      </c>
      <c r="M4" s="17">
        <f>IF(ISERROR(O4),"np",O4)</f>
        <v>5</v>
      </c>
      <c r="N4" s="18">
        <f aca="true" t="shared" si="7" ref="N4:N44">IF(OR(M4&gt;=33,ISNUMBER(M4)=FALSE),0,VLOOKUP(M4,PointTable,N$3,TRUE))</f>
        <v>140</v>
      </c>
      <c r="O4" s="16">
        <f>VLOOKUP($C4,'Youth-14 Men''s Saber'!$C$4:$X$204,O$1-2,FALSE)</f>
        <v>5</v>
      </c>
      <c r="P4" s="17">
        <f>IF(ISERROR(R4),"np",R4)</f>
        <v>2</v>
      </c>
      <c r="Q4" s="18">
        <f aca="true" t="shared" si="8" ref="Q4:Q44">IF(OR(P4&gt;=33,ISNUMBER(P4)=FALSE),0,VLOOKUP(P4,PointTable,Q$3,TRUE))</f>
        <v>184</v>
      </c>
      <c r="R4" s="16">
        <f>VLOOKUP($C4,'Youth-14 Men''s Saber'!$C$4:$X$204,R$1-2,FALSE)</f>
        <v>2</v>
      </c>
      <c r="S4" s="17">
        <f>IF(ISERROR(U4),"np",U4)</f>
        <v>7</v>
      </c>
      <c r="T4" s="18">
        <f aca="true" t="shared" si="9" ref="T4:T44">IF(OR(S4&gt;=33,ISNUMBER(S4)=FALSE),0,VLOOKUP(S4,PointTable,T$3,TRUE))</f>
        <v>138</v>
      </c>
      <c r="U4" s="16">
        <f>VLOOKUP($C4,'Youth-14 Men''s Saber'!$C$4:$X$204,U$1-2,FALSE)</f>
        <v>7</v>
      </c>
      <c r="W4">
        <f aca="true" t="shared" si="10" ref="W4:W42">H4</f>
        <v>85</v>
      </c>
      <c r="X4">
        <f aca="true" t="shared" si="11" ref="X4:X42">J4</f>
        <v>70</v>
      </c>
      <c r="Y4">
        <f aca="true" t="shared" si="12" ref="Y4:Y42">L4</f>
        <v>70</v>
      </c>
      <c r="Z4">
        <f aca="true" t="shared" si="13" ref="Z4:Z42">N4</f>
        <v>140</v>
      </c>
      <c r="AA4">
        <f aca="true" t="shared" si="14" ref="AA4:AA42">Q4</f>
        <v>184</v>
      </c>
      <c r="AB4">
        <f aca="true" t="shared" si="15" ref="AB4:AB42">T4</f>
        <v>138</v>
      </c>
      <c r="AD4" s="30"/>
    </row>
    <row r="5" spans="1:30" ht="13.5">
      <c r="A5" s="2" t="str">
        <f t="shared" si="0"/>
        <v>2</v>
      </c>
      <c r="B5" s="2" t="str">
        <f t="shared" si="1"/>
        <v> </v>
      </c>
      <c r="C5" s="26" t="s">
        <v>38</v>
      </c>
      <c r="D5" s="1">
        <v>1990</v>
      </c>
      <c r="E5" s="38">
        <f t="shared" si="2"/>
        <v>540</v>
      </c>
      <c r="F5" s="38">
        <f t="shared" si="3"/>
        <v>200</v>
      </c>
      <c r="G5" s="3">
        <v>1</v>
      </c>
      <c r="H5" s="5">
        <f t="shared" si="4"/>
        <v>100</v>
      </c>
      <c r="I5" s="4">
        <v>1</v>
      </c>
      <c r="J5" s="5">
        <f t="shared" si="5"/>
        <v>100</v>
      </c>
      <c r="K5" s="4">
        <v>1</v>
      </c>
      <c r="L5" s="5">
        <f t="shared" si="6"/>
        <v>100</v>
      </c>
      <c r="M5" s="17">
        <f aca="true" t="shared" si="16" ref="M5:M36">IF(ISERROR(O5),"np",O5)</f>
        <v>20</v>
      </c>
      <c r="N5" s="18">
        <f t="shared" si="7"/>
        <v>67</v>
      </c>
      <c r="O5" s="16">
        <f>VLOOKUP($C5,'Youth-14 Men''s Saber'!$C$4:$X$204,O$1-2,FALSE)</f>
        <v>20</v>
      </c>
      <c r="P5" s="17">
        <f aca="true" t="shared" si="17" ref="P5:P36">IF(ISERROR(R5),"np",R5)</f>
        <v>3</v>
      </c>
      <c r="Q5" s="18">
        <f t="shared" si="8"/>
        <v>170</v>
      </c>
      <c r="R5" s="16">
        <f>VLOOKUP($C5,'Youth-14 Men''s Saber'!$C$4:$X$204,R$1-2,FALSE)</f>
        <v>3</v>
      </c>
      <c r="S5" s="17">
        <f aca="true" t="shared" si="18" ref="S5:S36">IF(ISERROR(U5),"np",U5)</f>
        <v>3</v>
      </c>
      <c r="T5" s="18">
        <f t="shared" si="9"/>
        <v>170</v>
      </c>
      <c r="U5" s="16">
        <f>VLOOKUP($C5,'Youth-14 Men''s Saber'!$C$4:$X$204,U$1-2,FALSE)</f>
        <v>3</v>
      </c>
      <c r="W5">
        <f t="shared" si="10"/>
        <v>100</v>
      </c>
      <c r="X5">
        <f t="shared" si="11"/>
        <v>100</v>
      </c>
      <c r="Y5">
        <f t="shared" si="12"/>
        <v>100</v>
      </c>
      <c r="Z5">
        <f t="shared" si="13"/>
        <v>67</v>
      </c>
      <c r="AA5">
        <f t="shared" si="14"/>
        <v>170</v>
      </c>
      <c r="AB5">
        <f t="shared" si="15"/>
        <v>170</v>
      </c>
      <c r="AD5" s="30"/>
    </row>
    <row r="6" spans="1:30" ht="13.5">
      <c r="A6" s="2" t="str">
        <f t="shared" si="0"/>
        <v>3</v>
      </c>
      <c r="B6" s="2" t="str">
        <f t="shared" si="1"/>
        <v> </v>
      </c>
      <c r="C6" s="26" t="s">
        <v>64</v>
      </c>
      <c r="D6" s="1">
        <v>1990</v>
      </c>
      <c r="E6" s="38">
        <f t="shared" si="2"/>
        <v>422</v>
      </c>
      <c r="F6" s="38">
        <f t="shared" si="3"/>
        <v>177</v>
      </c>
      <c r="G6" s="3">
        <v>5</v>
      </c>
      <c r="H6" s="5">
        <f t="shared" si="4"/>
        <v>70</v>
      </c>
      <c r="I6" s="4">
        <v>2</v>
      </c>
      <c r="J6" s="5">
        <f t="shared" si="5"/>
        <v>92</v>
      </c>
      <c r="K6" s="4">
        <v>3</v>
      </c>
      <c r="L6" s="5">
        <f t="shared" si="6"/>
        <v>85</v>
      </c>
      <c r="M6" s="17">
        <f t="shared" si="16"/>
        <v>6</v>
      </c>
      <c r="N6" s="18">
        <f t="shared" si="7"/>
        <v>139</v>
      </c>
      <c r="O6" s="16">
        <f>VLOOKUP($C6,'Youth-14 Men''s Saber'!$C$4:$X$204,O$1-2,FALSE)</f>
        <v>6</v>
      </c>
      <c r="P6" s="17">
        <f t="shared" si="17"/>
        <v>18</v>
      </c>
      <c r="Q6" s="18">
        <f t="shared" si="8"/>
        <v>69</v>
      </c>
      <c r="R6" s="16">
        <f>VLOOKUP($C6,'Youth-14 Men''s Saber'!$C$4:$X$204,R$1-2,FALSE)</f>
        <v>18</v>
      </c>
      <c r="S6" s="17">
        <f t="shared" si="18"/>
        <v>10</v>
      </c>
      <c r="T6" s="18">
        <f t="shared" si="9"/>
        <v>106</v>
      </c>
      <c r="U6" s="16">
        <f>VLOOKUP($C6,'Youth-14 Men''s Saber'!$C$4:$X$204,U$1-2,FALSE)</f>
        <v>10</v>
      </c>
      <c r="W6">
        <f t="shared" si="10"/>
        <v>70</v>
      </c>
      <c r="X6">
        <f t="shared" si="11"/>
        <v>92</v>
      </c>
      <c r="Y6">
        <f t="shared" si="12"/>
        <v>85</v>
      </c>
      <c r="Z6">
        <f t="shared" si="13"/>
        <v>139</v>
      </c>
      <c r="AA6">
        <f t="shared" si="14"/>
        <v>69</v>
      </c>
      <c r="AB6">
        <f t="shared" si="15"/>
        <v>106</v>
      </c>
      <c r="AD6" s="30"/>
    </row>
    <row r="7" spans="1:30" ht="13.5">
      <c r="A7" s="2" t="str">
        <f t="shared" si="0"/>
        <v>4</v>
      </c>
      <c r="B7" s="2" t="str">
        <f t="shared" si="1"/>
        <v> </v>
      </c>
      <c r="C7" s="26" t="s">
        <v>45</v>
      </c>
      <c r="D7" s="1">
        <v>1990</v>
      </c>
      <c r="E7" s="38">
        <f t="shared" si="2"/>
        <v>374</v>
      </c>
      <c r="F7" s="38">
        <f t="shared" si="3"/>
        <v>170</v>
      </c>
      <c r="G7" s="3">
        <v>3</v>
      </c>
      <c r="H7" s="5">
        <f t="shared" si="4"/>
        <v>85</v>
      </c>
      <c r="I7" s="4">
        <v>6</v>
      </c>
      <c r="J7" s="5">
        <f t="shared" si="5"/>
        <v>69.5</v>
      </c>
      <c r="K7" s="4">
        <v>3</v>
      </c>
      <c r="L7" s="5">
        <f t="shared" si="6"/>
        <v>85</v>
      </c>
      <c r="M7" s="17" t="str">
        <f t="shared" si="16"/>
        <v>np</v>
      </c>
      <c r="N7" s="18">
        <f t="shared" si="7"/>
        <v>0</v>
      </c>
      <c r="O7" s="16" t="str">
        <f>VLOOKUP($C7,'Youth-14 Men''s Saber'!$C$4:$X$204,O$1-2,FALSE)</f>
        <v>np</v>
      </c>
      <c r="P7" s="17">
        <f t="shared" si="17"/>
        <v>15</v>
      </c>
      <c r="Q7" s="18">
        <f t="shared" si="8"/>
        <v>101</v>
      </c>
      <c r="R7" s="16">
        <f>VLOOKUP($C7,'Youth-14 Men''s Saber'!$C$4:$X$204,R$1-2,FALSE)</f>
        <v>15</v>
      </c>
      <c r="S7" s="17">
        <f t="shared" si="18"/>
        <v>13</v>
      </c>
      <c r="T7" s="18">
        <f t="shared" si="9"/>
        <v>103</v>
      </c>
      <c r="U7" s="16">
        <f>VLOOKUP($C7,'Youth-14 Men''s Saber'!$C$4:$X$204,U$1-2,FALSE)</f>
        <v>13</v>
      </c>
      <c r="W7">
        <f t="shared" si="10"/>
        <v>85</v>
      </c>
      <c r="X7">
        <f t="shared" si="11"/>
        <v>69.5</v>
      </c>
      <c r="Y7">
        <f t="shared" si="12"/>
        <v>85</v>
      </c>
      <c r="Z7">
        <f t="shared" si="13"/>
        <v>0</v>
      </c>
      <c r="AA7">
        <f t="shared" si="14"/>
        <v>101</v>
      </c>
      <c r="AB7">
        <f t="shared" si="15"/>
        <v>103</v>
      </c>
      <c r="AD7" s="30"/>
    </row>
    <row r="8" spans="1:30" ht="13.5">
      <c r="A8" s="2" t="str">
        <f t="shared" si="0"/>
        <v>5</v>
      </c>
      <c r="B8" s="2" t="str">
        <f t="shared" si="1"/>
        <v> </v>
      </c>
      <c r="C8" s="26" t="s">
        <v>93</v>
      </c>
      <c r="D8" s="1">
        <v>1990</v>
      </c>
      <c r="E8" s="38">
        <f t="shared" si="2"/>
        <v>363</v>
      </c>
      <c r="F8" s="38">
        <f t="shared" si="3"/>
        <v>154</v>
      </c>
      <c r="G8" s="3">
        <v>7</v>
      </c>
      <c r="H8" s="5">
        <f t="shared" si="4"/>
        <v>69</v>
      </c>
      <c r="I8" s="4">
        <v>3</v>
      </c>
      <c r="J8" s="5">
        <f t="shared" si="5"/>
        <v>85</v>
      </c>
      <c r="K8" s="4">
        <v>7</v>
      </c>
      <c r="L8" s="5">
        <f t="shared" si="6"/>
        <v>69</v>
      </c>
      <c r="M8" s="17">
        <f t="shared" si="16"/>
        <v>25</v>
      </c>
      <c r="N8" s="18">
        <f t="shared" si="7"/>
        <v>62</v>
      </c>
      <c r="O8" s="16">
        <f>VLOOKUP($C8,'Youth-14 Men''s Saber'!$C$4:$X$204,O$1-2,FALSE)</f>
        <v>25</v>
      </c>
      <c r="P8" s="17">
        <f t="shared" si="17"/>
        <v>19</v>
      </c>
      <c r="Q8" s="18">
        <f t="shared" si="8"/>
        <v>68</v>
      </c>
      <c r="R8" s="16">
        <f>VLOOKUP($C8,'Youth-14 Men''s Saber'!$C$4:$X$204,R$1-2,FALSE)</f>
        <v>19</v>
      </c>
      <c r="S8" s="17">
        <f t="shared" si="18"/>
        <v>5</v>
      </c>
      <c r="T8" s="18">
        <f t="shared" si="9"/>
        <v>140</v>
      </c>
      <c r="U8" s="16">
        <f>VLOOKUP($C8,'Youth-14 Men''s Saber'!$C$4:$X$204,U$1-2,FALSE)</f>
        <v>5</v>
      </c>
      <c r="W8">
        <f t="shared" si="10"/>
        <v>69</v>
      </c>
      <c r="X8">
        <f t="shared" si="11"/>
        <v>85</v>
      </c>
      <c r="Y8">
        <f t="shared" si="12"/>
        <v>69</v>
      </c>
      <c r="Z8">
        <f t="shared" si="13"/>
        <v>62</v>
      </c>
      <c r="AA8">
        <f t="shared" si="14"/>
        <v>68</v>
      </c>
      <c r="AB8">
        <f t="shared" si="15"/>
        <v>140</v>
      </c>
      <c r="AD8" s="30"/>
    </row>
    <row r="9" spans="1:30" ht="13.5">
      <c r="A9" s="2" t="str">
        <f t="shared" si="0"/>
        <v>6</v>
      </c>
      <c r="B9" s="2" t="str">
        <f t="shared" si="1"/>
        <v> </v>
      </c>
      <c r="C9" s="26" t="s">
        <v>57</v>
      </c>
      <c r="D9" s="1">
        <v>1990</v>
      </c>
      <c r="E9" s="38">
        <f t="shared" si="2"/>
        <v>361</v>
      </c>
      <c r="F9" s="38">
        <f t="shared" si="3"/>
        <v>145.5</v>
      </c>
      <c r="G9" s="3">
        <v>2</v>
      </c>
      <c r="H9" s="5">
        <f t="shared" si="4"/>
        <v>92</v>
      </c>
      <c r="I9" s="4">
        <v>9</v>
      </c>
      <c r="J9" s="5">
        <f t="shared" si="5"/>
        <v>53.5</v>
      </c>
      <c r="K9" s="4">
        <v>15</v>
      </c>
      <c r="L9" s="5">
        <f t="shared" si="6"/>
        <v>50.5</v>
      </c>
      <c r="M9" s="17">
        <f t="shared" si="16"/>
        <v>26</v>
      </c>
      <c r="N9" s="18">
        <f t="shared" si="7"/>
        <v>61</v>
      </c>
      <c r="O9" s="16">
        <f>VLOOKUP($C9,'Youth-14 Men''s Saber'!$C$4:$X$204,O$1-2,FALSE)</f>
        <v>26</v>
      </c>
      <c r="P9" s="17">
        <f t="shared" si="17"/>
        <v>7</v>
      </c>
      <c r="Q9" s="18">
        <f t="shared" si="8"/>
        <v>138</v>
      </c>
      <c r="R9" s="16">
        <f>VLOOKUP($C9,'Youth-14 Men''s Saber'!$C$4:$X$204,R$1-2,FALSE)</f>
        <v>7</v>
      </c>
      <c r="S9" s="17">
        <f t="shared" si="18"/>
        <v>17</v>
      </c>
      <c r="T9" s="18">
        <f t="shared" si="9"/>
        <v>70</v>
      </c>
      <c r="U9" s="16">
        <f>VLOOKUP($C9,'Youth-14 Men''s Saber'!$C$4:$X$204,U$1-2,FALSE)</f>
        <v>17</v>
      </c>
      <c r="W9">
        <f t="shared" si="10"/>
        <v>92</v>
      </c>
      <c r="X9">
        <f t="shared" si="11"/>
        <v>53.5</v>
      </c>
      <c r="Y9">
        <f t="shared" si="12"/>
        <v>50.5</v>
      </c>
      <c r="Z9">
        <f t="shared" si="13"/>
        <v>61</v>
      </c>
      <c r="AA9">
        <f t="shared" si="14"/>
        <v>138</v>
      </c>
      <c r="AB9">
        <f t="shared" si="15"/>
        <v>70</v>
      </c>
      <c r="AD9" s="30"/>
    </row>
    <row r="10" spans="1:30" ht="13.5">
      <c r="A10" s="2" t="str">
        <f t="shared" si="0"/>
        <v>7</v>
      </c>
      <c r="B10" s="2" t="str">
        <f t="shared" si="1"/>
        <v> </v>
      </c>
      <c r="C10" s="26" t="s">
        <v>27</v>
      </c>
      <c r="D10" s="1">
        <v>1990</v>
      </c>
      <c r="E10" s="38">
        <f t="shared" si="2"/>
        <v>314</v>
      </c>
      <c r="F10" s="38">
        <f t="shared" si="3"/>
        <v>145</v>
      </c>
      <c r="G10" s="3" t="s">
        <v>5</v>
      </c>
      <c r="H10" s="5">
        <f t="shared" si="4"/>
        <v>0</v>
      </c>
      <c r="I10" s="4">
        <v>10</v>
      </c>
      <c r="J10" s="5">
        <f t="shared" si="5"/>
        <v>53</v>
      </c>
      <c r="K10" s="4">
        <v>2</v>
      </c>
      <c r="L10" s="5">
        <f t="shared" si="6"/>
        <v>92</v>
      </c>
      <c r="M10" s="17" t="str">
        <f t="shared" si="16"/>
        <v>np</v>
      </c>
      <c r="N10" s="18">
        <f t="shared" si="7"/>
        <v>0</v>
      </c>
      <c r="O10" s="16" t="str">
        <f>VLOOKUP($C10,'Youth-14 Men''s Saber'!$C$4:$X$204,O$1-2,FALSE)</f>
        <v>np</v>
      </c>
      <c r="P10" s="17">
        <f t="shared" si="17"/>
        <v>11</v>
      </c>
      <c r="Q10" s="18">
        <f t="shared" si="8"/>
        <v>105</v>
      </c>
      <c r="R10" s="16">
        <f>VLOOKUP($C10,'Youth-14 Men''s Saber'!$C$4:$X$204,R$1-2,FALSE)</f>
        <v>11</v>
      </c>
      <c r="S10" s="17">
        <f t="shared" si="18"/>
        <v>23</v>
      </c>
      <c r="T10" s="18">
        <f t="shared" si="9"/>
        <v>64</v>
      </c>
      <c r="U10" s="16">
        <f>VLOOKUP($C10,'Youth-14 Men''s Saber'!$C$4:$X$204,U$1-2,FALSE)</f>
        <v>23</v>
      </c>
      <c r="W10">
        <f t="shared" si="10"/>
        <v>0</v>
      </c>
      <c r="X10">
        <f t="shared" si="11"/>
        <v>53</v>
      </c>
      <c r="Y10">
        <f t="shared" si="12"/>
        <v>92</v>
      </c>
      <c r="Z10">
        <f t="shared" si="13"/>
        <v>0</v>
      </c>
      <c r="AA10">
        <f t="shared" si="14"/>
        <v>105</v>
      </c>
      <c r="AB10">
        <f t="shared" si="15"/>
        <v>64</v>
      </c>
      <c r="AD10" s="30"/>
    </row>
    <row r="11" spans="1:30" ht="13.5">
      <c r="A11" s="2" t="str">
        <f t="shared" si="0"/>
        <v>8</v>
      </c>
      <c r="B11" s="2" t="str">
        <f t="shared" si="1"/>
        <v> </v>
      </c>
      <c r="C11" s="26" t="s">
        <v>108</v>
      </c>
      <c r="D11" s="1">
        <v>1991</v>
      </c>
      <c r="E11" s="38">
        <f t="shared" si="2"/>
        <v>304.5</v>
      </c>
      <c r="F11" s="38">
        <f t="shared" si="3"/>
        <v>102.5</v>
      </c>
      <c r="G11" s="3">
        <v>14</v>
      </c>
      <c r="H11" s="5">
        <f t="shared" si="4"/>
        <v>51</v>
      </c>
      <c r="I11" s="4">
        <v>13</v>
      </c>
      <c r="J11" s="5">
        <f t="shared" si="5"/>
        <v>51.5</v>
      </c>
      <c r="K11" s="4">
        <v>14</v>
      </c>
      <c r="L11" s="5">
        <f t="shared" si="6"/>
        <v>51</v>
      </c>
      <c r="M11" s="17">
        <f t="shared" si="16"/>
        <v>29</v>
      </c>
      <c r="N11" s="18">
        <f t="shared" si="7"/>
        <v>58</v>
      </c>
      <c r="O11" s="16">
        <f>VLOOKUP($C11,'Youth-14 Men''s Saber'!$C$4:$X$204,O$1-2,FALSE)</f>
        <v>29</v>
      </c>
      <c r="P11" s="17">
        <f t="shared" si="17"/>
        <v>8</v>
      </c>
      <c r="Q11" s="18">
        <f t="shared" si="8"/>
        <v>137</v>
      </c>
      <c r="R11" s="16">
        <f>VLOOKUP($C11,'Youth-14 Men''s Saber'!$C$4:$X$204,R$1-2,FALSE)</f>
        <v>8</v>
      </c>
      <c r="S11" s="17">
        <f t="shared" si="18"/>
        <v>29</v>
      </c>
      <c r="T11" s="18">
        <f t="shared" si="9"/>
        <v>58</v>
      </c>
      <c r="U11" s="16">
        <f>VLOOKUP($C11,'Youth-14 Men''s Saber'!$C$4:$X$204,U$1-2,FALSE)</f>
        <v>29</v>
      </c>
      <c r="W11">
        <f t="shared" si="10"/>
        <v>51</v>
      </c>
      <c r="X11">
        <f t="shared" si="11"/>
        <v>51.5</v>
      </c>
      <c r="Y11">
        <f t="shared" si="12"/>
        <v>51</v>
      </c>
      <c r="Z11">
        <f t="shared" si="13"/>
        <v>58</v>
      </c>
      <c r="AA11">
        <f t="shared" si="14"/>
        <v>137</v>
      </c>
      <c r="AB11">
        <f t="shared" si="15"/>
        <v>58</v>
      </c>
      <c r="AD11" s="30"/>
    </row>
    <row r="12" spans="1:30" ht="13.5">
      <c r="A12" s="2" t="str">
        <f t="shared" si="0"/>
        <v>9</v>
      </c>
      <c r="B12" s="2" t="str">
        <f t="shared" si="1"/>
        <v> </v>
      </c>
      <c r="C12" s="26" t="s">
        <v>177</v>
      </c>
      <c r="D12" s="1">
        <v>1990</v>
      </c>
      <c r="E12" s="38">
        <f t="shared" si="2"/>
        <v>282</v>
      </c>
      <c r="F12" s="38">
        <f t="shared" si="3"/>
        <v>120</v>
      </c>
      <c r="G12" s="3">
        <v>8</v>
      </c>
      <c r="H12" s="5">
        <f t="shared" si="4"/>
        <v>68.5</v>
      </c>
      <c r="I12" s="4">
        <v>18</v>
      </c>
      <c r="J12" s="5">
        <f t="shared" si="5"/>
        <v>34.5</v>
      </c>
      <c r="K12" s="4">
        <v>13</v>
      </c>
      <c r="L12" s="5">
        <f t="shared" si="6"/>
        <v>51.5</v>
      </c>
      <c r="M12" s="17">
        <f t="shared" si="16"/>
        <v>10</v>
      </c>
      <c r="N12" s="18">
        <f t="shared" si="7"/>
        <v>106</v>
      </c>
      <c r="O12" s="16">
        <f>VLOOKUP($C12,'Youth-14 Men''s Saber'!$C$4:$X$204,O$1-2,FALSE)</f>
        <v>10</v>
      </c>
      <c r="P12" s="17" t="str">
        <f t="shared" si="17"/>
        <v>np</v>
      </c>
      <c r="Q12" s="18">
        <f t="shared" si="8"/>
        <v>0</v>
      </c>
      <c r="R12" s="16" t="str">
        <f>VLOOKUP($C12,'Youth-14 Men''s Saber'!$C$4:$X$204,R$1-2,FALSE)</f>
        <v>np</v>
      </c>
      <c r="S12" s="17">
        <f t="shared" si="18"/>
        <v>31</v>
      </c>
      <c r="T12" s="18">
        <f t="shared" si="9"/>
        <v>56</v>
      </c>
      <c r="U12" s="16">
        <f>VLOOKUP($C12,'Youth-14 Men''s Saber'!$C$4:$X$204,U$1-2,FALSE)</f>
        <v>31</v>
      </c>
      <c r="W12">
        <f t="shared" si="10"/>
        <v>68.5</v>
      </c>
      <c r="X12">
        <f t="shared" si="11"/>
        <v>34.5</v>
      </c>
      <c r="Y12">
        <f t="shared" si="12"/>
        <v>51.5</v>
      </c>
      <c r="Z12">
        <f t="shared" si="13"/>
        <v>106</v>
      </c>
      <c r="AA12">
        <f t="shared" si="14"/>
        <v>0</v>
      </c>
      <c r="AB12">
        <f t="shared" si="15"/>
        <v>56</v>
      </c>
      <c r="AD12" s="30"/>
    </row>
    <row r="13" spans="1:30" ht="13.5">
      <c r="A13" s="2" t="str">
        <f t="shared" si="0"/>
        <v>10</v>
      </c>
      <c r="B13" s="2" t="str">
        <f t="shared" si="1"/>
        <v> </v>
      </c>
      <c r="C13" s="26" t="s">
        <v>39</v>
      </c>
      <c r="D13" s="1">
        <v>1990</v>
      </c>
      <c r="E13" s="38">
        <f t="shared" si="2"/>
        <v>259.5</v>
      </c>
      <c r="F13" s="38">
        <f t="shared" si="3"/>
        <v>138.5</v>
      </c>
      <c r="G13" s="3">
        <v>9</v>
      </c>
      <c r="H13" s="5">
        <f t="shared" si="4"/>
        <v>53.5</v>
      </c>
      <c r="I13" s="4">
        <v>3</v>
      </c>
      <c r="J13" s="5">
        <f t="shared" si="5"/>
        <v>85</v>
      </c>
      <c r="K13" s="4">
        <v>10</v>
      </c>
      <c r="L13" s="5">
        <f t="shared" si="6"/>
        <v>53</v>
      </c>
      <c r="M13" s="17">
        <f t="shared" si="16"/>
        <v>23</v>
      </c>
      <c r="N13" s="18">
        <f t="shared" si="7"/>
        <v>64</v>
      </c>
      <c r="O13" s="16">
        <f>VLOOKUP($C13,'Youth-14 Men''s Saber'!$C$4:$X$204,O$1-2,FALSE)</f>
        <v>23</v>
      </c>
      <c r="P13" s="17">
        <f t="shared" si="17"/>
        <v>30</v>
      </c>
      <c r="Q13" s="18">
        <f t="shared" si="8"/>
        <v>57</v>
      </c>
      <c r="R13" s="16">
        <f>VLOOKUP($C13,'Youth-14 Men''s Saber'!$C$4:$X$204,R$1-2,FALSE)</f>
        <v>30</v>
      </c>
      <c r="S13" s="17" t="str">
        <f t="shared" si="18"/>
        <v>np</v>
      </c>
      <c r="T13" s="18">
        <f t="shared" si="9"/>
        <v>0</v>
      </c>
      <c r="U13" s="16" t="str">
        <f>VLOOKUP($C13,'Youth-14 Men''s Saber'!$C$4:$X$204,U$1-2,FALSE)</f>
        <v>np</v>
      </c>
      <c r="W13">
        <f t="shared" si="10"/>
        <v>53.5</v>
      </c>
      <c r="X13">
        <f t="shared" si="11"/>
        <v>85</v>
      </c>
      <c r="Y13">
        <f t="shared" si="12"/>
        <v>53</v>
      </c>
      <c r="Z13">
        <f t="shared" si="13"/>
        <v>64</v>
      </c>
      <c r="AA13">
        <f t="shared" si="14"/>
        <v>57</v>
      </c>
      <c r="AB13">
        <f t="shared" si="15"/>
        <v>0</v>
      </c>
      <c r="AD13" s="30"/>
    </row>
    <row r="14" spans="1:30" ht="13.5">
      <c r="A14" s="2" t="str">
        <f t="shared" si="0"/>
        <v>11</v>
      </c>
      <c r="B14" s="2" t="str">
        <f t="shared" si="1"/>
        <v> </v>
      </c>
      <c r="C14" s="26" t="s">
        <v>226</v>
      </c>
      <c r="D14" s="1">
        <v>1990</v>
      </c>
      <c r="E14" s="38">
        <f t="shared" si="2"/>
        <v>242</v>
      </c>
      <c r="F14" s="38">
        <f t="shared" si="3"/>
        <v>122</v>
      </c>
      <c r="G14" s="3">
        <v>11</v>
      </c>
      <c r="H14" s="5">
        <f t="shared" si="4"/>
        <v>52.5</v>
      </c>
      <c r="I14" s="4">
        <v>26</v>
      </c>
      <c r="J14" s="5">
        <f t="shared" si="5"/>
        <v>30.5</v>
      </c>
      <c r="K14" s="4">
        <v>6</v>
      </c>
      <c r="L14" s="5">
        <f t="shared" si="6"/>
        <v>69.5</v>
      </c>
      <c r="M14" s="17">
        <f t="shared" si="16"/>
        <v>22</v>
      </c>
      <c r="N14" s="18">
        <f t="shared" si="7"/>
        <v>65</v>
      </c>
      <c r="O14" s="16">
        <f>VLOOKUP($C14,'Youth-14 Men''s Saber'!$C$4:$X$204,O$1-2,FALSE)</f>
        <v>22</v>
      </c>
      <c r="P14" s="17">
        <f t="shared" si="17"/>
        <v>32</v>
      </c>
      <c r="Q14" s="18">
        <f t="shared" si="8"/>
        <v>55</v>
      </c>
      <c r="R14" s="16">
        <f>VLOOKUP($C14,'Youth-14 Men''s Saber'!$C$4:$X$204,R$1-2,FALSE)</f>
        <v>32</v>
      </c>
      <c r="S14" s="17" t="str">
        <f t="shared" si="18"/>
        <v>np</v>
      </c>
      <c r="T14" s="18">
        <f t="shared" si="9"/>
        <v>0</v>
      </c>
      <c r="U14" s="16" t="str">
        <f>VLOOKUP($C14,'Youth-14 Men''s Saber'!$C$4:$X$204,U$1-2,FALSE)</f>
        <v>np</v>
      </c>
      <c r="W14">
        <f t="shared" si="10"/>
        <v>52.5</v>
      </c>
      <c r="X14">
        <f t="shared" si="11"/>
        <v>30.5</v>
      </c>
      <c r="Y14">
        <f t="shared" si="12"/>
        <v>69.5</v>
      </c>
      <c r="Z14">
        <f t="shared" si="13"/>
        <v>65</v>
      </c>
      <c r="AA14">
        <f t="shared" si="14"/>
        <v>55</v>
      </c>
      <c r="AB14">
        <f t="shared" si="15"/>
        <v>0</v>
      </c>
      <c r="AD14" s="30"/>
    </row>
    <row r="15" spans="1:30" ht="13.5">
      <c r="A15" s="2" t="str">
        <f t="shared" si="0"/>
        <v>12</v>
      </c>
      <c r="B15" s="2" t="str">
        <f t="shared" si="1"/>
        <v> </v>
      </c>
      <c r="C15" s="26" t="s">
        <v>81</v>
      </c>
      <c r="D15" s="1">
        <v>1990</v>
      </c>
      <c r="E15" s="38">
        <f t="shared" si="2"/>
        <v>238</v>
      </c>
      <c r="F15" s="38">
        <f t="shared" si="3"/>
        <v>122</v>
      </c>
      <c r="G15" s="3">
        <v>6</v>
      </c>
      <c r="H15" s="5">
        <f t="shared" si="4"/>
        <v>69.5</v>
      </c>
      <c r="I15" s="4">
        <v>11</v>
      </c>
      <c r="J15" s="5">
        <f t="shared" si="5"/>
        <v>52.5</v>
      </c>
      <c r="K15" s="4">
        <v>17</v>
      </c>
      <c r="L15" s="5">
        <f t="shared" si="6"/>
        <v>35</v>
      </c>
      <c r="M15" s="17">
        <f t="shared" si="16"/>
        <v>30</v>
      </c>
      <c r="N15" s="18">
        <f t="shared" si="7"/>
        <v>57</v>
      </c>
      <c r="O15" s="16">
        <f>VLOOKUP($C15,'Youth-14 Men''s Saber'!$C$4:$X$204,O$1-2,FALSE)</f>
        <v>30</v>
      </c>
      <c r="P15" s="17" t="str">
        <f t="shared" si="17"/>
        <v>np</v>
      </c>
      <c r="Q15" s="18">
        <f t="shared" si="8"/>
        <v>0</v>
      </c>
      <c r="R15" s="16" t="str">
        <f>VLOOKUP($C15,'Youth-14 Men''s Saber'!$C$4:$X$204,R$1-2,FALSE)</f>
        <v>np</v>
      </c>
      <c r="S15" s="17">
        <f t="shared" si="18"/>
        <v>28</v>
      </c>
      <c r="T15" s="18">
        <f t="shared" si="9"/>
        <v>59</v>
      </c>
      <c r="U15" s="16">
        <f>VLOOKUP($C15,'Youth-14 Men''s Saber'!$C$4:$X$204,U$1-2,FALSE)</f>
        <v>28</v>
      </c>
      <c r="W15">
        <f t="shared" si="10"/>
        <v>69.5</v>
      </c>
      <c r="X15">
        <f t="shared" si="11"/>
        <v>52.5</v>
      </c>
      <c r="Y15">
        <f t="shared" si="12"/>
        <v>35</v>
      </c>
      <c r="Z15">
        <f t="shared" si="13"/>
        <v>57</v>
      </c>
      <c r="AA15">
        <f t="shared" si="14"/>
        <v>0</v>
      </c>
      <c r="AB15">
        <f t="shared" si="15"/>
        <v>59</v>
      </c>
      <c r="AD15" s="30"/>
    </row>
    <row r="16" spans="1:30" ht="13.5">
      <c r="A16" s="2" t="str">
        <f t="shared" si="0"/>
        <v>13</v>
      </c>
      <c r="B16" s="2" t="str">
        <f t="shared" si="1"/>
        <v> </v>
      </c>
      <c r="C16" s="26" t="s">
        <v>112</v>
      </c>
      <c r="D16" s="1">
        <v>1991</v>
      </c>
      <c r="E16" s="38">
        <f t="shared" si="2"/>
        <v>158</v>
      </c>
      <c r="F16" s="38">
        <f t="shared" si="3"/>
        <v>101</v>
      </c>
      <c r="G16" s="3" t="s">
        <v>5</v>
      </c>
      <c r="H16" s="5">
        <f t="shared" si="4"/>
        <v>0</v>
      </c>
      <c r="I16" s="4">
        <v>22</v>
      </c>
      <c r="J16" s="5">
        <f t="shared" si="5"/>
        <v>32.5</v>
      </c>
      <c r="K16" s="4">
        <v>8</v>
      </c>
      <c r="L16" s="5">
        <f t="shared" si="6"/>
        <v>68.5</v>
      </c>
      <c r="M16" s="17" t="str">
        <f t="shared" si="16"/>
        <v>np</v>
      </c>
      <c r="N16" s="18">
        <f t="shared" si="7"/>
        <v>0</v>
      </c>
      <c r="O16" s="16" t="str">
        <f>VLOOKUP($C16,'Youth-14 Men''s Saber'!$C$4:$X$204,O$1-2,FALSE)</f>
        <v>np</v>
      </c>
      <c r="P16" s="17" t="str">
        <f t="shared" si="17"/>
        <v>np</v>
      </c>
      <c r="Q16" s="18">
        <f t="shared" si="8"/>
        <v>0</v>
      </c>
      <c r="R16" s="16" t="str">
        <f>VLOOKUP($C16,'Youth-14 Men''s Saber'!$C$4:$X$204,R$1-2,FALSE)</f>
        <v>np</v>
      </c>
      <c r="S16" s="17">
        <f t="shared" si="18"/>
        <v>30</v>
      </c>
      <c r="T16" s="18">
        <f t="shared" si="9"/>
        <v>57</v>
      </c>
      <c r="U16" s="16">
        <f>VLOOKUP($C16,'Youth-14 Men''s Saber'!$C$4:$X$204,U$1-2,FALSE)</f>
        <v>30</v>
      </c>
      <c r="W16">
        <f t="shared" si="10"/>
        <v>0</v>
      </c>
      <c r="X16">
        <f t="shared" si="11"/>
        <v>32.5</v>
      </c>
      <c r="Y16">
        <f t="shared" si="12"/>
        <v>68.5</v>
      </c>
      <c r="Z16">
        <f t="shared" si="13"/>
        <v>0</v>
      </c>
      <c r="AA16">
        <f t="shared" si="14"/>
        <v>0</v>
      </c>
      <c r="AB16">
        <f t="shared" si="15"/>
        <v>57</v>
      </c>
      <c r="AD16" s="30"/>
    </row>
    <row r="17" spans="1:30" ht="13.5">
      <c r="A17" s="2" t="str">
        <f t="shared" si="0"/>
        <v>14</v>
      </c>
      <c r="B17" s="2" t="str">
        <f>IF(D17&gt;=U11Cutoff,"#"," ")</f>
        <v> </v>
      </c>
      <c r="C17" s="26" t="s">
        <v>178</v>
      </c>
      <c r="D17" s="1">
        <v>1990</v>
      </c>
      <c r="E17" s="38">
        <f t="shared" si="2"/>
        <v>136</v>
      </c>
      <c r="F17" s="38">
        <f t="shared" si="3"/>
        <v>81</v>
      </c>
      <c r="G17" s="3">
        <v>12</v>
      </c>
      <c r="H17" s="5">
        <f t="shared" si="4"/>
        <v>52</v>
      </c>
      <c r="I17" s="4" t="s">
        <v>5</v>
      </c>
      <c r="J17" s="5">
        <f t="shared" si="5"/>
        <v>0</v>
      </c>
      <c r="K17" s="4">
        <v>29</v>
      </c>
      <c r="L17" s="5">
        <f t="shared" si="6"/>
        <v>29</v>
      </c>
      <c r="M17" s="17" t="str">
        <f>IF(ISERROR(O17),"np",O17)</f>
        <v>np</v>
      </c>
      <c r="N17" s="18">
        <f t="shared" si="7"/>
        <v>0</v>
      </c>
      <c r="O17" s="16" t="str">
        <f>VLOOKUP($C17,'Youth-14 Men''s Saber'!$C$4:$X$204,O$1-2,FALSE)</f>
        <v>np</v>
      </c>
      <c r="P17" s="17" t="str">
        <f>IF(ISERROR(R17),"np",R17)</f>
        <v>np</v>
      </c>
      <c r="Q17" s="18">
        <f t="shared" si="8"/>
        <v>0</v>
      </c>
      <c r="R17" s="16" t="str">
        <f>VLOOKUP($C17,'Youth-14 Men''s Saber'!$C$4:$X$204,R$1-2,FALSE)</f>
        <v>np</v>
      </c>
      <c r="S17" s="17">
        <f>IF(ISERROR(U17),"np",U17)</f>
        <v>32</v>
      </c>
      <c r="T17" s="18">
        <f t="shared" si="9"/>
        <v>55</v>
      </c>
      <c r="U17" s="16">
        <f>VLOOKUP($C17,'Youth-14 Men''s Saber'!$C$4:$X$204,U$1-2,FALSE)</f>
        <v>32</v>
      </c>
      <c r="W17">
        <f>H17</f>
        <v>52</v>
      </c>
      <c r="X17">
        <f>J17</f>
        <v>0</v>
      </c>
      <c r="Y17">
        <f>L17</f>
        <v>29</v>
      </c>
      <c r="Z17">
        <f>N17</f>
        <v>0</v>
      </c>
      <c r="AA17">
        <f>Q17</f>
        <v>0</v>
      </c>
      <c r="AB17">
        <f>T17</f>
        <v>55</v>
      </c>
      <c r="AD17" s="30"/>
    </row>
    <row r="18" spans="1:30" ht="13.5">
      <c r="A18" s="2" t="str">
        <f t="shared" si="0"/>
        <v>15</v>
      </c>
      <c r="B18" s="2" t="str">
        <f t="shared" si="1"/>
        <v> </v>
      </c>
      <c r="C18" s="26" t="s">
        <v>227</v>
      </c>
      <c r="D18" s="1">
        <v>1990</v>
      </c>
      <c r="E18" s="38">
        <f t="shared" si="2"/>
        <v>121.5</v>
      </c>
      <c r="F18" s="38">
        <f t="shared" si="3"/>
        <v>87.5</v>
      </c>
      <c r="G18" s="3">
        <v>10</v>
      </c>
      <c r="H18" s="5">
        <f t="shared" si="4"/>
        <v>53</v>
      </c>
      <c r="I18" s="4">
        <v>19</v>
      </c>
      <c r="J18" s="5">
        <f t="shared" si="5"/>
        <v>34</v>
      </c>
      <c r="K18" s="4">
        <v>18</v>
      </c>
      <c r="L18" s="5">
        <f t="shared" si="6"/>
        <v>34.5</v>
      </c>
      <c r="M18" s="17" t="str">
        <f t="shared" si="16"/>
        <v>np</v>
      </c>
      <c r="N18" s="18">
        <f t="shared" si="7"/>
        <v>0</v>
      </c>
      <c r="O18" s="16" t="e">
        <f>VLOOKUP($C18,'Youth-14 Men''s Saber'!$C$4:$X$204,O$1-2,FALSE)</f>
        <v>#N/A</v>
      </c>
      <c r="P18" s="17" t="str">
        <f t="shared" si="17"/>
        <v>np</v>
      </c>
      <c r="Q18" s="18">
        <f t="shared" si="8"/>
        <v>0</v>
      </c>
      <c r="R18" s="16" t="e">
        <f>VLOOKUP($C18,'Youth-14 Men''s Saber'!$C$4:$X$204,R$1-2,FALSE)</f>
        <v>#N/A</v>
      </c>
      <c r="S18" s="17" t="str">
        <f t="shared" si="18"/>
        <v>np</v>
      </c>
      <c r="T18" s="18">
        <f t="shared" si="9"/>
        <v>0</v>
      </c>
      <c r="U18" s="16" t="e">
        <f>VLOOKUP($C18,'Youth-14 Men''s Saber'!$C$4:$X$204,U$1-2,FALSE)</f>
        <v>#N/A</v>
      </c>
      <c r="W18">
        <f t="shared" si="10"/>
        <v>53</v>
      </c>
      <c r="X18">
        <f t="shared" si="11"/>
        <v>34</v>
      </c>
      <c r="Y18">
        <f t="shared" si="12"/>
        <v>34.5</v>
      </c>
      <c r="Z18">
        <f t="shared" si="13"/>
        <v>0</v>
      </c>
      <c r="AA18">
        <f t="shared" si="14"/>
        <v>0</v>
      </c>
      <c r="AB18">
        <f t="shared" si="15"/>
        <v>0</v>
      </c>
      <c r="AD18" s="30"/>
    </row>
    <row r="19" spans="1:30" ht="13.5">
      <c r="A19" s="2" t="str">
        <f t="shared" si="0"/>
        <v>16</v>
      </c>
      <c r="B19" s="2" t="str">
        <f t="shared" si="1"/>
        <v> </v>
      </c>
      <c r="C19" s="26" t="s">
        <v>387</v>
      </c>
      <c r="D19" s="1">
        <v>1990</v>
      </c>
      <c r="E19" s="38">
        <f t="shared" si="2"/>
        <v>121</v>
      </c>
      <c r="F19" s="38">
        <f t="shared" si="3"/>
        <v>121</v>
      </c>
      <c r="G19" s="3" t="s">
        <v>5</v>
      </c>
      <c r="H19" s="5">
        <f t="shared" si="4"/>
        <v>0</v>
      </c>
      <c r="I19" s="4">
        <v>7</v>
      </c>
      <c r="J19" s="5">
        <f t="shared" si="5"/>
        <v>69</v>
      </c>
      <c r="K19" s="4">
        <v>12</v>
      </c>
      <c r="L19" s="5">
        <f t="shared" si="6"/>
        <v>52</v>
      </c>
      <c r="M19" s="17" t="str">
        <f t="shared" si="16"/>
        <v>np</v>
      </c>
      <c r="N19" s="18">
        <f t="shared" si="7"/>
        <v>0</v>
      </c>
      <c r="O19" s="16" t="e">
        <f>VLOOKUP($C19,'Youth-14 Men''s Saber'!$C$4:$X$204,O$1-2,FALSE)</f>
        <v>#N/A</v>
      </c>
      <c r="P19" s="17" t="str">
        <f t="shared" si="17"/>
        <v>np</v>
      </c>
      <c r="Q19" s="18">
        <f t="shared" si="8"/>
        <v>0</v>
      </c>
      <c r="R19" s="16" t="e">
        <f>VLOOKUP($C19,'Youth-14 Men''s Saber'!$C$4:$X$204,R$1-2,FALSE)</f>
        <v>#N/A</v>
      </c>
      <c r="S19" s="17" t="str">
        <f t="shared" si="18"/>
        <v>np</v>
      </c>
      <c r="T19" s="18">
        <f t="shared" si="9"/>
        <v>0</v>
      </c>
      <c r="U19" s="16" t="e">
        <f>VLOOKUP($C19,'Youth-14 Men''s Saber'!$C$4:$X$204,U$1-2,FALSE)</f>
        <v>#N/A</v>
      </c>
      <c r="W19">
        <f t="shared" si="10"/>
        <v>0</v>
      </c>
      <c r="X19">
        <f t="shared" si="11"/>
        <v>69</v>
      </c>
      <c r="Y19">
        <f t="shared" si="12"/>
        <v>52</v>
      </c>
      <c r="Z19">
        <f t="shared" si="13"/>
        <v>0</v>
      </c>
      <c r="AA19">
        <f t="shared" si="14"/>
        <v>0</v>
      </c>
      <c r="AB19">
        <f t="shared" si="15"/>
        <v>0</v>
      </c>
      <c r="AD19" s="30"/>
    </row>
    <row r="20" spans="1:30" ht="13.5">
      <c r="A20" s="2" t="str">
        <f t="shared" si="0"/>
        <v>17</v>
      </c>
      <c r="B20" s="2" t="str">
        <f t="shared" si="1"/>
        <v> </v>
      </c>
      <c r="C20" s="26" t="s">
        <v>300</v>
      </c>
      <c r="D20" s="1">
        <v>1991</v>
      </c>
      <c r="E20" s="38">
        <f t="shared" si="2"/>
        <v>102.5</v>
      </c>
      <c r="F20" s="38">
        <f t="shared" si="3"/>
        <v>102.5</v>
      </c>
      <c r="G20" s="3">
        <v>16</v>
      </c>
      <c r="H20" s="5">
        <f t="shared" si="4"/>
        <v>50</v>
      </c>
      <c r="I20" s="4" t="s">
        <v>5</v>
      </c>
      <c r="J20" s="5">
        <f t="shared" si="5"/>
        <v>0</v>
      </c>
      <c r="K20" s="4">
        <v>11</v>
      </c>
      <c r="L20" s="5">
        <f t="shared" si="6"/>
        <v>52.5</v>
      </c>
      <c r="M20" s="17" t="str">
        <f t="shared" si="16"/>
        <v>np</v>
      </c>
      <c r="N20" s="18">
        <f t="shared" si="7"/>
        <v>0</v>
      </c>
      <c r="O20" s="16" t="e">
        <f>VLOOKUP($C20,'Youth-14 Men''s Saber'!$C$4:$X$204,O$1-2,FALSE)</f>
        <v>#N/A</v>
      </c>
      <c r="P20" s="17" t="str">
        <f t="shared" si="17"/>
        <v>np</v>
      </c>
      <c r="Q20" s="18">
        <f t="shared" si="8"/>
        <v>0</v>
      </c>
      <c r="R20" s="16" t="e">
        <f>VLOOKUP($C20,'Youth-14 Men''s Saber'!$C$4:$X$204,R$1-2,FALSE)</f>
        <v>#N/A</v>
      </c>
      <c r="S20" s="17" t="str">
        <f t="shared" si="18"/>
        <v>np</v>
      </c>
      <c r="T20" s="18">
        <f t="shared" si="9"/>
        <v>0</v>
      </c>
      <c r="U20" s="16" t="e">
        <f>VLOOKUP($C20,'Youth-14 Men''s Saber'!$C$4:$X$204,U$1-2,FALSE)</f>
        <v>#N/A</v>
      </c>
      <c r="W20">
        <f t="shared" si="10"/>
        <v>50</v>
      </c>
      <c r="X20">
        <f t="shared" si="11"/>
        <v>0</v>
      </c>
      <c r="Y20">
        <f t="shared" si="12"/>
        <v>52.5</v>
      </c>
      <c r="Z20">
        <f t="shared" si="13"/>
        <v>0</v>
      </c>
      <c r="AA20">
        <f t="shared" si="14"/>
        <v>0</v>
      </c>
      <c r="AB20">
        <f t="shared" si="15"/>
        <v>0</v>
      </c>
      <c r="AD20" s="30"/>
    </row>
    <row r="21" spans="1:30" ht="13.5">
      <c r="A21" s="2" t="str">
        <f t="shared" si="0"/>
        <v>18</v>
      </c>
      <c r="B21" s="2" t="str">
        <f t="shared" si="1"/>
        <v> </v>
      </c>
      <c r="C21" s="26" t="s">
        <v>388</v>
      </c>
      <c r="D21" s="1">
        <v>1991</v>
      </c>
      <c r="E21" s="38">
        <f t="shared" si="2"/>
        <v>102</v>
      </c>
      <c r="F21" s="38">
        <f t="shared" si="3"/>
        <v>102</v>
      </c>
      <c r="G21" s="3" t="s">
        <v>5</v>
      </c>
      <c r="H21" s="5">
        <f t="shared" si="4"/>
        <v>0</v>
      </c>
      <c r="I21" s="4">
        <v>8</v>
      </c>
      <c r="J21" s="5">
        <f t="shared" si="5"/>
        <v>68.5</v>
      </c>
      <c r="K21" s="4">
        <v>20</v>
      </c>
      <c r="L21" s="5">
        <f t="shared" si="6"/>
        <v>33.5</v>
      </c>
      <c r="M21" s="17" t="str">
        <f t="shared" si="16"/>
        <v>np</v>
      </c>
      <c r="N21" s="18">
        <f t="shared" si="7"/>
        <v>0</v>
      </c>
      <c r="O21" s="16" t="e">
        <f>VLOOKUP($C21,'Youth-14 Men''s Saber'!$C$4:$X$204,O$1-2,FALSE)</f>
        <v>#N/A</v>
      </c>
      <c r="P21" s="17" t="str">
        <f t="shared" si="17"/>
        <v>np</v>
      </c>
      <c r="Q21" s="18">
        <f t="shared" si="8"/>
        <v>0</v>
      </c>
      <c r="R21" s="16" t="e">
        <f>VLOOKUP($C21,'Youth-14 Men''s Saber'!$C$4:$X$204,R$1-2,FALSE)</f>
        <v>#N/A</v>
      </c>
      <c r="S21" s="17" t="str">
        <f t="shared" si="18"/>
        <v>np</v>
      </c>
      <c r="T21" s="18">
        <f t="shared" si="9"/>
        <v>0</v>
      </c>
      <c r="U21" s="16" t="e">
        <f>VLOOKUP($C21,'Youth-14 Men''s Saber'!$C$4:$X$204,U$1-2,FALSE)</f>
        <v>#N/A</v>
      </c>
      <c r="W21">
        <f t="shared" si="10"/>
        <v>0</v>
      </c>
      <c r="X21">
        <f t="shared" si="11"/>
        <v>68.5</v>
      </c>
      <c r="Y21">
        <f t="shared" si="12"/>
        <v>33.5</v>
      </c>
      <c r="Z21">
        <f t="shared" si="13"/>
        <v>0</v>
      </c>
      <c r="AA21">
        <f t="shared" si="14"/>
        <v>0</v>
      </c>
      <c r="AB21">
        <f t="shared" si="15"/>
        <v>0</v>
      </c>
      <c r="AD21" s="30"/>
    </row>
    <row r="22" spans="1:30" ht="13.5">
      <c r="A22" s="2" t="str">
        <f t="shared" si="0"/>
        <v>19</v>
      </c>
      <c r="B22" s="2" t="str">
        <f t="shared" si="1"/>
        <v> </v>
      </c>
      <c r="C22" s="26" t="s">
        <v>190</v>
      </c>
      <c r="D22" s="1">
        <v>1991</v>
      </c>
      <c r="E22" s="38">
        <f t="shared" si="2"/>
        <v>84.5</v>
      </c>
      <c r="F22" s="38">
        <f t="shared" si="3"/>
        <v>84.5</v>
      </c>
      <c r="G22" s="3">
        <v>13</v>
      </c>
      <c r="H22" s="5">
        <f t="shared" si="4"/>
        <v>51.5</v>
      </c>
      <c r="I22" s="4" t="s">
        <v>5</v>
      </c>
      <c r="J22" s="5">
        <f t="shared" si="5"/>
        <v>0</v>
      </c>
      <c r="K22" s="4">
        <v>21</v>
      </c>
      <c r="L22" s="5">
        <f t="shared" si="6"/>
        <v>33</v>
      </c>
      <c r="M22" s="17" t="str">
        <f aca="true" t="shared" si="19" ref="M22:M42">IF(ISERROR(O22),"np",O22)</f>
        <v>np</v>
      </c>
      <c r="N22" s="18">
        <f t="shared" si="7"/>
        <v>0</v>
      </c>
      <c r="O22" s="16" t="e">
        <f>VLOOKUP($C22,'Youth-14 Men''s Saber'!$C$4:$X$204,O$1-2,FALSE)</f>
        <v>#N/A</v>
      </c>
      <c r="P22" s="17" t="str">
        <f aca="true" t="shared" si="20" ref="P22:P42">IF(ISERROR(R22),"np",R22)</f>
        <v>np</v>
      </c>
      <c r="Q22" s="18">
        <f t="shared" si="8"/>
        <v>0</v>
      </c>
      <c r="R22" s="16" t="e">
        <f>VLOOKUP($C22,'Youth-14 Men''s Saber'!$C$4:$X$204,R$1-2,FALSE)</f>
        <v>#N/A</v>
      </c>
      <c r="S22" s="17" t="str">
        <f aca="true" t="shared" si="21" ref="S22:S42">IF(ISERROR(U22),"np",U22)</f>
        <v>np</v>
      </c>
      <c r="T22" s="18">
        <f t="shared" si="9"/>
        <v>0</v>
      </c>
      <c r="U22" s="16" t="e">
        <f>VLOOKUP($C22,'Youth-14 Men''s Saber'!$C$4:$X$204,U$1-2,FALSE)</f>
        <v>#N/A</v>
      </c>
      <c r="W22">
        <f t="shared" si="10"/>
        <v>51.5</v>
      </c>
      <c r="X22">
        <f t="shared" si="11"/>
        <v>0</v>
      </c>
      <c r="Y22">
        <f t="shared" si="12"/>
        <v>33</v>
      </c>
      <c r="Z22">
        <f t="shared" si="13"/>
        <v>0</v>
      </c>
      <c r="AA22">
        <f t="shared" si="14"/>
        <v>0</v>
      </c>
      <c r="AB22">
        <f t="shared" si="15"/>
        <v>0</v>
      </c>
      <c r="AD22" s="30"/>
    </row>
    <row r="23" spans="1:30" ht="13.5">
      <c r="A23" s="2" t="str">
        <f t="shared" si="0"/>
        <v>20</v>
      </c>
      <c r="B23" s="2" t="str">
        <f t="shared" si="1"/>
        <v> </v>
      </c>
      <c r="C23" s="26" t="s">
        <v>390</v>
      </c>
      <c r="D23" s="1">
        <v>1990</v>
      </c>
      <c r="E23" s="38">
        <f t="shared" si="2"/>
        <v>81.5</v>
      </c>
      <c r="F23" s="38">
        <f t="shared" si="3"/>
        <v>81.5</v>
      </c>
      <c r="G23" s="3" t="s">
        <v>5</v>
      </c>
      <c r="H23" s="5">
        <f t="shared" si="4"/>
        <v>0</v>
      </c>
      <c r="I23" s="4">
        <v>15</v>
      </c>
      <c r="J23" s="5">
        <f t="shared" si="5"/>
        <v>50.5</v>
      </c>
      <c r="K23" s="4">
        <v>25</v>
      </c>
      <c r="L23" s="5">
        <f t="shared" si="6"/>
        <v>31</v>
      </c>
      <c r="M23" s="17" t="str">
        <f t="shared" si="16"/>
        <v>np</v>
      </c>
      <c r="N23" s="18">
        <f t="shared" si="7"/>
        <v>0</v>
      </c>
      <c r="O23" s="16" t="e">
        <f>VLOOKUP($C23,'Youth-14 Men''s Saber'!$C$4:$X$204,O$1-2,FALSE)</f>
        <v>#N/A</v>
      </c>
      <c r="P23" s="17" t="str">
        <f t="shared" si="17"/>
        <v>np</v>
      </c>
      <c r="Q23" s="18">
        <f t="shared" si="8"/>
        <v>0</v>
      </c>
      <c r="R23" s="16" t="e">
        <f>VLOOKUP($C23,'Youth-14 Men''s Saber'!$C$4:$X$204,R$1-2,FALSE)</f>
        <v>#N/A</v>
      </c>
      <c r="S23" s="17" t="str">
        <f t="shared" si="18"/>
        <v>np</v>
      </c>
      <c r="T23" s="18">
        <f t="shared" si="9"/>
        <v>0</v>
      </c>
      <c r="U23" s="16" t="e">
        <f>VLOOKUP($C23,'Youth-14 Men''s Saber'!$C$4:$X$204,U$1-2,FALSE)</f>
        <v>#N/A</v>
      </c>
      <c r="W23">
        <f t="shared" si="10"/>
        <v>0</v>
      </c>
      <c r="X23">
        <f t="shared" si="11"/>
        <v>50.5</v>
      </c>
      <c r="Y23">
        <f t="shared" si="12"/>
        <v>31</v>
      </c>
      <c r="Z23">
        <f t="shared" si="13"/>
        <v>0</v>
      </c>
      <c r="AA23">
        <f t="shared" si="14"/>
        <v>0</v>
      </c>
      <c r="AB23">
        <f t="shared" si="15"/>
        <v>0</v>
      </c>
      <c r="AD23" s="30"/>
    </row>
    <row r="24" spans="1:30" ht="13.5">
      <c r="A24" s="2" t="str">
        <f t="shared" si="0"/>
        <v>21</v>
      </c>
      <c r="B24" s="2" t="str">
        <f t="shared" si="1"/>
        <v> </v>
      </c>
      <c r="C24" s="26" t="s">
        <v>391</v>
      </c>
      <c r="D24" s="1">
        <v>1990</v>
      </c>
      <c r="E24" s="38">
        <f t="shared" si="2"/>
        <v>80.25</v>
      </c>
      <c r="F24" s="38">
        <f t="shared" si="3"/>
        <v>80.25</v>
      </c>
      <c r="G24" s="3" t="s">
        <v>5</v>
      </c>
      <c r="H24" s="5">
        <f t="shared" si="4"/>
        <v>0</v>
      </c>
      <c r="I24" s="4">
        <v>16</v>
      </c>
      <c r="J24" s="5">
        <f t="shared" si="5"/>
        <v>50</v>
      </c>
      <c r="K24" s="4">
        <v>26.5</v>
      </c>
      <c r="L24" s="5">
        <f t="shared" si="6"/>
        <v>30.25</v>
      </c>
      <c r="M24" s="17" t="str">
        <f t="shared" si="16"/>
        <v>np</v>
      </c>
      <c r="N24" s="18">
        <f t="shared" si="7"/>
        <v>0</v>
      </c>
      <c r="O24" s="16" t="e">
        <f>VLOOKUP($C24,'Youth-14 Men''s Saber'!$C$4:$X$204,O$1-2,FALSE)</f>
        <v>#N/A</v>
      </c>
      <c r="P24" s="17" t="str">
        <f t="shared" si="17"/>
        <v>np</v>
      </c>
      <c r="Q24" s="18">
        <f t="shared" si="8"/>
        <v>0</v>
      </c>
      <c r="R24" s="16" t="e">
        <f>VLOOKUP($C24,'Youth-14 Men''s Saber'!$C$4:$X$204,R$1-2,FALSE)</f>
        <v>#N/A</v>
      </c>
      <c r="S24" s="17" t="str">
        <f t="shared" si="18"/>
        <v>np</v>
      </c>
      <c r="T24" s="18">
        <f t="shared" si="9"/>
        <v>0</v>
      </c>
      <c r="U24" s="16" t="e">
        <f>VLOOKUP($C24,'Youth-14 Men''s Saber'!$C$4:$X$204,U$1-2,FALSE)</f>
        <v>#N/A</v>
      </c>
      <c r="W24">
        <f t="shared" si="10"/>
        <v>0</v>
      </c>
      <c r="X24">
        <f t="shared" si="11"/>
        <v>50</v>
      </c>
      <c r="Y24">
        <f t="shared" si="12"/>
        <v>30.25</v>
      </c>
      <c r="Z24">
        <f t="shared" si="13"/>
        <v>0</v>
      </c>
      <c r="AA24">
        <f t="shared" si="14"/>
        <v>0</v>
      </c>
      <c r="AB24">
        <f t="shared" si="15"/>
        <v>0</v>
      </c>
      <c r="AD24" s="30"/>
    </row>
    <row r="25" spans="1:30" ht="13.5">
      <c r="A25" s="2" t="str">
        <f t="shared" si="0"/>
        <v>22</v>
      </c>
      <c r="B25" s="2" t="str">
        <f t="shared" si="1"/>
        <v> </v>
      </c>
      <c r="C25" s="26" t="s">
        <v>218</v>
      </c>
      <c r="D25" s="1">
        <v>1991</v>
      </c>
      <c r="E25" s="38">
        <f t="shared" si="2"/>
        <v>67</v>
      </c>
      <c r="F25" s="38">
        <f t="shared" si="3"/>
        <v>67</v>
      </c>
      <c r="G25" s="3" t="s">
        <v>5</v>
      </c>
      <c r="H25" s="5">
        <f t="shared" si="4"/>
        <v>0</v>
      </c>
      <c r="I25" s="4">
        <v>21</v>
      </c>
      <c r="J25" s="5">
        <f t="shared" si="5"/>
        <v>33</v>
      </c>
      <c r="K25" s="4">
        <v>19</v>
      </c>
      <c r="L25" s="5">
        <f t="shared" si="6"/>
        <v>34</v>
      </c>
      <c r="M25" s="17" t="str">
        <f t="shared" si="16"/>
        <v>np</v>
      </c>
      <c r="N25" s="18">
        <f t="shared" si="7"/>
        <v>0</v>
      </c>
      <c r="O25" s="16" t="e">
        <f>VLOOKUP($C25,'Youth-14 Men''s Saber'!$C$4:$X$204,O$1-2,FALSE)</f>
        <v>#N/A</v>
      </c>
      <c r="P25" s="17" t="str">
        <f t="shared" si="17"/>
        <v>np</v>
      </c>
      <c r="Q25" s="18">
        <f t="shared" si="8"/>
        <v>0</v>
      </c>
      <c r="R25" s="16" t="e">
        <f>VLOOKUP($C25,'Youth-14 Men''s Saber'!$C$4:$X$204,R$1-2,FALSE)</f>
        <v>#N/A</v>
      </c>
      <c r="S25" s="17" t="str">
        <f t="shared" si="18"/>
        <v>np</v>
      </c>
      <c r="T25" s="18">
        <f t="shared" si="9"/>
        <v>0</v>
      </c>
      <c r="U25" s="16" t="e">
        <f>VLOOKUP($C25,'Youth-14 Men''s Saber'!$C$4:$X$204,U$1-2,FALSE)</f>
        <v>#N/A</v>
      </c>
      <c r="W25">
        <f t="shared" si="10"/>
        <v>0</v>
      </c>
      <c r="X25">
        <f t="shared" si="11"/>
        <v>33</v>
      </c>
      <c r="Y25">
        <f t="shared" si="12"/>
        <v>34</v>
      </c>
      <c r="Z25">
        <f t="shared" si="13"/>
        <v>0</v>
      </c>
      <c r="AA25">
        <f t="shared" si="14"/>
        <v>0</v>
      </c>
      <c r="AB25">
        <f t="shared" si="15"/>
        <v>0</v>
      </c>
      <c r="AD25" s="30"/>
    </row>
    <row r="26" spans="1:30" ht="13.5">
      <c r="A26" s="2" t="str">
        <f t="shared" si="0"/>
        <v>23</v>
      </c>
      <c r="B26" s="2" t="str">
        <f t="shared" si="1"/>
        <v>#</v>
      </c>
      <c r="C26" s="26" t="s">
        <v>248</v>
      </c>
      <c r="D26" s="1">
        <v>1992</v>
      </c>
      <c r="E26" s="38">
        <f t="shared" si="2"/>
        <v>63.25</v>
      </c>
      <c r="F26" s="38">
        <f t="shared" si="3"/>
        <v>63.25</v>
      </c>
      <c r="G26" s="3" t="s">
        <v>5</v>
      </c>
      <c r="H26" s="5">
        <f t="shared" si="4"/>
        <v>0</v>
      </c>
      <c r="I26" s="4">
        <v>23.5</v>
      </c>
      <c r="J26" s="5">
        <f t="shared" si="5"/>
        <v>31.75</v>
      </c>
      <c r="K26" s="4">
        <v>24</v>
      </c>
      <c r="L26" s="5">
        <f t="shared" si="6"/>
        <v>31.5</v>
      </c>
      <c r="M26" s="17" t="str">
        <f t="shared" si="16"/>
        <v>np</v>
      </c>
      <c r="N26" s="18">
        <f t="shared" si="7"/>
        <v>0</v>
      </c>
      <c r="O26" s="16" t="e">
        <f>VLOOKUP($C26,'Youth-14 Men''s Saber'!$C$4:$X$204,O$1-2,FALSE)</f>
        <v>#N/A</v>
      </c>
      <c r="P26" s="17" t="str">
        <f t="shared" si="17"/>
        <v>np</v>
      </c>
      <c r="Q26" s="18">
        <f t="shared" si="8"/>
        <v>0</v>
      </c>
      <c r="R26" s="16" t="e">
        <f>VLOOKUP($C26,'Youth-14 Men''s Saber'!$C$4:$X$204,R$1-2,FALSE)</f>
        <v>#N/A</v>
      </c>
      <c r="S26" s="17" t="str">
        <f t="shared" si="18"/>
        <v>np</v>
      </c>
      <c r="T26" s="18">
        <f t="shared" si="9"/>
        <v>0</v>
      </c>
      <c r="U26" s="16" t="e">
        <f>VLOOKUP($C26,'Youth-14 Men''s Saber'!$C$4:$X$204,U$1-2,FALSE)</f>
        <v>#N/A</v>
      </c>
      <c r="W26">
        <f t="shared" si="10"/>
        <v>0</v>
      </c>
      <c r="X26">
        <f t="shared" si="11"/>
        <v>31.75</v>
      </c>
      <c r="Y26">
        <f t="shared" si="12"/>
        <v>31.5</v>
      </c>
      <c r="Z26">
        <f t="shared" si="13"/>
        <v>0</v>
      </c>
      <c r="AA26">
        <f t="shared" si="14"/>
        <v>0</v>
      </c>
      <c r="AB26">
        <f t="shared" si="15"/>
        <v>0</v>
      </c>
      <c r="AD26" s="30"/>
    </row>
    <row r="27" spans="1:30" ht="13.5">
      <c r="A27" s="2" t="str">
        <f t="shared" si="0"/>
        <v>24T</v>
      </c>
      <c r="B27" s="2" t="str">
        <f t="shared" si="1"/>
        <v> </v>
      </c>
      <c r="C27" s="26" t="s">
        <v>395</v>
      </c>
      <c r="D27" s="1">
        <v>1991</v>
      </c>
      <c r="E27" s="38">
        <f t="shared" si="2"/>
        <v>62</v>
      </c>
      <c r="F27" s="38">
        <f t="shared" si="3"/>
        <v>62</v>
      </c>
      <c r="G27" s="3" t="s">
        <v>5</v>
      </c>
      <c r="H27" s="5">
        <f t="shared" si="4"/>
        <v>0</v>
      </c>
      <c r="I27" s="4">
        <v>27</v>
      </c>
      <c r="J27" s="5">
        <f t="shared" si="5"/>
        <v>30</v>
      </c>
      <c r="K27" s="4">
        <v>23</v>
      </c>
      <c r="L27" s="5">
        <f t="shared" si="6"/>
        <v>32</v>
      </c>
      <c r="M27" s="17" t="str">
        <f t="shared" si="16"/>
        <v>np</v>
      </c>
      <c r="N27" s="18">
        <f t="shared" si="7"/>
        <v>0</v>
      </c>
      <c r="O27" s="16" t="e">
        <f>VLOOKUP($C27,'Youth-14 Men''s Saber'!$C$4:$X$204,O$1-2,FALSE)</f>
        <v>#N/A</v>
      </c>
      <c r="P27" s="17" t="str">
        <f t="shared" si="17"/>
        <v>np</v>
      </c>
      <c r="Q27" s="18">
        <f t="shared" si="8"/>
        <v>0</v>
      </c>
      <c r="R27" s="16" t="e">
        <f>VLOOKUP($C27,'Youth-14 Men''s Saber'!$C$4:$X$204,R$1-2,FALSE)</f>
        <v>#N/A</v>
      </c>
      <c r="S27" s="17" t="str">
        <f t="shared" si="18"/>
        <v>np</v>
      </c>
      <c r="T27" s="18">
        <f t="shared" si="9"/>
        <v>0</v>
      </c>
      <c r="U27" s="16" t="e">
        <f>VLOOKUP($C27,'Youth-14 Men''s Saber'!$C$4:$X$204,U$1-2,FALSE)</f>
        <v>#N/A</v>
      </c>
      <c r="W27">
        <f t="shared" si="10"/>
        <v>0</v>
      </c>
      <c r="X27">
        <f t="shared" si="11"/>
        <v>30</v>
      </c>
      <c r="Y27">
        <f t="shared" si="12"/>
        <v>32</v>
      </c>
      <c r="Z27">
        <f t="shared" si="13"/>
        <v>0</v>
      </c>
      <c r="AA27">
        <f t="shared" si="14"/>
        <v>0</v>
      </c>
      <c r="AB27">
        <f t="shared" si="15"/>
        <v>0</v>
      </c>
      <c r="AD27" s="30"/>
    </row>
    <row r="28" spans="1:30" ht="13.5">
      <c r="A28" s="2" t="str">
        <f t="shared" si="0"/>
        <v>24T</v>
      </c>
      <c r="B28" s="2" t="str">
        <f t="shared" si="1"/>
        <v> </v>
      </c>
      <c r="C28" s="26" t="s">
        <v>393</v>
      </c>
      <c r="D28" s="1">
        <v>1991</v>
      </c>
      <c r="E28" s="38">
        <f t="shared" si="2"/>
        <v>62</v>
      </c>
      <c r="F28" s="38">
        <f t="shared" si="3"/>
        <v>62</v>
      </c>
      <c r="G28" s="3" t="s">
        <v>5</v>
      </c>
      <c r="H28" s="5">
        <f t="shared" si="4"/>
        <v>0</v>
      </c>
      <c r="I28" s="4">
        <v>23.5</v>
      </c>
      <c r="J28" s="5">
        <f t="shared" si="5"/>
        <v>31.75</v>
      </c>
      <c r="K28" s="4">
        <v>26.5</v>
      </c>
      <c r="L28" s="5">
        <f t="shared" si="6"/>
        <v>30.25</v>
      </c>
      <c r="M28" s="17" t="str">
        <f t="shared" si="19"/>
        <v>np</v>
      </c>
      <c r="N28" s="18">
        <f t="shared" si="7"/>
        <v>0</v>
      </c>
      <c r="O28" s="16" t="e">
        <f>VLOOKUP($C28,'Youth-14 Men''s Saber'!$C$4:$X$204,O$1-2,FALSE)</f>
        <v>#N/A</v>
      </c>
      <c r="P28" s="17" t="str">
        <f t="shared" si="20"/>
        <v>np</v>
      </c>
      <c r="Q28" s="18">
        <f t="shared" si="8"/>
        <v>0</v>
      </c>
      <c r="R28" s="16" t="e">
        <f>VLOOKUP($C28,'Youth-14 Men''s Saber'!$C$4:$X$204,R$1-2,FALSE)</f>
        <v>#N/A</v>
      </c>
      <c r="S28" s="17" t="str">
        <f t="shared" si="21"/>
        <v>np</v>
      </c>
      <c r="T28" s="18">
        <f t="shared" si="9"/>
        <v>0</v>
      </c>
      <c r="U28" s="16" t="e">
        <f>VLOOKUP($C28,'Youth-14 Men''s Saber'!$C$4:$X$204,U$1-2,FALSE)</f>
        <v>#N/A</v>
      </c>
      <c r="W28">
        <f t="shared" si="10"/>
        <v>0</v>
      </c>
      <c r="X28">
        <f t="shared" si="11"/>
        <v>31.75</v>
      </c>
      <c r="Y28">
        <f t="shared" si="12"/>
        <v>30.25</v>
      </c>
      <c r="Z28">
        <f t="shared" si="13"/>
        <v>0</v>
      </c>
      <c r="AA28">
        <f t="shared" si="14"/>
        <v>0</v>
      </c>
      <c r="AB28">
        <f t="shared" si="15"/>
        <v>0</v>
      </c>
      <c r="AD28" s="30"/>
    </row>
    <row r="29" spans="1:30" ht="13.5">
      <c r="A29" s="2" t="str">
        <f t="shared" si="0"/>
        <v>26</v>
      </c>
      <c r="B29" s="2" t="str">
        <f t="shared" si="1"/>
        <v> </v>
      </c>
      <c r="C29" s="26" t="s">
        <v>394</v>
      </c>
      <c r="D29" s="1">
        <v>1991</v>
      </c>
      <c r="E29" s="38">
        <f t="shared" si="2"/>
        <v>60.5</v>
      </c>
      <c r="F29" s="38">
        <f t="shared" si="3"/>
        <v>60.5</v>
      </c>
      <c r="G29" s="3" t="s">
        <v>5</v>
      </c>
      <c r="H29" s="5">
        <f t="shared" si="4"/>
        <v>0</v>
      </c>
      <c r="I29" s="4">
        <v>25</v>
      </c>
      <c r="J29" s="5">
        <f t="shared" si="5"/>
        <v>31</v>
      </c>
      <c r="K29" s="4">
        <v>28</v>
      </c>
      <c r="L29" s="5">
        <f t="shared" si="6"/>
        <v>29.5</v>
      </c>
      <c r="M29" s="17" t="str">
        <f t="shared" si="19"/>
        <v>np</v>
      </c>
      <c r="N29" s="18">
        <f t="shared" si="7"/>
        <v>0</v>
      </c>
      <c r="O29" s="16" t="e">
        <f>VLOOKUP($C29,'Youth-14 Men''s Saber'!$C$4:$X$204,O$1-2,FALSE)</f>
        <v>#N/A</v>
      </c>
      <c r="P29" s="17" t="str">
        <f t="shared" si="20"/>
        <v>np</v>
      </c>
      <c r="Q29" s="18">
        <f t="shared" si="8"/>
        <v>0</v>
      </c>
      <c r="R29" s="16" t="e">
        <f>VLOOKUP($C29,'Youth-14 Men''s Saber'!$C$4:$X$204,R$1-2,FALSE)</f>
        <v>#N/A</v>
      </c>
      <c r="S29" s="17" t="str">
        <f t="shared" si="21"/>
        <v>np</v>
      </c>
      <c r="T29" s="18">
        <f t="shared" si="9"/>
        <v>0</v>
      </c>
      <c r="U29" s="16" t="e">
        <f>VLOOKUP($C29,'Youth-14 Men''s Saber'!$C$4:$X$204,U$1-2,FALSE)</f>
        <v>#N/A</v>
      </c>
      <c r="W29">
        <f t="shared" si="10"/>
        <v>0</v>
      </c>
      <c r="X29">
        <f t="shared" si="11"/>
        <v>31</v>
      </c>
      <c r="Y29">
        <f t="shared" si="12"/>
        <v>29.5</v>
      </c>
      <c r="Z29">
        <f t="shared" si="13"/>
        <v>0</v>
      </c>
      <c r="AA29">
        <f t="shared" si="14"/>
        <v>0</v>
      </c>
      <c r="AB29">
        <f t="shared" si="15"/>
        <v>0</v>
      </c>
      <c r="AD29" s="30"/>
    </row>
    <row r="30" spans="1:30" ht="13.5">
      <c r="A30" s="2" t="str">
        <f t="shared" si="0"/>
        <v>27</v>
      </c>
      <c r="B30" s="2" t="str">
        <f t="shared" si="1"/>
        <v> </v>
      </c>
      <c r="C30" s="40" t="s">
        <v>451</v>
      </c>
      <c r="D30" s="1">
        <v>1990</v>
      </c>
      <c r="E30" s="38">
        <f t="shared" si="2"/>
        <v>53.5</v>
      </c>
      <c r="F30" s="38">
        <f t="shared" si="3"/>
        <v>53.5</v>
      </c>
      <c r="G30" s="3" t="s">
        <v>5</v>
      </c>
      <c r="H30" s="5">
        <f t="shared" si="4"/>
        <v>0</v>
      </c>
      <c r="I30" s="4" t="s">
        <v>5</v>
      </c>
      <c r="J30" s="5">
        <f t="shared" si="5"/>
        <v>0</v>
      </c>
      <c r="K30" s="4">
        <v>9</v>
      </c>
      <c r="L30" s="5">
        <f t="shared" si="6"/>
        <v>53.5</v>
      </c>
      <c r="M30" s="17" t="str">
        <f t="shared" si="19"/>
        <v>np</v>
      </c>
      <c r="N30" s="18">
        <f t="shared" si="7"/>
        <v>0</v>
      </c>
      <c r="O30" s="16" t="e">
        <f>VLOOKUP($C30,'Youth-14 Men''s Saber'!$C$4:$X$204,O$1-2,FALSE)</f>
        <v>#N/A</v>
      </c>
      <c r="P30" s="17" t="str">
        <f t="shared" si="20"/>
        <v>np</v>
      </c>
      <c r="Q30" s="18">
        <f t="shared" si="8"/>
        <v>0</v>
      </c>
      <c r="R30" s="16" t="e">
        <f>VLOOKUP($C30,'Youth-14 Men''s Saber'!$C$4:$X$204,R$1-2,FALSE)</f>
        <v>#N/A</v>
      </c>
      <c r="S30" s="17" t="str">
        <f t="shared" si="21"/>
        <v>np</v>
      </c>
      <c r="T30" s="18">
        <f t="shared" si="9"/>
        <v>0</v>
      </c>
      <c r="U30" s="16" t="e">
        <f>VLOOKUP($C30,'Youth-14 Men''s Saber'!$C$4:$X$204,U$1-2,FALSE)</f>
        <v>#N/A</v>
      </c>
      <c r="W30">
        <f t="shared" si="10"/>
        <v>0</v>
      </c>
      <c r="X30">
        <f t="shared" si="11"/>
        <v>0</v>
      </c>
      <c r="Y30">
        <f t="shared" si="12"/>
        <v>53.5</v>
      </c>
      <c r="Z30">
        <f t="shared" si="13"/>
        <v>0</v>
      </c>
      <c r="AA30">
        <f t="shared" si="14"/>
        <v>0</v>
      </c>
      <c r="AB30">
        <f t="shared" si="15"/>
        <v>0</v>
      </c>
      <c r="AD30" s="30"/>
    </row>
    <row r="31" spans="1:30" ht="13.5">
      <c r="A31" s="2" t="str">
        <f t="shared" si="0"/>
        <v>28</v>
      </c>
      <c r="B31" s="2" t="str">
        <f t="shared" si="1"/>
        <v>#</v>
      </c>
      <c r="C31" s="26" t="s">
        <v>113</v>
      </c>
      <c r="D31" s="1">
        <v>1992</v>
      </c>
      <c r="E31" s="38">
        <f t="shared" si="2"/>
        <v>52</v>
      </c>
      <c r="F31" s="38">
        <f t="shared" si="3"/>
        <v>52</v>
      </c>
      <c r="G31" s="3" t="s">
        <v>5</v>
      </c>
      <c r="H31" s="5">
        <f t="shared" si="4"/>
        <v>0</v>
      </c>
      <c r="I31" s="4">
        <v>12</v>
      </c>
      <c r="J31" s="5">
        <f t="shared" si="5"/>
        <v>52</v>
      </c>
      <c r="K31" s="4" t="s">
        <v>5</v>
      </c>
      <c r="L31" s="5">
        <f t="shared" si="6"/>
        <v>0</v>
      </c>
      <c r="M31" s="17" t="str">
        <f t="shared" si="19"/>
        <v>np</v>
      </c>
      <c r="N31" s="18">
        <f t="shared" si="7"/>
        <v>0</v>
      </c>
      <c r="O31" s="16" t="e">
        <f>VLOOKUP($C31,'Youth-14 Men''s Saber'!$C$4:$X$204,O$1-2,FALSE)</f>
        <v>#N/A</v>
      </c>
      <c r="P31" s="17" t="str">
        <f t="shared" si="20"/>
        <v>np</v>
      </c>
      <c r="Q31" s="18">
        <f t="shared" si="8"/>
        <v>0</v>
      </c>
      <c r="R31" s="16" t="e">
        <f>VLOOKUP($C31,'Youth-14 Men''s Saber'!$C$4:$X$204,R$1-2,FALSE)</f>
        <v>#N/A</v>
      </c>
      <c r="S31" s="17" t="str">
        <f t="shared" si="21"/>
        <v>np</v>
      </c>
      <c r="T31" s="18">
        <f t="shared" si="9"/>
        <v>0</v>
      </c>
      <c r="U31" s="16" t="e">
        <f>VLOOKUP($C31,'Youth-14 Men''s Saber'!$C$4:$X$204,U$1-2,FALSE)</f>
        <v>#N/A</v>
      </c>
      <c r="W31">
        <f t="shared" si="10"/>
        <v>0</v>
      </c>
      <c r="X31">
        <f t="shared" si="11"/>
        <v>52</v>
      </c>
      <c r="Y31">
        <f t="shared" si="12"/>
        <v>0</v>
      </c>
      <c r="Z31">
        <f t="shared" si="13"/>
        <v>0</v>
      </c>
      <c r="AA31">
        <f t="shared" si="14"/>
        <v>0</v>
      </c>
      <c r="AB31">
        <f t="shared" si="15"/>
        <v>0</v>
      </c>
      <c r="AD31" s="30"/>
    </row>
    <row r="32" spans="1:30" ht="13.5">
      <c r="A32" s="2" t="str">
        <f t="shared" si="0"/>
        <v>29</v>
      </c>
      <c r="B32" s="2" t="str">
        <f t="shared" si="1"/>
        <v> </v>
      </c>
      <c r="C32" s="26" t="s">
        <v>389</v>
      </c>
      <c r="D32" s="1">
        <v>1990</v>
      </c>
      <c r="E32" s="38">
        <f t="shared" si="2"/>
        <v>51</v>
      </c>
      <c r="F32" s="38">
        <f t="shared" si="3"/>
        <v>51</v>
      </c>
      <c r="G32" s="3" t="s">
        <v>5</v>
      </c>
      <c r="H32" s="5">
        <f t="shared" si="4"/>
        <v>0</v>
      </c>
      <c r="I32" s="4">
        <v>14</v>
      </c>
      <c r="J32" s="5">
        <f t="shared" si="5"/>
        <v>51</v>
      </c>
      <c r="K32" s="4" t="s">
        <v>5</v>
      </c>
      <c r="L32" s="5">
        <f t="shared" si="6"/>
        <v>0</v>
      </c>
      <c r="M32" s="17" t="str">
        <f t="shared" si="19"/>
        <v>np</v>
      </c>
      <c r="N32" s="18">
        <f t="shared" si="7"/>
        <v>0</v>
      </c>
      <c r="O32" s="16" t="e">
        <f>VLOOKUP($C32,'Youth-14 Men''s Saber'!$C$4:$X$204,O$1-2,FALSE)</f>
        <v>#N/A</v>
      </c>
      <c r="P32" s="17" t="str">
        <f t="shared" si="20"/>
        <v>np</v>
      </c>
      <c r="Q32" s="18">
        <f t="shared" si="8"/>
        <v>0</v>
      </c>
      <c r="R32" s="16" t="e">
        <f>VLOOKUP($C32,'Youth-14 Men''s Saber'!$C$4:$X$204,R$1-2,FALSE)</f>
        <v>#N/A</v>
      </c>
      <c r="S32" s="17" t="str">
        <f t="shared" si="21"/>
        <v>np</v>
      </c>
      <c r="T32" s="18">
        <f t="shared" si="9"/>
        <v>0</v>
      </c>
      <c r="U32" s="16" t="e">
        <f>VLOOKUP($C32,'Youth-14 Men''s Saber'!$C$4:$X$204,U$1-2,FALSE)</f>
        <v>#N/A</v>
      </c>
      <c r="W32">
        <f t="shared" si="10"/>
        <v>0</v>
      </c>
      <c r="X32">
        <f t="shared" si="11"/>
        <v>51</v>
      </c>
      <c r="Y32">
        <f t="shared" si="12"/>
        <v>0</v>
      </c>
      <c r="Z32">
        <f t="shared" si="13"/>
        <v>0</v>
      </c>
      <c r="AA32">
        <f t="shared" si="14"/>
        <v>0</v>
      </c>
      <c r="AB32">
        <f t="shared" si="15"/>
        <v>0</v>
      </c>
      <c r="AD32" s="30"/>
    </row>
    <row r="33" spans="1:30" ht="13.5">
      <c r="A33" s="2" t="str">
        <f t="shared" si="0"/>
        <v>30</v>
      </c>
      <c r="B33" s="2" t="str">
        <f t="shared" si="1"/>
        <v> </v>
      </c>
      <c r="C33" s="26" t="s">
        <v>247</v>
      </c>
      <c r="D33" s="1">
        <v>1990</v>
      </c>
      <c r="E33" s="38">
        <f t="shared" si="2"/>
        <v>50</v>
      </c>
      <c r="F33" s="38">
        <f t="shared" si="3"/>
        <v>50</v>
      </c>
      <c r="G33" s="3" t="s">
        <v>5</v>
      </c>
      <c r="H33" s="5">
        <f t="shared" si="4"/>
        <v>0</v>
      </c>
      <c r="I33" s="4" t="s">
        <v>5</v>
      </c>
      <c r="J33" s="5">
        <f t="shared" si="5"/>
        <v>0</v>
      </c>
      <c r="K33" s="4">
        <v>16</v>
      </c>
      <c r="L33" s="5">
        <f t="shared" si="6"/>
        <v>50</v>
      </c>
      <c r="M33" s="17" t="str">
        <f t="shared" si="16"/>
        <v>np</v>
      </c>
      <c r="N33" s="18">
        <f t="shared" si="7"/>
        <v>0</v>
      </c>
      <c r="O33" s="16" t="e">
        <f>VLOOKUP($C33,'Youth-14 Men''s Saber'!$C$4:$X$204,O$1-2,FALSE)</f>
        <v>#N/A</v>
      </c>
      <c r="P33" s="17" t="str">
        <f t="shared" si="17"/>
        <v>np</v>
      </c>
      <c r="Q33" s="18">
        <f t="shared" si="8"/>
        <v>0</v>
      </c>
      <c r="R33" s="16" t="e">
        <f>VLOOKUP($C33,'Youth-14 Men''s Saber'!$C$4:$X$204,R$1-2,FALSE)</f>
        <v>#N/A</v>
      </c>
      <c r="S33" s="17" t="str">
        <f t="shared" si="18"/>
        <v>np</v>
      </c>
      <c r="T33" s="18">
        <f t="shared" si="9"/>
        <v>0</v>
      </c>
      <c r="U33" s="16" t="e">
        <f>VLOOKUP($C33,'Youth-14 Men''s Saber'!$C$4:$X$204,U$1-2,FALSE)</f>
        <v>#N/A</v>
      </c>
      <c r="W33">
        <f t="shared" si="10"/>
        <v>0</v>
      </c>
      <c r="X33">
        <f t="shared" si="11"/>
        <v>0</v>
      </c>
      <c r="Y33">
        <f t="shared" si="12"/>
        <v>50</v>
      </c>
      <c r="Z33">
        <f t="shared" si="13"/>
        <v>0</v>
      </c>
      <c r="AA33">
        <f t="shared" si="14"/>
        <v>0</v>
      </c>
      <c r="AB33">
        <f t="shared" si="15"/>
        <v>0</v>
      </c>
      <c r="AD33" s="30"/>
    </row>
    <row r="34" spans="1:30" ht="13.5">
      <c r="A34" s="2" t="str">
        <f t="shared" si="0"/>
        <v>31</v>
      </c>
      <c r="B34" s="2" t="str">
        <f t="shared" si="1"/>
        <v>#</v>
      </c>
      <c r="C34" s="26" t="s">
        <v>114</v>
      </c>
      <c r="D34" s="1">
        <v>1993</v>
      </c>
      <c r="E34" s="38">
        <f t="shared" si="2"/>
        <v>35</v>
      </c>
      <c r="F34" s="38">
        <f t="shared" si="3"/>
        <v>35</v>
      </c>
      <c r="G34" s="3" t="s">
        <v>5</v>
      </c>
      <c r="H34" s="5">
        <f t="shared" si="4"/>
        <v>0</v>
      </c>
      <c r="I34" s="4">
        <v>17</v>
      </c>
      <c r="J34" s="5">
        <f t="shared" si="5"/>
        <v>35</v>
      </c>
      <c r="K34" s="4" t="s">
        <v>5</v>
      </c>
      <c r="L34" s="5">
        <f t="shared" si="6"/>
        <v>0</v>
      </c>
      <c r="M34" s="17" t="str">
        <f t="shared" si="19"/>
        <v>np</v>
      </c>
      <c r="N34" s="18">
        <f t="shared" si="7"/>
        <v>0</v>
      </c>
      <c r="O34" s="16" t="e">
        <f>VLOOKUP($C34,'Youth-14 Men''s Saber'!$C$4:$X$204,O$1-2,FALSE)</f>
        <v>#N/A</v>
      </c>
      <c r="P34" s="17" t="str">
        <f t="shared" si="20"/>
        <v>np</v>
      </c>
      <c r="Q34" s="18">
        <f t="shared" si="8"/>
        <v>0</v>
      </c>
      <c r="R34" s="16" t="e">
        <f>VLOOKUP($C34,'Youth-14 Men''s Saber'!$C$4:$X$204,R$1-2,FALSE)</f>
        <v>#N/A</v>
      </c>
      <c r="S34" s="17" t="str">
        <f t="shared" si="21"/>
        <v>np</v>
      </c>
      <c r="T34" s="18">
        <f t="shared" si="9"/>
        <v>0</v>
      </c>
      <c r="U34" s="16" t="e">
        <f>VLOOKUP($C34,'Youth-14 Men''s Saber'!$C$4:$X$204,U$1-2,FALSE)</f>
        <v>#N/A</v>
      </c>
      <c r="W34">
        <f t="shared" si="10"/>
        <v>0</v>
      </c>
      <c r="X34">
        <f t="shared" si="11"/>
        <v>35</v>
      </c>
      <c r="Y34">
        <f t="shared" si="12"/>
        <v>0</v>
      </c>
      <c r="Z34">
        <f t="shared" si="13"/>
        <v>0</v>
      </c>
      <c r="AA34">
        <f t="shared" si="14"/>
        <v>0</v>
      </c>
      <c r="AB34">
        <f t="shared" si="15"/>
        <v>0</v>
      </c>
      <c r="AD34" s="30"/>
    </row>
    <row r="35" spans="1:30" ht="13.5">
      <c r="A35" s="2" t="str">
        <f t="shared" si="0"/>
        <v>32</v>
      </c>
      <c r="B35" s="2" t="str">
        <f t="shared" si="1"/>
        <v>#</v>
      </c>
      <c r="C35" s="26" t="s">
        <v>392</v>
      </c>
      <c r="D35" s="1">
        <v>1993</v>
      </c>
      <c r="E35" s="38">
        <f t="shared" si="2"/>
        <v>33.5</v>
      </c>
      <c r="F35" s="38">
        <f t="shared" si="3"/>
        <v>33.5</v>
      </c>
      <c r="G35" s="3" t="s">
        <v>5</v>
      </c>
      <c r="H35" s="5">
        <f t="shared" si="4"/>
        <v>0</v>
      </c>
      <c r="I35" s="4">
        <v>20</v>
      </c>
      <c r="J35" s="5">
        <f t="shared" si="5"/>
        <v>33.5</v>
      </c>
      <c r="K35" s="4" t="s">
        <v>5</v>
      </c>
      <c r="L35" s="5">
        <f t="shared" si="6"/>
        <v>0</v>
      </c>
      <c r="M35" s="17" t="str">
        <f t="shared" si="19"/>
        <v>np</v>
      </c>
      <c r="N35" s="18">
        <f t="shared" si="7"/>
        <v>0</v>
      </c>
      <c r="O35" s="16" t="e">
        <f>VLOOKUP($C35,'Youth-14 Men''s Saber'!$C$4:$X$204,O$1-2,FALSE)</f>
        <v>#N/A</v>
      </c>
      <c r="P35" s="17" t="str">
        <f t="shared" si="20"/>
        <v>np</v>
      </c>
      <c r="Q35" s="18">
        <f t="shared" si="8"/>
        <v>0</v>
      </c>
      <c r="R35" s="16" t="e">
        <f>VLOOKUP($C35,'Youth-14 Men''s Saber'!$C$4:$X$204,R$1-2,FALSE)</f>
        <v>#N/A</v>
      </c>
      <c r="S35" s="17" t="str">
        <f t="shared" si="21"/>
        <v>np</v>
      </c>
      <c r="T35" s="18">
        <f t="shared" si="9"/>
        <v>0</v>
      </c>
      <c r="U35" s="16" t="e">
        <f>VLOOKUP($C35,'Youth-14 Men''s Saber'!$C$4:$X$204,U$1-2,FALSE)</f>
        <v>#N/A</v>
      </c>
      <c r="W35">
        <f t="shared" si="10"/>
        <v>0</v>
      </c>
      <c r="X35">
        <f t="shared" si="11"/>
        <v>33.5</v>
      </c>
      <c r="Y35">
        <f t="shared" si="12"/>
        <v>0</v>
      </c>
      <c r="Z35">
        <f t="shared" si="13"/>
        <v>0</v>
      </c>
      <c r="AA35">
        <f t="shared" si="14"/>
        <v>0</v>
      </c>
      <c r="AB35">
        <f t="shared" si="15"/>
        <v>0</v>
      </c>
      <c r="AD35" s="30"/>
    </row>
    <row r="36" spans="1:30" ht="13.5">
      <c r="A36" s="2" t="str">
        <f t="shared" si="0"/>
        <v>33</v>
      </c>
      <c r="B36" s="2" t="str">
        <f t="shared" si="1"/>
        <v>#</v>
      </c>
      <c r="C36" s="40" t="s">
        <v>425</v>
      </c>
      <c r="D36" s="1">
        <v>1993</v>
      </c>
      <c r="E36" s="38">
        <f t="shared" si="2"/>
        <v>32.5</v>
      </c>
      <c r="F36" s="38">
        <f t="shared" si="3"/>
        <v>32.5</v>
      </c>
      <c r="G36" s="3" t="s">
        <v>5</v>
      </c>
      <c r="H36" s="5">
        <f t="shared" si="4"/>
        <v>0</v>
      </c>
      <c r="I36" s="4" t="s">
        <v>5</v>
      </c>
      <c r="J36" s="5">
        <f t="shared" si="5"/>
        <v>0</v>
      </c>
      <c r="K36" s="4">
        <v>22</v>
      </c>
      <c r="L36" s="5">
        <f t="shared" si="6"/>
        <v>32.5</v>
      </c>
      <c r="M36" s="17" t="str">
        <f t="shared" si="16"/>
        <v>np</v>
      </c>
      <c r="N36" s="18">
        <f t="shared" si="7"/>
        <v>0</v>
      </c>
      <c r="O36" s="16" t="e">
        <f>VLOOKUP($C36,'Youth-14 Men''s Saber'!$C$4:$X$204,O$1-2,FALSE)</f>
        <v>#N/A</v>
      </c>
      <c r="P36" s="17" t="str">
        <f t="shared" si="17"/>
        <v>np</v>
      </c>
      <c r="Q36" s="18">
        <f t="shared" si="8"/>
        <v>0</v>
      </c>
      <c r="R36" s="16" t="e">
        <f>VLOOKUP($C36,'Youth-14 Men''s Saber'!$C$4:$X$204,R$1-2,FALSE)</f>
        <v>#N/A</v>
      </c>
      <c r="S36" s="17" t="str">
        <f t="shared" si="18"/>
        <v>np</v>
      </c>
      <c r="T36" s="18">
        <f t="shared" si="9"/>
        <v>0</v>
      </c>
      <c r="U36" s="16" t="e">
        <f>VLOOKUP($C36,'Youth-14 Men''s Saber'!$C$4:$X$204,U$1-2,FALSE)</f>
        <v>#N/A</v>
      </c>
      <c r="W36">
        <f t="shared" si="10"/>
        <v>0</v>
      </c>
      <c r="X36">
        <f t="shared" si="11"/>
        <v>0</v>
      </c>
      <c r="Y36">
        <f t="shared" si="12"/>
        <v>32.5</v>
      </c>
      <c r="Z36">
        <f t="shared" si="13"/>
        <v>0</v>
      </c>
      <c r="AA36">
        <f t="shared" si="14"/>
        <v>0</v>
      </c>
      <c r="AB36">
        <f t="shared" si="15"/>
        <v>0</v>
      </c>
      <c r="AD36" s="30"/>
    </row>
    <row r="37" spans="1:30" ht="13.5">
      <c r="A37" s="2" t="str">
        <f t="shared" si="0"/>
        <v>34</v>
      </c>
      <c r="B37" s="2" t="str">
        <f t="shared" si="1"/>
        <v>#</v>
      </c>
      <c r="C37" s="26" t="s">
        <v>235</v>
      </c>
      <c r="D37" s="1">
        <v>1992</v>
      </c>
      <c r="E37" s="38">
        <f t="shared" si="2"/>
        <v>29.5</v>
      </c>
      <c r="F37" s="38">
        <f t="shared" si="3"/>
        <v>29.5</v>
      </c>
      <c r="G37" s="3" t="s">
        <v>5</v>
      </c>
      <c r="H37" s="5">
        <f t="shared" si="4"/>
        <v>0</v>
      </c>
      <c r="I37" s="4">
        <v>28</v>
      </c>
      <c r="J37" s="5">
        <f t="shared" si="5"/>
        <v>29.5</v>
      </c>
      <c r="K37" s="4" t="s">
        <v>5</v>
      </c>
      <c r="L37" s="5">
        <f t="shared" si="6"/>
        <v>0</v>
      </c>
      <c r="M37" s="17" t="str">
        <f t="shared" si="19"/>
        <v>np</v>
      </c>
      <c r="N37" s="18">
        <f t="shared" si="7"/>
        <v>0</v>
      </c>
      <c r="O37" s="16" t="e">
        <f>VLOOKUP($C37,'Youth-14 Men''s Saber'!$C$4:$X$204,O$1-2,FALSE)</f>
        <v>#N/A</v>
      </c>
      <c r="P37" s="17" t="str">
        <f t="shared" si="20"/>
        <v>np</v>
      </c>
      <c r="Q37" s="18">
        <f t="shared" si="8"/>
        <v>0</v>
      </c>
      <c r="R37" s="16" t="e">
        <f>VLOOKUP($C37,'Youth-14 Men''s Saber'!$C$4:$X$204,R$1-2,FALSE)</f>
        <v>#N/A</v>
      </c>
      <c r="S37" s="17" t="str">
        <f t="shared" si="21"/>
        <v>np</v>
      </c>
      <c r="T37" s="18">
        <f t="shared" si="9"/>
        <v>0</v>
      </c>
      <c r="U37" s="16" t="e">
        <f>VLOOKUP($C37,'Youth-14 Men''s Saber'!$C$4:$X$204,U$1-2,FALSE)</f>
        <v>#N/A</v>
      </c>
      <c r="W37">
        <f t="shared" si="10"/>
        <v>0</v>
      </c>
      <c r="X37">
        <f t="shared" si="11"/>
        <v>29.5</v>
      </c>
      <c r="Y37">
        <f t="shared" si="12"/>
        <v>0</v>
      </c>
      <c r="Z37">
        <f t="shared" si="13"/>
        <v>0</v>
      </c>
      <c r="AA37">
        <f t="shared" si="14"/>
        <v>0</v>
      </c>
      <c r="AB37">
        <f t="shared" si="15"/>
        <v>0</v>
      </c>
      <c r="AD37" s="30"/>
    </row>
    <row r="38" spans="1:30" ht="13.5">
      <c r="A38" s="2" t="str">
        <f t="shared" si="0"/>
        <v>35</v>
      </c>
      <c r="B38" s="2" t="str">
        <f t="shared" si="1"/>
        <v> </v>
      </c>
      <c r="C38" s="26" t="s">
        <v>396</v>
      </c>
      <c r="D38" s="1">
        <v>1990</v>
      </c>
      <c r="E38" s="38">
        <f t="shared" si="2"/>
        <v>29</v>
      </c>
      <c r="F38" s="38">
        <f t="shared" si="3"/>
        <v>29</v>
      </c>
      <c r="G38" s="3" t="s">
        <v>5</v>
      </c>
      <c r="H38" s="5">
        <f t="shared" si="4"/>
        <v>0</v>
      </c>
      <c r="I38" s="4">
        <v>29</v>
      </c>
      <c r="J38" s="5">
        <f t="shared" si="5"/>
        <v>29</v>
      </c>
      <c r="K38" s="4" t="s">
        <v>5</v>
      </c>
      <c r="L38" s="5">
        <f t="shared" si="6"/>
        <v>0</v>
      </c>
      <c r="M38" s="17" t="str">
        <f t="shared" si="19"/>
        <v>np</v>
      </c>
      <c r="N38" s="18">
        <f t="shared" si="7"/>
        <v>0</v>
      </c>
      <c r="O38" s="16" t="e">
        <f>VLOOKUP($C38,'Youth-14 Men''s Saber'!$C$4:$X$204,O$1-2,FALSE)</f>
        <v>#N/A</v>
      </c>
      <c r="P38" s="17" t="str">
        <f t="shared" si="20"/>
        <v>np</v>
      </c>
      <c r="Q38" s="18">
        <f t="shared" si="8"/>
        <v>0</v>
      </c>
      <c r="R38" s="16" t="e">
        <f>VLOOKUP($C38,'Youth-14 Men''s Saber'!$C$4:$X$204,R$1-2,FALSE)</f>
        <v>#N/A</v>
      </c>
      <c r="S38" s="17" t="str">
        <f t="shared" si="21"/>
        <v>np</v>
      </c>
      <c r="T38" s="18">
        <f t="shared" si="9"/>
        <v>0</v>
      </c>
      <c r="U38" s="16" t="e">
        <f>VLOOKUP($C38,'Youth-14 Men''s Saber'!$C$4:$X$204,U$1-2,FALSE)</f>
        <v>#N/A</v>
      </c>
      <c r="W38">
        <f t="shared" si="10"/>
        <v>0</v>
      </c>
      <c r="X38">
        <f t="shared" si="11"/>
        <v>29</v>
      </c>
      <c r="Y38">
        <f t="shared" si="12"/>
        <v>0</v>
      </c>
      <c r="Z38">
        <f t="shared" si="13"/>
        <v>0</v>
      </c>
      <c r="AA38">
        <f t="shared" si="14"/>
        <v>0</v>
      </c>
      <c r="AB38">
        <f t="shared" si="15"/>
        <v>0</v>
      </c>
      <c r="AD38" s="30"/>
    </row>
    <row r="39" spans="1:30" ht="13.5">
      <c r="A39" s="2" t="str">
        <f t="shared" si="0"/>
        <v>36T</v>
      </c>
      <c r="B39" s="2" t="str">
        <f>IF(D39&gt;=U11Cutoff,"#"," ")</f>
        <v> </v>
      </c>
      <c r="C39" s="40" t="s">
        <v>452</v>
      </c>
      <c r="D39" s="1">
        <v>1990</v>
      </c>
      <c r="E39" s="38">
        <f t="shared" si="2"/>
        <v>28.5</v>
      </c>
      <c r="F39" s="38">
        <f t="shared" si="3"/>
        <v>28.5</v>
      </c>
      <c r="G39" s="3" t="s">
        <v>5</v>
      </c>
      <c r="H39" s="5">
        <f t="shared" si="4"/>
        <v>0</v>
      </c>
      <c r="I39" s="4" t="s">
        <v>5</v>
      </c>
      <c r="J39" s="5">
        <f t="shared" si="5"/>
        <v>0</v>
      </c>
      <c r="K39" s="4">
        <v>30</v>
      </c>
      <c r="L39" s="5">
        <f t="shared" si="6"/>
        <v>28.5</v>
      </c>
      <c r="M39" s="17" t="str">
        <f>IF(ISERROR(O39),"np",O39)</f>
        <v>np</v>
      </c>
      <c r="N39" s="18">
        <f t="shared" si="7"/>
        <v>0</v>
      </c>
      <c r="O39" s="16" t="e">
        <f>VLOOKUP($C39,'Youth-14 Men''s Saber'!$C$4:$X$204,O$1-2,FALSE)</f>
        <v>#N/A</v>
      </c>
      <c r="P39" s="17" t="str">
        <f>IF(ISERROR(R39),"np",R39)</f>
        <v>np</v>
      </c>
      <c r="Q39" s="18">
        <f t="shared" si="8"/>
        <v>0</v>
      </c>
      <c r="R39" s="16" t="e">
        <f>VLOOKUP($C39,'Youth-14 Men''s Saber'!$C$4:$X$204,R$1-2,FALSE)</f>
        <v>#N/A</v>
      </c>
      <c r="S39" s="17" t="str">
        <f>IF(ISERROR(U39),"np",U39)</f>
        <v>np</v>
      </c>
      <c r="T39" s="18">
        <f t="shared" si="9"/>
        <v>0</v>
      </c>
      <c r="U39" s="16" t="e">
        <f>VLOOKUP($C39,'Youth-14 Men''s Saber'!$C$4:$X$204,U$1-2,FALSE)</f>
        <v>#N/A</v>
      </c>
      <c r="W39">
        <f>H39</f>
        <v>0</v>
      </c>
      <c r="X39">
        <f>J39</f>
        <v>0</v>
      </c>
      <c r="Y39">
        <f>L39</f>
        <v>28.5</v>
      </c>
      <c r="Z39">
        <f>N39</f>
        <v>0</v>
      </c>
      <c r="AA39">
        <f>Q39</f>
        <v>0</v>
      </c>
      <c r="AB39">
        <f>T39</f>
        <v>0</v>
      </c>
      <c r="AD39" s="30"/>
    </row>
    <row r="40" spans="1:30" ht="13.5">
      <c r="A40" s="2" t="str">
        <f t="shared" si="0"/>
        <v>36T</v>
      </c>
      <c r="B40" s="2" t="str">
        <f t="shared" si="1"/>
        <v>#</v>
      </c>
      <c r="C40" s="26" t="s">
        <v>191</v>
      </c>
      <c r="D40" s="1">
        <v>1992</v>
      </c>
      <c r="E40" s="38">
        <f t="shared" si="2"/>
        <v>28.5</v>
      </c>
      <c r="F40" s="38">
        <f t="shared" si="3"/>
        <v>28.5</v>
      </c>
      <c r="G40" s="3" t="s">
        <v>5</v>
      </c>
      <c r="H40" s="5">
        <f t="shared" si="4"/>
        <v>0</v>
      </c>
      <c r="I40" s="4">
        <v>30</v>
      </c>
      <c r="J40" s="5">
        <f t="shared" si="5"/>
        <v>28.5</v>
      </c>
      <c r="K40" s="4" t="s">
        <v>5</v>
      </c>
      <c r="L40" s="5">
        <f t="shared" si="6"/>
        <v>0</v>
      </c>
      <c r="M40" s="17" t="str">
        <f t="shared" si="19"/>
        <v>np</v>
      </c>
      <c r="N40" s="18">
        <f t="shared" si="7"/>
        <v>0</v>
      </c>
      <c r="O40" s="16" t="e">
        <f>VLOOKUP($C40,'Youth-14 Men''s Saber'!$C$4:$X$204,O$1-2,FALSE)</f>
        <v>#N/A</v>
      </c>
      <c r="P40" s="17" t="str">
        <f t="shared" si="20"/>
        <v>np</v>
      </c>
      <c r="Q40" s="18">
        <f t="shared" si="8"/>
        <v>0</v>
      </c>
      <c r="R40" s="16" t="e">
        <f>VLOOKUP($C40,'Youth-14 Men''s Saber'!$C$4:$X$204,R$1-2,FALSE)</f>
        <v>#N/A</v>
      </c>
      <c r="S40" s="17" t="str">
        <f t="shared" si="21"/>
        <v>np</v>
      </c>
      <c r="T40" s="18">
        <f t="shared" si="9"/>
        <v>0</v>
      </c>
      <c r="U40" s="16" t="e">
        <f>VLOOKUP($C40,'Youth-14 Men''s Saber'!$C$4:$X$204,U$1-2,FALSE)</f>
        <v>#N/A</v>
      </c>
      <c r="W40">
        <f t="shared" si="10"/>
        <v>0</v>
      </c>
      <c r="X40">
        <f t="shared" si="11"/>
        <v>28.5</v>
      </c>
      <c r="Y40">
        <f t="shared" si="12"/>
        <v>0</v>
      </c>
      <c r="Z40">
        <f t="shared" si="13"/>
        <v>0</v>
      </c>
      <c r="AA40">
        <f t="shared" si="14"/>
        <v>0</v>
      </c>
      <c r="AB40">
        <f t="shared" si="15"/>
        <v>0</v>
      </c>
      <c r="AD40" s="30"/>
    </row>
    <row r="41" spans="1:30" ht="13.5">
      <c r="A41" s="2" t="str">
        <f t="shared" si="0"/>
        <v>38T</v>
      </c>
      <c r="B41" s="2" t="str">
        <f>IF(D41&gt;=U11Cutoff,"#"," ")</f>
        <v> </v>
      </c>
      <c r="C41" s="40" t="s">
        <v>453</v>
      </c>
      <c r="D41" s="1">
        <v>1991</v>
      </c>
      <c r="E41" s="38">
        <f t="shared" si="2"/>
        <v>28</v>
      </c>
      <c r="F41" s="38">
        <f t="shared" si="3"/>
        <v>28</v>
      </c>
      <c r="G41" s="3" t="s">
        <v>5</v>
      </c>
      <c r="H41" s="5">
        <f t="shared" si="4"/>
        <v>0</v>
      </c>
      <c r="I41" s="4" t="s">
        <v>5</v>
      </c>
      <c r="J41" s="5">
        <f t="shared" si="5"/>
        <v>0</v>
      </c>
      <c r="K41" s="4">
        <v>31</v>
      </c>
      <c r="L41" s="5">
        <f t="shared" si="6"/>
        <v>28</v>
      </c>
      <c r="M41" s="17" t="str">
        <f>IF(ISERROR(O41),"np",O41)</f>
        <v>np</v>
      </c>
      <c r="N41" s="18">
        <f t="shared" si="7"/>
        <v>0</v>
      </c>
      <c r="O41" s="16" t="e">
        <f>VLOOKUP($C41,'Youth-14 Men''s Saber'!$C$4:$X$204,O$1-2,FALSE)</f>
        <v>#N/A</v>
      </c>
      <c r="P41" s="17" t="str">
        <f>IF(ISERROR(R41),"np",R41)</f>
        <v>np</v>
      </c>
      <c r="Q41" s="18">
        <f t="shared" si="8"/>
        <v>0</v>
      </c>
      <c r="R41" s="16" t="e">
        <f>VLOOKUP($C41,'Youth-14 Men''s Saber'!$C$4:$X$204,R$1-2,FALSE)</f>
        <v>#N/A</v>
      </c>
      <c r="S41" s="17" t="str">
        <f>IF(ISERROR(U41),"np",U41)</f>
        <v>np</v>
      </c>
      <c r="T41" s="18">
        <f t="shared" si="9"/>
        <v>0</v>
      </c>
      <c r="U41" s="16" t="e">
        <f>VLOOKUP($C41,'Youth-14 Men''s Saber'!$C$4:$X$204,U$1-2,FALSE)</f>
        <v>#N/A</v>
      </c>
      <c r="W41">
        <f>H41</f>
        <v>0</v>
      </c>
      <c r="X41">
        <f>J41</f>
        <v>0</v>
      </c>
      <c r="Y41">
        <f>L41</f>
        <v>28</v>
      </c>
      <c r="Z41">
        <f>N41</f>
        <v>0</v>
      </c>
      <c r="AA41">
        <f>Q41</f>
        <v>0</v>
      </c>
      <c r="AB41">
        <f>T41</f>
        <v>0</v>
      </c>
      <c r="AD41" s="30"/>
    </row>
    <row r="42" spans="1:30" ht="13.5">
      <c r="A42" s="2" t="str">
        <f t="shared" si="0"/>
        <v>38T</v>
      </c>
      <c r="B42" s="2" t="str">
        <f t="shared" si="1"/>
        <v>#</v>
      </c>
      <c r="C42" s="26" t="s">
        <v>233</v>
      </c>
      <c r="D42" s="1">
        <v>1992</v>
      </c>
      <c r="E42" s="38">
        <f t="shared" si="2"/>
        <v>28</v>
      </c>
      <c r="F42" s="38">
        <f t="shared" si="3"/>
        <v>28</v>
      </c>
      <c r="G42" s="3" t="s">
        <v>5</v>
      </c>
      <c r="H42" s="5">
        <f t="shared" si="4"/>
        <v>0</v>
      </c>
      <c r="I42" s="4">
        <v>31</v>
      </c>
      <c r="J42" s="5">
        <f t="shared" si="5"/>
        <v>28</v>
      </c>
      <c r="K42" s="4" t="s">
        <v>5</v>
      </c>
      <c r="L42" s="5">
        <f t="shared" si="6"/>
        <v>0</v>
      </c>
      <c r="M42" s="17" t="str">
        <f t="shared" si="19"/>
        <v>np</v>
      </c>
      <c r="N42" s="18">
        <f t="shared" si="7"/>
        <v>0</v>
      </c>
      <c r="O42" s="16" t="e">
        <f>VLOOKUP($C42,'Youth-14 Men''s Saber'!$C$4:$X$204,O$1-2,FALSE)</f>
        <v>#N/A</v>
      </c>
      <c r="P42" s="17" t="str">
        <f t="shared" si="20"/>
        <v>np</v>
      </c>
      <c r="Q42" s="18">
        <f t="shared" si="8"/>
        <v>0</v>
      </c>
      <c r="R42" s="16" t="e">
        <f>VLOOKUP($C42,'Youth-14 Men''s Saber'!$C$4:$X$204,R$1-2,FALSE)</f>
        <v>#N/A</v>
      </c>
      <c r="S42" s="17" t="str">
        <f t="shared" si="21"/>
        <v>np</v>
      </c>
      <c r="T42" s="18">
        <f t="shared" si="9"/>
        <v>0</v>
      </c>
      <c r="U42" s="16" t="e">
        <f>VLOOKUP($C42,'Youth-14 Men''s Saber'!$C$4:$X$204,U$1-2,FALSE)</f>
        <v>#N/A</v>
      </c>
      <c r="W42">
        <f t="shared" si="10"/>
        <v>0</v>
      </c>
      <c r="X42">
        <f t="shared" si="11"/>
        <v>28</v>
      </c>
      <c r="Y42">
        <f t="shared" si="12"/>
        <v>0</v>
      </c>
      <c r="Z42">
        <f t="shared" si="13"/>
        <v>0</v>
      </c>
      <c r="AA42">
        <f t="shared" si="14"/>
        <v>0</v>
      </c>
      <c r="AB42">
        <f t="shared" si="15"/>
        <v>0</v>
      </c>
      <c r="AD42" s="30"/>
    </row>
    <row r="43" spans="1:30" ht="13.5">
      <c r="A43" s="2" t="str">
        <f t="shared" si="0"/>
        <v>40T</v>
      </c>
      <c r="B43" s="2" t="str">
        <f>IF(D43&gt;=U11Cutoff,"#"," ")</f>
        <v>#</v>
      </c>
      <c r="C43" s="26" t="s">
        <v>397</v>
      </c>
      <c r="D43" s="1">
        <v>1992</v>
      </c>
      <c r="E43" s="38">
        <f t="shared" si="2"/>
        <v>27.5</v>
      </c>
      <c r="F43" s="38">
        <f t="shared" si="3"/>
        <v>27.5</v>
      </c>
      <c r="G43" s="3" t="s">
        <v>5</v>
      </c>
      <c r="H43" s="5">
        <f t="shared" si="4"/>
        <v>0</v>
      </c>
      <c r="I43" s="4">
        <v>32</v>
      </c>
      <c r="J43" s="5">
        <f t="shared" si="5"/>
        <v>27.5</v>
      </c>
      <c r="K43" s="4" t="s">
        <v>5</v>
      </c>
      <c r="L43" s="5">
        <f t="shared" si="6"/>
        <v>0</v>
      </c>
      <c r="M43" s="17" t="str">
        <f>IF(ISERROR(O43),"np",O43)</f>
        <v>np</v>
      </c>
      <c r="N43" s="18">
        <f t="shared" si="7"/>
        <v>0</v>
      </c>
      <c r="O43" s="16" t="e">
        <f>VLOOKUP($C43,'Youth-14 Men''s Saber'!$C$4:$X$204,O$1-2,FALSE)</f>
        <v>#N/A</v>
      </c>
      <c r="P43" s="17" t="str">
        <f>IF(ISERROR(R43),"np",R43)</f>
        <v>np</v>
      </c>
      <c r="Q43" s="18">
        <f t="shared" si="8"/>
        <v>0</v>
      </c>
      <c r="R43" s="16" t="e">
        <f>VLOOKUP($C43,'Youth-14 Men''s Saber'!$C$4:$X$204,R$1-2,FALSE)</f>
        <v>#N/A</v>
      </c>
      <c r="S43" s="17" t="str">
        <f>IF(ISERROR(U43),"np",U43)</f>
        <v>np</v>
      </c>
      <c r="T43" s="18">
        <f t="shared" si="9"/>
        <v>0</v>
      </c>
      <c r="U43" s="16" t="e">
        <f>VLOOKUP($C43,'Youth-14 Men''s Saber'!$C$4:$X$204,U$1-2,FALSE)</f>
        <v>#N/A</v>
      </c>
      <c r="W43">
        <f>H43</f>
        <v>0</v>
      </c>
      <c r="X43">
        <f>J43</f>
        <v>27.5</v>
      </c>
      <c r="Y43">
        <f>L43</f>
        <v>0</v>
      </c>
      <c r="Z43">
        <f>N43</f>
        <v>0</v>
      </c>
      <c r="AA43">
        <f>Q43</f>
        <v>0</v>
      </c>
      <c r="AB43">
        <f>T43</f>
        <v>0</v>
      </c>
      <c r="AD43" s="30"/>
    </row>
    <row r="44" spans="1:30" ht="13.5">
      <c r="A44" s="2" t="str">
        <f t="shared" si="0"/>
        <v>40T</v>
      </c>
      <c r="B44" s="2" t="str">
        <f>IF(D44&gt;=U11Cutoff,"#"," ")</f>
        <v>#</v>
      </c>
      <c r="C44" s="40" t="s">
        <v>279</v>
      </c>
      <c r="D44" s="1">
        <v>1992</v>
      </c>
      <c r="E44" s="38">
        <f t="shared" si="2"/>
        <v>27.5</v>
      </c>
      <c r="F44" s="38">
        <f t="shared" si="3"/>
        <v>27.5</v>
      </c>
      <c r="G44" s="3" t="s">
        <v>5</v>
      </c>
      <c r="H44" s="5">
        <f t="shared" si="4"/>
        <v>0</v>
      </c>
      <c r="I44" s="4" t="s">
        <v>5</v>
      </c>
      <c r="J44" s="5">
        <f t="shared" si="5"/>
        <v>0</v>
      </c>
      <c r="K44" s="4">
        <v>32</v>
      </c>
      <c r="L44" s="5">
        <f t="shared" si="6"/>
        <v>27.5</v>
      </c>
      <c r="M44" s="17" t="str">
        <f>IF(ISERROR(O44),"np",O44)</f>
        <v>np</v>
      </c>
      <c r="N44" s="18">
        <f t="shared" si="7"/>
        <v>0</v>
      </c>
      <c r="O44" s="16" t="e">
        <f>VLOOKUP($C44,'Youth-14 Men''s Saber'!$C$4:$X$204,O$1-2,FALSE)</f>
        <v>#N/A</v>
      </c>
      <c r="P44" s="17" t="str">
        <f>IF(ISERROR(R44),"np",R44)</f>
        <v>np</v>
      </c>
      <c r="Q44" s="18">
        <f t="shared" si="8"/>
        <v>0</v>
      </c>
      <c r="R44" s="16" t="e">
        <f>VLOOKUP($C44,'Youth-14 Men''s Saber'!$C$4:$X$204,R$1-2,FALSE)</f>
        <v>#N/A</v>
      </c>
      <c r="S44" s="17" t="str">
        <f>IF(ISERROR(U44),"np",U44)</f>
        <v>np</v>
      </c>
      <c r="T44" s="18">
        <f t="shared" si="9"/>
        <v>0</v>
      </c>
      <c r="U44" s="16" t="e">
        <f>VLOOKUP($C44,'Youth-14 Men''s Saber'!$C$4:$X$204,U$1-2,FALSE)</f>
        <v>#N/A</v>
      </c>
      <c r="W44">
        <f>H44</f>
        <v>0</v>
      </c>
      <c r="X44">
        <f>J44</f>
        <v>0</v>
      </c>
      <c r="Y44">
        <f>L44</f>
        <v>27.5</v>
      </c>
      <c r="Z44">
        <f>N44</f>
        <v>0</v>
      </c>
      <c r="AA44">
        <f>Q44</f>
        <v>0</v>
      </c>
      <c r="AB44">
        <f>T44</f>
        <v>0</v>
      </c>
      <c r="AD44" s="30"/>
    </row>
    <row r="45" ht="13.5">
      <c r="AD45" s="30"/>
    </row>
    <row r="46" ht="13.5">
      <c r="AD46" s="30"/>
    </row>
    <row r="47" ht="13.5">
      <c r="AD47" s="30"/>
    </row>
    <row r="48" ht="13.5">
      <c r="AD48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2002-2003 USFA Point Standings
&amp;A</oddHeader>
    <oddFooter>&amp;L&amp;"Arial,Bold"# Youth-10
* Permanent Resident&amp;"Arial,Regular"
Total = Best 4 results&amp;CPage &amp;P&amp;R&amp;"Arial,Bold"np = Did not earn points (including not competing)&amp;"Arial,Regular"
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Youth Point Standings</dc:title>
  <dc:subject/>
  <dc:creator>David Sapery</dc:creator>
  <cp:keywords/>
  <dc:description/>
  <cp:lastModifiedBy>David Sapery</cp:lastModifiedBy>
  <cp:lastPrinted>1998-04-20T15:53:47Z</cp:lastPrinted>
  <dcterms:modified xsi:type="dcterms:W3CDTF">2003-07-07T20:49:46Z</dcterms:modified>
  <cp:category/>
  <cp:version/>
  <cp:contentType/>
  <cp:contentStatus/>
</cp:coreProperties>
</file>