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40" windowHeight="6795" tabRatio="732" activeTab="3"/>
  </bookViews>
  <sheets>
    <sheet name="Men's Epée" sheetId="1" r:id="rId1"/>
    <sheet name="Men's Foil" sheetId="2" r:id="rId2"/>
    <sheet name="Men's Saber" sheetId="3" r:id="rId3"/>
    <sheet name="Women's Epée" sheetId="4" r:id="rId4"/>
    <sheet name="Women's Foil" sheetId="5" r:id="rId5"/>
    <sheet name="Women's Saber" sheetId="6" r:id="rId6"/>
  </sheets>
  <externalReferences>
    <externalReference r:id="rId9"/>
  </externalReferences>
  <definedNames>
    <definedName name="JuniorCutoff">'[1]Point Tables'!$W$3</definedName>
    <definedName name="MinimumSr">'[1]Point Tables'!$W$16</definedName>
    <definedName name="PointTable">'[1]Point Tables'!$A$4:$S$262</definedName>
    <definedName name="PointTableHeader">'[1]Point Tables'!$B$2:$S$3</definedName>
    <definedName name="_xlnm.Print_Area" localSheetId="0">'Men''s Epée'!$A$4:$AA$120</definedName>
    <definedName name="_xlnm.Print_Area" localSheetId="1">'Men''s Foil'!$A$4:$AA$74</definedName>
    <definedName name="_xlnm.Print_Area" localSheetId="2">'Men''s Saber'!$A$4:$AA$113</definedName>
    <definedName name="_xlnm.Print_Area" localSheetId="3">'Women''s Epée'!$A$4:$AA$88</definedName>
    <definedName name="_xlnm.Print_Area" localSheetId="4">'Women''s Foil'!$A$4:$AA$90</definedName>
    <definedName name="_xlnm.Print_Area" localSheetId="5">'Women''s Saber'!$A$4:$AA$120</definedName>
    <definedName name="_xlnm.Print_Titles" localSheetId="0">'Men''s Epée'!$1:$1</definedName>
    <definedName name="_xlnm.Print_Titles" localSheetId="1">'Men''s Foil'!$1:$1</definedName>
    <definedName name="_xlnm.Print_Titles" localSheetId="2">'Men''s Saber'!$1:$1</definedName>
    <definedName name="_xlnm.Print_Titles" localSheetId="3">'Women''s Epée'!$1:$1</definedName>
    <definedName name="_xlnm.Print_Titles" localSheetId="4">'Women''s Foil'!$1:$1</definedName>
    <definedName name="_xlnm.Print_Titles" localSheetId="5">'Women''s Saber'!$1:$1</definedName>
    <definedName name="V40Cutoff">'[1]Point Tables'!$W$8</definedName>
    <definedName name="WUGStartCutoff">'[1]Point Tables'!$W$12</definedName>
    <definedName name="WUGStopCutoff">'[1]Point Tables'!$W$13</definedName>
  </definedNames>
  <calcPr fullCalcOnLoad="1"/>
</workbook>
</file>

<file path=xl/sharedStrings.xml><?xml version="1.0" encoding="utf-8"?>
<sst xmlns="http://schemas.openxmlformats.org/spreadsheetml/2006/main" count="1583" uniqueCount="460">
  <si>
    <t>NAME</t>
  </si>
  <si>
    <t>BTH</t>
  </si>
  <si>
    <t>TOTAL</t>
  </si>
  <si>
    <t>Other Group I Points</t>
  </si>
  <si>
    <t>np</t>
  </si>
  <si>
    <t>O'Loughlin, Chris</t>
  </si>
  <si>
    <t>Tausig, Justin</t>
  </si>
  <si>
    <t>Hansen, Eric</t>
  </si>
  <si>
    <t>Thompson, Soren</t>
  </si>
  <si>
    <t>Greenhouse, Rashaan</t>
  </si>
  <si>
    <t>Feldschuh, Michael</t>
  </si>
  <si>
    <t>Arenberg, Jeffrey</t>
  </si>
  <si>
    <t>Group I International Points</t>
  </si>
  <si>
    <t>Place</t>
  </si>
  <si>
    <t>Points</t>
  </si>
  <si>
    <t>Group II Points</t>
  </si>
  <si>
    <t>Dupree, Jedediah</t>
  </si>
  <si>
    <t>Chang, Timothy</t>
  </si>
  <si>
    <t>Chang, Gregory</t>
  </si>
  <si>
    <t>Tiomkin, Jonathan C</t>
  </si>
  <si>
    <t>Wood, Alex</t>
  </si>
  <si>
    <t>Gerberman, Steven</t>
  </si>
  <si>
    <t>Cho, Michael H</t>
  </si>
  <si>
    <t>Fisher, Joseph</t>
  </si>
  <si>
    <t>Cohen, Yale</t>
  </si>
  <si>
    <t>Eriksen, Kevin S</t>
  </si>
  <si>
    <t>Durkan, Patrick</t>
  </si>
  <si>
    <t>Spencer-El, Akhnaten</t>
  </si>
  <si>
    <t>Smart, Keeth</t>
  </si>
  <si>
    <t>Raynaud, Herby</t>
  </si>
  <si>
    <t>Lee, Ivan J</t>
  </si>
  <si>
    <t>Mormando, Steve</t>
  </si>
  <si>
    <t>Rogers, Jason</t>
  </si>
  <si>
    <t>Parker, G. Colin</t>
  </si>
  <si>
    <t>Whitmer, Darrin</t>
  </si>
  <si>
    <t>Friedman, Paul</t>
  </si>
  <si>
    <t>Morehouse, Timothy F</t>
  </si>
  <si>
    <t>Le, Nhi Lan</t>
  </si>
  <si>
    <t>Burke, Jessica</t>
  </si>
  <si>
    <t>Miller, Margo</t>
  </si>
  <si>
    <t>Leszko, Julia</t>
  </si>
  <si>
    <t>Tar, Marie-Sophie</t>
  </si>
  <si>
    <t>Ament, Andrea</t>
  </si>
  <si>
    <t>Fortune, Amy M</t>
  </si>
  <si>
    <t>Spilman, Elisabeth</t>
  </si>
  <si>
    <t>Campbell, Lindsay</t>
  </si>
  <si>
    <t>Obenchain, Janel</t>
  </si>
  <si>
    <t>Eim, Stephanie</t>
  </si>
  <si>
    <t>Walton, Kerry</t>
  </si>
  <si>
    <t>Chin, Meredith M</t>
  </si>
  <si>
    <t>Frye, Mary</t>
  </si>
  <si>
    <t>Mustilli, Nicole</t>
  </si>
  <si>
    <t>Leighton, Eleanor T</t>
  </si>
  <si>
    <t>Zimmermann, Felicia</t>
  </si>
  <si>
    <t>Smart, Erinn</t>
  </si>
  <si>
    <t>Zimmermann, Iris</t>
  </si>
  <si>
    <t>Jennings, Susan</t>
  </si>
  <si>
    <t>Cavan, Kathryn</t>
  </si>
  <si>
    <t>Leahy, Jacqueline</t>
  </si>
  <si>
    <t>Luitjen, Cassidy</t>
  </si>
  <si>
    <t>Bent, Cindy</t>
  </si>
  <si>
    <t>Thompson, Metta</t>
  </si>
  <si>
    <t>Rostal, Mindy</t>
  </si>
  <si>
    <t>Florendo, Jessica S</t>
  </si>
  <si>
    <t>Zagunis, Mariel</t>
  </si>
  <si>
    <t xml:space="preserve">Becker, Christine </t>
  </si>
  <si>
    <t>Latham, Christine</t>
  </si>
  <si>
    <t>Gaillard, Amelia F</t>
  </si>
  <si>
    <t>Jacobson, Sada M</t>
  </si>
  <si>
    <t>Crane, Christina</t>
  </si>
  <si>
    <t>Clawson, Brian C</t>
  </si>
  <si>
    <t>Baldwin, Seth K</t>
  </si>
  <si>
    <t>Siebert, Kitzeln B</t>
  </si>
  <si>
    <t>McClain, Sean</t>
  </si>
  <si>
    <t>Lawrence, Maya A</t>
  </si>
  <si>
    <t>Wertz, Janet L</t>
  </si>
  <si>
    <t>Oldham Cox, Jennifer K</t>
  </si>
  <si>
    <t>Zagunis, Marten</t>
  </si>
  <si>
    <t>Efstathiou, Evangelos</t>
  </si>
  <si>
    <t>Mattern, Cody</t>
  </si>
  <si>
    <t>Douville, David</t>
  </si>
  <si>
    <t>Viviani, Jan</t>
  </si>
  <si>
    <t>Miloslavsky, Eli</t>
  </si>
  <si>
    <t>Sinkin, Gabriel M</t>
  </si>
  <si>
    <t>Krul, Alexander</t>
  </si>
  <si>
    <t>Momtselidze, Mike</t>
  </si>
  <si>
    <t>Sinkin, Jeremy C</t>
  </si>
  <si>
    <t>Cross, Emily R</t>
  </si>
  <si>
    <t>Kotlan, Dely J</t>
  </si>
  <si>
    <t>Imaizumi, Vivian O</t>
  </si>
  <si>
    <t>Gelman, Julia</t>
  </si>
  <si>
    <t>Providenza, Valerie C</t>
  </si>
  <si>
    <t>Jacobson, Emily P</t>
  </si>
  <si>
    <t>Hagamen, Timothy H</t>
  </si>
  <si>
    <t>Jakus, David J</t>
  </si>
  <si>
    <t>Chernov, Ilan L</t>
  </si>
  <si>
    <t>Wells, Carly E</t>
  </si>
  <si>
    <t>Ghattas, Patrick E</t>
  </si>
  <si>
    <t>Szarwark, Case</t>
  </si>
  <si>
    <t>Thorne, Tracey</t>
  </si>
  <si>
    <t>Delahanty, Amy</t>
  </si>
  <si>
    <t>Suchorski, Kristin</t>
  </si>
  <si>
    <t>Kelsey, Seth</t>
  </si>
  <si>
    <t>Jacobson, Sada</t>
  </si>
  <si>
    <t>White, Marcus R</t>
  </si>
  <si>
    <t>Carpenter, John D</t>
  </si>
  <si>
    <t>Bâby, Brendan</t>
  </si>
  <si>
    <t>Hohensee, Kira L</t>
  </si>
  <si>
    <t>Williams, James L</t>
  </si>
  <si>
    <t>Stearns, Matthew J</t>
  </si>
  <si>
    <t>Pasinkoff, Michael</t>
  </si>
  <si>
    <t>Miller, Chris J</t>
  </si>
  <si>
    <t>Mulholland, Mark</t>
  </si>
  <si>
    <t>Schneider, Ruth</t>
  </si>
  <si>
    <t>Castillo, Alejandro</t>
  </si>
  <si>
    <t>Lee, Ivan</t>
  </si>
  <si>
    <t>Gaillard, Amelia</t>
  </si>
  <si>
    <t>Moreau, John A</t>
  </si>
  <si>
    <t>Aufrichtig, Michael N</t>
  </si>
  <si>
    <t>French, Timothy L</t>
  </si>
  <si>
    <t>Lee, Martin J</t>
  </si>
  <si>
    <t>Kirk-Gordon, Dimitri</t>
  </si>
  <si>
    <t>McGlade, Jasmine A</t>
  </si>
  <si>
    <t>Jemal, Alexis D</t>
  </si>
  <si>
    <t>Thanhouser, Bill</t>
  </si>
  <si>
    <t>Paul, Jason</t>
  </si>
  <si>
    <t>Parker, Sarah</t>
  </si>
  <si>
    <t>Snider, Jeff H</t>
  </si>
  <si>
    <t>Siebert, Neal B</t>
  </si>
  <si>
    <t>Burrill, Elia S</t>
  </si>
  <si>
    <t>Rubin, Alexie A</t>
  </si>
  <si>
    <t>Vail, Bruce D</t>
  </si>
  <si>
    <t>Abdikulova, Zoya *</t>
  </si>
  <si>
    <t>James, Kamara</t>
  </si>
  <si>
    <t>Kellner, Dan J</t>
  </si>
  <si>
    <t>Byerts, Keri L</t>
  </si>
  <si>
    <t>Eiremo, Annika M</t>
  </si>
  <si>
    <t>Lichten, Keith H</t>
  </si>
  <si>
    <t>Farr, Ian G</t>
  </si>
  <si>
    <t>Friend, John F</t>
  </si>
  <si>
    <t>Igoe, Benjamin D</t>
  </si>
  <si>
    <t>Glasser, Allison D</t>
  </si>
  <si>
    <t>Meyers, Brendan J</t>
  </si>
  <si>
    <t>Jacobson, Emily</t>
  </si>
  <si>
    <t>Snider, Jeff</t>
  </si>
  <si>
    <t>Stifel, Andrew</t>
  </si>
  <si>
    <t>Galligan, Michael J</t>
  </si>
  <si>
    <t>Kosmala, Margaret C</t>
  </si>
  <si>
    <t>Wilder, Erica T</t>
  </si>
  <si>
    <t>Bratton, Benjamin</t>
  </si>
  <si>
    <t>Imaizumi, Vivian</t>
  </si>
  <si>
    <t>Campi, Lisa</t>
  </si>
  <si>
    <t>Lawrence, Maya</t>
  </si>
  <si>
    <t>H</t>
  </si>
  <si>
    <t>Cross, Emily</t>
  </si>
  <si>
    <t>Zucker, Noah L</t>
  </si>
  <si>
    <t>Gold, Roni</t>
  </si>
  <si>
    <t>Minior, Daniel C</t>
  </si>
  <si>
    <t>Purcell, Justin H</t>
  </si>
  <si>
    <t>Douraghy, Jamie M</t>
  </si>
  <si>
    <t>Nazarov, Aleksandr</t>
  </si>
  <si>
    <t>Crompton, Adam C</t>
  </si>
  <si>
    <t>Angert, Adam T</t>
  </si>
  <si>
    <t>Golia, Michael J</t>
  </si>
  <si>
    <t>Miner, Parker J</t>
  </si>
  <si>
    <t>Cheris, Elaine</t>
  </si>
  <si>
    <t>Rurarz-Huygens, Livia D</t>
  </si>
  <si>
    <t>Kantor, Rachel M</t>
  </si>
  <si>
    <t>Hiss, Sophie C</t>
  </si>
  <si>
    <t>Willette, Doris E</t>
  </si>
  <si>
    <t>Pillsbury, Dana M</t>
  </si>
  <si>
    <t>Kaneshige, Christina</t>
  </si>
  <si>
    <t>Thompson, Caitlin A</t>
  </si>
  <si>
    <t>Wright, Carolyn M</t>
  </si>
  <si>
    <t>Davis, Anika L</t>
  </si>
  <si>
    <t>Baratta, Emma L</t>
  </si>
  <si>
    <t>Schneider, Daria H</t>
  </si>
  <si>
    <t>Solomon, Benjamin</t>
  </si>
  <si>
    <t>Zich, Matthew</t>
  </si>
  <si>
    <t>Iagorashvili, Mary Beth</t>
  </si>
  <si>
    <t>Kellner, Dan</t>
  </si>
  <si>
    <t>Tiomkin, Jon</t>
  </si>
  <si>
    <t>Sinkin, Ilana B</t>
  </si>
  <si>
    <t>Nott, Adrienne M</t>
  </si>
  <si>
    <t>Emerson, Abby C</t>
  </si>
  <si>
    <t>Hoffman, Joe</t>
  </si>
  <si>
    <t>Burke, Nat</t>
  </si>
  <si>
    <t>Phair, Meghan D</t>
  </si>
  <si>
    <t>Orlando, Amy E</t>
  </si>
  <si>
    <t>Sullivan, Sharon L</t>
  </si>
  <si>
    <t>Hurley, Kelley A</t>
  </si>
  <si>
    <t>Ahn, Steve J</t>
  </si>
  <si>
    <t>Berkowsky, Jonathan E</t>
  </si>
  <si>
    <t>Clement, Luther</t>
  </si>
  <si>
    <t>Sohn, Andrew</t>
  </si>
  <si>
    <t>Schibilia, Jesse A</t>
  </si>
  <si>
    <t>Snyder, Derek</t>
  </si>
  <si>
    <t>Kershaw, Clinton E</t>
  </si>
  <si>
    <t>Berkowsky, Ronald W</t>
  </si>
  <si>
    <t>Phillips, Lauren</t>
  </si>
  <si>
    <t>Liebing, Rachel</t>
  </si>
  <si>
    <t>Sherry, Katelyn P</t>
  </si>
  <si>
    <t>Morehouse, Tim</t>
  </si>
  <si>
    <t>Dupree, Jed</t>
  </si>
  <si>
    <t>Seal, Julie</t>
  </si>
  <si>
    <t>G</t>
  </si>
  <si>
    <t>Adjemian, Aaron E</t>
  </si>
  <si>
    <t>Stetsiv, Oleg</t>
  </si>
  <si>
    <t>Hagamen, Timothy</t>
  </si>
  <si>
    <t>Yilla, Ahmed</t>
  </si>
  <si>
    <t>Wright, Carolyn</t>
  </si>
  <si>
    <t>Lichten, Keith</t>
  </si>
  <si>
    <t>Exum, Travis</t>
  </si>
  <si>
    <t>40T</t>
  </si>
  <si>
    <t>Flores, Daisy</t>
  </si>
  <si>
    <t>Providenza, Valerie</t>
  </si>
  <si>
    <t>Jemal, Alexis</t>
  </si>
  <si>
    <t>Moyston, Boris</t>
  </si>
  <si>
    <t>Sr. "A", Sydney, AUS, 7/14/02 (SF=0.600)</t>
  </si>
  <si>
    <t>Burrill, Elia</t>
  </si>
  <si>
    <t>Apr 2003 DV1</t>
  </si>
  <si>
    <t>Sr. Worlds, Lisbon, POR, 8/18/02 (SF=2.000)</t>
  </si>
  <si>
    <t>Sr. Worlds, Lisbon, POR, 8/19/02 (SF=2.000)</t>
  </si>
  <si>
    <t>DESIGNATED</t>
  </si>
  <si>
    <t>Enter Rolling Only as negative, Team/Rolling as positive</t>
  </si>
  <si>
    <t>GRP2</t>
  </si>
  <si>
    <t>GRP1</t>
  </si>
  <si>
    <t>NON DESIGNATED</t>
  </si>
  <si>
    <t>TOTALTM</t>
  </si>
  <si>
    <t>Sr. Worlds, Lisbon, POR, 8/20/02 (SF=2.000)</t>
  </si>
  <si>
    <t>Roytblat, Raven</t>
  </si>
  <si>
    <t>Longenbach, Melanie</t>
  </si>
  <si>
    <t>Sr. "B", Copenhagen, DEN, 11/23/02 (SF=0.021)</t>
  </si>
  <si>
    <t>Sr. Sat, Copenhagen, DEN, 10/27/02 (SF=0.146)</t>
  </si>
  <si>
    <t>Dec 2002 DV1</t>
  </si>
  <si>
    <t>Dec 2002&lt;BR&gt;DV1&amp;nbsp;NAC</t>
  </si>
  <si>
    <t>Ranes, Jackson M</t>
  </si>
  <si>
    <t>Rosenberg, David G</t>
  </si>
  <si>
    <t>Holtz, Donovan K</t>
  </si>
  <si>
    <t>Sherrill, Teddy R</t>
  </si>
  <si>
    <t>Ungar, Benjamin N</t>
  </si>
  <si>
    <t>Longenbach, Zaddick X</t>
  </si>
  <si>
    <t>Habala, Peter</t>
  </si>
  <si>
    <t>Lasker, Terrence L</t>
  </si>
  <si>
    <t>Marcel, Jonathan R</t>
  </si>
  <si>
    <t>Wolff, John A</t>
  </si>
  <si>
    <t>Reyfman, Paul A</t>
  </si>
  <si>
    <t>Finlayson, Kaila</t>
  </si>
  <si>
    <t>Brendler, Kaela J</t>
  </si>
  <si>
    <t>Zucker, Katherine</t>
  </si>
  <si>
    <t>Henderson, Danielle A</t>
  </si>
  <si>
    <t>Arpke, Kalina N</t>
  </si>
  <si>
    <t>Vines, Kristin A</t>
  </si>
  <si>
    <t>Andrews, Bethany</t>
  </si>
  <si>
    <t>Wozniak, Dagmara</t>
  </si>
  <si>
    <t>Smith, Natalie C</t>
  </si>
  <si>
    <t>Szelle, Patricia *</t>
  </si>
  <si>
    <t>Woodhouse, Enoch</t>
  </si>
  <si>
    <t>Horanyi, Andras</t>
  </si>
  <si>
    <t>Sr. "A", Vienna, AUT, 12/7/02 (SF=1.687)</t>
  </si>
  <si>
    <t>Sr. "A", Moscow, RUS, 12/22/02 (SF=1.488)</t>
  </si>
  <si>
    <t>Sr. "A", Moscow, RUS, 12/22/02 (SF=1.713)</t>
  </si>
  <si>
    <t>Sr. "B", Heidenheim, GER, 1/12/03 (SF=0.934)</t>
  </si>
  <si>
    <t>Jan 2003 DV1</t>
  </si>
  <si>
    <t>Jan 2003&lt;BR&gt;DV1&amp;nbsp;NAC</t>
  </si>
  <si>
    <t>Iliev, Velizar K</t>
  </si>
  <si>
    <t>Moody, Jimmy W</t>
  </si>
  <si>
    <t>Normile, Jon</t>
  </si>
  <si>
    <t>Pruitt, Henry C</t>
  </si>
  <si>
    <t>Ranes, Evan A</t>
  </si>
  <si>
    <t>McConnaughy, Matthew G</t>
  </si>
  <si>
    <t>Cameron, Matt W</t>
  </si>
  <si>
    <t>Fraser, Brian R</t>
  </si>
  <si>
    <t>Chen, Calvin</t>
  </si>
  <si>
    <t>Carter, Al</t>
  </si>
  <si>
    <t>Williams, Maximilian</t>
  </si>
  <si>
    <t>Guy, Dmitriy</t>
  </si>
  <si>
    <t>Magee, Andrew P</t>
  </si>
  <si>
    <t>McGarry, Erin Laine</t>
  </si>
  <si>
    <t>Dominick, Christine</t>
  </si>
  <si>
    <t>Cabot, Heath</t>
  </si>
  <si>
    <t>Mummery, Alexandra</t>
  </si>
  <si>
    <t>Jellison, Eva</t>
  </si>
  <si>
    <t>Shaahid, Sakinah N</t>
  </si>
  <si>
    <t>Demirchian, Gagik M *</t>
  </si>
  <si>
    <t xml:space="preserve"> </t>
  </si>
  <si>
    <t>Sr. "A", Paris, FRA, 1/26/02 (SF=2.000)</t>
  </si>
  <si>
    <t>Sr. "A", London, GBR, 1/26/03 (SF=1.282)</t>
  </si>
  <si>
    <t>Dotson, Damaris N</t>
  </si>
  <si>
    <t>Sr. "B", London, GBR, 1/25/03 (SF=0.073)</t>
  </si>
  <si>
    <t>Dotson, Damaris</t>
  </si>
  <si>
    <t>Sr. "A", Budapest, HUN, 1/31/03 (SF=2.000)</t>
  </si>
  <si>
    <t>Sr. "A", Lisbon, POR, 2/2/03 (SF=1.873)</t>
  </si>
  <si>
    <t>Sr. "A", Prague, CZE, 2/3/03 (SF=1.457)</t>
  </si>
  <si>
    <t>Hurley, Kelley</t>
  </si>
  <si>
    <t>Clark, Tim</t>
  </si>
  <si>
    <t>Timacheff, Serge</t>
  </si>
  <si>
    <t>Sr. "B", Levi, FIN, 2/3/03 (SF=0.020)</t>
  </si>
  <si>
    <t>Sr. "B", Melun, FRA, 11/10/02 (SF=0.611)</t>
  </si>
  <si>
    <t>Sr. "A", Turin, ITA, 2/8/03 (SF=2.000)</t>
  </si>
  <si>
    <t>Sr. "B", Slough, GBR, 2/9/03 (SF=0.026)</t>
  </si>
  <si>
    <t>Ward, Rebecca C</t>
  </si>
  <si>
    <t>Sr. "A", Bonn, GER, 2/16/03 (SF=2.000)</t>
  </si>
  <si>
    <t>Sr. "A", La Coruña, ESP, 2/14/03 (SF=2.000)</t>
  </si>
  <si>
    <t>Sr. "A", La Coruña, ESP, 2/15/03 (SF=2.000)</t>
  </si>
  <si>
    <t>Sr. "A", Incheon, KOR, 2/23/03 (SF=1.921)</t>
  </si>
  <si>
    <t>Sr. "A", Budapest, HUN, 2/23/03 (SF=1.616)</t>
  </si>
  <si>
    <t>Sr. "B", Hamburg, GER, 11/24/02 (SF=0.029)</t>
  </si>
  <si>
    <t>Sr. "B", Ingolstadt, GER, 2/9/03 (SF=0.058)</t>
  </si>
  <si>
    <t>Sr. "A", London, GBR, 3/2/03 (SF=1.337)</t>
  </si>
  <si>
    <t>Sr. "A", Budapest, HUN, 3/1/03 (SF=2.000)</t>
  </si>
  <si>
    <t>Sr. "A", Shanghai, CHN, 3/2/03 (SF=2.000)</t>
  </si>
  <si>
    <t>Sr. "A", Incheon, KOR, 2/23/03 (SF=1.229)</t>
  </si>
  <si>
    <t>Sr. "A", Athens, GRE, 3/9/03 (SF=2.000)</t>
  </si>
  <si>
    <t>50T</t>
  </si>
  <si>
    <t>Sr. "A", Bratislava, SVK, 3/9/03 (SF=1.432)</t>
  </si>
  <si>
    <t>Sr. "A", Estoril, POR, 3/9/03 (SF=1.250)</t>
  </si>
  <si>
    <t>Loper, Susan Cox</t>
  </si>
  <si>
    <t>Sr. "A", Athens, GRE, 3/9/03 (SF=1.736)</t>
  </si>
  <si>
    <t>Sr. "A", Paris, FRA, 3/16/03 (SF=2.000)</t>
  </si>
  <si>
    <t>Sr. "A", Salzburg, AUT, 3/16/03 (SF=2.000)</t>
  </si>
  <si>
    <t>Sr. "A", Luxembourg, LUX, 3/16/03 (SF=1.114)</t>
  </si>
  <si>
    <t>Sr. "A", Foggia, ITA, 3/15/03 (SF=2.000)</t>
  </si>
  <si>
    <t>Sr. "A", Montréal, CAN, 3/22/03 (SF=2.000)</t>
  </si>
  <si>
    <t>Sr. "A", St. Maur, FRA, 3/22/03 (SF=2.000)</t>
  </si>
  <si>
    <t>Thompson, Hanna</t>
  </si>
  <si>
    <t>Sr. "A", Göteborg, SWE, 3/30/03 (SF=0.578)</t>
  </si>
  <si>
    <t>Rubin, Alexie</t>
  </si>
  <si>
    <t>Sr. "A", Orléans, FRA, 3/29/03 (SF=2.000)</t>
  </si>
  <si>
    <t>Thompson, Caitlin</t>
  </si>
  <si>
    <t>Marcel, Jonathan</t>
  </si>
  <si>
    <t>Sr. Sat, Edinburgh, GBR, 3/15/03 (SF=0.054)</t>
  </si>
  <si>
    <t>Sr. "A", Sydney, AUS, 7/14/02 (SF=0.704)</t>
  </si>
  <si>
    <t>Sr. "A", Sofia, BUL, 3/30/03 (SF=2.000)</t>
  </si>
  <si>
    <t>Apr 2003&lt;BR&gt;DV1&amp;nbsp;NAC</t>
  </si>
  <si>
    <t>Smith, Dwight A</t>
  </si>
  <si>
    <t>Hurme, Tommi K</t>
  </si>
  <si>
    <t>MacEachern, Ian R</t>
  </si>
  <si>
    <t>Sanford, Dana C</t>
  </si>
  <si>
    <t>Varney, John</t>
  </si>
  <si>
    <t>Erbele, Isaac D</t>
  </si>
  <si>
    <t>Rubrecht, Ward B</t>
  </si>
  <si>
    <t>Morell, Zachary A</t>
  </si>
  <si>
    <t>Katz, Joel M</t>
  </si>
  <si>
    <t>McNamara, Scott A</t>
  </si>
  <si>
    <t>Stockdale, Jason T</t>
  </si>
  <si>
    <t>Radu, Andrew</t>
  </si>
  <si>
    <t>Sugimoto, Scott T</t>
  </si>
  <si>
    <t>Weir, Nathan M</t>
  </si>
  <si>
    <t>Kubik, Mark W</t>
  </si>
  <si>
    <t>Way, Kashi M</t>
  </si>
  <si>
    <t>Mannino, Raphael T</t>
  </si>
  <si>
    <t>Gonzalez, John L</t>
  </si>
  <si>
    <t>Bartels, Brendan R</t>
  </si>
  <si>
    <t>Kragh, Sam E</t>
  </si>
  <si>
    <t>Spear, Jeff</t>
  </si>
  <si>
    <t>Summers, Jeremy S</t>
  </si>
  <si>
    <t>Korb, Erica M</t>
  </si>
  <si>
    <t>Kehoe, Rebecca L</t>
  </si>
  <si>
    <t>Kercsmar, Anne B</t>
  </si>
  <si>
    <t>Willock, Lauren W</t>
  </si>
  <si>
    <t>Dorf, Kristen M</t>
  </si>
  <si>
    <t>Najm, Tamara M</t>
  </si>
  <si>
    <t>Svengsouk, Jocelyn L</t>
  </si>
  <si>
    <t>Nemecek, Samantha J</t>
  </si>
  <si>
    <t>Dewey, Aislinn A</t>
  </si>
  <si>
    <t>Logatchov, Nickolay *</t>
  </si>
  <si>
    <t>Ordody, Gyorgy *</t>
  </si>
  <si>
    <t>Goldfeder, Misha</t>
  </si>
  <si>
    <t>French, Kayley A</t>
  </si>
  <si>
    <t>French, Christa M</t>
  </si>
  <si>
    <t>Williams, NaRaye</t>
  </si>
  <si>
    <t>Fox, Paige</t>
  </si>
  <si>
    <t>Levitt, Teddy H</t>
  </si>
  <si>
    <t>Dyke, Lancelot A</t>
  </si>
  <si>
    <t>Wang, Natalie</t>
  </si>
  <si>
    <t>Breden, Senta E</t>
  </si>
  <si>
    <t>Evanyk, Nelly N</t>
  </si>
  <si>
    <t>Miller, Joy M</t>
  </si>
  <si>
    <t>Hassan, Aziza R</t>
  </si>
  <si>
    <t>Brosnan, Heather J</t>
  </si>
  <si>
    <t>Feldman, Jill A</t>
  </si>
  <si>
    <t>Pasternak, Emily S</t>
  </si>
  <si>
    <t>Morich, Marijke L</t>
  </si>
  <si>
    <t>Keltner, Mera H</t>
  </si>
  <si>
    <t>Lange, Michelle L</t>
  </si>
  <si>
    <t>Grench, Eileen M</t>
  </si>
  <si>
    <t>Kadree, Yewande</t>
  </si>
  <si>
    <t>Finkel, Kelsey</t>
  </si>
  <si>
    <t>Mendelsohn, Alisa</t>
  </si>
  <si>
    <t>O'Neill, Austin H</t>
  </si>
  <si>
    <t>Van Gieson, Lauren</t>
  </si>
  <si>
    <t>Sr. "A", Zalaegerszeg, HUN, 3/23/03 (SF=2.000)</t>
  </si>
  <si>
    <t>46T</t>
  </si>
  <si>
    <t>Sr. "A", Paris, FRA, 5/3/03 (SF=2.000)</t>
  </si>
  <si>
    <t>Sr. "A", Padua, ITA, 5/3/03 (SF=2.000)</t>
  </si>
  <si>
    <t>39T</t>
  </si>
  <si>
    <t>Sr. "A", Tunis, TUN, 4/27/03 (SF=1.655)</t>
  </si>
  <si>
    <t>Sr. "A", Mödling, AUT, 5/4/03 (SF=2.000)</t>
  </si>
  <si>
    <t>54T</t>
  </si>
  <si>
    <t>Sr. "A", Budapest, HUN, 3/30/03 (SF=2.000)</t>
  </si>
  <si>
    <t>Sr. "A", Madrid, ESP, 5/10/03 (SF=2.000)</t>
  </si>
  <si>
    <t>Parker, Colin</t>
  </si>
  <si>
    <t>Sr. "A", Legnano, ITA, 5/17/03 (SF=1.647)</t>
  </si>
  <si>
    <t>Sr. "A", Leipzig, GER, 5/18/03 (SF=2.000)</t>
  </si>
  <si>
    <t>Sr. "A", Bonn, GER, 5/11/03 (SF=2.000)</t>
  </si>
  <si>
    <t>Sr. "A", Zürich, SUI, AUT, 5/10/03 (SF=2.000)</t>
  </si>
  <si>
    <t>Sr. "A", Legnano, ITA, 5/11/03 (SF=2.000)</t>
  </si>
  <si>
    <t>Sr. "B", Koblenz, GER, 5/18/03 (SF=0.393)</t>
  </si>
  <si>
    <t>Sr. "B", Edinburgh, GBR, 3/10/03 (SF=0.015)</t>
  </si>
  <si>
    <t>Sr. "B", Birmingham, GBR, 4/20/03 (SF=0.069)</t>
  </si>
  <si>
    <t>Sr. "A", Buenos Aires, ARG, 5/25/03 (SF=0.945)</t>
  </si>
  <si>
    <t>Sr. "A", Welkenraedt, BEL, 6/1/03 (SF=1.406)</t>
  </si>
  <si>
    <t>Sr. "A", Tauberbischofsheim, GER, 6/1/03 (SF=2.000)</t>
  </si>
  <si>
    <t>Sr. "A", Shanghai, CHN, 3/2/03 (SF=1.674)</t>
  </si>
  <si>
    <t>Sr. "A", Marbella, ESP, 5/24/03 (SF=2.000)</t>
  </si>
  <si>
    <t>Sr. "A", Stockholm, SWE, 6/8/03 (SF=2.000)</t>
  </si>
  <si>
    <t>Kosmala, Margaret</t>
  </si>
  <si>
    <t>Sr. "B", Munich, GER, 5/25/03 (SF=0.031)</t>
  </si>
  <si>
    <t>Sr. "A", New York, NY, 6/13/03 (SF=2.000)</t>
  </si>
  <si>
    <t>Baratta, Emma</t>
  </si>
  <si>
    <t>Eiremo, Annika</t>
  </si>
  <si>
    <t>Schneider, Daria</t>
  </si>
  <si>
    <t>Sherry, Katelyn</t>
  </si>
  <si>
    <t>56T</t>
  </si>
  <si>
    <t>62T</t>
  </si>
  <si>
    <t>55T</t>
  </si>
  <si>
    <t>63T</t>
  </si>
  <si>
    <t>45T</t>
  </si>
  <si>
    <t>Sr. "A", New York, NY, 6/14/03 (SF=2.000)</t>
  </si>
  <si>
    <t>Nott, Adrienne</t>
  </si>
  <si>
    <t>Nemecek, Samantha</t>
  </si>
  <si>
    <t>Sr. "A", Bogota, COL, 3/29/03 (SF=0.800)</t>
  </si>
  <si>
    <t>Sr. "A", Caracas, VEN, 6/15/03 (SF=1.877)</t>
  </si>
  <si>
    <t>Sr. "A", Buenos Aires, ARG, 5/25/03 (SF=2.000)</t>
  </si>
  <si>
    <t>Sr. "A", Bern, SUI, 6/15/03 (SF=1.529)</t>
  </si>
  <si>
    <t>Sr. "A", Havana, CUB, 6/21/03 (SF=2.000)</t>
  </si>
  <si>
    <t>Sr. "A", Havana, CUB, 6/22/03 (SF=2.000)</t>
  </si>
  <si>
    <t>Sr. "A", Havana, CUB, 6/24/03 (SF=1.378)</t>
  </si>
  <si>
    <t>Sr. "A", Havana, CUB, 6/25/02 (SF=1.411)</t>
  </si>
  <si>
    <t>Crompton, Adam</t>
  </si>
  <si>
    <t>Sr. "A", Havana, CUB, 6/25/03 (SF=2.000)</t>
  </si>
  <si>
    <t>2003 DIV I</t>
  </si>
  <si>
    <t>2003&lt;BR&gt;DV1&amp;nbsp;NATLS</t>
  </si>
  <si>
    <t>Sr. "A", Carolina, PUR, 6/29/03 (SF=1.087)</t>
  </si>
  <si>
    <t>Rosenberg, David</t>
  </si>
  <si>
    <t>Lindblom, Ian</t>
  </si>
  <si>
    <t>Lindblom, Ian P</t>
  </si>
  <si>
    <t>Sr. "A", Carolina, PUR, 6/29/03 (SF=1.429)</t>
  </si>
  <si>
    <t>Inman, Irena W</t>
  </si>
  <si>
    <t>Verigan, William R</t>
  </si>
  <si>
    <t>Blumenreich, William D</t>
  </si>
  <si>
    <t>Reed, Robert M</t>
  </si>
  <si>
    <t>Henderson, Jason V</t>
  </si>
  <si>
    <t>Pearce, Michael A</t>
  </si>
  <si>
    <t>Cox, Charles (Kip)</t>
  </si>
  <si>
    <t>Sachs, Daniel S</t>
  </si>
  <si>
    <t>Jackson, Jodie A</t>
  </si>
  <si>
    <t>Pike, Julia R</t>
  </si>
  <si>
    <t>Jones-Longenbach, Melanie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</si>
</sst>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0"/>
    <numFmt numFmtId="166" formatCode=".000"/>
  </numFmts>
  <fonts count="10">
    <font>
      <sz val="10"/>
      <name val="Arial"/>
      <family val="0"/>
    </font>
    <font>
      <sz val="8"/>
      <name val="Tahoma"/>
      <family val="2"/>
    </font>
    <font>
      <sz val="10"/>
      <name val="Arial Narrow"/>
      <family val="2"/>
    </font>
    <font>
      <sz val="10"/>
      <name val="Courier New"/>
      <family val="3"/>
    </font>
    <font>
      <b/>
      <u val="single"/>
      <sz val="10"/>
      <name val="Arial"/>
      <family val="2"/>
    </font>
    <font>
      <u val="single"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0" fontId="2" fillId="0" borderId="1" xfId="0" applyFont="1" applyBorder="1" applyAlignment="1">
      <alignment horizontal="centerContinuous" vertical="top"/>
    </xf>
    <xf numFmtId="0" fontId="2" fillId="0" borderId="2" xfId="0" applyFont="1" applyBorder="1" applyAlignment="1">
      <alignment horizontal="centerContinuous" vertical="top"/>
    </xf>
    <xf numFmtId="0" fontId="2" fillId="0" borderId="0" xfId="0" applyFont="1" applyBorder="1" applyAlignment="1">
      <alignment horizontal="centerContinuous"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0" fillId="0" borderId="0" xfId="0" applyFont="1" applyAlignment="1">
      <alignment/>
    </xf>
    <xf numFmtId="164" fontId="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Border="1" applyAlignment="1" quotePrefix="1">
      <alignment horizontal="centerContinuous"/>
    </xf>
    <xf numFmtId="166" fontId="0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" fontId="0" fillId="0" borderId="0" xfId="0" applyNumberFormat="1" applyFont="1" applyBorder="1" applyAlignment="1">
      <alignment vertical="top"/>
    </xf>
    <xf numFmtId="14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centerContinuous"/>
    </xf>
    <xf numFmtId="165" fontId="0" fillId="0" borderId="0" xfId="0" applyNumberFormat="1" applyAlignment="1">
      <alignment/>
    </xf>
    <xf numFmtId="0" fontId="2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right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int Tables"/>
      <sheetName val="CountryCodes"/>
    </sheetNames>
    <sheetDataSet>
      <sheetData sheetId="0">
        <row r="2">
          <cell r="B2" t="str">
            <v>A</v>
          </cell>
          <cell r="C2" t="str">
            <v>B</v>
          </cell>
          <cell r="D2" t="str">
            <v>C</v>
          </cell>
          <cell r="E2" t="str">
            <v>D</v>
          </cell>
          <cell r="F2" t="str">
            <v>E</v>
          </cell>
          <cell r="G2" t="str">
            <v>F</v>
          </cell>
          <cell r="H2" t="str">
            <v>G</v>
          </cell>
          <cell r="I2" t="str">
            <v>H</v>
          </cell>
          <cell r="J2" t="str">
            <v>H1</v>
          </cell>
          <cell r="K2" t="str">
            <v>I</v>
          </cell>
          <cell r="L2" t="str">
            <v>J</v>
          </cell>
          <cell r="M2" t="str">
            <v>K1</v>
          </cell>
          <cell r="N2" t="str">
            <v>L</v>
          </cell>
          <cell r="O2" t="str">
            <v>M</v>
          </cell>
          <cell r="P2" t="str">
            <v>M1</v>
          </cell>
          <cell r="Q2" t="str">
            <v>N1</v>
          </cell>
          <cell r="R2" t="str">
            <v>V</v>
          </cell>
          <cell r="S2" t="str">
            <v>W</v>
          </cell>
        </row>
        <row r="3"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W3">
            <v>1984</v>
          </cell>
        </row>
        <row r="4">
          <cell r="A4">
            <v>1</v>
          </cell>
          <cell r="B4">
            <v>100</v>
          </cell>
          <cell r="C4">
            <v>200</v>
          </cell>
          <cell r="D4">
            <v>400</v>
          </cell>
          <cell r="E4">
            <v>400</v>
          </cell>
          <cell r="F4">
            <v>600</v>
          </cell>
          <cell r="G4">
            <v>600</v>
          </cell>
          <cell r="H4">
            <v>1000</v>
          </cell>
          <cell r="I4">
            <v>1000</v>
          </cell>
          <cell r="J4">
            <v>1000</v>
          </cell>
          <cell r="K4">
            <v>700</v>
          </cell>
          <cell r="L4">
            <v>800</v>
          </cell>
          <cell r="M4">
            <v>700</v>
          </cell>
          <cell r="N4">
            <v>1200</v>
          </cell>
          <cell r="O4">
            <v>1200</v>
          </cell>
          <cell r="P4">
            <v>600</v>
          </cell>
          <cell r="Q4">
            <v>1200</v>
          </cell>
          <cell r="R4">
            <v>600</v>
          </cell>
          <cell r="S4">
            <v>400</v>
          </cell>
        </row>
        <row r="5">
          <cell r="A5">
            <v>1.25</v>
          </cell>
          <cell r="B5">
            <v>100</v>
          </cell>
          <cell r="C5">
            <v>200</v>
          </cell>
          <cell r="D5">
            <v>400</v>
          </cell>
          <cell r="E5">
            <v>400</v>
          </cell>
          <cell r="F5">
            <v>600</v>
          </cell>
          <cell r="G5">
            <v>600</v>
          </cell>
          <cell r="H5">
            <v>1000</v>
          </cell>
          <cell r="I5">
            <v>1000</v>
          </cell>
          <cell r="J5">
            <v>1000</v>
          </cell>
          <cell r="K5">
            <v>700</v>
          </cell>
          <cell r="L5">
            <v>800</v>
          </cell>
          <cell r="M5">
            <v>700</v>
          </cell>
          <cell r="N5">
            <v>1200</v>
          </cell>
          <cell r="O5">
            <v>1200</v>
          </cell>
          <cell r="P5">
            <v>600</v>
          </cell>
          <cell r="Q5">
            <v>1200</v>
          </cell>
          <cell r="R5">
            <v>600</v>
          </cell>
          <cell r="S5">
            <v>400</v>
          </cell>
        </row>
        <row r="6">
          <cell r="A6">
            <v>1.33</v>
          </cell>
          <cell r="B6">
            <v>100</v>
          </cell>
          <cell r="C6">
            <v>200</v>
          </cell>
          <cell r="D6">
            <v>400</v>
          </cell>
          <cell r="E6">
            <v>400</v>
          </cell>
          <cell r="F6">
            <v>600</v>
          </cell>
          <cell r="G6">
            <v>600</v>
          </cell>
          <cell r="H6">
            <v>1000</v>
          </cell>
          <cell r="I6">
            <v>1000</v>
          </cell>
          <cell r="J6">
            <v>1000</v>
          </cell>
          <cell r="K6">
            <v>700</v>
          </cell>
          <cell r="L6">
            <v>800</v>
          </cell>
          <cell r="M6">
            <v>700</v>
          </cell>
          <cell r="N6">
            <v>1200</v>
          </cell>
          <cell r="O6">
            <v>1200</v>
          </cell>
          <cell r="P6">
            <v>600</v>
          </cell>
          <cell r="Q6">
            <v>1200</v>
          </cell>
          <cell r="R6">
            <v>600</v>
          </cell>
          <cell r="S6">
            <v>400</v>
          </cell>
        </row>
        <row r="7">
          <cell r="A7">
            <v>1.5</v>
          </cell>
          <cell r="B7">
            <v>100</v>
          </cell>
          <cell r="C7">
            <v>200</v>
          </cell>
          <cell r="D7">
            <v>400</v>
          </cell>
          <cell r="E7">
            <v>400</v>
          </cell>
          <cell r="F7">
            <v>600</v>
          </cell>
          <cell r="G7">
            <v>600</v>
          </cell>
          <cell r="H7">
            <v>1000</v>
          </cell>
          <cell r="I7">
            <v>1000</v>
          </cell>
          <cell r="J7">
            <v>1000</v>
          </cell>
          <cell r="K7">
            <v>700</v>
          </cell>
          <cell r="L7">
            <v>800</v>
          </cell>
          <cell r="M7">
            <v>700</v>
          </cell>
          <cell r="N7">
            <v>1200</v>
          </cell>
          <cell r="O7">
            <v>1200</v>
          </cell>
          <cell r="P7">
            <v>600</v>
          </cell>
          <cell r="Q7">
            <v>1200</v>
          </cell>
          <cell r="R7">
            <v>600</v>
          </cell>
          <cell r="S7">
            <v>400</v>
          </cell>
        </row>
        <row r="8">
          <cell r="A8">
            <v>2</v>
          </cell>
          <cell r="B8">
            <v>92</v>
          </cell>
          <cell r="C8">
            <v>184</v>
          </cell>
          <cell r="D8">
            <v>368</v>
          </cell>
          <cell r="E8">
            <v>368</v>
          </cell>
          <cell r="F8">
            <v>552</v>
          </cell>
          <cell r="G8">
            <v>552</v>
          </cell>
          <cell r="H8">
            <v>920</v>
          </cell>
          <cell r="I8">
            <v>920</v>
          </cell>
          <cell r="J8">
            <v>925</v>
          </cell>
          <cell r="K8">
            <v>644</v>
          </cell>
          <cell r="L8">
            <v>736</v>
          </cell>
          <cell r="M8">
            <v>644</v>
          </cell>
          <cell r="N8">
            <v>1104</v>
          </cell>
          <cell r="O8">
            <v>1104</v>
          </cell>
          <cell r="P8">
            <v>552</v>
          </cell>
          <cell r="Q8">
            <v>1104</v>
          </cell>
          <cell r="R8">
            <v>552</v>
          </cell>
          <cell r="S8">
            <v>368</v>
          </cell>
          <cell r="W8">
            <v>23011</v>
          </cell>
        </row>
        <row r="9">
          <cell r="A9">
            <v>2.25</v>
          </cell>
          <cell r="B9">
            <v>81.75</v>
          </cell>
          <cell r="C9">
            <v>166</v>
          </cell>
          <cell r="D9">
            <v>332</v>
          </cell>
          <cell r="E9">
            <v>332</v>
          </cell>
          <cell r="F9">
            <v>498</v>
          </cell>
          <cell r="G9">
            <v>498</v>
          </cell>
          <cell r="H9">
            <v>830</v>
          </cell>
          <cell r="I9">
            <v>830</v>
          </cell>
          <cell r="J9">
            <v>840</v>
          </cell>
          <cell r="K9">
            <v>581</v>
          </cell>
          <cell r="L9">
            <v>664</v>
          </cell>
          <cell r="M9">
            <v>581</v>
          </cell>
          <cell r="N9">
            <v>996</v>
          </cell>
          <cell r="O9">
            <v>996</v>
          </cell>
          <cell r="P9">
            <v>498</v>
          </cell>
          <cell r="Q9">
            <v>996</v>
          </cell>
          <cell r="R9">
            <v>498</v>
          </cell>
          <cell r="S9">
            <v>332</v>
          </cell>
        </row>
        <row r="10">
          <cell r="A10">
            <v>2.33</v>
          </cell>
          <cell r="B10">
            <v>85.67</v>
          </cell>
          <cell r="C10">
            <v>174.67</v>
          </cell>
          <cell r="D10">
            <v>349.33</v>
          </cell>
          <cell r="E10">
            <v>349.33</v>
          </cell>
          <cell r="F10">
            <v>524</v>
          </cell>
          <cell r="G10">
            <v>524</v>
          </cell>
          <cell r="H10">
            <v>873.33</v>
          </cell>
          <cell r="I10">
            <v>873.33</v>
          </cell>
          <cell r="J10">
            <v>868.33</v>
          </cell>
          <cell r="K10">
            <v>611.33</v>
          </cell>
          <cell r="L10">
            <v>698.67</v>
          </cell>
          <cell r="M10">
            <v>611.33</v>
          </cell>
          <cell r="N10">
            <v>1048</v>
          </cell>
          <cell r="O10">
            <v>1048</v>
          </cell>
          <cell r="P10">
            <v>524</v>
          </cell>
          <cell r="Q10">
            <v>1048</v>
          </cell>
          <cell r="R10">
            <v>524</v>
          </cell>
          <cell r="S10">
            <v>349.33</v>
          </cell>
        </row>
        <row r="11">
          <cell r="A11">
            <v>2.5</v>
          </cell>
          <cell r="B11">
            <v>88.5</v>
          </cell>
          <cell r="C11">
            <v>177</v>
          </cell>
          <cell r="D11">
            <v>354</v>
          </cell>
          <cell r="E11">
            <v>354</v>
          </cell>
          <cell r="F11">
            <v>531</v>
          </cell>
          <cell r="G11">
            <v>531</v>
          </cell>
          <cell r="H11">
            <v>885</v>
          </cell>
          <cell r="I11">
            <v>885</v>
          </cell>
          <cell r="J11">
            <v>882.5</v>
          </cell>
          <cell r="K11">
            <v>619.5</v>
          </cell>
          <cell r="L11">
            <v>708</v>
          </cell>
          <cell r="M11">
            <v>619.5</v>
          </cell>
          <cell r="N11">
            <v>1062</v>
          </cell>
          <cell r="O11">
            <v>1062</v>
          </cell>
          <cell r="P11">
            <v>531</v>
          </cell>
          <cell r="Q11">
            <v>1062</v>
          </cell>
          <cell r="R11">
            <v>531</v>
          </cell>
          <cell r="S11">
            <v>354</v>
          </cell>
        </row>
        <row r="12">
          <cell r="A12">
            <v>3</v>
          </cell>
          <cell r="B12">
            <v>85</v>
          </cell>
          <cell r="C12">
            <v>170</v>
          </cell>
          <cell r="D12">
            <v>340</v>
          </cell>
          <cell r="E12">
            <v>340</v>
          </cell>
          <cell r="F12">
            <v>510</v>
          </cell>
          <cell r="G12">
            <v>510</v>
          </cell>
          <cell r="H12">
            <v>850</v>
          </cell>
          <cell r="I12">
            <v>850</v>
          </cell>
          <cell r="J12">
            <v>840</v>
          </cell>
          <cell r="K12">
            <v>595</v>
          </cell>
          <cell r="L12">
            <v>680</v>
          </cell>
          <cell r="M12">
            <v>595</v>
          </cell>
          <cell r="N12">
            <v>1020</v>
          </cell>
          <cell r="O12">
            <v>1020</v>
          </cell>
          <cell r="P12">
            <v>510</v>
          </cell>
          <cell r="Q12">
            <v>1020</v>
          </cell>
          <cell r="R12">
            <v>510</v>
          </cell>
          <cell r="S12">
            <v>340</v>
          </cell>
          <cell r="W12">
            <v>1975</v>
          </cell>
        </row>
        <row r="13">
          <cell r="A13">
            <v>3.25</v>
          </cell>
          <cell r="B13">
            <v>76.13</v>
          </cell>
          <cell r="C13">
            <v>154.75</v>
          </cell>
          <cell r="D13">
            <v>309.5</v>
          </cell>
          <cell r="E13">
            <v>309.5</v>
          </cell>
          <cell r="F13">
            <v>464.25</v>
          </cell>
          <cell r="G13">
            <v>464.25</v>
          </cell>
          <cell r="H13">
            <v>773.75</v>
          </cell>
          <cell r="I13">
            <v>773.75</v>
          </cell>
          <cell r="J13">
            <v>792.5</v>
          </cell>
          <cell r="K13">
            <v>541.75</v>
          </cell>
          <cell r="L13">
            <v>619</v>
          </cell>
          <cell r="M13">
            <v>541.63</v>
          </cell>
          <cell r="N13">
            <v>928.5</v>
          </cell>
          <cell r="O13">
            <v>928.5</v>
          </cell>
          <cell r="P13">
            <v>464.25</v>
          </cell>
          <cell r="Q13">
            <v>928.5</v>
          </cell>
          <cell r="R13">
            <v>464.25</v>
          </cell>
          <cell r="S13">
            <v>309.5</v>
          </cell>
          <cell r="W13">
            <v>1985</v>
          </cell>
        </row>
        <row r="14">
          <cell r="A14">
            <v>3.33</v>
          </cell>
          <cell r="B14">
            <v>78.33</v>
          </cell>
          <cell r="C14">
            <v>160</v>
          </cell>
          <cell r="D14">
            <v>320</v>
          </cell>
          <cell r="E14">
            <v>320</v>
          </cell>
          <cell r="F14">
            <v>480</v>
          </cell>
          <cell r="G14">
            <v>480</v>
          </cell>
          <cell r="H14">
            <v>800</v>
          </cell>
          <cell r="I14">
            <v>800</v>
          </cell>
          <cell r="J14">
            <v>811.67</v>
          </cell>
          <cell r="K14">
            <v>560</v>
          </cell>
          <cell r="L14">
            <v>640</v>
          </cell>
          <cell r="M14">
            <v>560</v>
          </cell>
          <cell r="N14">
            <v>960</v>
          </cell>
          <cell r="O14">
            <v>960</v>
          </cell>
          <cell r="P14">
            <v>480</v>
          </cell>
          <cell r="Q14">
            <v>960</v>
          </cell>
          <cell r="R14">
            <v>480</v>
          </cell>
          <cell r="S14">
            <v>320</v>
          </cell>
        </row>
        <row r="15">
          <cell r="A15">
            <v>3.5</v>
          </cell>
          <cell r="B15">
            <v>82.5</v>
          </cell>
          <cell r="C15">
            <v>170</v>
          </cell>
          <cell r="D15">
            <v>340</v>
          </cell>
          <cell r="E15">
            <v>340</v>
          </cell>
          <cell r="F15">
            <v>510</v>
          </cell>
          <cell r="G15">
            <v>510</v>
          </cell>
          <cell r="H15">
            <v>850</v>
          </cell>
          <cell r="I15">
            <v>850</v>
          </cell>
          <cell r="J15">
            <v>840</v>
          </cell>
          <cell r="K15">
            <v>595</v>
          </cell>
          <cell r="L15">
            <v>680</v>
          </cell>
          <cell r="M15">
            <v>595</v>
          </cell>
          <cell r="N15">
            <v>1020</v>
          </cell>
          <cell r="O15">
            <v>1020</v>
          </cell>
          <cell r="P15">
            <v>510</v>
          </cell>
          <cell r="Q15">
            <v>1020</v>
          </cell>
          <cell r="R15">
            <v>510</v>
          </cell>
          <cell r="S15">
            <v>340</v>
          </cell>
        </row>
        <row r="16">
          <cell r="A16">
            <v>4</v>
          </cell>
          <cell r="B16">
            <v>80</v>
          </cell>
          <cell r="C16">
            <v>170</v>
          </cell>
          <cell r="D16">
            <v>340</v>
          </cell>
          <cell r="E16">
            <v>340</v>
          </cell>
          <cell r="F16">
            <v>510</v>
          </cell>
          <cell r="G16">
            <v>510</v>
          </cell>
          <cell r="H16">
            <v>850</v>
          </cell>
          <cell r="I16">
            <v>850</v>
          </cell>
          <cell r="J16">
            <v>840</v>
          </cell>
          <cell r="K16">
            <v>595</v>
          </cell>
          <cell r="L16">
            <v>680</v>
          </cell>
          <cell r="M16">
            <v>595</v>
          </cell>
          <cell r="N16">
            <v>1020</v>
          </cell>
          <cell r="O16">
            <v>1020</v>
          </cell>
          <cell r="P16">
            <v>510</v>
          </cell>
          <cell r="Q16">
            <v>1020</v>
          </cell>
          <cell r="R16">
            <v>510</v>
          </cell>
          <cell r="S16">
            <v>340</v>
          </cell>
          <cell r="W16">
            <v>200</v>
          </cell>
        </row>
        <row r="17">
          <cell r="A17">
            <v>4.25</v>
          </cell>
          <cell r="B17">
            <v>72.13</v>
          </cell>
          <cell r="C17">
            <v>146.75</v>
          </cell>
          <cell r="D17">
            <v>293.5</v>
          </cell>
          <cell r="E17">
            <v>293.5</v>
          </cell>
          <cell r="F17">
            <v>440.25</v>
          </cell>
          <cell r="G17">
            <v>440.25</v>
          </cell>
          <cell r="H17">
            <v>733.75</v>
          </cell>
          <cell r="I17">
            <v>733.75</v>
          </cell>
          <cell r="J17">
            <v>761.25</v>
          </cell>
          <cell r="K17">
            <v>513.75</v>
          </cell>
          <cell r="L17">
            <v>587</v>
          </cell>
          <cell r="M17">
            <v>513.63</v>
          </cell>
          <cell r="N17">
            <v>880.5</v>
          </cell>
          <cell r="O17">
            <v>880.5</v>
          </cell>
          <cell r="P17">
            <v>440.25</v>
          </cell>
          <cell r="Q17">
            <v>880.5</v>
          </cell>
          <cell r="R17">
            <v>440.25</v>
          </cell>
          <cell r="S17">
            <v>293.5</v>
          </cell>
        </row>
        <row r="18">
          <cell r="A18">
            <v>4.33</v>
          </cell>
          <cell r="B18">
            <v>73.17</v>
          </cell>
          <cell r="C18">
            <v>149.67</v>
          </cell>
          <cell r="D18">
            <v>299.33</v>
          </cell>
          <cell r="E18">
            <v>299.33</v>
          </cell>
          <cell r="F18">
            <v>449</v>
          </cell>
          <cell r="G18">
            <v>449</v>
          </cell>
          <cell r="H18">
            <v>748.33</v>
          </cell>
          <cell r="I18">
            <v>748.33</v>
          </cell>
          <cell r="J18">
            <v>776.67</v>
          </cell>
          <cell r="K18">
            <v>524</v>
          </cell>
          <cell r="L18">
            <v>598.67</v>
          </cell>
          <cell r="M18">
            <v>523.83</v>
          </cell>
          <cell r="N18">
            <v>898</v>
          </cell>
          <cell r="O18">
            <v>898</v>
          </cell>
          <cell r="P18">
            <v>449</v>
          </cell>
          <cell r="Q18">
            <v>898</v>
          </cell>
          <cell r="R18">
            <v>449</v>
          </cell>
          <cell r="S18">
            <v>299.33</v>
          </cell>
        </row>
        <row r="19">
          <cell r="A19">
            <v>4.5</v>
          </cell>
          <cell r="B19">
            <v>75</v>
          </cell>
          <cell r="C19">
            <v>155</v>
          </cell>
          <cell r="D19">
            <v>310</v>
          </cell>
          <cell r="E19">
            <v>310</v>
          </cell>
          <cell r="F19">
            <v>465</v>
          </cell>
          <cell r="G19">
            <v>465</v>
          </cell>
          <cell r="H19">
            <v>775</v>
          </cell>
          <cell r="I19">
            <v>775</v>
          </cell>
          <cell r="J19">
            <v>797.5</v>
          </cell>
          <cell r="K19">
            <v>542.5</v>
          </cell>
          <cell r="L19">
            <v>620</v>
          </cell>
          <cell r="M19">
            <v>542.5</v>
          </cell>
          <cell r="N19">
            <v>930</v>
          </cell>
          <cell r="O19">
            <v>930</v>
          </cell>
          <cell r="P19">
            <v>465</v>
          </cell>
          <cell r="Q19">
            <v>930</v>
          </cell>
          <cell r="R19">
            <v>465</v>
          </cell>
          <cell r="S19">
            <v>310</v>
          </cell>
        </row>
        <row r="20">
          <cell r="A20">
            <v>5</v>
          </cell>
          <cell r="B20">
            <v>70</v>
          </cell>
          <cell r="C20">
            <v>140</v>
          </cell>
          <cell r="D20">
            <v>280</v>
          </cell>
          <cell r="E20">
            <v>280</v>
          </cell>
          <cell r="F20">
            <v>420</v>
          </cell>
          <cell r="G20">
            <v>420</v>
          </cell>
          <cell r="H20">
            <v>700</v>
          </cell>
          <cell r="I20">
            <v>700</v>
          </cell>
          <cell r="J20">
            <v>755</v>
          </cell>
          <cell r="K20">
            <v>490</v>
          </cell>
          <cell r="L20">
            <v>560</v>
          </cell>
          <cell r="M20">
            <v>490</v>
          </cell>
          <cell r="N20">
            <v>840</v>
          </cell>
          <cell r="O20">
            <v>840</v>
          </cell>
          <cell r="P20">
            <v>420</v>
          </cell>
          <cell r="Q20">
            <v>840</v>
          </cell>
          <cell r="R20">
            <v>420</v>
          </cell>
          <cell r="S20">
            <v>280</v>
          </cell>
        </row>
        <row r="21">
          <cell r="A21">
            <v>5.25</v>
          </cell>
          <cell r="B21">
            <v>69.25</v>
          </cell>
          <cell r="C21">
            <v>138.5</v>
          </cell>
          <cell r="D21">
            <v>277</v>
          </cell>
          <cell r="E21">
            <v>277</v>
          </cell>
          <cell r="F21">
            <v>415.5</v>
          </cell>
          <cell r="G21">
            <v>415.5</v>
          </cell>
          <cell r="H21">
            <v>692.5</v>
          </cell>
          <cell r="I21">
            <v>692.5</v>
          </cell>
          <cell r="J21">
            <v>725</v>
          </cell>
          <cell r="K21">
            <v>485</v>
          </cell>
          <cell r="L21">
            <v>554</v>
          </cell>
          <cell r="M21">
            <v>484.75</v>
          </cell>
          <cell r="N21">
            <v>831</v>
          </cell>
          <cell r="O21">
            <v>831</v>
          </cell>
          <cell r="P21">
            <v>415.5</v>
          </cell>
          <cell r="Q21">
            <v>831</v>
          </cell>
          <cell r="R21">
            <v>415.5</v>
          </cell>
          <cell r="S21">
            <v>277</v>
          </cell>
        </row>
        <row r="22">
          <cell r="A22">
            <v>5.33</v>
          </cell>
          <cell r="B22">
            <v>69.5</v>
          </cell>
          <cell r="C22">
            <v>139</v>
          </cell>
          <cell r="D22">
            <v>278</v>
          </cell>
          <cell r="E22">
            <v>278</v>
          </cell>
          <cell r="F22">
            <v>417</v>
          </cell>
          <cell r="G22">
            <v>417</v>
          </cell>
          <cell r="H22">
            <v>695</v>
          </cell>
          <cell r="I22">
            <v>695</v>
          </cell>
          <cell r="J22">
            <v>735</v>
          </cell>
          <cell r="K22">
            <v>486.67</v>
          </cell>
          <cell r="L22">
            <v>556</v>
          </cell>
          <cell r="M22">
            <v>486.5</v>
          </cell>
          <cell r="N22">
            <v>834</v>
          </cell>
          <cell r="O22">
            <v>834</v>
          </cell>
          <cell r="P22">
            <v>417</v>
          </cell>
          <cell r="Q22">
            <v>834</v>
          </cell>
          <cell r="R22">
            <v>417</v>
          </cell>
          <cell r="S22">
            <v>278</v>
          </cell>
        </row>
        <row r="23">
          <cell r="A23">
            <v>5.5</v>
          </cell>
          <cell r="B23">
            <v>69.75</v>
          </cell>
          <cell r="C23">
            <v>139.5</v>
          </cell>
          <cell r="D23">
            <v>279</v>
          </cell>
          <cell r="E23">
            <v>279</v>
          </cell>
          <cell r="F23">
            <v>418.5</v>
          </cell>
          <cell r="G23">
            <v>418.5</v>
          </cell>
          <cell r="H23">
            <v>697.5</v>
          </cell>
          <cell r="I23">
            <v>697.5</v>
          </cell>
          <cell r="J23">
            <v>745</v>
          </cell>
          <cell r="K23">
            <v>488.5</v>
          </cell>
          <cell r="L23">
            <v>558</v>
          </cell>
          <cell r="M23">
            <v>488.25</v>
          </cell>
          <cell r="N23">
            <v>837</v>
          </cell>
          <cell r="O23">
            <v>837</v>
          </cell>
          <cell r="P23">
            <v>418.5</v>
          </cell>
          <cell r="Q23">
            <v>837</v>
          </cell>
          <cell r="R23">
            <v>418.5</v>
          </cell>
          <cell r="S23">
            <v>279</v>
          </cell>
        </row>
        <row r="24">
          <cell r="A24">
            <v>6</v>
          </cell>
          <cell r="B24">
            <v>69.5</v>
          </cell>
          <cell r="C24">
            <v>139</v>
          </cell>
          <cell r="D24">
            <v>278</v>
          </cell>
          <cell r="E24">
            <v>278</v>
          </cell>
          <cell r="F24">
            <v>417</v>
          </cell>
          <cell r="G24">
            <v>417</v>
          </cell>
          <cell r="H24">
            <v>695</v>
          </cell>
          <cell r="I24">
            <v>695</v>
          </cell>
          <cell r="J24">
            <v>735</v>
          </cell>
          <cell r="K24">
            <v>487</v>
          </cell>
          <cell r="L24">
            <v>556</v>
          </cell>
          <cell r="M24">
            <v>486.5</v>
          </cell>
          <cell r="N24">
            <v>834</v>
          </cell>
          <cell r="O24">
            <v>834</v>
          </cell>
          <cell r="P24">
            <v>417</v>
          </cell>
          <cell r="Q24">
            <v>834</v>
          </cell>
          <cell r="R24">
            <v>417</v>
          </cell>
          <cell r="S24">
            <v>278</v>
          </cell>
        </row>
        <row r="25">
          <cell r="A25">
            <v>6.25</v>
          </cell>
          <cell r="B25">
            <v>65.13</v>
          </cell>
          <cell r="C25">
            <v>130.25</v>
          </cell>
          <cell r="D25">
            <v>260.5</v>
          </cell>
          <cell r="E25">
            <v>260.5</v>
          </cell>
          <cell r="F25">
            <v>390.75</v>
          </cell>
          <cell r="G25">
            <v>390.75</v>
          </cell>
          <cell r="H25">
            <v>651.25</v>
          </cell>
          <cell r="I25">
            <v>651.25</v>
          </cell>
          <cell r="J25">
            <v>691.25</v>
          </cell>
          <cell r="K25">
            <v>456.25</v>
          </cell>
          <cell r="L25">
            <v>521</v>
          </cell>
          <cell r="M25">
            <v>455.88</v>
          </cell>
          <cell r="N25">
            <v>781.5</v>
          </cell>
          <cell r="O25">
            <v>781.5</v>
          </cell>
          <cell r="P25">
            <v>390.75</v>
          </cell>
          <cell r="Q25">
            <v>781.5</v>
          </cell>
          <cell r="R25">
            <v>390.75</v>
          </cell>
          <cell r="S25">
            <v>260.5</v>
          </cell>
        </row>
        <row r="26">
          <cell r="A26">
            <v>6.33</v>
          </cell>
          <cell r="B26">
            <v>69</v>
          </cell>
          <cell r="C26">
            <v>138</v>
          </cell>
          <cell r="D26">
            <v>276</v>
          </cell>
          <cell r="E26">
            <v>276</v>
          </cell>
          <cell r="F26">
            <v>414</v>
          </cell>
          <cell r="G26">
            <v>414</v>
          </cell>
          <cell r="H26">
            <v>690</v>
          </cell>
          <cell r="I26">
            <v>690</v>
          </cell>
          <cell r="J26">
            <v>715</v>
          </cell>
          <cell r="K26">
            <v>483.33</v>
          </cell>
          <cell r="L26">
            <v>552</v>
          </cell>
          <cell r="M26">
            <v>483</v>
          </cell>
          <cell r="N26">
            <v>828</v>
          </cell>
          <cell r="O26">
            <v>828</v>
          </cell>
          <cell r="P26">
            <v>414</v>
          </cell>
          <cell r="Q26">
            <v>828</v>
          </cell>
          <cell r="R26">
            <v>414</v>
          </cell>
          <cell r="S26">
            <v>276</v>
          </cell>
        </row>
        <row r="27">
          <cell r="A27">
            <v>6.5</v>
          </cell>
          <cell r="B27">
            <v>69.25</v>
          </cell>
          <cell r="C27">
            <v>138.5</v>
          </cell>
          <cell r="D27">
            <v>277</v>
          </cell>
          <cell r="E27">
            <v>277</v>
          </cell>
          <cell r="F27">
            <v>415.5</v>
          </cell>
          <cell r="G27">
            <v>415.5</v>
          </cell>
          <cell r="H27">
            <v>692.5</v>
          </cell>
          <cell r="I27">
            <v>692.5</v>
          </cell>
          <cell r="J27">
            <v>725</v>
          </cell>
          <cell r="K27">
            <v>485</v>
          </cell>
          <cell r="L27">
            <v>554</v>
          </cell>
          <cell r="M27">
            <v>484.75</v>
          </cell>
          <cell r="N27">
            <v>831</v>
          </cell>
          <cell r="O27">
            <v>831</v>
          </cell>
          <cell r="P27">
            <v>415.5</v>
          </cell>
          <cell r="Q27">
            <v>831</v>
          </cell>
          <cell r="R27">
            <v>415.5</v>
          </cell>
          <cell r="S27">
            <v>277</v>
          </cell>
        </row>
        <row r="28">
          <cell r="A28">
            <v>7</v>
          </cell>
          <cell r="B28">
            <v>69</v>
          </cell>
          <cell r="C28">
            <v>138</v>
          </cell>
          <cell r="D28">
            <v>276</v>
          </cell>
          <cell r="E28">
            <v>276</v>
          </cell>
          <cell r="F28">
            <v>414</v>
          </cell>
          <cell r="G28">
            <v>414</v>
          </cell>
          <cell r="H28">
            <v>690</v>
          </cell>
          <cell r="I28">
            <v>690</v>
          </cell>
          <cell r="J28">
            <v>715</v>
          </cell>
          <cell r="K28">
            <v>483</v>
          </cell>
          <cell r="L28">
            <v>552</v>
          </cell>
          <cell r="M28">
            <v>483</v>
          </cell>
          <cell r="N28">
            <v>828</v>
          </cell>
          <cell r="O28">
            <v>828</v>
          </cell>
          <cell r="P28">
            <v>414</v>
          </cell>
          <cell r="Q28">
            <v>828</v>
          </cell>
          <cell r="R28">
            <v>414</v>
          </cell>
          <cell r="S28">
            <v>276</v>
          </cell>
        </row>
        <row r="29">
          <cell r="A29">
            <v>7.25</v>
          </cell>
          <cell r="B29">
            <v>61</v>
          </cell>
          <cell r="C29">
            <v>122</v>
          </cell>
          <cell r="D29">
            <v>244.25</v>
          </cell>
          <cell r="E29">
            <v>244</v>
          </cell>
          <cell r="F29">
            <v>366.5</v>
          </cell>
          <cell r="G29">
            <v>366</v>
          </cell>
          <cell r="H29">
            <v>610</v>
          </cell>
          <cell r="I29">
            <v>610.75</v>
          </cell>
          <cell r="J29">
            <v>658.75</v>
          </cell>
          <cell r="K29">
            <v>427.25</v>
          </cell>
          <cell r="L29">
            <v>488</v>
          </cell>
          <cell r="M29">
            <v>427</v>
          </cell>
          <cell r="N29">
            <v>732</v>
          </cell>
          <cell r="O29">
            <v>732</v>
          </cell>
          <cell r="P29">
            <v>366</v>
          </cell>
          <cell r="Q29">
            <v>732</v>
          </cell>
          <cell r="R29">
            <v>366</v>
          </cell>
          <cell r="S29">
            <v>244</v>
          </cell>
        </row>
        <row r="30">
          <cell r="A30">
            <v>7.33</v>
          </cell>
          <cell r="B30">
            <v>63.67</v>
          </cell>
          <cell r="C30">
            <v>127.33</v>
          </cell>
          <cell r="D30">
            <v>254.67</v>
          </cell>
          <cell r="E30">
            <v>254.67</v>
          </cell>
          <cell r="F30">
            <v>382</v>
          </cell>
          <cell r="G30">
            <v>382</v>
          </cell>
          <cell r="H30">
            <v>636.67</v>
          </cell>
          <cell r="I30">
            <v>636.67</v>
          </cell>
          <cell r="J30">
            <v>676.67</v>
          </cell>
          <cell r="K30">
            <v>446</v>
          </cell>
          <cell r="L30">
            <v>509.33</v>
          </cell>
          <cell r="M30">
            <v>445.67</v>
          </cell>
          <cell r="N30">
            <v>764</v>
          </cell>
          <cell r="O30">
            <v>764</v>
          </cell>
          <cell r="P30">
            <v>382</v>
          </cell>
          <cell r="Q30">
            <v>764</v>
          </cell>
          <cell r="R30">
            <v>382</v>
          </cell>
          <cell r="S30">
            <v>254.67</v>
          </cell>
        </row>
        <row r="31">
          <cell r="A31">
            <v>7.5</v>
          </cell>
          <cell r="B31">
            <v>68.75</v>
          </cell>
          <cell r="C31">
            <v>137.5</v>
          </cell>
          <cell r="D31">
            <v>275</v>
          </cell>
          <cell r="E31">
            <v>275</v>
          </cell>
          <cell r="F31">
            <v>412.5</v>
          </cell>
          <cell r="G31">
            <v>412.5</v>
          </cell>
          <cell r="H31">
            <v>687.5</v>
          </cell>
          <cell r="I31">
            <v>687.5</v>
          </cell>
          <cell r="J31">
            <v>705</v>
          </cell>
          <cell r="K31">
            <v>481.5</v>
          </cell>
          <cell r="L31">
            <v>550</v>
          </cell>
          <cell r="M31">
            <v>481.25</v>
          </cell>
          <cell r="N31">
            <v>825</v>
          </cell>
          <cell r="O31">
            <v>825</v>
          </cell>
          <cell r="P31">
            <v>412.5</v>
          </cell>
          <cell r="Q31">
            <v>825</v>
          </cell>
          <cell r="R31">
            <v>412.5</v>
          </cell>
          <cell r="S31">
            <v>275</v>
          </cell>
        </row>
        <row r="32">
          <cell r="A32">
            <v>8</v>
          </cell>
          <cell r="B32">
            <v>68.5</v>
          </cell>
          <cell r="C32">
            <v>137</v>
          </cell>
          <cell r="D32">
            <v>274</v>
          </cell>
          <cell r="E32">
            <v>274</v>
          </cell>
          <cell r="F32">
            <v>411</v>
          </cell>
          <cell r="G32">
            <v>411</v>
          </cell>
          <cell r="H32">
            <v>685</v>
          </cell>
          <cell r="I32">
            <v>685</v>
          </cell>
          <cell r="J32">
            <v>695</v>
          </cell>
          <cell r="K32">
            <v>480</v>
          </cell>
          <cell r="L32">
            <v>548</v>
          </cell>
          <cell r="M32">
            <v>479.5</v>
          </cell>
          <cell r="N32">
            <v>822</v>
          </cell>
          <cell r="O32">
            <v>822</v>
          </cell>
          <cell r="P32">
            <v>411</v>
          </cell>
          <cell r="Q32">
            <v>822</v>
          </cell>
          <cell r="R32">
            <v>411</v>
          </cell>
          <cell r="S32">
            <v>274</v>
          </cell>
        </row>
        <row r="33">
          <cell r="A33">
            <v>8.25</v>
          </cell>
          <cell r="B33">
            <v>56.88</v>
          </cell>
          <cell r="C33">
            <v>113.75</v>
          </cell>
          <cell r="D33">
            <v>228.25</v>
          </cell>
          <cell r="E33">
            <v>227.5</v>
          </cell>
          <cell r="F33">
            <v>342.75</v>
          </cell>
          <cell r="G33">
            <v>341.25</v>
          </cell>
          <cell r="H33">
            <v>568.75</v>
          </cell>
          <cell r="I33">
            <v>571</v>
          </cell>
          <cell r="J33">
            <v>627.5</v>
          </cell>
          <cell r="K33">
            <v>398.5</v>
          </cell>
          <cell r="L33">
            <v>455</v>
          </cell>
          <cell r="M33">
            <v>398.13</v>
          </cell>
          <cell r="N33">
            <v>682.5</v>
          </cell>
          <cell r="O33">
            <v>682.5</v>
          </cell>
          <cell r="P33">
            <v>341.25</v>
          </cell>
          <cell r="Q33">
            <v>682.5</v>
          </cell>
          <cell r="R33">
            <v>341.25</v>
          </cell>
          <cell r="S33">
            <v>227.5</v>
          </cell>
        </row>
        <row r="34">
          <cell r="A34">
            <v>8.33</v>
          </cell>
          <cell r="B34">
            <v>58.33</v>
          </cell>
          <cell r="C34">
            <v>116.67</v>
          </cell>
          <cell r="D34">
            <v>233.67</v>
          </cell>
          <cell r="E34">
            <v>233.33</v>
          </cell>
          <cell r="F34">
            <v>350.67</v>
          </cell>
          <cell r="G34">
            <v>350</v>
          </cell>
          <cell r="H34">
            <v>583.33</v>
          </cell>
          <cell r="I34">
            <v>584.33</v>
          </cell>
          <cell r="J34">
            <v>640</v>
          </cell>
          <cell r="K34">
            <v>408.67</v>
          </cell>
          <cell r="L34">
            <v>466.67</v>
          </cell>
          <cell r="M34">
            <v>408.33</v>
          </cell>
          <cell r="N34">
            <v>700</v>
          </cell>
          <cell r="O34">
            <v>700</v>
          </cell>
          <cell r="P34">
            <v>350</v>
          </cell>
          <cell r="Q34">
            <v>700</v>
          </cell>
          <cell r="R34">
            <v>350</v>
          </cell>
          <cell r="S34">
            <v>233.33</v>
          </cell>
        </row>
        <row r="35">
          <cell r="A35">
            <v>8.5</v>
          </cell>
          <cell r="B35">
            <v>61</v>
          </cell>
          <cell r="C35">
            <v>122</v>
          </cell>
          <cell r="D35">
            <v>244</v>
          </cell>
          <cell r="E35">
            <v>244</v>
          </cell>
          <cell r="F35">
            <v>366</v>
          </cell>
          <cell r="G35">
            <v>366</v>
          </cell>
          <cell r="H35">
            <v>610</v>
          </cell>
          <cell r="I35">
            <v>610</v>
          </cell>
          <cell r="J35">
            <v>657.5</v>
          </cell>
          <cell r="K35">
            <v>427.5</v>
          </cell>
          <cell r="L35">
            <v>488</v>
          </cell>
          <cell r="M35">
            <v>427</v>
          </cell>
          <cell r="N35">
            <v>732</v>
          </cell>
          <cell r="O35">
            <v>732</v>
          </cell>
          <cell r="P35">
            <v>366</v>
          </cell>
          <cell r="Q35">
            <v>732</v>
          </cell>
          <cell r="R35">
            <v>366</v>
          </cell>
          <cell r="S35">
            <v>244</v>
          </cell>
        </row>
        <row r="36">
          <cell r="A36">
            <v>9</v>
          </cell>
          <cell r="B36">
            <v>53.5</v>
          </cell>
          <cell r="C36">
            <v>107</v>
          </cell>
          <cell r="D36">
            <v>214</v>
          </cell>
          <cell r="E36">
            <v>214</v>
          </cell>
          <cell r="F36">
            <v>321</v>
          </cell>
          <cell r="G36">
            <v>321</v>
          </cell>
          <cell r="H36">
            <v>535</v>
          </cell>
          <cell r="I36">
            <v>535</v>
          </cell>
          <cell r="J36">
            <v>620</v>
          </cell>
          <cell r="K36">
            <v>375</v>
          </cell>
          <cell r="L36">
            <v>428</v>
          </cell>
          <cell r="M36">
            <v>374.5</v>
          </cell>
          <cell r="N36">
            <v>642</v>
          </cell>
          <cell r="O36">
            <v>642</v>
          </cell>
          <cell r="P36">
            <v>321</v>
          </cell>
          <cell r="Q36">
            <v>642</v>
          </cell>
          <cell r="R36">
            <v>321</v>
          </cell>
          <cell r="S36">
            <v>214</v>
          </cell>
        </row>
        <row r="37">
          <cell r="A37">
            <v>9.25</v>
          </cell>
          <cell r="B37">
            <v>52.75</v>
          </cell>
          <cell r="C37">
            <v>105.5</v>
          </cell>
          <cell r="D37">
            <v>212.5</v>
          </cell>
          <cell r="E37">
            <v>211</v>
          </cell>
          <cell r="F37">
            <v>319.5</v>
          </cell>
          <cell r="G37">
            <v>316.5</v>
          </cell>
          <cell r="H37">
            <v>527.5</v>
          </cell>
          <cell r="I37">
            <v>532</v>
          </cell>
          <cell r="J37">
            <v>597.5</v>
          </cell>
          <cell r="K37">
            <v>369.5</v>
          </cell>
          <cell r="L37">
            <v>422</v>
          </cell>
          <cell r="M37">
            <v>369.25</v>
          </cell>
          <cell r="N37">
            <v>633</v>
          </cell>
          <cell r="O37">
            <v>633</v>
          </cell>
          <cell r="P37">
            <v>316.5</v>
          </cell>
          <cell r="Q37">
            <v>633</v>
          </cell>
          <cell r="R37">
            <v>316.5</v>
          </cell>
          <cell r="S37">
            <v>211</v>
          </cell>
        </row>
        <row r="38">
          <cell r="A38">
            <v>9.33</v>
          </cell>
          <cell r="B38">
            <v>53</v>
          </cell>
          <cell r="C38">
            <v>106</v>
          </cell>
          <cell r="D38">
            <v>213</v>
          </cell>
          <cell r="E38">
            <v>212</v>
          </cell>
          <cell r="F38">
            <v>320</v>
          </cell>
          <cell r="G38">
            <v>318</v>
          </cell>
          <cell r="H38">
            <v>530</v>
          </cell>
          <cell r="I38">
            <v>533</v>
          </cell>
          <cell r="J38">
            <v>605</v>
          </cell>
          <cell r="K38">
            <v>371.33</v>
          </cell>
          <cell r="L38">
            <v>424</v>
          </cell>
          <cell r="M38">
            <v>371</v>
          </cell>
          <cell r="N38">
            <v>636</v>
          </cell>
          <cell r="O38">
            <v>636</v>
          </cell>
          <cell r="P38">
            <v>318</v>
          </cell>
          <cell r="Q38">
            <v>636</v>
          </cell>
          <cell r="R38">
            <v>318</v>
          </cell>
          <cell r="S38">
            <v>212</v>
          </cell>
        </row>
        <row r="39">
          <cell r="A39">
            <v>9.5</v>
          </cell>
          <cell r="B39">
            <v>53.25</v>
          </cell>
          <cell r="C39">
            <v>106.5</v>
          </cell>
          <cell r="D39">
            <v>213.5</v>
          </cell>
          <cell r="E39">
            <v>213</v>
          </cell>
          <cell r="F39">
            <v>320.5</v>
          </cell>
          <cell r="G39">
            <v>319.5</v>
          </cell>
          <cell r="H39">
            <v>532.5</v>
          </cell>
          <cell r="I39">
            <v>534</v>
          </cell>
          <cell r="J39">
            <v>612.5</v>
          </cell>
          <cell r="K39">
            <v>373</v>
          </cell>
          <cell r="L39">
            <v>426</v>
          </cell>
          <cell r="M39">
            <v>372.75</v>
          </cell>
          <cell r="N39">
            <v>639</v>
          </cell>
          <cell r="O39">
            <v>639</v>
          </cell>
          <cell r="P39">
            <v>319.5</v>
          </cell>
          <cell r="Q39">
            <v>639</v>
          </cell>
          <cell r="R39">
            <v>319.5</v>
          </cell>
          <cell r="S39">
            <v>213</v>
          </cell>
        </row>
        <row r="40">
          <cell r="A40">
            <v>10</v>
          </cell>
          <cell r="B40">
            <v>53</v>
          </cell>
          <cell r="C40">
            <v>106</v>
          </cell>
          <cell r="D40">
            <v>213</v>
          </cell>
          <cell r="E40">
            <v>212</v>
          </cell>
          <cell r="F40">
            <v>320</v>
          </cell>
          <cell r="G40">
            <v>318</v>
          </cell>
          <cell r="H40">
            <v>530</v>
          </cell>
          <cell r="I40">
            <v>533</v>
          </cell>
          <cell r="J40">
            <v>605</v>
          </cell>
          <cell r="K40">
            <v>371</v>
          </cell>
          <cell r="L40">
            <v>424</v>
          </cell>
          <cell r="M40">
            <v>371</v>
          </cell>
          <cell r="N40">
            <v>636</v>
          </cell>
          <cell r="O40">
            <v>636</v>
          </cell>
          <cell r="P40">
            <v>318</v>
          </cell>
          <cell r="Q40">
            <v>636</v>
          </cell>
          <cell r="R40">
            <v>318</v>
          </cell>
          <cell r="S40">
            <v>212</v>
          </cell>
        </row>
        <row r="41">
          <cell r="A41">
            <v>10.25</v>
          </cell>
          <cell r="B41">
            <v>52.25</v>
          </cell>
          <cell r="C41">
            <v>104.5</v>
          </cell>
          <cell r="D41">
            <v>209.75</v>
          </cell>
          <cell r="E41">
            <v>209</v>
          </cell>
          <cell r="F41">
            <v>315</v>
          </cell>
          <cell r="G41">
            <v>313.5</v>
          </cell>
          <cell r="H41">
            <v>522.5</v>
          </cell>
          <cell r="I41">
            <v>524.75</v>
          </cell>
          <cell r="J41">
            <v>573.75</v>
          </cell>
          <cell r="K41">
            <v>366</v>
          </cell>
          <cell r="L41">
            <v>418</v>
          </cell>
          <cell r="M41">
            <v>365.75</v>
          </cell>
          <cell r="N41">
            <v>627</v>
          </cell>
          <cell r="O41">
            <v>627</v>
          </cell>
          <cell r="P41">
            <v>313.5</v>
          </cell>
          <cell r="Q41">
            <v>627</v>
          </cell>
          <cell r="R41">
            <v>313.5</v>
          </cell>
          <cell r="S41">
            <v>209</v>
          </cell>
        </row>
        <row r="42">
          <cell r="A42">
            <v>10.33</v>
          </cell>
          <cell r="B42">
            <v>52.5</v>
          </cell>
          <cell r="C42">
            <v>105</v>
          </cell>
          <cell r="D42">
            <v>212</v>
          </cell>
          <cell r="E42">
            <v>210</v>
          </cell>
          <cell r="F42">
            <v>319</v>
          </cell>
          <cell r="G42">
            <v>315</v>
          </cell>
          <cell r="H42">
            <v>525</v>
          </cell>
          <cell r="I42">
            <v>531</v>
          </cell>
          <cell r="J42">
            <v>590</v>
          </cell>
          <cell r="K42">
            <v>367.67</v>
          </cell>
          <cell r="L42">
            <v>420</v>
          </cell>
          <cell r="M42">
            <v>367.5</v>
          </cell>
          <cell r="N42">
            <v>630</v>
          </cell>
          <cell r="O42">
            <v>630</v>
          </cell>
          <cell r="P42">
            <v>315</v>
          </cell>
          <cell r="Q42">
            <v>630</v>
          </cell>
          <cell r="R42">
            <v>315</v>
          </cell>
          <cell r="S42">
            <v>210</v>
          </cell>
        </row>
        <row r="43">
          <cell r="A43">
            <v>10.5</v>
          </cell>
          <cell r="B43">
            <v>52.75</v>
          </cell>
          <cell r="C43">
            <v>105.5</v>
          </cell>
          <cell r="D43">
            <v>212.5</v>
          </cell>
          <cell r="E43">
            <v>211</v>
          </cell>
          <cell r="F43">
            <v>319.5</v>
          </cell>
          <cell r="G43">
            <v>316.5</v>
          </cell>
          <cell r="H43">
            <v>527.5</v>
          </cell>
          <cell r="I43">
            <v>532</v>
          </cell>
          <cell r="J43">
            <v>597.5</v>
          </cell>
          <cell r="K43">
            <v>369.5</v>
          </cell>
          <cell r="L43">
            <v>422</v>
          </cell>
          <cell r="M43">
            <v>369.25</v>
          </cell>
          <cell r="N43">
            <v>633</v>
          </cell>
          <cell r="O43">
            <v>633</v>
          </cell>
          <cell r="P43">
            <v>316.5</v>
          </cell>
          <cell r="Q43">
            <v>633</v>
          </cell>
          <cell r="R43">
            <v>316.5</v>
          </cell>
          <cell r="S43">
            <v>211</v>
          </cell>
        </row>
        <row r="44">
          <cell r="A44">
            <v>11</v>
          </cell>
          <cell r="B44">
            <v>52.5</v>
          </cell>
          <cell r="C44">
            <v>105</v>
          </cell>
          <cell r="D44">
            <v>212</v>
          </cell>
          <cell r="E44">
            <v>210</v>
          </cell>
          <cell r="F44">
            <v>319</v>
          </cell>
          <cell r="G44">
            <v>315</v>
          </cell>
          <cell r="H44">
            <v>525</v>
          </cell>
          <cell r="I44">
            <v>531</v>
          </cell>
          <cell r="J44">
            <v>590</v>
          </cell>
          <cell r="K44">
            <v>368</v>
          </cell>
          <cell r="L44">
            <v>420</v>
          </cell>
          <cell r="M44">
            <v>367.5</v>
          </cell>
          <cell r="N44">
            <v>630</v>
          </cell>
          <cell r="O44">
            <v>630</v>
          </cell>
          <cell r="P44">
            <v>315</v>
          </cell>
          <cell r="Q44">
            <v>630</v>
          </cell>
          <cell r="R44">
            <v>315</v>
          </cell>
          <cell r="S44">
            <v>210</v>
          </cell>
        </row>
        <row r="45">
          <cell r="A45">
            <v>11.25</v>
          </cell>
          <cell r="B45">
            <v>51.75</v>
          </cell>
          <cell r="C45">
            <v>103.5</v>
          </cell>
          <cell r="D45">
            <v>207</v>
          </cell>
          <cell r="E45">
            <v>207</v>
          </cell>
          <cell r="F45">
            <v>310.5</v>
          </cell>
          <cell r="G45">
            <v>310.5</v>
          </cell>
          <cell r="H45">
            <v>517.5</v>
          </cell>
          <cell r="I45">
            <v>517.5</v>
          </cell>
          <cell r="J45">
            <v>550</v>
          </cell>
          <cell r="K45">
            <v>362.5</v>
          </cell>
          <cell r="L45">
            <v>414</v>
          </cell>
          <cell r="M45">
            <v>362.25</v>
          </cell>
          <cell r="N45">
            <v>621</v>
          </cell>
          <cell r="O45">
            <v>621</v>
          </cell>
          <cell r="P45">
            <v>310.5</v>
          </cell>
          <cell r="Q45">
            <v>621</v>
          </cell>
          <cell r="R45">
            <v>310.5</v>
          </cell>
          <cell r="S45">
            <v>207</v>
          </cell>
        </row>
        <row r="46">
          <cell r="A46">
            <v>11.33</v>
          </cell>
          <cell r="B46">
            <v>52</v>
          </cell>
          <cell r="C46">
            <v>104</v>
          </cell>
          <cell r="D46">
            <v>208.67</v>
          </cell>
          <cell r="E46">
            <v>208</v>
          </cell>
          <cell r="F46">
            <v>313.33</v>
          </cell>
          <cell r="G46">
            <v>312</v>
          </cell>
          <cell r="H46">
            <v>520</v>
          </cell>
          <cell r="I46">
            <v>522</v>
          </cell>
          <cell r="J46">
            <v>563.33</v>
          </cell>
          <cell r="K46">
            <v>364.33</v>
          </cell>
          <cell r="L46">
            <v>416</v>
          </cell>
          <cell r="M46">
            <v>364</v>
          </cell>
          <cell r="N46">
            <v>624</v>
          </cell>
          <cell r="O46">
            <v>624</v>
          </cell>
          <cell r="P46">
            <v>312</v>
          </cell>
          <cell r="Q46">
            <v>624</v>
          </cell>
          <cell r="R46">
            <v>312</v>
          </cell>
          <cell r="S46">
            <v>208</v>
          </cell>
        </row>
        <row r="47">
          <cell r="A47">
            <v>11.5</v>
          </cell>
          <cell r="B47">
            <v>52.25</v>
          </cell>
          <cell r="C47">
            <v>104.5</v>
          </cell>
          <cell r="D47">
            <v>211.5</v>
          </cell>
          <cell r="E47">
            <v>209</v>
          </cell>
          <cell r="F47">
            <v>318.5</v>
          </cell>
          <cell r="G47">
            <v>313.5</v>
          </cell>
          <cell r="H47">
            <v>522.5</v>
          </cell>
          <cell r="I47">
            <v>530</v>
          </cell>
          <cell r="J47">
            <v>582.5</v>
          </cell>
          <cell r="K47">
            <v>366</v>
          </cell>
          <cell r="L47">
            <v>418</v>
          </cell>
          <cell r="M47">
            <v>365.75</v>
          </cell>
          <cell r="N47">
            <v>627</v>
          </cell>
          <cell r="O47">
            <v>627</v>
          </cell>
          <cell r="P47">
            <v>313.5</v>
          </cell>
          <cell r="Q47">
            <v>627</v>
          </cell>
          <cell r="R47">
            <v>313.5</v>
          </cell>
          <cell r="S47">
            <v>209</v>
          </cell>
        </row>
        <row r="48">
          <cell r="A48">
            <v>12</v>
          </cell>
          <cell r="B48">
            <v>52</v>
          </cell>
          <cell r="C48">
            <v>104</v>
          </cell>
          <cell r="D48">
            <v>211</v>
          </cell>
          <cell r="E48">
            <v>208</v>
          </cell>
          <cell r="F48">
            <v>318</v>
          </cell>
          <cell r="G48">
            <v>312</v>
          </cell>
          <cell r="H48">
            <v>520</v>
          </cell>
          <cell r="I48">
            <v>529</v>
          </cell>
          <cell r="J48">
            <v>575</v>
          </cell>
          <cell r="K48">
            <v>364</v>
          </cell>
          <cell r="L48">
            <v>416</v>
          </cell>
          <cell r="M48">
            <v>364</v>
          </cell>
          <cell r="N48">
            <v>624</v>
          </cell>
          <cell r="O48">
            <v>624</v>
          </cell>
          <cell r="P48">
            <v>312</v>
          </cell>
          <cell r="Q48">
            <v>624</v>
          </cell>
          <cell r="R48">
            <v>312</v>
          </cell>
          <cell r="S48">
            <v>208</v>
          </cell>
        </row>
        <row r="49">
          <cell r="A49">
            <v>12.25</v>
          </cell>
          <cell r="B49">
            <v>51.25</v>
          </cell>
          <cell r="C49">
            <v>102.5</v>
          </cell>
          <cell r="D49">
            <v>204.25</v>
          </cell>
          <cell r="E49">
            <v>205</v>
          </cell>
          <cell r="F49">
            <v>306</v>
          </cell>
          <cell r="G49">
            <v>307.5</v>
          </cell>
          <cell r="H49">
            <v>512.5</v>
          </cell>
          <cell r="I49">
            <v>510.25</v>
          </cell>
          <cell r="J49">
            <v>526.25</v>
          </cell>
          <cell r="K49">
            <v>359</v>
          </cell>
          <cell r="L49">
            <v>410</v>
          </cell>
          <cell r="M49">
            <v>358.75</v>
          </cell>
          <cell r="N49">
            <v>615</v>
          </cell>
          <cell r="O49">
            <v>615</v>
          </cell>
          <cell r="P49">
            <v>307.5</v>
          </cell>
          <cell r="Q49">
            <v>615</v>
          </cell>
          <cell r="R49">
            <v>307.5</v>
          </cell>
          <cell r="S49">
            <v>205</v>
          </cell>
        </row>
        <row r="50">
          <cell r="A50">
            <v>12.33</v>
          </cell>
          <cell r="B50">
            <v>51.5</v>
          </cell>
          <cell r="C50">
            <v>103</v>
          </cell>
          <cell r="D50">
            <v>205.33</v>
          </cell>
          <cell r="E50">
            <v>206</v>
          </cell>
          <cell r="F50">
            <v>307.67</v>
          </cell>
          <cell r="G50">
            <v>309</v>
          </cell>
          <cell r="H50">
            <v>515</v>
          </cell>
          <cell r="I50">
            <v>513</v>
          </cell>
          <cell r="J50">
            <v>536.67</v>
          </cell>
          <cell r="K50">
            <v>360.67</v>
          </cell>
          <cell r="L50">
            <v>412</v>
          </cell>
          <cell r="M50">
            <v>360.5</v>
          </cell>
          <cell r="N50">
            <v>618</v>
          </cell>
          <cell r="O50">
            <v>618</v>
          </cell>
          <cell r="P50">
            <v>309</v>
          </cell>
          <cell r="Q50">
            <v>618</v>
          </cell>
          <cell r="R50">
            <v>309</v>
          </cell>
          <cell r="S50">
            <v>206</v>
          </cell>
        </row>
        <row r="51">
          <cell r="A51">
            <v>12.5</v>
          </cell>
          <cell r="B51">
            <v>51.75</v>
          </cell>
          <cell r="C51">
            <v>103.5</v>
          </cell>
          <cell r="D51">
            <v>207</v>
          </cell>
          <cell r="E51">
            <v>207</v>
          </cell>
          <cell r="F51">
            <v>310.5</v>
          </cell>
          <cell r="G51">
            <v>310.5</v>
          </cell>
          <cell r="H51">
            <v>517.5</v>
          </cell>
          <cell r="I51">
            <v>517.5</v>
          </cell>
          <cell r="J51">
            <v>550</v>
          </cell>
          <cell r="K51">
            <v>362.5</v>
          </cell>
          <cell r="L51">
            <v>414</v>
          </cell>
          <cell r="M51">
            <v>362.25</v>
          </cell>
          <cell r="N51">
            <v>621</v>
          </cell>
          <cell r="O51">
            <v>621</v>
          </cell>
          <cell r="P51">
            <v>310.5</v>
          </cell>
          <cell r="Q51">
            <v>621</v>
          </cell>
          <cell r="R51">
            <v>310.5</v>
          </cell>
          <cell r="S51">
            <v>207</v>
          </cell>
        </row>
        <row r="52">
          <cell r="A52">
            <v>13</v>
          </cell>
          <cell r="B52">
            <v>51.5</v>
          </cell>
          <cell r="C52">
            <v>103</v>
          </cell>
          <cell r="D52">
            <v>203</v>
          </cell>
          <cell r="E52">
            <v>206</v>
          </cell>
          <cell r="F52">
            <v>303</v>
          </cell>
          <cell r="G52">
            <v>309</v>
          </cell>
          <cell r="H52">
            <v>515</v>
          </cell>
          <cell r="I52">
            <v>506</v>
          </cell>
          <cell r="J52">
            <v>525</v>
          </cell>
          <cell r="K52">
            <v>361</v>
          </cell>
          <cell r="L52">
            <v>412</v>
          </cell>
          <cell r="M52">
            <v>360.5</v>
          </cell>
          <cell r="N52">
            <v>618</v>
          </cell>
          <cell r="O52">
            <v>618</v>
          </cell>
          <cell r="P52">
            <v>309</v>
          </cell>
          <cell r="Q52">
            <v>618</v>
          </cell>
          <cell r="R52">
            <v>309</v>
          </cell>
          <cell r="S52">
            <v>206</v>
          </cell>
        </row>
        <row r="53">
          <cell r="A53">
            <v>13.25</v>
          </cell>
          <cell r="B53">
            <v>50.75</v>
          </cell>
          <cell r="C53">
            <v>101.5</v>
          </cell>
          <cell r="D53">
            <v>201.5</v>
          </cell>
          <cell r="E53">
            <v>203</v>
          </cell>
          <cell r="F53">
            <v>301.5</v>
          </cell>
          <cell r="G53">
            <v>304.5</v>
          </cell>
          <cell r="H53">
            <v>507.5</v>
          </cell>
          <cell r="I53">
            <v>503</v>
          </cell>
          <cell r="J53">
            <v>502.5</v>
          </cell>
          <cell r="K53">
            <v>355.5</v>
          </cell>
          <cell r="L53">
            <v>406</v>
          </cell>
          <cell r="M53">
            <v>355.25</v>
          </cell>
          <cell r="N53">
            <v>609</v>
          </cell>
          <cell r="O53">
            <v>609</v>
          </cell>
          <cell r="P53">
            <v>304.5</v>
          </cell>
          <cell r="Q53">
            <v>609</v>
          </cell>
          <cell r="R53">
            <v>304.5</v>
          </cell>
          <cell r="S53">
            <v>203</v>
          </cell>
        </row>
        <row r="54">
          <cell r="A54">
            <v>13.33</v>
          </cell>
          <cell r="B54">
            <v>51</v>
          </cell>
          <cell r="C54">
            <v>102</v>
          </cell>
          <cell r="D54">
            <v>202</v>
          </cell>
          <cell r="E54">
            <v>204</v>
          </cell>
          <cell r="F54">
            <v>302</v>
          </cell>
          <cell r="G54">
            <v>306</v>
          </cell>
          <cell r="H54">
            <v>510</v>
          </cell>
          <cell r="I54">
            <v>504</v>
          </cell>
          <cell r="J54">
            <v>510</v>
          </cell>
          <cell r="K54">
            <v>357.33</v>
          </cell>
          <cell r="L54">
            <v>408</v>
          </cell>
          <cell r="M54">
            <v>357</v>
          </cell>
          <cell r="N54">
            <v>612</v>
          </cell>
          <cell r="O54">
            <v>612</v>
          </cell>
          <cell r="P54">
            <v>306</v>
          </cell>
          <cell r="Q54">
            <v>612</v>
          </cell>
          <cell r="R54">
            <v>306</v>
          </cell>
          <cell r="S54">
            <v>204</v>
          </cell>
        </row>
        <row r="55">
          <cell r="A55">
            <v>13.5</v>
          </cell>
          <cell r="B55">
            <v>51.25</v>
          </cell>
          <cell r="C55">
            <v>102.5</v>
          </cell>
          <cell r="D55">
            <v>202.5</v>
          </cell>
          <cell r="E55">
            <v>205</v>
          </cell>
          <cell r="F55">
            <v>302.5</v>
          </cell>
          <cell r="G55">
            <v>307.5</v>
          </cell>
          <cell r="H55">
            <v>512.5</v>
          </cell>
          <cell r="I55">
            <v>505</v>
          </cell>
          <cell r="J55">
            <v>517.5</v>
          </cell>
          <cell r="K55">
            <v>359</v>
          </cell>
          <cell r="L55">
            <v>410</v>
          </cell>
          <cell r="M55">
            <v>358.75</v>
          </cell>
          <cell r="N55">
            <v>615</v>
          </cell>
          <cell r="O55">
            <v>615</v>
          </cell>
          <cell r="P55">
            <v>307.5</v>
          </cell>
          <cell r="Q55">
            <v>615</v>
          </cell>
          <cell r="R55">
            <v>307.5</v>
          </cell>
          <cell r="S55">
            <v>205</v>
          </cell>
        </row>
        <row r="56">
          <cell r="A56">
            <v>14</v>
          </cell>
          <cell r="B56">
            <v>51</v>
          </cell>
          <cell r="C56">
            <v>102</v>
          </cell>
          <cell r="D56">
            <v>202</v>
          </cell>
          <cell r="E56">
            <v>204</v>
          </cell>
          <cell r="F56">
            <v>302</v>
          </cell>
          <cell r="G56">
            <v>306</v>
          </cell>
          <cell r="H56">
            <v>510</v>
          </cell>
          <cell r="I56">
            <v>504</v>
          </cell>
          <cell r="J56">
            <v>510</v>
          </cell>
          <cell r="K56">
            <v>357</v>
          </cell>
          <cell r="L56">
            <v>408</v>
          </cell>
          <cell r="M56">
            <v>357</v>
          </cell>
          <cell r="N56">
            <v>612</v>
          </cell>
          <cell r="O56">
            <v>612</v>
          </cell>
          <cell r="P56">
            <v>306</v>
          </cell>
          <cell r="Q56">
            <v>612</v>
          </cell>
          <cell r="R56">
            <v>306</v>
          </cell>
          <cell r="S56">
            <v>204</v>
          </cell>
        </row>
        <row r="57">
          <cell r="A57">
            <v>14.25</v>
          </cell>
          <cell r="B57">
            <v>46.63</v>
          </cell>
          <cell r="C57">
            <v>93.25</v>
          </cell>
          <cell r="D57">
            <v>185.75</v>
          </cell>
          <cell r="E57">
            <v>186.5</v>
          </cell>
          <cell r="F57">
            <v>278.25</v>
          </cell>
          <cell r="G57">
            <v>279.75</v>
          </cell>
          <cell r="H57">
            <v>466.25</v>
          </cell>
          <cell r="I57">
            <v>464</v>
          </cell>
          <cell r="J57">
            <v>475</v>
          </cell>
          <cell r="K57">
            <v>326.5</v>
          </cell>
          <cell r="L57">
            <v>373</v>
          </cell>
          <cell r="M57">
            <v>326.38</v>
          </cell>
          <cell r="N57">
            <v>559.5</v>
          </cell>
          <cell r="O57">
            <v>559.5</v>
          </cell>
          <cell r="P57">
            <v>279.75</v>
          </cell>
          <cell r="Q57">
            <v>559.5</v>
          </cell>
          <cell r="R57">
            <v>279.75</v>
          </cell>
          <cell r="S57">
            <v>186.5</v>
          </cell>
        </row>
        <row r="58">
          <cell r="A58">
            <v>14.33</v>
          </cell>
          <cell r="B58">
            <v>50.5</v>
          </cell>
          <cell r="C58">
            <v>101</v>
          </cell>
          <cell r="D58">
            <v>201</v>
          </cell>
          <cell r="E58">
            <v>202</v>
          </cell>
          <cell r="F58">
            <v>301</v>
          </cell>
          <cell r="G58">
            <v>303</v>
          </cell>
          <cell r="H58">
            <v>505</v>
          </cell>
          <cell r="I58">
            <v>502</v>
          </cell>
          <cell r="J58">
            <v>495</v>
          </cell>
          <cell r="K58">
            <v>353.67</v>
          </cell>
          <cell r="L58">
            <v>404</v>
          </cell>
          <cell r="M58">
            <v>353.5</v>
          </cell>
          <cell r="N58">
            <v>606</v>
          </cell>
          <cell r="O58">
            <v>606</v>
          </cell>
          <cell r="P58">
            <v>303</v>
          </cell>
          <cell r="Q58">
            <v>606</v>
          </cell>
          <cell r="R58">
            <v>303</v>
          </cell>
          <cell r="S58">
            <v>202</v>
          </cell>
        </row>
        <row r="59">
          <cell r="A59">
            <v>14.5</v>
          </cell>
          <cell r="B59">
            <v>50.75</v>
          </cell>
          <cell r="C59">
            <v>101.5</v>
          </cell>
          <cell r="D59">
            <v>201.5</v>
          </cell>
          <cell r="E59">
            <v>203</v>
          </cell>
          <cell r="F59">
            <v>301.5</v>
          </cell>
          <cell r="G59">
            <v>304.5</v>
          </cell>
          <cell r="H59">
            <v>507.5</v>
          </cell>
          <cell r="I59">
            <v>503</v>
          </cell>
          <cell r="J59">
            <v>502.5</v>
          </cell>
          <cell r="K59">
            <v>355.5</v>
          </cell>
          <cell r="L59">
            <v>406</v>
          </cell>
          <cell r="M59">
            <v>355.25</v>
          </cell>
          <cell r="N59">
            <v>609</v>
          </cell>
          <cell r="O59">
            <v>609</v>
          </cell>
          <cell r="P59">
            <v>304.5</v>
          </cell>
          <cell r="Q59">
            <v>609</v>
          </cell>
          <cell r="R59">
            <v>304.5</v>
          </cell>
          <cell r="S59">
            <v>203</v>
          </cell>
        </row>
        <row r="60">
          <cell r="A60">
            <v>15</v>
          </cell>
          <cell r="B60">
            <v>50.5</v>
          </cell>
          <cell r="C60">
            <v>101</v>
          </cell>
          <cell r="D60">
            <v>201</v>
          </cell>
          <cell r="E60">
            <v>202</v>
          </cell>
          <cell r="F60">
            <v>301</v>
          </cell>
          <cell r="G60">
            <v>303</v>
          </cell>
          <cell r="H60">
            <v>505</v>
          </cell>
          <cell r="I60">
            <v>502</v>
          </cell>
          <cell r="J60">
            <v>495</v>
          </cell>
          <cell r="K60">
            <v>354</v>
          </cell>
          <cell r="L60">
            <v>404</v>
          </cell>
          <cell r="M60">
            <v>353.5</v>
          </cell>
          <cell r="N60">
            <v>606</v>
          </cell>
          <cell r="O60">
            <v>606</v>
          </cell>
          <cell r="P60">
            <v>303</v>
          </cell>
          <cell r="Q60">
            <v>606</v>
          </cell>
          <cell r="R60">
            <v>303</v>
          </cell>
          <cell r="S60">
            <v>202</v>
          </cell>
        </row>
        <row r="61">
          <cell r="A61">
            <v>15.25</v>
          </cell>
          <cell r="B61">
            <v>42.5</v>
          </cell>
          <cell r="C61">
            <v>85</v>
          </cell>
          <cell r="D61">
            <v>170</v>
          </cell>
          <cell r="E61">
            <v>170</v>
          </cell>
          <cell r="F61">
            <v>255</v>
          </cell>
          <cell r="G61">
            <v>255</v>
          </cell>
          <cell r="H61">
            <v>425</v>
          </cell>
          <cell r="I61">
            <v>425</v>
          </cell>
          <cell r="J61">
            <v>450</v>
          </cell>
          <cell r="K61">
            <v>297.75</v>
          </cell>
          <cell r="L61">
            <v>340</v>
          </cell>
          <cell r="M61">
            <v>297.5</v>
          </cell>
          <cell r="N61">
            <v>510</v>
          </cell>
          <cell r="O61">
            <v>510</v>
          </cell>
          <cell r="P61">
            <v>255</v>
          </cell>
          <cell r="Q61">
            <v>510</v>
          </cell>
          <cell r="R61">
            <v>255</v>
          </cell>
          <cell r="S61">
            <v>170</v>
          </cell>
        </row>
        <row r="62">
          <cell r="A62">
            <v>15.33</v>
          </cell>
          <cell r="B62">
            <v>45.17</v>
          </cell>
          <cell r="C62">
            <v>90.33</v>
          </cell>
          <cell r="D62">
            <v>180.33</v>
          </cell>
          <cell r="E62">
            <v>180.67</v>
          </cell>
          <cell r="F62">
            <v>270.33</v>
          </cell>
          <cell r="G62">
            <v>271</v>
          </cell>
          <cell r="H62">
            <v>451.67</v>
          </cell>
          <cell r="I62">
            <v>450.67</v>
          </cell>
          <cell r="J62">
            <v>463.33</v>
          </cell>
          <cell r="K62">
            <v>316.33</v>
          </cell>
          <cell r="L62">
            <v>361.33</v>
          </cell>
          <cell r="M62">
            <v>316.17</v>
          </cell>
          <cell r="N62">
            <v>542</v>
          </cell>
          <cell r="O62">
            <v>542</v>
          </cell>
          <cell r="P62">
            <v>271</v>
          </cell>
          <cell r="Q62">
            <v>542</v>
          </cell>
          <cell r="R62">
            <v>271</v>
          </cell>
          <cell r="S62">
            <v>180.67</v>
          </cell>
        </row>
        <row r="63">
          <cell r="A63">
            <v>15.5</v>
          </cell>
          <cell r="B63">
            <v>50.25</v>
          </cell>
          <cell r="C63">
            <v>100.5</v>
          </cell>
          <cell r="D63">
            <v>200.5</v>
          </cell>
          <cell r="E63">
            <v>201</v>
          </cell>
          <cell r="F63">
            <v>300.5</v>
          </cell>
          <cell r="G63">
            <v>301.5</v>
          </cell>
          <cell r="H63">
            <v>502.5</v>
          </cell>
          <cell r="I63">
            <v>501</v>
          </cell>
          <cell r="J63">
            <v>487.5</v>
          </cell>
          <cell r="K63">
            <v>352</v>
          </cell>
          <cell r="L63">
            <v>402</v>
          </cell>
          <cell r="M63">
            <v>351.75</v>
          </cell>
          <cell r="N63">
            <v>603</v>
          </cell>
          <cell r="O63">
            <v>603</v>
          </cell>
          <cell r="P63">
            <v>301.5</v>
          </cell>
          <cell r="Q63">
            <v>603</v>
          </cell>
          <cell r="R63">
            <v>301.5</v>
          </cell>
          <cell r="S63">
            <v>201</v>
          </cell>
        </row>
        <row r="64">
          <cell r="A64">
            <v>16</v>
          </cell>
          <cell r="B64">
            <v>50</v>
          </cell>
          <cell r="C64">
            <v>100</v>
          </cell>
          <cell r="D64">
            <v>200</v>
          </cell>
          <cell r="E64">
            <v>200</v>
          </cell>
          <cell r="F64">
            <v>300</v>
          </cell>
          <cell r="G64">
            <v>300</v>
          </cell>
          <cell r="H64">
            <v>500</v>
          </cell>
          <cell r="I64">
            <v>500</v>
          </cell>
          <cell r="J64">
            <v>480</v>
          </cell>
          <cell r="K64">
            <v>350</v>
          </cell>
          <cell r="L64">
            <v>400</v>
          </cell>
          <cell r="M64">
            <v>350</v>
          </cell>
          <cell r="N64">
            <v>600</v>
          </cell>
          <cell r="O64">
            <v>600</v>
          </cell>
          <cell r="P64">
            <v>300</v>
          </cell>
          <cell r="Q64">
            <v>600</v>
          </cell>
          <cell r="R64">
            <v>300</v>
          </cell>
          <cell r="S64">
            <v>200</v>
          </cell>
        </row>
        <row r="65">
          <cell r="A65">
            <v>16.25</v>
          </cell>
          <cell r="B65">
            <v>38.38</v>
          </cell>
          <cell r="C65">
            <v>76.75</v>
          </cell>
          <cell r="D65">
            <v>154.25</v>
          </cell>
          <cell r="E65">
            <v>153.5</v>
          </cell>
          <cell r="F65">
            <v>231.75</v>
          </cell>
          <cell r="G65">
            <v>230.25</v>
          </cell>
          <cell r="H65">
            <v>383.75</v>
          </cell>
          <cell r="I65">
            <v>386</v>
          </cell>
          <cell r="J65">
            <v>427.5</v>
          </cell>
          <cell r="K65">
            <v>268.75</v>
          </cell>
          <cell r="L65">
            <v>307</v>
          </cell>
          <cell r="M65">
            <v>268.63</v>
          </cell>
          <cell r="N65">
            <v>460.5</v>
          </cell>
          <cell r="O65">
            <v>460.5</v>
          </cell>
          <cell r="P65">
            <v>230.25</v>
          </cell>
          <cell r="Q65">
            <v>460.5</v>
          </cell>
          <cell r="R65">
            <v>230.25</v>
          </cell>
          <cell r="S65">
            <v>153.5</v>
          </cell>
        </row>
        <row r="66">
          <cell r="A66">
            <v>16.33</v>
          </cell>
          <cell r="B66">
            <v>39.83</v>
          </cell>
          <cell r="C66">
            <v>79.67</v>
          </cell>
          <cell r="D66">
            <v>159.67</v>
          </cell>
          <cell r="E66">
            <v>159.33</v>
          </cell>
          <cell r="F66">
            <v>239.67</v>
          </cell>
          <cell r="G66">
            <v>239</v>
          </cell>
          <cell r="H66">
            <v>398.33</v>
          </cell>
          <cell r="I66">
            <v>399.33</v>
          </cell>
          <cell r="J66">
            <v>435</v>
          </cell>
          <cell r="K66">
            <v>279</v>
          </cell>
          <cell r="L66">
            <v>318.67</v>
          </cell>
          <cell r="M66">
            <v>278.83</v>
          </cell>
          <cell r="N66">
            <v>478</v>
          </cell>
          <cell r="O66">
            <v>478</v>
          </cell>
          <cell r="P66">
            <v>239</v>
          </cell>
          <cell r="Q66">
            <v>478</v>
          </cell>
          <cell r="R66">
            <v>239</v>
          </cell>
          <cell r="S66">
            <v>159.33</v>
          </cell>
        </row>
        <row r="67">
          <cell r="A67">
            <v>16.5</v>
          </cell>
          <cell r="B67">
            <v>42.5</v>
          </cell>
          <cell r="C67">
            <v>85</v>
          </cell>
          <cell r="D67">
            <v>170</v>
          </cell>
          <cell r="E67">
            <v>170</v>
          </cell>
          <cell r="F67">
            <v>255</v>
          </cell>
          <cell r="G67">
            <v>255</v>
          </cell>
          <cell r="H67">
            <v>425</v>
          </cell>
          <cell r="I67">
            <v>425</v>
          </cell>
          <cell r="J67">
            <v>447.5</v>
          </cell>
          <cell r="K67">
            <v>297.5</v>
          </cell>
          <cell r="L67">
            <v>340</v>
          </cell>
          <cell r="M67">
            <v>297.5</v>
          </cell>
          <cell r="N67">
            <v>510</v>
          </cell>
          <cell r="O67">
            <v>510</v>
          </cell>
          <cell r="P67">
            <v>255</v>
          </cell>
          <cell r="Q67">
            <v>510</v>
          </cell>
          <cell r="R67">
            <v>255</v>
          </cell>
          <cell r="S67">
            <v>170</v>
          </cell>
        </row>
        <row r="68">
          <cell r="A68">
            <v>17</v>
          </cell>
          <cell r="B68">
            <v>35</v>
          </cell>
          <cell r="C68">
            <v>70</v>
          </cell>
          <cell r="D68">
            <v>140</v>
          </cell>
          <cell r="E68">
            <v>140</v>
          </cell>
          <cell r="F68">
            <v>210</v>
          </cell>
          <cell r="G68">
            <v>210</v>
          </cell>
          <cell r="H68">
            <v>350</v>
          </cell>
          <cell r="I68">
            <v>350</v>
          </cell>
          <cell r="J68">
            <v>415</v>
          </cell>
          <cell r="K68">
            <v>245</v>
          </cell>
          <cell r="L68">
            <v>280</v>
          </cell>
          <cell r="M68">
            <v>245</v>
          </cell>
          <cell r="N68">
            <v>420</v>
          </cell>
          <cell r="O68">
            <v>420</v>
          </cell>
          <cell r="P68">
            <v>210</v>
          </cell>
          <cell r="Q68">
            <v>420</v>
          </cell>
          <cell r="R68">
            <v>210</v>
          </cell>
          <cell r="S68">
            <v>140</v>
          </cell>
        </row>
        <row r="69">
          <cell r="A69">
            <v>17.25</v>
          </cell>
          <cell r="B69">
            <v>34.25</v>
          </cell>
          <cell r="C69">
            <v>68.5</v>
          </cell>
          <cell r="D69">
            <v>138.5</v>
          </cell>
          <cell r="E69">
            <v>137</v>
          </cell>
          <cell r="F69">
            <v>208.5</v>
          </cell>
          <cell r="G69">
            <v>205.5</v>
          </cell>
          <cell r="H69">
            <v>342.5</v>
          </cell>
          <cell r="I69">
            <v>347</v>
          </cell>
          <cell r="J69">
            <v>407.5</v>
          </cell>
          <cell r="K69">
            <v>240</v>
          </cell>
          <cell r="L69">
            <v>274</v>
          </cell>
          <cell r="M69">
            <v>239.75</v>
          </cell>
          <cell r="N69">
            <v>411</v>
          </cell>
          <cell r="O69">
            <v>411</v>
          </cell>
          <cell r="P69">
            <v>205.5</v>
          </cell>
          <cell r="Q69">
            <v>411</v>
          </cell>
          <cell r="R69">
            <v>205.5</v>
          </cell>
          <cell r="S69">
            <v>137</v>
          </cell>
        </row>
        <row r="70">
          <cell r="A70">
            <v>17.33</v>
          </cell>
          <cell r="B70">
            <v>34.5</v>
          </cell>
          <cell r="C70">
            <v>69</v>
          </cell>
          <cell r="D70">
            <v>139</v>
          </cell>
          <cell r="E70">
            <v>138</v>
          </cell>
          <cell r="F70">
            <v>209</v>
          </cell>
          <cell r="G70">
            <v>207</v>
          </cell>
          <cell r="H70">
            <v>345</v>
          </cell>
          <cell r="I70">
            <v>348</v>
          </cell>
          <cell r="J70">
            <v>410</v>
          </cell>
          <cell r="K70">
            <v>241.67</v>
          </cell>
          <cell r="L70">
            <v>276</v>
          </cell>
          <cell r="M70">
            <v>241.5</v>
          </cell>
          <cell r="N70">
            <v>414</v>
          </cell>
          <cell r="O70">
            <v>414</v>
          </cell>
          <cell r="P70">
            <v>207</v>
          </cell>
          <cell r="Q70">
            <v>414</v>
          </cell>
          <cell r="R70">
            <v>207</v>
          </cell>
          <cell r="S70">
            <v>138</v>
          </cell>
        </row>
        <row r="71">
          <cell r="A71">
            <v>17.5</v>
          </cell>
          <cell r="B71">
            <v>34.75</v>
          </cell>
          <cell r="C71">
            <v>69.5</v>
          </cell>
          <cell r="D71">
            <v>139.5</v>
          </cell>
          <cell r="E71">
            <v>139</v>
          </cell>
          <cell r="F71">
            <v>209.5</v>
          </cell>
          <cell r="G71">
            <v>208.5</v>
          </cell>
          <cell r="H71">
            <v>347.5</v>
          </cell>
          <cell r="I71">
            <v>349</v>
          </cell>
          <cell r="J71">
            <v>412.5</v>
          </cell>
          <cell r="K71">
            <v>243.5</v>
          </cell>
          <cell r="L71">
            <v>278</v>
          </cell>
          <cell r="M71">
            <v>243.25</v>
          </cell>
          <cell r="N71">
            <v>417</v>
          </cell>
          <cell r="O71">
            <v>417</v>
          </cell>
          <cell r="P71">
            <v>208.5</v>
          </cell>
          <cell r="Q71">
            <v>417</v>
          </cell>
          <cell r="R71">
            <v>208.5</v>
          </cell>
          <cell r="S71">
            <v>139</v>
          </cell>
        </row>
        <row r="72">
          <cell r="A72">
            <v>18</v>
          </cell>
          <cell r="B72">
            <v>34.5</v>
          </cell>
          <cell r="C72">
            <v>69</v>
          </cell>
          <cell r="D72">
            <v>139</v>
          </cell>
          <cell r="E72">
            <v>138</v>
          </cell>
          <cell r="F72">
            <v>209</v>
          </cell>
          <cell r="G72">
            <v>207</v>
          </cell>
          <cell r="H72">
            <v>345</v>
          </cell>
          <cell r="I72">
            <v>348</v>
          </cell>
          <cell r="J72">
            <v>410</v>
          </cell>
          <cell r="K72">
            <v>242</v>
          </cell>
          <cell r="L72">
            <v>276</v>
          </cell>
          <cell r="M72">
            <v>241.5</v>
          </cell>
          <cell r="N72">
            <v>414</v>
          </cell>
          <cell r="O72">
            <v>414</v>
          </cell>
          <cell r="P72">
            <v>207</v>
          </cell>
          <cell r="Q72">
            <v>414</v>
          </cell>
          <cell r="R72">
            <v>207</v>
          </cell>
          <cell r="S72">
            <v>138</v>
          </cell>
        </row>
        <row r="73">
          <cell r="A73">
            <v>18.25</v>
          </cell>
          <cell r="B73">
            <v>33.75</v>
          </cell>
          <cell r="C73">
            <v>67.5</v>
          </cell>
          <cell r="D73">
            <v>137.5</v>
          </cell>
          <cell r="E73">
            <v>135</v>
          </cell>
          <cell r="F73">
            <v>207.5</v>
          </cell>
          <cell r="G73">
            <v>202.5</v>
          </cell>
          <cell r="H73">
            <v>337.5</v>
          </cell>
          <cell r="I73">
            <v>345</v>
          </cell>
          <cell r="J73">
            <v>402.5</v>
          </cell>
          <cell r="K73">
            <v>236.5</v>
          </cell>
          <cell r="L73">
            <v>270</v>
          </cell>
          <cell r="M73">
            <v>236.25</v>
          </cell>
          <cell r="N73">
            <v>405</v>
          </cell>
          <cell r="O73">
            <v>405</v>
          </cell>
          <cell r="P73">
            <v>202.5</v>
          </cell>
          <cell r="Q73">
            <v>405</v>
          </cell>
          <cell r="R73">
            <v>202.5</v>
          </cell>
          <cell r="S73">
            <v>135</v>
          </cell>
        </row>
        <row r="74">
          <cell r="A74">
            <v>18.33</v>
          </cell>
          <cell r="B74">
            <v>34</v>
          </cell>
          <cell r="C74">
            <v>68</v>
          </cell>
          <cell r="D74">
            <v>138</v>
          </cell>
          <cell r="E74">
            <v>136</v>
          </cell>
          <cell r="F74">
            <v>208</v>
          </cell>
          <cell r="G74">
            <v>204</v>
          </cell>
          <cell r="H74">
            <v>340</v>
          </cell>
          <cell r="I74">
            <v>346</v>
          </cell>
          <cell r="J74">
            <v>405</v>
          </cell>
          <cell r="K74">
            <v>238.33</v>
          </cell>
          <cell r="L74">
            <v>272</v>
          </cell>
          <cell r="M74">
            <v>238</v>
          </cell>
          <cell r="N74">
            <v>408</v>
          </cell>
          <cell r="O74">
            <v>408</v>
          </cell>
          <cell r="P74">
            <v>204</v>
          </cell>
          <cell r="Q74">
            <v>408</v>
          </cell>
          <cell r="R74">
            <v>204</v>
          </cell>
          <cell r="S74">
            <v>136</v>
          </cell>
        </row>
        <row r="75">
          <cell r="A75">
            <v>18.5</v>
          </cell>
          <cell r="B75">
            <v>34.25</v>
          </cell>
          <cell r="C75">
            <v>68.5</v>
          </cell>
          <cell r="D75">
            <v>138.5</v>
          </cell>
          <cell r="E75">
            <v>137</v>
          </cell>
          <cell r="F75">
            <v>208.5</v>
          </cell>
          <cell r="G75">
            <v>205.5</v>
          </cell>
          <cell r="H75">
            <v>342.5</v>
          </cell>
          <cell r="I75">
            <v>347</v>
          </cell>
          <cell r="J75">
            <v>407.5</v>
          </cell>
          <cell r="K75">
            <v>240</v>
          </cell>
          <cell r="L75">
            <v>274</v>
          </cell>
          <cell r="M75">
            <v>239.75</v>
          </cell>
          <cell r="N75">
            <v>411</v>
          </cell>
          <cell r="O75">
            <v>411</v>
          </cell>
          <cell r="P75">
            <v>205.5</v>
          </cell>
          <cell r="Q75">
            <v>411</v>
          </cell>
          <cell r="R75">
            <v>205.5</v>
          </cell>
          <cell r="S75">
            <v>137</v>
          </cell>
        </row>
        <row r="76">
          <cell r="A76">
            <v>19</v>
          </cell>
          <cell r="B76">
            <v>34</v>
          </cell>
          <cell r="C76">
            <v>68</v>
          </cell>
          <cell r="D76">
            <v>138</v>
          </cell>
          <cell r="E76">
            <v>136</v>
          </cell>
          <cell r="F76">
            <v>208</v>
          </cell>
          <cell r="G76">
            <v>204</v>
          </cell>
          <cell r="H76">
            <v>340</v>
          </cell>
          <cell r="I76">
            <v>346</v>
          </cell>
          <cell r="J76">
            <v>405</v>
          </cell>
          <cell r="K76">
            <v>238</v>
          </cell>
          <cell r="L76">
            <v>272</v>
          </cell>
          <cell r="M76">
            <v>238</v>
          </cell>
          <cell r="N76">
            <v>408</v>
          </cell>
          <cell r="O76">
            <v>408</v>
          </cell>
          <cell r="P76">
            <v>204</v>
          </cell>
          <cell r="Q76">
            <v>408</v>
          </cell>
          <cell r="R76">
            <v>204</v>
          </cell>
          <cell r="S76">
            <v>136</v>
          </cell>
        </row>
        <row r="77">
          <cell r="A77">
            <v>19.25</v>
          </cell>
          <cell r="B77">
            <v>33.25</v>
          </cell>
          <cell r="C77">
            <v>66.5</v>
          </cell>
          <cell r="D77">
            <v>136.5</v>
          </cell>
          <cell r="E77">
            <v>133</v>
          </cell>
          <cell r="F77">
            <v>206.5</v>
          </cell>
          <cell r="G77">
            <v>199.5</v>
          </cell>
          <cell r="H77">
            <v>332.5</v>
          </cell>
          <cell r="I77">
            <v>343</v>
          </cell>
          <cell r="J77">
            <v>397.5</v>
          </cell>
          <cell r="K77">
            <v>233</v>
          </cell>
          <cell r="L77">
            <v>266</v>
          </cell>
          <cell r="M77">
            <v>232.75</v>
          </cell>
          <cell r="N77">
            <v>399</v>
          </cell>
          <cell r="O77">
            <v>399</v>
          </cell>
          <cell r="P77">
            <v>199.5</v>
          </cell>
          <cell r="Q77">
            <v>399</v>
          </cell>
          <cell r="R77">
            <v>199.5</v>
          </cell>
          <cell r="S77">
            <v>133</v>
          </cell>
        </row>
        <row r="78">
          <cell r="A78">
            <v>19.33</v>
          </cell>
          <cell r="B78">
            <v>33.5</v>
          </cell>
          <cell r="C78">
            <v>67</v>
          </cell>
          <cell r="D78">
            <v>137</v>
          </cell>
          <cell r="E78">
            <v>134</v>
          </cell>
          <cell r="F78">
            <v>207</v>
          </cell>
          <cell r="G78">
            <v>201</v>
          </cell>
          <cell r="H78">
            <v>335</v>
          </cell>
          <cell r="I78">
            <v>344</v>
          </cell>
          <cell r="J78">
            <v>400</v>
          </cell>
          <cell r="K78">
            <v>234.67</v>
          </cell>
          <cell r="L78">
            <v>268</v>
          </cell>
          <cell r="M78">
            <v>234.5</v>
          </cell>
          <cell r="N78">
            <v>402</v>
          </cell>
          <cell r="O78">
            <v>402</v>
          </cell>
          <cell r="P78">
            <v>201</v>
          </cell>
          <cell r="Q78">
            <v>402</v>
          </cell>
          <cell r="R78">
            <v>201</v>
          </cell>
          <cell r="S78">
            <v>134</v>
          </cell>
        </row>
        <row r="79">
          <cell r="A79">
            <v>19.5</v>
          </cell>
          <cell r="B79">
            <v>33.75</v>
          </cell>
          <cell r="C79">
            <v>67.5</v>
          </cell>
          <cell r="D79">
            <v>137.5</v>
          </cell>
          <cell r="E79">
            <v>135</v>
          </cell>
          <cell r="F79">
            <v>207.5</v>
          </cell>
          <cell r="G79">
            <v>202.5</v>
          </cell>
          <cell r="H79">
            <v>337.5</v>
          </cell>
          <cell r="I79">
            <v>345</v>
          </cell>
          <cell r="J79">
            <v>402.5</v>
          </cell>
          <cell r="K79">
            <v>236.5</v>
          </cell>
          <cell r="L79">
            <v>270</v>
          </cell>
          <cell r="M79">
            <v>236.25</v>
          </cell>
          <cell r="N79">
            <v>405</v>
          </cell>
          <cell r="O79">
            <v>405</v>
          </cell>
          <cell r="P79">
            <v>202.5</v>
          </cell>
          <cell r="Q79">
            <v>405</v>
          </cell>
          <cell r="R79">
            <v>202.5</v>
          </cell>
          <cell r="S79">
            <v>135</v>
          </cell>
        </row>
        <row r="80">
          <cell r="A80">
            <v>20</v>
          </cell>
          <cell r="B80">
            <v>33.5</v>
          </cell>
          <cell r="C80">
            <v>67</v>
          </cell>
          <cell r="D80">
            <v>137</v>
          </cell>
          <cell r="E80">
            <v>134</v>
          </cell>
          <cell r="F80">
            <v>207</v>
          </cell>
          <cell r="G80">
            <v>201</v>
          </cell>
          <cell r="H80">
            <v>335</v>
          </cell>
          <cell r="I80">
            <v>344</v>
          </cell>
          <cell r="J80">
            <v>400</v>
          </cell>
          <cell r="K80">
            <v>235</v>
          </cell>
          <cell r="L80">
            <v>268</v>
          </cell>
          <cell r="M80">
            <v>234.5</v>
          </cell>
          <cell r="N80">
            <v>402</v>
          </cell>
          <cell r="O80">
            <v>402</v>
          </cell>
          <cell r="P80">
            <v>201</v>
          </cell>
          <cell r="Q80">
            <v>402</v>
          </cell>
          <cell r="R80">
            <v>201</v>
          </cell>
          <cell r="S80">
            <v>134</v>
          </cell>
        </row>
        <row r="81">
          <cell r="A81">
            <v>20.25</v>
          </cell>
          <cell r="B81">
            <v>32.75</v>
          </cell>
          <cell r="C81">
            <v>65.5</v>
          </cell>
          <cell r="D81">
            <v>135.5</v>
          </cell>
          <cell r="E81">
            <v>131</v>
          </cell>
          <cell r="F81">
            <v>205.5</v>
          </cell>
          <cell r="G81">
            <v>196.5</v>
          </cell>
          <cell r="H81">
            <v>327.5</v>
          </cell>
          <cell r="I81">
            <v>341</v>
          </cell>
          <cell r="J81">
            <v>392.5</v>
          </cell>
          <cell r="K81">
            <v>229.5</v>
          </cell>
          <cell r="L81">
            <v>262</v>
          </cell>
          <cell r="M81">
            <v>229.25</v>
          </cell>
          <cell r="N81">
            <v>393</v>
          </cell>
          <cell r="O81">
            <v>393</v>
          </cell>
          <cell r="P81">
            <v>196.5</v>
          </cell>
          <cell r="Q81">
            <v>393</v>
          </cell>
          <cell r="R81">
            <v>196.5</v>
          </cell>
          <cell r="S81">
            <v>131</v>
          </cell>
        </row>
        <row r="82">
          <cell r="A82">
            <v>20.33</v>
          </cell>
          <cell r="B82">
            <v>33</v>
          </cell>
          <cell r="C82">
            <v>66</v>
          </cell>
          <cell r="D82">
            <v>136</v>
          </cell>
          <cell r="E82">
            <v>132</v>
          </cell>
          <cell r="F82">
            <v>206</v>
          </cell>
          <cell r="G82">
            <v>198</v>
          </cell>
          <cell r="H82">
            <v>330</v>
          </cell>
          <cell r="I82">
            <v>342</v>
          </cell>
          <cell r="J82">
            <v>395</v>
          </cell>
          <cell r="K82">
            <v>231.33</v>
          </cell>
          <cell r="L82">
            <v>264</v>
          </cell>
          <cell r="M82">
            <v>231</v>
          </cell>
          <cell r="N82">
            <v>396</v>
          </cell>
          <cell r="O82">
            <v>396</v>
          </cell>
          <cell r="P82">
            <v>198</v>
          </cell>
          <cell r="Q82">
            <v>396</v>
          </cell>
          <cell r="R82">
            <v>198</v>
          </cell>
          <cell r="S82">
            <v>132</v>
          </cell>
        </row>
        <row r="83">
          <cell r="A83">
            <v>20.5</v>
          </cell>
          <cell r="B83">
            <v>33.25</v>
          </cell>
          <cell r="C83">
            <v>66.5</v>
          </cell>
          <cell r="D83">
            <v>136.5</v>
          </cell>
          <cell r="E83">
            <v>133</v>
          </cell>
          <cell r="F83">
            <v>206.5</v>
          </cell>
          <cell r="G83">
            <v>199.5</v>
          </cell>
          <cell r="H83">
            <v>332.5</v>
          </cell>
          <cell r="I83">
            <v>343</v>
          </cell>
          <cell r="J83">
            <v>397.5</v>
          </cell>
          <cell r="K83">
            <v>233</v>
          </cell>
          <cell r="L83">
            <v>266</v>
          </cell>
          <cell r="M83">
            <v>232.75</v>
          </cell>
          <cell r="N83">
            <v>399</v>
          </cell>
          <cell r="O83">
            <v>399</v>
          </cell>
          <cell r="P83">
            <v>199.5</v>
          </cell>
          <cell r="Q83">
            <v>399</v>
          </cell>
          <cell r="R83">
            <v>199.5</v>
          </cell>
          <cell r="S83">
            <v>133</v>
          </cell>
        </row>
        <row r="84">
          <cell r="A84">
            <v>21</v>
          </cell>
          <cell r="B84">
            <v>33</v>
          </cell>
          <cell r="C84">
            <v>66</v>
          </cell>
          <cell r="D84">
            <v>136</v>
          </cell>
          <cell r="E84">
            <v>132</v>
          </cell>
          <cell r="F84">
            <v>206</v>
          </cell>
          <cell r="G84">
            <v>198</v>
          </cell>
          <cell r="H84">
            <v>330</v>
          </cell>
          <cell r="I84">
            <v>342</v>
          </cell>
          <cell r="J84">
            <v>395</v>
          </cell>
          <cell r="K84">
            <v>231</v>
          </cell>
          <cell r="L84">
            <v>264</v>
          </cell>
          <cell r="M84">
            <v>231</v>
          </cell>
          <cell r="N84">
            <v>396</v>
          </cell>
          <cell r="O84">
            <v>396</v>
          </cell>
          <cell r="P84">
            <v>198</v>
          </cell>
          <cell r="Q84">
            <v>396</v>
          </cell>
          <cell r="R84">
            <v>198</v>
          </cell>
          <cell r="S84">
            <v>132</v>
          </cell>
        </row>
        <row r="85">
          <cell r="A85">
            <v>21.25</v>
          </cell>
          <cell r="B85">
            <v>32.25</v>
          </cell>
          <cell r="C85">
            <v>64.5</v>
          </cell>
          <cell r="D85">
            <v>134.5</v>
          </cell>
          <cell r="E85">
            <v>129</v>
          </cell>
          <cell r="F85">
            <v>204.5</v>
          </cell>
          <cell r="G85">
            <v>193.5</v>
          </cell>
          <cell r="H85">
            <v>322.5</v>
          </cell>
          <cell r="I85">
            <v>339</v>
          </cell>
          <cell r="J85">
            <v>387.5</v>
          </cell>
          <cell r="K85">
            <v>226</v>
          </cell>
          <cell r="L85">
            <v>258</v>
          </cell>
          <cell r="M85">
            <v>225.75</v>
          </cell>
          <cell r="N85">
            <v>387</v>
          </cell>
          <cell r="O85">
            <v>387</v>
          </cell>
          <cell r="P85">
            <v>193.5</v>
          </cell>
          <cell r="Q85">
            <v>387</v>
          </cell>
          <cell r="R85">
            <v>193.5</v>
          </cell>
          <cell r="S85">
            <v>129</v>
          </cell>
        </row>
        <row r="86">
          <cell r="A86">
            <v>21.33</v>
          </cell>
          <cell r="B86">
            <v>32.5</v>
          </cell>
          <cell r="C86">
            <v>65</v>
          </cell>
          <cell r="D86">
            <v>135</v>
          </cell>
          <cell r="E86">
            <v>130</v>
          </cell>
          <cell r="F86">
            <v>205</v>
          </cell>
          <cell r="G86">
            <v>195</v>
          </cell>
          <cell r="H86">
            <v>325</v>
          </cell>
          <cell r="I86">
            <v>340</v>
          </cell>
          <cell r="J86">
            <v>390</v>
          </cell>
          <cell r="K86">
            <v>227.67</v>
          </cell>
          <cell r="L86">
            <v>260</v>
          </cell>
          <cell r="M86">
            <v>227.5</v>
          </cell>
          <cell r="N86">
            <v>390</v>
          </cell>
          <cell r="O86">
            <v>390</v>
          </cell>
          <cell r="P86">
            <v>195</v>
          </cell>
          <cell r="Q86">
            <v>390</v>
          </cell>
          <cell r="R86">
            <v>195</v>
          </cell>
          <cell r="S86">
            <v>130</v>
          </cell>
        </row>
        <row r="87">
          <cell r="A87">
            <v>21.5</v>
          </cell>
          <cell r="B87">
            <v>32.75</v>
          </cell>
          <cell r="C87">
            <v>65.5</v>
          </cell>
          <cell r="D87">
            <v>135.5</v>
          </cell>
          <cell r="E87">
            <v>131</v>
          </cell>
          <cell r="F87">
            <v>205.5</v>
          </cell>
          <cell r="G87">
            <v>196.5</v>
          </cell>
          <cell r="H87">
            <v>327.5</v>
          </cell>
          <cell r="I87">
            <v>341</v>
          </cell>
          <cell r="J87">
            <v>392.5</v>
          </cell>
          <cell r="K87">
            <v>229.5</v>
          </cell>
          <cell r="L87">
            <v>262</v>
          </cell>
          <cell r="M87">
            <v>229.25</v>
          </cell>
          <cell r="N87">
            <v>393</v>
          </cell>
          <cell r="O87">
            <v>393</v>
          </cell>
          <cell r="P87">
            <v>196.5</v>
          </cell>
          <cell r="Q87">
            <v>393</v>
          </cell>
          <cell r="R87">
            <v>196.5</v>
          </cell>
          <cell r="S87">
            <v>131</v>
          </cell>
        </row>
        <row r="88">
          <cell r="A88">
            <v>22</v>
          </cell>
          <cell r="B88">
            <v>32.5</v>
          </cell>
          <cell r="C88">
            <v>65</v>
          </cell>
          <cell r="D88">
            <v>135</v>
          </cell>
          <cell r="E88">
            <v>130</v>
          </cell>
          <cell r="F88">
            <v>205</v>
          </cell>
          <cell r="G88">
            <v>195</v>
          </cell>
          <cell r="H88">
            <v>325</v>
          </cell>
          <cell r="I88">
            <v>340</v>
          </cell>
          <cell r="J88">
            <v>390</v>
          </cell>
          <cell r="K88">
            <v>228</v>
          </cell>
          <cell r="L88">
            <v>260</v>
          </cell>
          <cell r="M88">
            <v>227.5</v>
          </cell>
          <cell r="N88">
            <v>390</v>
          </cell>
          <cell r="O88">
            <v>390</v>
          </cell>
          <cell r="P88">
            <v>195</v>
          </cell>
          <cell r="Q88">
            <v>390</v>
          </cell>
          <cell r="R88">
            <v>195</v>
          </cell>
          <cell r="S88">
            <v>130</v>
          </cell>
        </row>
        <row r="89">
          <cell r="A89">
            <v>22.25</v>
          </cell>
          <cell r="B89">
            <v>31.75</v>
          </cell>
          <cell r="C89">
            <v>63.5</v>
          </cell>
          <cell r="D89">
            <v>129.75</v>
          </cell>
          <cell r="E89">
            <v>127</v>
          </cell>
          <cell r="F89">
            <v>196</v>
          </cell>
          <cell r="G89">
            <v>190.5</v>
          </cell>
          <cell r="H89">
            <v>317.5</v>
          </cell>
          <cell r="I89">
            <v>325.75</v>
          </cell>
          <cell r="J89">
            <v>367.5</v>
          </cell>
          <cell r="K89">
            <v>222.5</v>
          </cell>
          <cell r="L89">
            <v>254</v>
          </cell>
          <cell r="M89">
            <v>222.25</v>
          </cell>
          <cell r="N89">
            <v>381</v>
          </cell>
          <cell r="O89">
            <v>375.5</v>
          </cell>
          <cell r="P89">
            <v>190.5</v>
          </cell>
          <cell r="Q89">
            <v>375.5</v>
          </cell>
          <cell r="R89">
            <v>190.5</v>
          </cell>
          <cell r="S89">
            <v>127</v>
          </cell>
        </row>
        <row r="90">
          <cell r="A90">
            <v>22.33</v>
          </cell>
          <cell r="B90">
            <v>32</v>
          </cell>
          <cell r="C90">
            <v>64</v>
          </cell>
          <cell r="D90">
            <v>134</v>
          </cell>
          <cell r="E90">
            <v>128</v>
          </cell>
          <cell r="F90">
            <v>204</v>
          </cell>
          <cell r="G90">
            <v>192</v>
          </cell>
          <cell r="H90">
            <v>320</v>
          </cell>
          <cell r="I90">
            <v>338</v>
          </cell>
          <cell r="J90">
            <v>385</v>
          </cell>
          <cell r="K90">
            <v>224.33</v>
          </cell>
          <cell r="L90">
            <v>256</v>
          </cell>
          <cell r="M90">
            <v>224</v>
          </cell>
          <cell r="N90">
            <v>384</v>
          </cell>
          <cell r="O90">
            <v>384</v>
          </cell>
          <cell r="P90">
            <v>192</v>
          </cell>
          <cell r="Q90">
            <v>384</v>
          </cell>
          <cell r="R90">
            <v>192</v>
          </cell>
          <cell r="S90">
            <v>128</v>
          </cell>
        </row>
        <row r="91">
          <cell r="A91">
            <v>22.5</v>
          </cell>
          <cell r="B91">
            <v>32.25</v>
          </cell>
          <cell r="C91">
            <v>64.5</v>
          </cell>
          <cell r="D91">
            <v>134.5</v>
          </cell>
          <cell r="E91">
            <v>129</v>
          </cell>
          <cell r="F91">
            <v>204.5</v>
          </cell>
          <cell r="G91">
            <v>193.5</v>
          </cell>
          <cell r="H91">
            <v>322.5</v>
          </cell>
          <cell r="I91">
            <v>339</v>
          </cell>
          <cell r="J91">
            <v>387.5</v>
          </cell>
          <cell r="K91">
            <v>226</v>
          </cell>
          <cell r="L91">
            <v>258</v>
          </cell>
          <cell r="M91">
            <v>225.75</v>
          </cell>
          <cell r="N91">
            <v>387</v>
          </cell>
          <cell r="O91">
            <v>387</v>
          </cell>
          <cell r="P91">
            <v>193.5</v>
          </cell>
          <cell r="Q91">
            <v>387</v>
          </cell>
          <cell r="R91">
            <v>193.5</v>
          </cell>
          <cell r="S91">
            <v>129</v>
          </cell>
        </row>
        <row r="92">
          <cell r="A92">
            <v>23</v>
          </cell>
          <cell r="B92">
            <v>32</v>
          </cell>
          <cell r="C92">
            <v>64</v>
          </cell>
          <cell r="D92">
            <v>134</v>
          </cell>
          <cell r="E92">
            <v>128</v>
          </cell>
          <cell r="F92">
            <v>204</v>
          </cell>
          <cell r="G92">
            <v>192</v>
          </cell>
          <cell r="H92">
            <v>320</v>
          </cell>
          <cell r="I92">
            <v>338</v>
          </cell>
          <cell r="J92">
            <v>385</v>
          </cell>
          <cell r="K92">
            <v>224</v>
          </cell>
          <cell r="L92">
            <v>256</v>
          </cell>
          <cell r="M92">
            <v>224</v>
          </cell>
          <cell r="N92">
            <v>384</v>
          </cell>
          <cell r="O92">
            <v>384</v>
          </cell>
          <cell r="P92">
            <v>192</v>
          </cell>
          <cell r="Q92">
            <v>384</v>
          </cell>
          <cell r="R92">
            <v>192</v>
          </cell>
          <cell r="S92">
            <v>128</v>
          </cell>
        </row>
        <row r="93">
          <cell r="A93">
            <v>23.25</v>
          </cell>
          <cell r="B93">
            <v>31.25</v>
          </cell>
          <cell r="C93">
            <v>62.5</v>
          </cell>
          <cell r="D93">
            <v>125</v>
          </cell>
          <cell r="E93">
            <v>125</v>
          </cell>
          <cell r="F93">
            <v>187.5</v>
          </cell>
          <cell r="G93">
            <v>187.5</v>
          </cell>
          <cell r="H93">
            <v>312.5</v>
          </cell>
          <cell r="I93">
            <v>312.5</v>
          </cell>
          <cell r="J93">
            <v>347.5</v>
          </cell>
          <cell r="K93">
            <v>219</v>
          </cell>
          <cell r="L93">
            <v>250</v>
          </cell>
          <cell r="M93">
            <v>218.75</v>
          </cell>
          <cell r="N93">
            <v>375</v>
          </cell>
          <cell r="O93">
            <v>364.5</v>
          </cell>
          <cell r="P93">
            <v>187.5</v>
          </cell>
          <cell r="Q93">
            <v>364.5</v>
          </cell>
          <cell r="R93">
            <v>187.5</v>
          </cell>
          <cell r="S93">
            <v>125</v>
          </cell>
        </row>
        <row r="94">
          <cell r="A94">
            <v>23.33</v>
          </cell>
          <cell r="B94">
            <v>31.5</v>
          </cell>
          <cell r="C94">
            <v>63</v>
          </cell>
          <cell r="D94">
            <v>128</v>
          </cell>
          <cell r="E94">
            <v>126</v>
          </cell>
          <cell r="F94">
            <v>193</v>
          </cell>
          <cell r="G94">
            <v>189</v>
          </cell>
          <cell r="H94">
            <v>315</v>
          </cell>
          <cell r="I94">
            <v>321</v>
          </cell>
          <cell r="J94">
            <v>360</v>
          </cell>
          <cell r="K94">
            <v>220.67</v>
          </cell>
          <cell r="L94">
            <v>252</v>
          </cell>
          <cell r="M94">
            <v>220.5</v>
          </cell>
          <cell r="N94">
            <v>378</v>
          </cell>
          <cell r="O94">
            <v>370.67</v>
          </cell>
          <cell r="P94">
            <v>189</v>
          </cell>
          <cell r="Q94">
            <v>370.67</v>
          </cell>
          <cell r="R94">
            <v>189</v>
          </cell>
          <cell r="S94">
            <v>126</v>
          </cell>
        </row>
        <row r="95">
          <cell r="A95">
            <v>23.5</v>
          </cell>
          <cell r="B95">
            <v>31.75</v>
          </cell>
          <cell r="C95">
            <v>63.5</v>
          </cell>
          <cell r="D95">
            <v>133.5</v>
          </cell>
          <cell r="E95">
            <v>127</v>
          </cell>
          <cell r="F95">
            <v>203.5</v>
          </cell>
          <cell r="G95">
            <v>190.5</v>
          </cell>
          <cell r="H95">
            <v>317.5</v>
          </cell>
          <cell r="I95">
            <v>337</v>
          </cell>
          <cell r="J95">
            <v>382.5</v>
          </cell>
          <cell r="K95">
            <v>222.5</v>
          </cell>
          <cell r="L95">
            <v>254</v>
          </cell>
          <cell r="M95">
            <v>222.25</v>
          </cell>
          <cell r="N95">
            <v>381</v>
          </cell>
          <cell r="O95">
            <v>381</v>
          </cell>
          <cell r="P95">
            <v>190.5</v>
          </cell>
          <cell r="Q95">
            <v>381</v>
          </cell>
          <cell r="R95">
            <v>190.5</v>
          </cell>
          <cell r="S95">
            <v>127</v>
          </cell>
        </row>
        <row r="96">
          <cell r="A96">
            <v>24</v>
          </cell>
          <cell r="B96">
            <v>31.5</v>
          </cell>
          <cell r="C96">
            <v>63</v>
          </cell>
          <cell r="D96">
            <v>133</v>
          </cell>
          <cell r="E96">
            <v>126</v>
          </cell>
          <cell r="F96">
            <v>203</v>
          </cell>
          <cell r="G96">
            <v>189</v>
          </cell>
          <cell r="H96">
            <v>315</v>
          </cell>
          <cell r="I96">
            <v>336</v>
          </cell>
          <cell r="J96">
            <v>380</v>
          </cell>
          <cell r="K96">
            <v>221</v>
          </cell>
          <cell r="L96">
            <v>252</v>
          </cell>
          <cell r="M96">
            <v>220.5</v>
          </cell>
          <cell r="N96">
            <v>378</v>
          </cell>
          <cell r="O96">
            <v>378</v>
          </cell>
          <cell r="P96">
            <v>189</v>
          </cell>
          <cell r="Q96">
            <v>378</v>
          </cell>
          <cell r="R96">
            <v>189</v>
          </cell>
          <cell r="S96">
            <v>126</v>
          </cell>
        </row>
        <row r="97">
          <cell r="A97">
            <v>24.25</v>
          </cell>
          <cell r="B97">
            <v>30.75</v>
          </cell>
          <cell r="C97">
            <v>61.5</v>
          </cell>
          <cell r="D97">
            <v>120.25</v>
          </cell>
          <cell r="E97">
            <v>123</v>
          </cell>
          <cell r="F97">
            <v>179</v>
          </cell>
          <cell r="G97">
            <v>184.5</v>
          </cell>
          <cell r="H97">
            <v>307.5</v>
          </cell>
          <cell r="I97">
            <v>299.25</v>
          </cell>
          <cell r="J97">
            <v>327.5</v>
          </cell>
          <cell r="K97">
            <v>215.5</v>
          </cell>
          <cell r="L97">
            <v>246</v>
          </cell>
          <cell r="M97">
            <v>215.25</v>
          </cell>
          <cell r="N97">
            <v>369</v>
          </cell>
          <cell r="O97">
            <v>354</v>
          </cell>
          <cell r="P97">
            <v>184.5</v>
          </cell>
          <cell r="Q97">
            <v>354</v>
          </cell>
          <cell r="R97">
            <v>184.5</v>
          </cell>
          <cell r="S97">
            <v>123</v>
          </cell>
        </row>
        <row r="98">
          <cell r="A98">
            <v>24.33</v>
          </cell>
          <cell r="B98">
            <v>31</v>
          </cell>
          <cell r="C98">
            <v>62</v>
          </cell>
          <cell r="D98">
            <v>122</v>
          </cell>
          <cell r="E98">
            <v>124</v>
          </cell>
          <cell r="F98">
            <v>182</v>
          </cell>
          <cell r="G98">
            <v>186</v>
          </cell>
          <cell r="H98">
            <v>310</v>
          </cell>
          <cell r="I98">
            <v>304</v>
          </cell>
          <cell r="J98">
            <v>335</v>
          </cell>
          <cell r="K98">
            <v>217.33</v>
          </cell>
          <cell r="L98">
            <v>248</v>
          </cell>
          <cell r="M98">
            <v>217</v>
          </cell>
          <cell r="N98">
            <v>372</v>
          </cell>
          <cell r="O98">
            <v>358</v>
          </cell>
          <cell r="P98">
            <v>186</v>
          </cell>
          <cell r="Q98">
            <v>358</v>
          </cell>
          <cell r="R98">
            <v>186</v>
          </cell>
          <cell r="S98">
            <v>124</v>
          </cell>
        </row>
        <row r="99">
          <cell r="A99">
            <v>24.5</v>
          </cell>
          <cell r="B99">
            <v>31.25</v>
          </cell>
          <cell r="C99">
            <v>62.5</v>
          </cell>
          <cell r="D99">
            <v>125</v>
          </cell>
          <cell r="E99">
            <v>125</v>
          </cell>
          <cell r="F99">
            <v>187.5</v>
          </cell>
          <cell r="G99">
            <v>187.5</v>
          </cell>
          <cell r="H99">
            <v>312.5</v>
          </cell>
          <cell r="I99">
            <v>312.5</v>
          </cell>
          <cell r="J99">
            <v>347.5</v>
          </cell>
          <cell r="K99">
            <v>219</v>
          </cell>
          <cell r="L99">
            <v>250</v>
          </cell>
          <cell r="M99">
            <v>218.75</v>
          </cell>
          <cell r="N99">
            <v>375</v>
          </cell>
          <cell r="O99">
            <v>364</v>
          </cell>
          <cell r="P99">
            <v>187.5</v>
          </cell>
          <cell r="Q99">
            <v>364</v>
          </cell>
          <cell r="R99">
            <v>187.5</v>
          </cell>
          <cell r="S99">
            <v>125</v>
          </cell>
        </row>
        <row r="100">
          <cell r="A100">
            <v>25</v>
          </cell>
          <cell r="B100">
            <v>31</v>
          </cell>
          <cell r="C100">
            <v>62</v>
          </cell>
          <cell r="D100">
            <v>117</v>
          </cell>
          <cell r="E100">
            <v>124</v>
          </cell>
          <cell r="F100">
            <v>172</v>
          </cell>
          <cell r="G100">
            <v>186</v>
          </cell>
          <cell r="H100">
            <v>310</v>
          </cell>
          <cell r="I100">
            <v>289</v>
          </cell>
          <cell r="J100">
            <v>315</v>
          </cell>
          <cell r="K100">
            <v>217</v>
          </cell>
          <cell r="L100">
            <v>248</v>
          </cell>
          <cell r="M100">
            <v>217</v>
          </cell>
          <cell r="N100">
            <v>372</v>
          </cell>
          <cell r="O100">
            <v>350</v>
          </cell>
          <cell r="P100">
            <v>186</v>
          </cell>
          <cell r="Q100">
            <v>350</v>
          </cell>
          <cell r="R100">
            <v>186</v>
          </cell>
          <cell r="S100">
            <v>124</v>
          </cell>
        </row>
        <row r="101">
          <cell r="A101">
            <v>25.25</v>
          </cell>
          <cell r="B101">
            <v>30.25</v>
          </cell>
          <cell r="C101">
            <v>60.5</v>
          </cell>
          <cell r="D101">
            <v>115.5</v>
          </cell>
          <cell r="E101">
            <v>121</v>
          </cell>
          <cell r="F101">
            <v>170.5</v>
          </cell>
          <cell r="G101">
            <v>181.5</v>
          </cell>
          <cell r="H101">
            <v>302.5</v>
          </cell>
          <cell r="I101">
            <v>286</v>
          </cell>
          <cell r="J101">
            <v>307.5</v>
          </cell>
          <cell r="K101">
            <v>212</v>
          </cell>
          <cell r="L101">
            <v>242</v>
          </cell>
          <cell r="M101">
            <v>211.75</v>
          </cell>
          <cell r="N101">
            <v>363</v>
          </cell>
          <cell r="O101">
            <v>344</v>
          </cell>
          <cell r="P101">
            <v>181.5</v>
          </cell>
          <cell r="Q101">
            <v>344</v>
          </cell>
          <cell r="R101">
            <v>181.5</v>
          </cell>
          <cell r="S101">
            <v>121</v>
          </cell>
        </row>
        <row r="102">
          <cell r="A102">
            <v>25.33</v>
          </cell>
          <cell r="B102">
            <v>30.5</v>
          </cell>
          <cell r="C102">
            <v>61</v>
          </cell>
          <cell r="D102">
            <v>116</v>
          </cell>
          <cell r="E102">
            <v>122</v>
          </cell>
          <cell r="F102">
            <v>171</v>
          </cell>
          <cell r="G102">
            <v>183</v>
          </cell>
          <cell r="H102">
            <v>305</v>
          </cell>
          <cell r="I102">
            <v>287</v>
          </cell>
          <cell r="J102">
            <v>310</v>
          </cell>
          <cell r="K102">
            <v>213.67</v>
          </cell>
          <cell r="L102">
            <v>244</v>
          </cell>
          <cell r="M102">
            <v>213.5</v>
          </cell>
          <cell r="N102">
            <v>366</v>
          </cell>
          <cell r="O102">
            <v>346</v>
          </cell>
          <cell r="P102">
            <v>183</v>
          </cell>
          <cell r="Q102">
            <v>346</v>
          </cell>
          <cell r="R102">
            <v>183</v>
          </cell>
          <cell r="S102">
            <v>122</v>
          </cell>
        </row>
        <row r="103">
          <cell r="A103">
            <v>25.5</v>
          </cell>
          <cell r="B103">
            <v>30.75</v>
          </cell>
          <cell r="C103">
            <v>61.5</v>
          </cell>
          <cell r="D103">
            <v>116.5</v>
          </cell>
          <cell r="E103">
            <v>123</v>
          </cell>
          <cell r="F103">
            <v>171.5</v>
          </cell>
          <cell r="G103">
            <v>184.5</v>
          </cell>
          <cell r="H103">
            <v>307.5</v>
          </cell>
          <cell r="I103">
            <v>288</v>
          </cell>
          <cell r="J103">
            <v>312.5</v>
          </cell>
          <cell r="K103">
            <v>215.5</v>
          </cell>
          <cell r="L103">
            <v>246</v>
          </cell>
          <cell r="M103">
            <v>215.25</v>
          </cell>
          <cell r="N103">
            <v>369</v>
          </cell>
          <cell r="O103">
            <v>348</v>
          </cell>
          <cell r="P103">
            <v>184.5</v>
          </cell>
          <cell r="Q103">
            <v>348</v>
          </cell>
          <cell r="R103">
            <v>184.5</v>
          </cell>
          <cell r="S103">
            <v>123</v>
          </cell>
        </row>
        <row r="104">
          <cell r="A104">
            <v>26</v>
          </cell>
          <cell r="B104">
            <v>30.5</v>
          </cell>
          <cell r="C104">
            <v>61</v>
          </cell>
          <cell r="D104">
            <v>116</v>
          </cell>
          <cell r="E104">
            <v>122</v>
          </cell>
          <cell r="F104">
            <v>171</v>
          </cell>
          <cell r="G104">
            <v>183</v>
          </cell>
          <cell r="H104">
            <v>305</v>
          </cell>
          <cell r="I104">
            <v>287</v>
          </cell>
          <cell r="J104">
            <v>310</v>
          </cell>
          <cell r="K104">
            <v>214</v>
          </cell>
          <cell r="L104">
            <v>244</v>
          </cell>
          <cell r="M104">
            <v>213.5</v>
          </cell>
          <cell r="N104">
            <v>366</v>
          </cell>
          <cell r="O104">
            <v>346</v>
          </cell>
          <cell r="P104">
            <v>183</v>
          </cell>
          <cell r="Q104">
            <v>346</v>
          </cell>
          <cell r="R104">
            <v>183</v>
          </cell>
          <cell r="S104">
            <v>122</v>
          </cell>
        </row>
        <row r="105">
          <cell r="A105">
            <v>26.25</v>
          </cell>
          <cell r="B105">
            <v>29.75</v>
          </cell>
          <cell r="C105">
            <v>59.5</v>
          </cell>
          <cell r="D105">
            <v>114.5</v>
          </cell>
          <cell r="E105">
            <v>119</v>
          </cell>
          <cell r="F105">
            <v>169.5</v>
          </cell>
          <cell r="G105">
            <v>178.5</v>
          </cell>
          <cell r="H105">
            <v>297.5</v>
          </cell>
          <cell r="I105">
            <v>284</v>
          </cell>
          <cell r="J105">
            <v>302.5</v>
          </cell>
          <cell r="K105">
            <v>208.5</v>
          </cell>
          <cell r="L105">
            <v>238</v>
          </cell>
          <cell r="M105">
            <v>208.25</v>
          </cell>
          <cell r="N105">
            <v>357</v>
          </cell>
          <cell r="O105">
            <v>340</v>
          </cell>
          <cell r="P105">
            <v>178.5</v>
          </cell>
          <cell r="Q105">
            <v>340</v>
          </cell>
          <cell r="R105">
            <v>178.5</v>
          </cell>
          <cell r="S105">
            <v>119</v>
          </cell>
        </row>
        <row r="106">
          <cell r="A106">
            <v>26.33</v>
          </cell>
          <cell r="B106">
            <v>30</v>
          </cell>
          <cell r="C106">
            <v>60</v>
          </cell>
          <cell r="D106">
            <v>115</v>
          </cell>
          <cell r="E106">
            <v>120</v>
          </cell>
          <cell r="F106">
            <v>170</v>
          </cell>
          <cell r="G106">
            <v>180</v>
          </cell>
          <cell r="H106">
            <v>300</v>
          </cell>
          <cell r="I106">
            <v>285</v>
          </cell>
          <cell r="J106">
            <v>305</v>
          </cell>
          <cell r="K106">
            <v>210.33</v>
          </cell>
          <cell r="L106">
            <v>240</v>
          </cell>
          <cell r="M106">
            <v>210</v>
          </cell>
          <cell r="N106">
            <v>360</v>
          </cell>
          <cell r="O106">
            <v>342</v>
          </cell>
          <cell r="P106">
            <v>180</v>
          </cell>
          <cell r="Q106">
            <v>342</v>
          </cell>
          <cell r="R106">
            <v>180</v>
          </cell>
          <cell r="S106">
            <v>120</v>
          </cell>
        </row>
        <row r="107">
          <cell r="A107">
            <v>26.5</v>
          </cell>
          <cell r="B107">
            <v>30.25</v>
          </cell>
          <cell r="C107">
            <v>60.5</v>
          </cell>
          <cell r="D107">
            <v>115.5</v>
          </cell>
          <cell r="E107">
            <v>121</v>
          </cell>
          <cell r="F107">
            <v>170.5</v>
          </cell>
          <cell r="G107">
            <v>181.5</v>
          </cell>
          <cell r="H107">
            <v>302.5</v>
          </cell>
          <cell r="I107">
            <v>286</v>
          </cell>
          <cell r="J107">
            <v>307.5</v>
          </cell>
          <cell r="K107">
            <v>212</v>
          </cell>
          <cell r="L107">
            <v>242</v>
          </cell>
          <cell r="M107">
            <v>211.75</v>
          </cell>
          <cell r="N107">
            <v>363</v>
          </cell>
          <cell r="O107">
            <v>344</v>
          </cell>
          <cell r="P107">
            <v>181.5</v>
          </cell>
          <cell r="Q107">
            <v>344</v>
          </cell>
          <cell r="R107">
            <v>181.5</v>
          </cell>
          <cell r="S107">
            <v>121</v>
          </cell>
        </row>
        <row r="108">
          <cell r="A108">
            <v>27</v>
          </cell>
          <cell r="B108">
            <v>30</v>
          </cell>
          <cell r="C108">
            <v>60</v>
          </cell>
          <cell r="D108">
            <v>115</v>
          </cell>
          <cell r="E108">
            <v>120</v>
          </cell>
          <cell r="F108">
            <v>170</v>
          </cell>
          <cell r="G108">
            <v>180</v>
          </cell>
          <cell r="H108">
            <v>300</v>
          </cell>
          <cell r="I108">
            <v>285</v>
          </cell>
          <cell r="J108">
            <v>305</v>
          </cell>
          <cell r="K108">
            <v>210</v>
          </cell>
          <cell r="L108">
            <v>240</v>
          </cell>
          <cell r="M108">
            <v>210</v>
          </cell>
          <cell r="N108">
            <v>360</v>
          </cell>
          <cell r="O108">
            <v>342</v>
          </cell>
          <cell r="P108">
            <v>180</v>
          </cell>
          <cell r="Q108">
            <v>342</v>
          </cell>
          <cell r="R108">
            <v>180</v>
          </cell>
          <cell r="S108">
            <v>120</v>
          </cell>
        </row>
        <row r="109">
          <cell r="A109">
            <v>27.25</v>
          </cell>
          <cell r="B109">
            <v>29.25</v>
          </cell>
          <cell r="C109">
            <v>58.5</v>
          </cell>
          <cell r="D109">
            <v>113.5</v>
          </cell>
          <cell r="E109">
            <v>117</v>
          </cell>
          <cell r="F109">
            <v>168.5</v>
          </cell>
          <cell r="G109">
            <v>175.5</v>
          </cell>
          <cell r="H109">
            <v>292.5</v>
          </cell>
          <cell r="I109">
            <v>282</v>
          </cell>
          <cell r="J109">
            <v>297.5</v>
          </cell>
          <cell r="K109">
            <v>205</v>
          </cell>
          <cell r="L109">
            <v>234</v>
          </cell>
          <cell r="M109">
            <v>204.75</v>
          </cell>
          <cell r="N109">
            <v>351</v>
          </cell>
          <cell r="O109">
            <v>336</v>
          </cell>
          <cell r="P109">
            <v>175.5</v>
          </cell>
          <cell r="Q109">
            <v>336</v>
          </cell>
          <cell r="R109">
            <v>175.5</v>
          </cell>
          <cell r="S109">
            <v>117</v>
          </cell>
        </row>
        <row r="110">
          <cell r="A110">
            <v>27.33</v>
          </cell>
          <cell r="B110">
            <v>29.5</v>
          </cell>
          <cell r="C110">
            <v>59</v>
          </cell>
          <cell r="D110">
            <v>114</v>
          </cell>
          <cell r="E110">
            <v>118</v>
          </cell>
          <cell r="F110">
            <v>169</v>
          </cell>
          <cell r="G110">
            <v>177</v>
          </cell>
          <cell r="H110">
            <v>295</v>
          </cell>
          <cell r="I110">
            <v>283</v>
          </cell>
          <cell r="J110">
            <v>300</v>
          </cell>
          <cell r="K110">
            <v>206.67</v>
          </cell>
          <cell r="L110">
            <v>236</v>
          </cell>
          <cell r="M110">
            <v>206.5</v>
          </cell>
          <cell r="N110">
            <v>354</v>
          </cell>
          <cell r="O110">
            <v>338</v>
          </cell>
          <cell r="P110">
            <v>177</v>
          </cell>
          <cell r="Q110">
            <v>338</v>
          </cell>
          <cell r="R110">
            <v>177</v>
          </cell>
          <cell r="S110">
            <v>118</v>
          </cell>
        </row>
        <row r="111">
          <cell r="A111">
            <v>27.5</v>
          </cell>
          <cell r="B111">
            <v>29.75</v>
          </cell>
          <cell r="C111">
            <v>59.5</v>
          </cell>
          <cell r="D111">
            <v>114.5</v>
          </cell>
          <cell r="E111">
            <v>119</v>
          </cell>
          <cell r="F111">
            <v>169.5</v>
          </cell>
          <cell r="G111">
            <v>178.5</v>
          </cell>
          <cell r="H111">
            <v>297.5</v>
          </cell>
          <cell r="I111">
            <v>284</v>
          </cell>
          <cell r="J111">
            <v>302.5</v>
          </cell>
          <cell r="K111">
            <v>208.5</v>
          </cell>
          <cell r="L111">
            <v>238</v>
          </cell>
          <cell r="M111">
            <v>208.25</v>
          </cell>
          <cell r="N111">
            <v>357</v>
          </cell>
          <cell r="O111">
            <v>340</v>
          </cell>
          <cell r="P111">
            <v>178.5</v>
          </cell>
          <cell r="Q111">
            <v>340</v>
          </cell>
          <cell r="R111">
            <v>178.5</v>
          </cell>
          <cell r="S111">
            <v>119</v>
          </cell>
        </row>
        <row r="112">
          <cell r="A112">
            <v>28</v>
          </cell>
          <cell r="B112">
            <v>29.5</v>
          </cell>
          <cell r="C112">
            <v>59</v>
          </cell>
          <cell r="D112">
            <v>114</v>
          </cell>
          <cell r="E112">
            <v>118</v>
          </cell>
          <cell r="F112">
            <v>169</v>
          </cell>
          <cell r="G112">
            <v>177</v>
          </cell>
          <cell r="H112">
            <v>295</v>
          </cell>
          <cell r="I112">
            <v>283</v>
          </cell>
          <cell r="J112">
            <v>300</v>
          </cell>
          <cell r="K112">
            <v>207</v>
          </cell>
          <cell r="L112">
            <v>236</v>
          </cell>
          <cell r="M112">
            <v>206.5</v>
          </cell>
          <cell r="N112">
            <v>354</v>
          </cell>
          <cell r="O112">
            <v>338</v>
          </cell>
          <cell r="P112">
            <v>177</v>
          </cell>
          <cell r="Q112">
            <v>338</v>
          </cell>
          <cell r="R112">
            <v>177</v>
          </cell>
          <cell r="S112">
            <v>118</v>
          </cell>
        </row>
        <row r="113">
          <cell r="A113">
            <v>28.25</v>
          </cell>
          <cell r="B113">
            <v>28.75</v>
          </cell>
          <cell r="C113">
            <v>57.5</v>
          </cell>
          <cell r="D113">
            <v>112.5</v>
          </cell>
          <cell r="E113">
            <v>115</v>
          </cell>
          <cell r="F113">
            <v>167.5</v>
          </cell>
          <cell r="G113">
            <v>172.5</v>
          </cell>
          <cell r="H113">
            <v>287.5</v>
          </cell>
          <cell r="I113">
            <v>280</v>
          </cell>
          <cell r="J113">
            <v>292.5</v>
          </cell>
          <cell r="K113">
            <v>201.5</v>
          </cell>
          <cell r="L113">
            <v>230</v>
          </cell>
          <cell r="M113">
            <v>201.25</v>
          </cell>
          <cell r="N113">
            <v>345</v>
          </cell>
          <cell r="O113">
            <v>332</v>
          </cell>
          <cell r="P113">
            <v>172.5</v>
          </cell>
          <cell r="Q113">
            <v>332</v>
          </cell>
          <cell r="R113">
            <v>172.5</v>
          </cell>
          <cell r="S113">
            <v>115</v>
          </cell>
        </row>
        <row r="114">
          <cell r="A114">
            <v>28.33</v>
          </cell>
          <cell r="B114">
            <v>29</v>
          </cell>
          <cell r="C114">
            <v>58</v>
          </cell>
          <cell r="D114">
            <v>113</v>
          </cell>
          <cell r="E114">
            <v>116</v>
          </cell>
          <cell r="F114">
            <v>168</v>
          </cell>
          <cell r="G114">
            <v>174</v>
          </cell>
          <cell r="H114">
            <v>290</v>
          </cell>
          <cell r="I114">
            <v>281</v>
          </cell>
          <cell r="J114">
            <v>295</v>
          </cell>
          <cell r="K114">
            <v>203.33</v>
          </cell>
          <cell r="L114">
            <v>232</v>
          </cell>
          <cell r="M114">
            <v>203</v>
          </cell>
          <cell r="N114">
            <v>348</v>
          </cell>
          <cell r="O114">
            <v>334</v>
          </cell>
          <cell r="P114">
            <v>174</v>
          </cell>
          <cell r="Q114">
            <v>334</v>
          </cell>
          <cell r="R114">
            <v>174</v>
          </cell>
          <cell r="S114">
            <v>116</v>
          </cell>
        </row>
        <row r="115">
          <cell r="A115">
            <v>28.5</v>
          </cell>
          <cell r="B115">
            <v>29.25</v>
          </cell>
          <cell r="C115">
            <v>58.5</v>
          </cell>
          <cell r="D115">
            <v>113.5</v>
          </cell>
          <cell r="E115">
            <v>117</v>
          </cell>
          <cell r="F115">
            <v>168.5</v>
          </cell>
          <cell r="G115">
            <v>175.5</v>
          </cell>
          <cell r="H115">
            <v>292.5</v>
          </cell>
          <cell r="I115">
            <v>282</v>
          </cell>
          <cell r="J115">
            <v>297.5</v>
          </cell>
          <cell r="K115">
            <v>205</v>
          </cell>
          <cell r="L115">
            <v>234</v>
          </cell>
          <cell r="M115">
            <v>204.75</v>
          </cell>
          <cell r="N115">
            <v>351</v>
          </cell>
          <cell r="O115">
            <v>336</v>
          </cell>
          <cell r="P115">
            <v>175.5</v>
          </cell>
          <cell r="Q115">
            <v>336</v>
          </cell>
          <cell r="R115">
            <v>175.5</v>
          </cell>
          <cell r="S115">
            <v>117</v>
          </cell>
        </row>
        <row r="116">
          <cell r="A116">
            <v>29</v>
          </cell>
          <cell r="B116">
            <v>29</v>
          </cell>
          <cell r="C116">
            <v>58</v>
          </cell>
          <cell r="D116">
            <v>113</v>
          </cell>
          <cell r="E116">
            <v>116</v>
          </cell>
          <cell r="F116">
            <v>168</v>
          </cell>
          <cell r="G116">
            <v>174</v>
          </cell>
          <cell r="H116">
            <v>290</v>
          </cell>
          <cell r="I116">
            <v>281</v>
          </cell>
          <cell r="J116">
            <v>295</v>
          </cell>
          <cell r="K116">
            <v>203</v>
          </cell>
          <cell r="L116">
            <v>232</v>
          </cell>
          <cell r="M116">
            <v>203</v>
          </cell>
          <cell r="N116">
            <v>348</v>
          </cell>
          <cell r="O116">
            <v>334</v>
          </cell>
          <cell r="P116">
            <v>174</v>
          </cell>
          <cell r="Q116">
            <v>334</v>
          </cell>
          <cell r="R116">
            <v>174</v>
          </cell>
          <cell r="S116">
            <v>116</v>
          </cell>
        </row>
        <row r="117">
          <cell r="A117">
            <v>29.25</v>
          </cell>
          <cell r="B117">
            <v>28.25</v>
          </cell>
          <cell r="C117">
            <v>56.5</v>
          </cell>
          <cell r="D117">
            <v>111.5</v>
          </cell>
          <cell r="E117">
            <v>113</v>
          </cell>
          <cell r="F117">
            <v>166.5</v>
          </cell>
          <cell r="G117">
            <v>169.5</v>
          </cell>
          <cell r="H117">
            <v>282.5</v>
          </cell>
          <cell r="I117">
            <v>278</v>
          </cell>
          <cell r="J117">
            <v>287.5</v>
          </cell>
          <cell r="K117">
            <v>198</v>
          </cell>
          <cell r="L117">
            <v>226</v>
          </cell>
          <cell r="M117">
            <v>197.75</v>
          </cell>
          <cell r="N117">
            <v>339</v>
          </cell>
          <cell r="O117">
            <v>328</v>
          </cell>
          <cell r="P117">
            <v>169.5</v>
          </cell>
          <cell r="Q117">
            <v>328</v>
          </cell>
          <cell r="R117">
            <v>169.5</v>
          </cell>
          <cell r="S117">
            <v>113</v>
          </cell>
        </row>
        <row r="118">
          <cell r="A118">
            <v>29.33</v>
          </cell>
          <cell r="B118">
            <v>28.5</v>
          </cell>
          <cell r="C118">
            <v>57</v>
          </cell>
          <cell r="D118">
            <v>112</v>
          </cell>
          <cell r="E118">
            <v>114</v>
          </cell>
          <cell r="F118">
            <v>167</v>
          </cell>
          <cell r="G118">
            <v>171</v>
          </cell>
          <cell r="H118">
            <v>285</v>
          </cell>
          <cell r="I118">
            <v>279</v>
          </cell>
          <cell r="J118">
            <v>290</v>
          </cell>
          <cell r="K118">
            <v>199.67</v>
          </cell>
          <cell r="L118">
            <v>228</v>
          </cell>
          <cell r="M118">
            <v>199.5</v>
          </cell>
          <cell r="N118">
            <v>342</v>
          </cell>
          <cell r="O118">
            <v>330</v>
          </cell>
          <cell r="P118">
            <v>171</v>
          </cell>
          <cell r="Q118">
            <v>330</v>
          </cell>
          <cell r="R118">
            <v>171</v>
          </cell>
          <cell r="S118">
            <v>114</v>
          </cell>
        </row>
        <row r="119">
          <cell r="A119">
            <v>29.5</v>
          </cell>
          <cell r="B119">
            <v>28.75</v>
          </cell>
          <cell r="C119">
            <v>57.5</v>
          </cell>
          <cell r="D119">
            <v>112.5</v>
          </cell>
          <cell r="E119">
            <v>115</v>
          </cell>
          <cell r="F119">
            <v>167.5</v>
          </cell>
          <cell r="G119">
            <v>172.5</v>
          </cell>
          <cell r="H119">
            <v>287.5</v>
          </cell>
          <cell r="I119">
            <v>280</v>
          </cell>
          <cell r="J119">
            <v>292.5</v>
          </cell>
          <cell r="K119">
            <v>201.5</v>
          </cell>
          <cell r="L119">
            <v>230</v>
          </cell>
          <cell r="M119">
            <v>201.25</v>
          </cell>
          <cell r="N119">
            <v>345</v>
          </cell>
          <cell r="O119">
            <v>332</v>
          </cell>
          <cell r="P119">
            <v>172.5</v>
          </cell>
          <cell r="Q119">
            <v>332</v>
          </cell>
          <cell r="R119">
            <v>172.5</v>
          </cell>
          <cell r="S119">
            <v>115</v>
          </cell>
        </row>
        <row r="120">
          <cell r="A120">
            <v>30</v>
          </cell>
          <cell r="B120">
            <v>28.5</v>
          </cell>
          <cell r="C120">
            <v>57</v>
          </cell>
          <cell r="D120">
            <v>112</v>
          </cell>
          <cell r="E120">
            <v>114</v>
          </cell>
          <cell r="F120">
            <v>167</v>
          </cell>
          <cell r="G120">
            <v>171</v>
          </cell>
          <cell r="H120">
            <v>285</v>
          </cell>
          <cell r="I120">
            <v>279</v>
          </cell>
          <cell r="J120">
            <v>290</v>
          </cell>
          <cell r="K120">
            <v>200</v>
          </cell>
          <cell r="L120">
            <v>228</v>
          </cell>
          <cell r="M120">
            <v>199.5</v>
          </cell>
          <cell r="N120">
            <v>342</v>
          </cell>
          <cell r="O120">
            <v>330</v>
          </cell>
          <cell r="P120">
            <v>171</v>
          </cell>
          <cell r="Q120">
            <v>330</v>
          </cell>
          <cell r="R120">
            <v>171</v>
          </cell>
          <cell r="S120">
            <v>114</v>
          </cell>
        </row>
        <row r="121">
          <cell r="A121">
            <v>30.25</v>
          </cell>
          <cell r="B121">
            <v>27.88</v>
          </cell>
          <cell r="C121">
            <v>55.75</v>
          </cell>
          <cell r="D121">
            <v>110.75</v>
          </cell>
          <cell r="E121">
            <v>111.5</v>
          </cell>
          <cell r="F121">
            <v>165.75</v>
          </cell>
          <cell r="G121">
            <v>167.25</v>
          </cell>
          <cell r="H121">
            <v>278.75</v>
          </cell>
          <cell r="I121">
            <v>276.5</v>
          </cell>
          <cell r="J121">
            <v>282.5</v>
          </cell>
          <cell r="K121">
            <v>195.5</v>
          </cell>
          <cell r="L121">
            <v>223</v>
          </cell>
          <cell r="M121">
            <v>195.13</v>
          </cell>
          <cell r="N121">
            <v>334.5</v>
          </cell>
          <cell r="O121">
            <v>325</v>
          </cell>
          <cell r="P121">
            <v>167.25</v>
          </cell>
          <cell r="Q121">
            <v>325</v>
          </cell>
          <cell r="R121">
            <v>167.25</v>
          </cell>
          <cell r="S121">
            <v>111.5</v>
          </cell>
        </row>
        <row r="122">
          <cell r="A122">
            <v>30.33</v>
          </cell>
          <cell r="B122">
            <v>28</v>
          </cell>
          <cell r="C122">
            <v>56</v>
          </cell>
          <cell r="D122">
            <v>111</v>
          </cell>
          <cell r="E122">
            <v>112</v>
          </cell>
          <cell r="F122">
            <v>166</v>
          </cell>
          <cell r="G122">
            <v>168</v>
          </cell>
          <cell r="H122">
            <v>280</v>
          </cell>
          <cell r="I122">
            <v>277</v>
          </cell>
          <cell r="J122">
            <v>285</v>
          </cell>
          <cell r="K122">
            <v>196.33</v>
          </cell>
          <cell r="L122">
            <v>224</v>
          </cell>
          <cell r="M122">
            <v>196</v>
          </cell>
          <cell r="N122">
            <v>336</v>
          </cell>
          <cell r="O122">
            <v>326</v>
          </cell>
          <cell r="P122">
            <v>168</v>
          </cell>
          <cell r="Q122">
            <v>326</v>
          </cell>
          <cell r="R122">
            <v>168</v>
          </cell>
          <cell r="S122">
            <v>112</v>
          </cell>
        </row>
        <row r="123">
          <cell r="A123">
            <v>30.5</v>
          </cell>
          <cell r="B123">
            <v>28.25</v>
          </cell>
          <cell r="C123">
            <v>56.5</v>
          </cell>
          <cell r="D123">
            <v>111.5</v>
          </cell>
          <cell r="E123">
            <v>113</v>
          </cell>
          <cell r="F123">
            <v>166.5</v>
          </cell>
          <cell r="G123">
            <v>169.5</v>
          </cell>
          <cell r="H123">
            <v>282.5</v>
          </cell>
          <cell r="I123">
            <v>278</v>
          </cell>
          <cell r="J123">
            <v>287.5</v>
          </cell>
          <cell r="K123">
            <v>198</v>
          </cell>
          <cell r="L123">
            <v>226</v>
          </cell>
          <cell r="M123">
            <v>197.75</v>
          </cell>
          <cell r="N123">
            <v>339</v>
          </cell>
          <cell r="O123">
            <v>328</v>
          </cell>
          <cell r="P123">
            <v>169.5</v>
          </cell>
          <cell r="Q123">
            <v>328</v>
          </cell>
          <cell r="R123">
            <v>169.5</v>
          </cell>
          <cell r="S123">
            <v>113</v>
          </cell>
        </row>
        <row r="124">
          <cell r="A124">
            <v>31</v>
          </cell>
          <cell r="B124">
            <v>28</v>
          </cell>
          <cell r="C124">
            <v>56</v>
          </cell>
          <cell r="D124">
            <v>111</v>
          </cell>
          <cell r="E124">
            <v>112</v>
          </cell>
          <cell r="F124">
            <v>166</v>
          </cell>
          <cell r="G124">
            <v>168</v>
          </cell>
          <cell r="H124">
            <v>280</v>
          </cell>
          <cell r="I124">
            <v>277</v>
          </cell>
          <cell r="J124">
            <v>285</v>
          </cell>
          <cell r="K124">
            <v>196</v>
          </cell>
          <cell r="L124">
            <v>224</v>
          </cell>
          <cell r="M124">
            <v>196</v>
          </cell>
          <cell r="N124">
            <v>336</v>
          </cell>
          <cell r="O124">
            <v>326</v>
          </cell>
          <cell r="P124">
            <v>168</v>
          </cell>
          <cell r="Q124">
            <v>326</v>
          </cell>
          <cell r="R124">
            <v>168</v>
          </cell>
          <cell r="S124">
            <v>112</v>
          </cell>
        </row>
        <row r="125">
          <cell r="A125">
            <v>31.25</v>
          </cell>
          <cell r="B125">
            <v>27.63</v>
          </cell>
          <cell r="C125">
            <v>55.25</v>
          </cell>
          <cell r="D125">
            <v>110.25</v>
          </cell>
          <cell r="E125">
            <v>110.5</v>
          </cell>
          <cell r="F125">
            <v>165.25</v>
          </cell>
          <cell r="G125">
            <v>165.75</v>
          </cell>
          <cell r="H125">
            <v>276.25</v>
          </cell>
          <cell r="I125">
            <v>275.5</v>
          </cell>
          <cell r="J125">
            <v>277.5</v>
          </cell>
          <cell r="K125">
            <v>193.75</v>
          </cell>
          <cell r="L125">
            <v>221</v>
          </cell>
          <cell r="M125">
            <v>193.38</v>
          </cell>
          <cell r="N125">
            <v>331.5</v>
          </cell>
          <cell r="O125">
            <v>323</v>
          </cell>
          <cell r="P125">
            <v>165.75</v>
          </cell>
          <cell r="Q125">
            <v>323</v>
          </cell>
          <cell r="R125">
            <v>165.75</v>
          </cell>
          <cell r="S125">
            <v>110.5</v>
          </cell>
        </row>
        <row r="126">
          <cell r="A126">
            <v>31.33</v>
          </cell>
          <cell r="B126">
            <v>27.67</v>
          </cell>
          <cell r="C126">
            <v>55.33</v>
          </cell>
          <cell r="D126">
            <v>110.33</v>
          </cell>
          <cell r="E126">
            <v>110.67</v>
          </cell>
          <cell r="F126">
            <v>165.33</v>
          </cell>
          <cell r="G126">
            <v>166</v>
          </cell>
          <cell r="H126">
            <v>276.67</v>
          </cell>
          <cell r="I126">
            <v>275.67</v>
          </cell>
          <cell r="J126">
            <v>280</v>
          </cell>
          <cell r="K126">
            <v>194</v>
          </cell>
          <cell r="L126">
            <v>221.33</v>
          </cell>
          <cell r="M126">
            <v>193.67</v>
          </cell>
          <cell r="N126">
            <v>332</v>
          </cell>
          <cell r="O126">
            <v>323.33</v>
          </cell>
          <cell r="P126">
            <v>166</v>
          </cell>
          <cell r="Q126">
            <v>323.33</v>
          </cell>
          <cell r="R126">
            <v>166</v>
          </cell>
          <cell r="S126">
            <v>110.67</v>
          </cell>
        </row>
        <row r="127">
          <cell r="A127">
            <v>31.5</v>
          </cell>
          <cell r="B127">
            <v>27.75</v>
          </cell>
          <cell r="C127">
            <v>55.5</v>
          </cell>
          <cell r="D127">
            <v>110.5</v>
          </cell>
          <cell r="E127">
            <v>111</v>
          </cell>
          <cell r="F127">
            <v>165.5</v>
          </cell>
          <cell r="G127">
            <v>166.5</v>
          </cell>
          <cell r="H127">
            <v>277.5</v>
          </cell>
          <cell r="I127">
            <v>276</v>
          </cell>
          <cell r="J127">
            <v>282.5</v>
          </cell>
          <cell r="K127">
            <v>194.5</v>
          </cell>
          <cell r="L127">
            <v>222</v>
          </cell>
          <cell r="M127">
            <v>194.25</v>
          </cell>
          <cell r="N127">
            <v>333</v>
          </cell>
          <cell r="O127">
            <v>324</v>
          </cell>
          <cell r="P127">
            <v>166.5</v>
          </cell>
          <cell r="Q127">
            <v>324</v>
          </cell>
          <cell r="R127">
            <v>166.5</v>
          </cell>
          <cell r="S127">
            <v>111</v>
          </cell>
        </row>
        <row r="128">
          <cell r="A128">
            <v>32</v>
          </cell>
          <cell r="B128">
            <v>27.5</v>
          </cell>
          <cell r="C128">
            <v>55</v>
          </cell>
          <cell r="D128">
            <v>110</v>
          </cell>
          <cell r="E128">
            <v>110</v>
          </cell>
          <cell r="F128">
            <v>165</v>
          </cell>
          <cell r="G128">
            <v>165</v>
          </cell>
          <cell r="H128">
            <v>275</v>
          </cell>
          <cell r="I128">
            <v>275</v>
          </cell>
          <cell r="J128">
            <v>280</v>
          </cell>
          <cell r="K128">
            <v>193</v>
          </cell>
          <cell r="L128">
            <v>220</v>
          </cell>
          <cell r="M128">
            <v>192.5</v>
          </cell>
          <cell r="N128">
            <v>330</v>
          </cell>
          <cell r="O128">
            <v>322</v>
          </cell>
          <cell r="P128">
            <v>165</v>
          </cell>
          <cell r="Q128">
            <v>322</v>
          </cell>
          <cell r="R128">
            <v>165</v>
          </cell>
          <cell r="S128">
            <v>110</v>
          </cell>
        </row>
        <row r="129">
          <cell r="A129">
            <v>32.25</v>
          </cell>
          <cell r="B129">
            <v>27.5</v>
          </cell>
          <cell r="C129">
            <v>55</v>
          </cell>
          <cell r="D129">
            <v>110</v>
          </cell>
          <cell r="E129">
            <v>110</v>
          </cell>
          <cell r="F129">
            <v>165</v>
          </cell>
          <cell r="G129">
            <v>165</v>
          </cell>
          <cell r="H129">
            <v>275</v>
          </cell>
          <cell r="I129">
            <v>275</v>
          </cell>
          <cell r="J129">
            <v>272.5</v>
          </cell>
          <cell r="K129">
            <v>193</v>
          </cell>
          <cell r="L129">
            <v>220</v>
          </cell>
          <cell r="M129">
            <v>192.5</v>
          </cell>
          <cell r="N129">
            <v>330</v>
          </cell>
          <cell r="O129">
            <v>322</v>
          </cell>
          <cell r="P129">
            <v>165</v>
          </cell>
          <cell r="Q129">
            <v>322</v>
          </cell>
          <cell r="R129">
            <v>165</v>
          </cell>
          <cell r="S129">
            <v>110</v>
          </cell>
        </row>
        <row r="130">
          <cell r="A130">
            <v>32.33</v>
          </cell>
          <cell r="B130">
            <v>27.5</v>
          </cell>
          <cell r="C130">
            <v>55</v>
          </cell>
          <cell r="D130">
            <v>110</v>
          </cell>
          <cell r="E130">
            <v>110</v>
          </cell>
          <cell r="F130">
            <v>165</v>
          </cell>
          <cell r="G130">
            <v>165</v>
          </cell>
          <cell r="H130">
            <v>275</v>
          </cell>
          <cell r="I130">
            <v>275</v>
          </cell>
          <cell r="J130">
            <v>275</v>
          </cell>
          <cell r="K130">
            <v>193</v>
          </cell>
          <cell r="L130">
            <v>220</v>
          </cell>
          <cell r="M130">
            <v>192.5</v>
          </cell>
          <cell r="N130">
            <v>330</v>
          </cell>
          <cell r="O130">
            <v>322</v>
          </cell>
          <cell r="P130">
            <v>165</v>
          </cell>
          <cell r="Q130">
            <v>322</v>
          </cell>
          <cell r="R130">
            <v>165</v>
          </cell>
          <cell r="S130">
            <v>110</v>
          </cell>
        </row>
        <row r="131">
          <cell r="A131">
            <v>32.5</v>
          </cell>
          <cell r="B131">
            <v>27.5</v>
          </cell>
          <cell r="C131">
            <v>55</v>
          </cell>
          <cell r="D131">
            <v>110</v>
          </cell>
          <cell r="E131">
            <v>110</v>
          </cell>
          <cell r="F131">
            <v>165</v>
          </cell>
          <cell r="G131">
            <v>165</v>
          </cell>
          <cell r="H131">
            <v>275</v>
          </cell>
          <cell r="I131">
            <v>275</v>
          </cell>
          <cell r="J131">
            <v>277.5</v>
          </cell>
          <cell r="K131">
            <v>193</v>
          </cell>
          <cell r="L131">
            <v>220</v>
          </cell>
          <cell r="M131">
            <v>192.5</v>
          </cell>
          <cell r="N131">
            <v>330</v>
          </cell>
          <cell r="O131">
            <v>322</v>
          </cell>
          <cell r="P131">
            <v>165</v>
          </cell>
          <cell r="Q131">
            <v>322</v>
          </cell>
          <cell r="R131">
            <v>165</v>
          </cell>
          <cell r="S131">
            <v>110</v>
          </cell>
        </row>
        <row r="132">
          <cell r="A132">
            <v>32.99</v>
          </cell>
          <cell r="B132">
            <v>27.5</v>
          </cell>
          <cell r="C132">
            <v>55</v>
          </cell>
          <cell r="D132">
            <v>110</v>
          </cell>
          <cell r="E132">
            <v>110</v>
          </cell>
          <cell r="F132">
            <v>165</v>
          </cell>
          <cell r="G132">
            <v>165</v>
          </cell>
          <cell r="H132">
            <v>275</v>
          </cell>
          <cell r="I132">
            <v>275</v>
          </cell>
          <cell r="J132">
            <v>280</v>
          </cell>
          <cell r="K132">
            <v>193</v>
          </cell>
          <cell r="L132">
            <v>220</v>
          </cell>
          <cell r="M132">
            <v>192.5</v>
          </cell>
          <cell r="N132">
            <v>330</v>
          </cell>
          <cell r="O132">
            <v>322</v>
          </cell>
          <cell r="P132">
            <v>165</v>
          </cell>
          <cell r="Q132">
            <v>322</v>
          </cell>
          <cell r="R132">
            <v>165</v>
          </cell>
          <cell r="S132">
            <v>110</v>
          </cell>
        </row>
        <row r="133">
          <cell r="A133">
            <v>33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275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100</v>
          </cell>
          <cell r="P133">
            <v>0</v>
          </cell>
          <cell r="Q133">
            <v>160</v>
          </cell>
          <cell r="R133">
            <v>100</v>
          </cell>
          <cell r="S133">
            <v>70</v>
          </cell>
        </row>
        <row r="134">
          <cell r="A134">
            <v>33.25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267.5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100</v>
          </cell>
          <cell r="P134">
            <v>0</v>
          </cell>
          <cell r="Q134">
            <v>154</v>
          </cell>
          <cell r="R134">
            <v>98.5</v>
          </cell>
          <cell r="S134">
            <v>68.5</v>
          </cell>
        </row>
        <row r="135">
          <cell r="A135">
            <v>33.33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270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100</v>
          </cell>
          <cell r="P135">
            <v>0</v>
          </cell>
          <cell r="Q135">
            <v>156</v>
          </cell>
          <cell r="R135">
            <v>99</v>
          </cell>
          <cell r="S135">
            <v>69</v>
          </cell>
        </row>
        <row r="136">
          <cell r="A136">
            <v>33.5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272.5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100</v>
          </cell>
          <cell r="P136">
            <v>0</v>
          </cell>
          <cell r="Q136">
            <v>158</v>
          </cell>
          <cell r="R136">
            <v>99.5</v>
          </cell>
          <cell r="S136">
            <v>69.5</v>
          </cell>
        </row>
        <row r="137">
          <cell r="A137">
            <v>34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270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100</v>
          </cell>
          <cell r="P137">
            <v>0</v>
          </cell>
          <cell r="Q137">
            <v>156</v>
          </cell>
          <cell r="R137">
            <v>99</v>
          </cell>
          <cell r="S137">
            <v>69</v>
          </cell>
        </row>
        <row r="138">
          <cell r="A138">
            <v>34.25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262.5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100</v>
          </cell>
          <cell r="P138">
            <v>0</v>
          </cell>
          <cell r="Q138">
            <v>150</v>
          </cell>
          <cell r="R138">
            <v>97.5</v>
          </cell>
          <cell r="S138">
            <v>67.5</v>
          </cell>
        </row>
        <row r="139">
          <cell r="A139">
            <v>34.33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265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100</v>
          </cell>
          <cell r="P139">
            <v>0</v>
          </cell>
          <cell r="Q139">
            <v>152</v>
          </cell>
          <cell r="R139">
            <v>98</v>
          </cell>
          <cell r="S139">
            <v>68</v>
          </cell>
        </row>
        <row r="140">
          <cell r="A140">
            <v>34.5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267.5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100</v>
          </cell>
          <cell r="P140">
            <v>0</v>
          </cell>
          <cell r="Q140">
            <v>154</v>
          </cell>
          <cell r="R140">
            <v>98.5</v>
          </cell>
          <cell r="S140">
            <v>68.5</v>
          </cell>
        </row>
        <row r="141">
          <cell r="A141">
            <v>35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265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100</v>
          </cell>
          <cell r="P141">
            <v>0</v>
          </cell>
          <cell r="Q141">
            <v>152</v>
          </cell>
          <cell r="R141">
            <v>98</v>
          </cell>
          <cell r="S141">
            <v>68</v>
          </cell>
        </row>
        <row r="142">
          <cell r="A142">
            <v>35.25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257.5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100</v>
          </cell>
          <cell r="P142">
            <v>0</v>
          </cell>
          <cell r="Q142">
            <v>146</v>
          </cell>
          <cell r="R142">
            <v>96.5</v>
          </cell>
          <cell r="S142">
            <v>66.5</v>
          </cell>
        </row>
        <row r="143">
          <cell r="A143">
            <v>35.33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260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100</v>
          </cell>
          <cell r="P143">
            <v>0</v>
          </cell>
          <cell r="Q143">
            <v>148</v>
          </cell>
          <cell r="R143">
            <v>97</v>
          </cell>
          <cell r="S143">
            <v>67</v>
          </cell>
        </row>
        <row r="144">
          <cell r="A144">
            <v>35.5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262.5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100</v>
          </cell>
          <cell r="P144">
            <v>0</v>
          </cell>
          <cell r="Q144">
            <v>150</v>
          </cell>
          <cell r="R144">
            <v>97.5</v>
          </cell>
          <cell r="S144">
            <v>67.5</v>
          </cell>
        </row>
        <row r="145">
          <cell r="A145">
            <v>36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260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100</v>
          </cell>
          <cell r="P145">
            <v>0</v>
          </cell>
          <cell r="Q145">
            <v>148</v>
          </cell>
          <cell r="R145">
            <v>97</v>
          </cell>
          <cell r="S145">
            <v>67</v>
          </cell>
        </row>
        <row r="146">
          <cell r="A146">
            <v>36.25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252.5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100</v>
          </cell>
          <cell r="P146">
            <v>0</v>
          </cell>
          <cell r="Q146">
            <v>142</v>
          </cell>
          <cell r="R146">
            <v>95.5</v>
          </cell>
          <cell r="S146">
            <v>65.5</v>
          </cell>
        </row>
        <row r="147">
          <cell r="A147">
            <v>36.33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255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100</v>
          </cell>
          <cell r="P147">
            <v>0</v>
          </cell>
          <cell r="Q147">
            <v>144</v>
          </cell>
          <cell r="R147">
            <v>96</v>
          </cell>
          <cell r="S147">
            <v>66</v>
          </cell>
        </row>
        <row r="148">
          <cell r="A148">
            <v>36.5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257.5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100</v>
          </cell>
          <cell r="P148">
            <v>0</v>
          </cell>
          <cell r="Q148">
            <v>146</v>
          </cell>
          <cell r="R148">
            <v>96.5</v>
          </cell>
          <cell r="S148">
            <v>66.5</v>
          </cell>
        </row>
        <row r="149">
          <cell r="A149">
            <v>37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255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100</v>
          </cell>
          <cell r="P149">
            <v>0</v>
          </cell>
          <cell r="Q149">
            <v>144</v>
          </cell>
          <cell r="R149">
            <v>96</v>
          </cell>
          <cell r="S149">
            <v>66</v>
          </cell>
        </row>
        <row r="150">
          <cell r="A150">
            <v>37.25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247.5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100</v>
          </cell>
          <cell r="P150">
            <v>0</v>
          </cell>
          <cell r="Q150">
            <v>138</v>
          </cell>
          <cell r="R150">
            <v>94.5</v>
          </cell>
          <cell r="S150">
            <v>64.5</v>
          </cell>
        </row>
        <row r="151">
          <cell r="A151">
            <v>37.33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250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100</v>
          </cell>
          <cell r="P151">
            <v>0</v>
          </cell>
          <cell r="Q151">
            <v>140</v>
          </cell>
          <cell r="R151">
            <v>95</v>
          </cell>
          <cell r="S151">
            <v>65</v>
          </cell>
        </row>
        <row r="152">
          <cell r="A152">
            <v>37.5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252.5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100</v>
          </cell>
          <cell r="P152">
            <v>0</v>
          </cell>
          <cell r="Q152">
            <v>142</v>
          </cell>
          <cell r="R152">
            <v>95.5</v>
          </cell>
          <cell r="S152">
            <v>65.5</v>
          </cell>
        </row>
        <row r="153">
          <cell r="A153">
            <v>38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250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100</v>
          </cell>
          <cell r="P153">
            <v>0</v>
          </cell>
          <cell r="Q153">
            <v>140</v>
          </cell>
          <cell r="R153">
            <v>95</v>
          </cell>
          <cell r="S153">
            <v>65</v>
          </cell>
        </row>
        <row r="154">
          <cell r="A154">
            <v>38.25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242.5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100</v>
          </cell>
          <cell r="P154">
            <v>0</v>
          </cell>
          <cell r="Q154">
            <v>134</v>
          </cell>
          <cell r="R154">
            <v>93.5</v>
          </cell>
          <cell r="S154">
            <v>63.5</v>
          </cell>
        </row>
        <row r="155">
          <cell r="A155">
            <v>38.33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245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100</v>
          </cell>
          <cell r="P155">
            <v>0</v>
          </cell>
          <cell r="Q155">
            <v>136</v>
          </cell>
          <cell r="R155">
            <v>94</v>
          </cell>
          <cell r="S155">
            <v>64</v>
          </cell>
        </row>
        <row r="156">
          <cell r="A156">
            <v>38.5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247.5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100</v>
          </cell>
          <cell r="P156">
            <v>0</v>
          </cell>
          <cell r="Q156">
            <v>138</v>
          </cell>
          <cell r="R156">
            <v>94.5</v>
          </cell>
          <cell r="S156">
            <v>64.5</v>
          </cell>
        </row>
        <row r="157">
          <cell r="A157">
            <v>39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245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100</v>
          </cell>
          <cell r="P157">
            <v>0</v>
          </cell>
          <cell r="Q157">
            <v>136</v>
          </cell>
          <cell r="R157">
            <v>94</v>
          </cell>
          <cell r="S157">
            <v>64</v>
          </cell>
        </row>
        <row r="158">
          <cell r="A158">
            <v>39.25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237.5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100</v>
          </cell>
          <cell r="P158">
            <v>0</v>
          </cell>
          <cell r="Q158">
            <v>130</v>
          </cell>
          <cell r="R158">
            <v>92.5</v>
          </cell>
          <cell r="S158">
            <v>62.5</v>
          </cell>
        </row>
        <row r="159">
          <cell r="A159">
            <v>39.33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240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100</v>
          </cell>
          <cell r="P159">
            <v>0</v>
          </cell>
          <cell r="Q159">
            <v>132</v>
          </cell>
          <cell r="R159">
            <v>93</v>
          </cell>
          <cell r="S159">
            <v>63</v>
          </cell>
        </row>
        <row r="160">
          <cell r="A160">
            <v>39.5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242.5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100</v>
          </cell>
          <cell r="P160">
            <v>0</v>
          </cell>
          <cell r="Q160">
            <v>134</v>
          </cell>
          <cell r="R160">
            <v>93.5</v>
          </cell>
          <cell r="S160">
            <v>63.5</v>
          </cell>
        </row>
        <row r="161">
          <cell r="A161">
            <v>40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240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100</v>
          </cell>
          <cell r="P161">
            <v>0</v>
          </cell>
          <cell r="Q161">
            <v>132</v>
          </cell>
          <cell r="R161">
            <v>93</v>
          </cell>
          <cell r="S161">
            <v>63</v>
          </cell>
        </row>
        <row r="162">
          <cell r="A162">
            <v>40.25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232.5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100</v>
          </cell>
          <cell r="P162">
            <v>0</v>
          </cell>
          <cell r="Q162">
            <v>126</v>
          </cell>
          <cell r="R162">
            <v>91.5</v>
          </cell>
          <cell r="S162">
            <v>61.5</v>
          </cell>
        </row>
        <row r="163">
          <cell r="A163">
            <v>40.33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235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100</v>
          </cell>
          <cell r="P163">
            <v>0</v>
          </cell>
          <cell r="Q163">
            <v>128</v>
          </cell>
          <cell r="R163">
            <v>92</v>
          </cell>
          <cell r="S163">
            <v>62</v>
          </cell>
        </row>
        <row r="164">
          <cell r="A164">
            <v>40.5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237.5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100</v>
          </cell>
          <cell r="P164">
            <v>0</v>
          </cell>
          <cell r="Q164">
            <v>130</v>
          </cell>
          <cell r="R164">
            <v>92.5</v>
          </cell>
          <cell r="S164">
            <v>62.5</v>
          </cell>
        </row>
        <row r="165">
          <cell r="A165">
            <v>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235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100</v>
          </cell>
          <cell r="P165">
            <v>0</v>
          </cell>
          <cell r="Q165">
            <v>128</v>
          </cell>
          <cell r="R165">
            <v>92</v>
          </cell>
          <cell r="S165">
            <v>62</v>
          </cell>
        </row>
        <row r="166">
          <cell r="A166">
            <v>41.25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227.5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100</v>
          </cell>
          <cell r="P166">
            <v>0</v>
          </cell>
          <cell r="Q166">
            <v>122</v>
          </cell>
          <cell r="R166">
            <v>90.5</v>
          </cell>
          <cell r="S166">
            <v>60.5</v>
          </cell>
        </row>
        <row r="167">
          <cell r="A167">
            <v>41.33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230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100</v>
          </cell>
          <cell r="P167">
            <v>0</v>
          </cell>
          <cell r="Q167">
            <v>124</v>
          </cell>
          <cell r="R167">
            <v>91</v>
          </cell>
          <cell r="S167">
            <v>61</v>
          </cell>
        </row>
        <row r="168">
          <cell r="A168">
            <v>41.5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232.5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100</v>
          </cell>
          <cell r="P168">
            <v>0</v>
          </cell>
          <cell r="Q168">
            <v>126</v>
          </cell>
          <cell r="R168">
            <v>91.5</v>
          </cell>
          <cell r="S168">
            <v>61.5</v>
          </cell>
        </row>
        <row r="169">
          <cell r="A169">
            <v>42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230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100</v>
          </cell>
          <cell r="P169">
            <v>0</v>
          </cell>
          <cell r="Q169">
            <v>124</v>
          </cell>
          <cell r="R169">
            <v>91</v>
          </cell>
          <cell r="S169">
            <v>61</v>
          </cell>
        </row>
        <row r="170">
          <cell r="A170">
            <v>42.25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222.5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100</v>
          </cell>
          <cell r="P170">
            <v>0</v>
          </cell>
          <cell r="Q170">
            <v>118</v>
          </cell>
          <cell r="R170">
            <v>89.5</v>
          </cell>
          <cell r="S170">
            <v>59.5</v>
          </cell>
        </row>
        <row r="171">
          <cell r="A171">
            <v>42.33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225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100</v>
          </cell>
          <cell r="P171">
            <v>0</v>
          </cell>
          <cell r="Q171">
            <v>120</v>
          </cell>
          <cell r="R171">
            <v>90</v>
          </cell>
          <cell r="S171">
            <v>60</v>
          </cell>
        </row>
        <row r="172">
          <cell r="A172">
            <v>42.5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227.5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100</v>
          </cell>
          <cell r="P172">
            <v>0</v>
          </cell>
          <cell r="Q172">
            <v>122</v>
          </cell>
          <cell r="R172">
            <v>90.5</v>
          </cell>
          <cell r="S172">
            <v>60.5</v>
          </cell>
        </row>
        <row r="173">
          <cell r="A173">
            <v>43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225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100</v>
          </cell>
          <cell r="P173">
            <v>0</v>
          </cell>
          <cell r="Q173">
            <v>120</v>
          </cell>
          <cell r="R173">
            <v>90</v>
          </cell>
          <cell r="S173">
            <v>60</v>
          </cell>
        </row>
        <row r="174">
          <cell r="A174">
            <v>43.25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217.5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100</v>
          </cell>
          <cell r="P174">
            <v>0</v>
          </cell>
          <cell r="Q174">
            <v>114</v>
          </cell>
          <cell r="R174">
            <v>88.5</v>
          </cell>
          <cell r="S174">
            <v>58.5</v>
          </cell>
        </row>
        <row r="175">
          <cell r="A175">
            <v>43.33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220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100</v>
          </cell>
          <cell r="P175">
            <v>0</v>
          </cell>
          <cell r="Q175">
            <v>116</v>
          </cell>
          <cell r="R175">
            <v>89</v>
          </cell>
          <cell r="S175">
            <v>59</v>
          </cell>
        </row>
        <row r="176">
          <cell r="A176">
            <v>43.5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222.5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100</v>
          </cell>
          <cell r="P176">
            <v>0</v>
          </cell>
          <cell r="Q176">
            <v>118</v>
          </cell>
          <cell r="R176">
            <v>89.5</v>
          </cell>
          <cell r="S176">
            <v>59.5</v>
          </cell>
        </row>
        <row r="177">
          <cell r="A177">
            <v>44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220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100</v>
          </cell>
          <cell r="P177">
            <v>0</v>
          </cell>
          <cell r="Q177">
            <v>116</v>
          </cell>
          <cell r="R177">
            <v>89</v>
          </cell>
          <cell r="S177">
            <v>59</v>
          </cell>
        </row>
        <row r="178">
          <cell r="A178">
            <v>44.25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212.5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100</v>
          </cell>
          <cell r="P178">
            <v>0</v>
          </cell>
          <cell r="Q178">
            <v>110</v>
          </cell>
          <cell r="R178">
            <v>87.5</v>
          </cell>
          <cell r="S178">
            <v>57.5</v>
          </cell>
        </row>
        <row r="179">
          <cell r="A179">
            <v>44.33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215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100</v>
          </cell>
          <cell r="P179">
            <v>0</v>
          </cell>
          <cell r="Q179">
            <v>112</v>
          </cell>
          <cell r="R179">
            <v>88</v>
          </cell>
          <cell r="S179">
            <v>58</v>
          </cell>
        </row>
        <row r="180">
          <cell r="A180">
            <v>44.5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217.5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100</v>
          </cell>
          <cell r="P180">
            <v>0</v>
          </cell>
          <cell r="Q180">
            <v>114</v>
          </cell>
          <cell r="R180">
            <v>88.5</v>
          </cell>
          <cell r="S180">
            <v>58.5</v>
          </cell>
        </row>
        <row r="181">
          <cell r="A181">
            <v>45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215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100</v>
          </cell>
          <cell r="P181">
            <v>0</v>
          </cell>
          <cell r="Q181">
            <v>112</v>
          </cell>
          <cell r="R181">
            <v>88</v>
          </cell>
          <cell r="S181">
            <v>58</v>
          </cell>
        </row>
        <row r="182">
          <cell r="A182">
            <v>45.25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207.5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100</v>
          </cell>
          <cell r="P182">
            <v>0</v>
          </cell>
          <cell r="Q182">
            <v>106</v>
          </cell>
          <cell r="R182">
            <v>86.5</v>
          </cell>
          <cell r="S182">
            <v>56.5</v>
          </cell>
        </row>
        <row r="183">
          <cell r="A183">
            <v>45.33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210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100</v>
          </cell>
          <cell r="P183">
            <v>0</v>
          </cell>
          <cell r="Q183">
            <v>108</v>
          </cell>
          <cell r="R183">
            <v>87</v>
          </cell>
          <cell r="S183">
            <v>57</v>
          </cell>
        </row>
        <row r="184">
          <cell r="A184">
            <v>45.5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212.5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100</v>
          </cell>
          <cell r="P184">
            <v>0</v>
          </cell>
          <cell r="Q184">
            <v>110</v>
          </cell>
          <cell r="R184">
            <v>87.5</v>
          </cell>
          <cell r="S184">
            <v>57.5</v>
          </cell>
        </row>
        <row r="185">
          <cell r="A185">
            <v>46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210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100</v>
          </cell>
          <cell r="P185">
            <v>0</v>
          </cell>
          <cell r="Q185">
            <v>108</v>
          </cell>
          <cell r="R185">
            <v>87</v>
          </cell>
          <cell r="S185">
            <v>57</v>
          </cell>
        </row>
        <row r="186">
          <cell r="A186">
            <v>46.25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203.75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100</v>
          </cell>
          <cell r="P186">
            <v>0</v>
          </cell>
          <cell r="Q186">
            <v>102</v>
          </cell>
          <cell r="R186">
            <v>85.5</v>
          </cell>
          <cell r="S186">
            <v>55.5</v>
          </cell>
        </row>
        <row r="187">
          <cell r="A187">
            <v>46.33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205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100</v>
          </cell>
          <cell r="P187">
            <v>0</v>
          </cell>
          <cell r="Q187">
            <v>104</v>
          </cell>
          <cell r="R187">
            <v>86</v>
          </cell>
          <cell r="S187">
            <v>56</v>
          </cell>
        </row>
        <row r="188">
          <cell r="A188">
            <v>46.5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207.5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100</v>
          </cell>
          <cell r="P188">
            <v>0</v>
          </cell>
          <cell r="Q188">
            <v>106</v>
          </cell>
          <cell r="R188">
            <v>86.5</v>
          </cell>
          <cell r="S188">
            <v>56.5</v>
          </cell>
        </row>
        <row r="189">
          <cell r="A189">
            <v>47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205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100</v>
          </cell>
          <cell r="P189">
            <v>0</v>
          </cell>
          <cell r="Q189">
            <v>104</v>
          </cell>
          <cell r="R189">
            <v>86</v>
          </cell>
          <cell r="S189">
            <v>56</v>
          </cell>
        </row>
        <row r="190">
          <cell r="A190">
            <v>47.25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201.25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100</v>
          </cell>
          <cell r="P190">
            <v>0</v>
          </cell>
          <cell r="Q190">
            <v>98</v>
          </cell>
          <cell r="R190">
            <v>84.5</v>
          </cell>
          <cell r="S190">
            <v>54.5</v>
          </cell>
        </row>
        <row r="191">
          <cell r="A191">
            <v>47.33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201.67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100</v>
          </cell>
          <cell r="P191">
            <v>0</v>
          </cell>
          <cell r="Q191">
            <v>100</v>
          </cell>
          <cell r="R191">
            <v>85</v>
          </cell>
          <cell r="S191">
            <v>55</v>
          </cell>
        </row>
        <row r="192">
          <cell r="A192">
            <v>47.5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202.5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100</v>
          </cell>
          <cell r="P192">
            <v>0</v>
          </cell>
          <cell r="Q192">
            <v>102</v>
          </cell>
          <cell r="R192">
            <v>85.5</v>
          </cell>
          <cell r="S192">
            <v>55.5</v>
          </cell>
        </row>
        <row r="193">
          <cell r="A193">
            <v>48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200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100</v>
          </cell>
          <cell r="P193">
            <v>0</v>
          </cell>
          <cell r="Q193">
            <v>100</v>
          </cell>
          <cell r="R193">
            <v>85</v>
          </cell>
          <cell r="S193">
            <v>55</v>
          </cell>
        </row>
        <row r="194">
          <cell r="A194">
            <v>48.25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200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100</v>
          </cell>
          <cell r="P194">
            <v>0</v>
          </cell>
          <cell r="Q194">
            <v>94</v>
          </cell>
          <cell r="R194">
            <v>83.5</v>
          </cell>
          <cell r="S194">
            <v>53.5</v>
          </cell>
        </row>
        <row r="195">
          <cell r="A195">
            <v>48.33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200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100</v>
          </cell>
          <cell r="P195">
            <v>0</v>
          </cell>
          <cell r="Q195">
            <v>96</v>
          </cell>
          <cell r="R195">
            <v>84</v>
          </cell>
          <cell r="S195">
            <v>54</v>
          </cell>
        </row>
        <row r="196">
          <cell r="A196">
            <v>48.5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200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100</v>
          </cell>
          <cell r="P196">
            <v>0</v>
          </cell>
          <cell r="Q196">
            <v>98</v>
          </cell>
          <cell r="R196">
            <v>84.5</v>
          </cell>
          <cell r="S196">
            <v>54.5</v>
          </cell>
        </row>
        <row r="197">
          <cell r="A197">
            <v>48.99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200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100</v>
          </cell>
          <cell r="P197">
            <v>0</v>
          </cell>
          <cell r="Q197">
            <v>98</v>
          </cell>
          <cell r="R197">
            <v>84.5</v>
          </cell>
          <cell r="S197">
            <v>54.5</v>
          </cell>
        </row>
        <row r="198">
          <cell r="A198">
            <v>49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100</v>
          </cell>
          <cell r="P198">
            <v>0</v>
          </cell>
          <cell r="Q198">
            <v>96</v>
          </cell>
          <cell r="R198">
            <v>84</v>
          </cell>
          <cell r="S198">
            <v>54</v>
          </cell>
        </row>
        <row r="199">
          <cell r="A199">
            <v>49.25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100</v>
          </cell>
          <cell r="P199">
            <v>0</v>
          </cell>
          <cell r="Q199">
            <v>90</v>
          </cell>
          <cell r="R199">
            <v>82.5</v>
          </cell>
          <cell r="S199">
            <v>52.5</v>
          </cell>
        </row>
        <row r="200">
          <cell r="A200">
            <v>49.33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100</v>
          </cell>
          <cell r="P200">
            <v>0</v>
          </cell>
          <cell r="Q200">
            <v>92</v>
          </cell>
          <cell r="R200">
            <v>83</v>
          </cell>
          <cell r="S200">
            <v>53</v>
          </cell>
        </row>
        <row r="201">
          <cell r="A201">
            <v>49.5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100</v>
          </cell>
          <cell r="P201">
            <v>0</v>
          </cell>
          <cell r="Q201">
            <v>94</v>
          </cell>
          <cell r="R201">
            <v>83.5</v>
          </cell>
          <cell r="S201">
            <v>53.5</v>
          </cell>
        </row>
        <row r="202">
          <cell r="A202">
            <v>50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100</v>
          </cell>
          <cell r="P202">
            <v>0</v>
          </cell>
          <cell r="Q202">
            <v>92</v>
          </cell>
          <cell r="R202">
            <v>83</v>
          </cell>
          <cell r="S202">
            <v>53</v>
          </cell>
        </row>
        <row r="203">
          <cell r="A203">
            <v>50.25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100</v>
          </cell>
          <cell r="P203">
            <v>0</v>
          </cell>
          <cell r="Q203">
            <v>86</v>
          </cell>
          <cell r="R203">
            <v>81.5</v>
          </cell>
          <cell r="S203">
            <v>51.5</v>
          </cell>
        </row>
        <row r="204">
          <cell r="A204">
            <v>50.33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100</v>
          </cell>
          <cell r="P204">
            <v>0</v>
          </cell>
          <cell r="Q204">
            <v>88</v>
          </cell>
          <cell r="R204">
            <v>82</v>
          </cell>
          <cell r="S204">
            <v>52</v>
          </cell>
        </row>
        <row r="205">
          <cell r="A205">
            <v>50.5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100</v>
          </cell>
          <cell r="P205">
            <v>0</v>
          </cell>
          <cell r="Q205">
            <v>90</v>
          </cell>
          <cell r="R205">
            <v>82.5</v>
          </cell>
          <cell r="S205">
            <v>52.5</v>
          </cell>
        </row>
        <row r="206">
          <cell r="A206">
            <v>51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100</v>
          </cell>
          <cell r="P206">
            <v>0</v>
          </cell>
          <cell r="Q206">
            <v>88</v>
          </cell>
          <cell r="R206">
            <v>82</v>
          </cell>
          <cell r="S206">
            <v>52</v>
          </cell>
        </row>
        <row r="207">
          <cell r="A207">
            <v>51.25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100</v>
          </cell>
          <cell r="P207">
            <v>0</v>
          </cell>
          <cell r="Q207">
            <v>82</v>
          </cell>
          <cell r="R207">
            <v>80.5</v>
          </cell>
          <cell r="S207">
            <v>50.5</v>
          </cell>
        </row>
        <row r="208">
          <cell r="A208">
            <v>51.33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100</v>
          </cell>
          <cell r="P208">
            <v>0</v>
          </cell>
          <cell r="Q208">
            <v>84</v>
          </cell>
          <cell r="R208">
            <v>81</v>
          </cell>
          <cell r="S208">
            <v>51</v>
          </cell>
        </row>
        <row r="209">
          <cell r="A209">
            <v>51.5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100</v>
          </cell>
          <cell r="P209">
            <v>0</v>
          </cell>
          <cell r="Q209">
            <v>86</v>
          </cell>
          <cell r="R209">
            <v>81.5</v>
          </cell>
          <cell r="S209">
            <v>51.5</v>
          </cell>
        </row>
        <row r="210">
          <cell r="A210">
            <v>52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100</v>
          </cell>
          <cell r="P210">
            <v>0</v>
          </cell>
          <cell r="Q210">
            <v>84</v>
          </cell>
          <cell r="R210">
            <v>81</v>
          </cell>
          <cell r="S210">
            <v>51</v>
          </cell>
        </row>
        <row r="211">
          <cell r="A211">
            <v>52.25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100</v>
          </cell>
          <cell r="P211">
            <v>0</v>
          </cell>
          <cell r="Q211">
            <v>78</v>
          </cell>
          <cell r="R211">
            <v>79.5</v>
          </cell>
          <cell r="S211">
            <v>49.5</v>
          </cell>
        </row>
        <row r="212">
          <cell r="A212">
            <v>52.33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100</v>
          </cell>
          <cell r="P212">
            <v>0</v>
          </cell>
          <cell r="Q212">
            <v>80</v>
          </cell>
          <cell r="R212">
            <v>80</v>
          </cell>
          <cell r="S212">
            <v>50</v>
          </cell>
        </row>
        <row r="213">
          <cell r="A213">
            <v>52.5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100</v>
          </cell>
          <cell r="P213">
            <v>0</v>
          </cell>
          <cell r="Q213">
            <v>82</v>
          </cell>
          <cell r="R213">
            <v>80.5</v>
          </cell>
          <cell r="S213">
            <v>50.5</v>
          </cell>
        </row>
        <row r="214">
          <cell r="A214">
            <v>53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100</v>
          </cell>
          <cell r="P214">
            <v>0</v>
          </cell>
          <cell r="Q214">
            <v>80</v>
          </cell>
          <cell r="R214">
            <v>80</v>
          </cell>
          <cell r="S214">
            <v>50</v>
          </cell>
        </row>
        <row r="215">
          <cell r="A215">
            <v>53.25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100</v>
          </cell>
          <cell r="P215">
            <v>0</v>
          </cell>
          <cell r="Q215">
            <v>74</v>
          </cell>
          <cell r="R215">
            <v>78.5</v>
          </cell>
          <cell r="S215">
            <v>48.5</v>
          </cell>
        </row>
        <row r="216">
          <cell r="A216">
            <v>53.33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100</v>
          </cell>
          <cell r="P216">
            <v>0</v>
          </cell>
          <cell r="Q216">
            <v>76</v>
          </cell>
          <cell r="R216">
            <v>79</v>
          </cell>
          <cell r="S216">
            <v>49</v>
          </cell>
        </row>
        <row r="217">
          <cell r="A217">
            <v>53.5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100</v>
          </cell>
          <cell r="P217">
            <v>0</v>
          </cell>
          <cell r="Q217">
            <v>78</v>
          </cell>
          <cell r="R217">
            <v>79.5</v>
          </cell>
          <cell r="S217">
            <v>49.5</v>
          </cell>
        </row>
        <row r="218">
          <cell r="A218">
            <v>54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100</v>
          </cell>
          <cell r="P218">
            <v>0</v>
          </cell>
          <cell r="Q218">
            <v>76</v>
          </cell>
          <cell r="R218">
            <v>79</v>
          </cell>
          <cell r="S218">
            <v>49</v>
          </cell>
        </row>
        <row r="219">
          <cell r="A219">
            <v>54.25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100</v>
          </cell>
          <cell r="P219">
            <v>0</v>
          </cell>
          <cell r="Q219">
            <v>70</v>
          </cell>
          <cell r="R219">
            <v>77.5</v>
          </cell>
          <cell r="S219">
            <v>47.5</v>
          </cell>
        </row>
        <row r="220">
          <cell r="A220">
            <v>54.33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100</v>
          </cell>
          <cell r="P220">
            <v>0</v>
          </cell>
          <cell r="Q220">
            <v>72</v>
          </cell>
          <cell r="R220">
            <v>78</v>
          </cell>
          <cell r="S220">
            <v>48</v>
          </cell>
        </row>
        <row r="221">
          <cell r="A221">
            <v>54.5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100</v>
          </cell>
          <cell r="P221">
            <v>0</v>
          </cell>
          <cell r="Q221">
            <v>74</v>
          </cell>
          <cell r="R221">
            <v>78.5</v>
          </cell>
          <cell r="S221">
            <v>48.5</v>
          </cell>
        </row>
        <row r="222">
          <cell r="A222">
            <v>55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100</v>
          </cell>
          <cell r="P222">
            <v>0</v>
          </cell>
          <cell r="Q222">
            <v>72</v>
          </cell>
          <cell r="R222">
            <v>78</v>
          </cell>
          <cell r="S222">
            <v>48</v>
          </cell>
        </row>
        <row r="223">
          <cell r="A223">
            <v>55.25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100</v>
          </cell>
          <cell r="P223">
            <v>0</v>
          </cell>
          <cell r="Q223">
            <v>66</v>
          </cell>
          <cell r="R223">
            <v>76.5</v>
          </cell>
          <cell r="S223">
            <v>46.5</v>
          </cell>
        </row>
        <row r="224">
          <cell r="A224">
            <v>55.33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100</v>
          </cell>
          <cell r="P224">
            <v>0</v>
          </cell>
          <cell r="Q224">
            <v>68</v>
          </cell>
          <cell r="R224">
            <v>77</v>
          </cell>
          <cell r="S224">
            <v>47</v>
          </cell>
        </row>
        <row r="225">
          <cell r="A225">
            <v>55.5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100</v>
          </cell>
          <cell r="P225">
            <v>0</v>
          </cell>
          <cell r="Q225">
            <v>70</v>
          </cell>
          <cell r="R225">
            <v>77.5</v>
          </cell>
          <cell r="S225">
            <v>47.5</v>
          </cell>
        </row>
        <row r="226">
          <cell r="A226">
            <v>56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100</v>
          </cell>
          <cell r="P226">
            <v>0</v>
          </cell>
          <cell r="Q226">
            <v>68</v>
          </cell>
          <cell r="R226">
            <v>77</v>
          </cell>
          <cell r="S226">
            <v>47</v>
          </cell>
        </row>
        <row r="227">
          <cell r="A227">
            <v>56.25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100</v>
          </cell>
          <cell r="P227">
            <v>0</v>
          </cell>
          <cell r="Q227">
            <v>62</v>
          </cell>
          <cell r="R227">
            <v>75.5</v>
          </cell>
          <cell r="S227">
            <v>45.5</v>
          </cell>
        </row>
        <row r="228">
          <cell r="A228">
            <v>56.33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100</v>
          </cell>
          <cell r="P228">
            <v>0</v>
          </cell>
          <cell r="Q228">
            <v>64</v>
          </cell>
          <cell r="R228">
            <v>76</v>
          </cell>
          <cell r="S228">
            <v>46</v>
          </cell>
        </row>
        <row r="229">
          <cell r="A229">
            <v>56.5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100</v>
          </cell>
          <cell r="P229">
            <v>0</v>
          </cell>
          <cell r="Q229">
            <v>66</v>
          </cell>
          <cell r="R229">
            <v>76.5</v>
          </cell>
          <cell r="S229">
            <v>46.5</v>
          </cell>
        </row>
        <row r="230">
          <cell r="A230">
            <v>57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100</v>
          </cell>
          <cell r="P230">
            <v>0</v>
          </cell>
          <cell r="Q230">
            <v>64</v>
          </cell>
          <cell r="R230">
            <v>76</v>
          </cell>
          <cell r="S230">
            <v>46</v>
          </cell>
        </row>
        <row r="231">
          <cell r="A231">
            <v>57.25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100</v>
          </cell>
          <cell r="P231">
            <v>0</v>
          </cell>
          <cell r="Q231">
            <v>58</v>
          </cell>
          <cell r="R231">
            <v>74.5</v>
          </cell>
          <cell r="S231">
            <v>44.5</v>
          </cell>
        </row>
        <row r="232">
          <cell r="A232">
            <v>57.33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100</v>
          </cell>
          <cell r="P232">
            <v>0</v>
          </cell>
          <cell r="Q232">
            <v>60</v>
          </cell>
          <cell r="R232">
            <v>75</v>
          </cell>
          <cell r="S232">
            <v>45</v>
          </cell>
        </row>
        <row r="233">
          <cell r="A233">
            <v>57.5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100</v>
          </cell>
          <cell r="P233">
            <v>0</v>
          </cell>
          <cell r="Q233">
            <v>62</v>
          </cell>
          <cell r="R233">
            <v>75.5</v>
          </cell>
          <cell r="S233">
            <v>45.5</v>
          </cell>
        </row>
        <row r="234">
          <cell r="A234">
            <v>58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100</v>
          </cell>
          <cell r="P234">
            <v>0</v>
          </cell>
          <cell r="Q234">
            <v>60</v>
          </cell>
          <cell r="R234">
            <v>75</v>
          </cell>
          <cell r="S234">
            <v>45</v>
          </cell>
        </row>
        <row r="235">
          <cell r="A235">
            <v>58.25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100</v>
          </cell>
          <cell r="P235">
            <v>0</v>
          </cell>
          <cell r="Q235">
            <v>54</v>
          </cell>
          <cell r="R235">
            <v>73.5</v>
          </cell>
          <cell r="S235">
            <v>43.5</v>
          </cell>
        </row>
        <row r="236">
          <cell r="A236">
            <v>58.33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100</v>
          </cell>
          <cell r="P236">
            <v>0</v>
          </cell>
          <cell r="Q236">
            <v>56</v>
          </cell>
          <cell r="R236">
            <v>74</v>
          </cell>
          <cell r="S236">
            <v>44</v>
          </cell>
        </row>
        <row r="237">
          <cell r="A237">
            <v>58.5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100</v>
          </cell>
          <cell r="P237">
            <v>0</v>
          </cell>
          <cell r="Q237">
            <v>58</v>
          </cell>
          <cell r="R237">
            <v>74.5</v>
          </cell>
          <cell r="S237">
            <v>44.5</v>
          </cell>
        </row>
        <row r="238">
          <cell r="A238">
            <v>59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100</v>
          </cell>
          <cell r="P238">
            <v>0</v>
          </cell>
          <cell r="Q238">
            <v>56</v>
          </cell>
          <cell r="R238">
            <v>74</v>
          </cell>
          <cell r="S238">
            <v>44</v>
          </cell>
        </row>
        <row r="239">
          <cell r="A239">
            <v>59.25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100</v>
          </cell>
          <cell r="P239">
            <v>0</v>
          </cell>
          <cell r="Q239">
            <v>50</v>
          </cell>
          <cell r="R239">
            <v>72.5</v>
          </cell>
          <cell r="S239">
            <v>42.5</v>
          </cell>
        </row>
        <row r="240">
          <cell r="A240">
            <v>59.33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100</v>
          </cell>
          <cell r="P240">
            <v>0</v>
          </cell>
          <cell r="Q240">
            <v>52</v>
          </cell>
          <cell r="R240">
            <v>73</v>
          </cell>
          <cell r="S240">
            <v>43</v>
          </cell>
        </row>
        <row r="241">
          <cell r="A241">
            <v>59.5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100</v>
          </cell>
          <cell r="P241">
            <v>0</v>
          </cell>
          <cell r="Q241">
            <v>54</v>
          </cell>
          <cell r="R241">
            <v>73.5</v>
          </cell>
          <cell r="S241">
            <v>43.5</v>
          </cell>
        </row>
        <row r="242">
          <cell r="A242">
            <v>60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100</v>
          </cell>
          <cell r="P242">
            <v>0</v>
          </cell>
          <cell r="Q242">
            <v>52</v>
          </cell>
          <cell r="R242">
            <v>73</v>
          </cell>
          <cell r="S242">
            <v>43</v>
          </cell>
        </row>
        <row r="243">
          <cell r="A243">
            <v>60.25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100</v>
          </cell>
          <cell r="P243">
            <v>0</v>
          </cell>
          <cell r="Q243">
            <v>46</v>
          </cell>
          <cell r="R243">
            <v>71.5</v>
          </cell>
          <cell r="S243">
            <v>41.5</v>
          </cell>
        </row>
        <row r="244">
          <cell r="A244">
            <v>60.33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100</v>
          </cell>
          <cell r="P244">
            <v>0</v>
          </cell>
          <cell r="Q244">
            <v>48</v>
          </cell>
          <cell r="R244">
            <v>72</v>
          </cell>
          <cell r="S244">
            <v>42</v>
          </cell>
        </row>
        <row r="245">
          <cell r="A245">
            <v>60.5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100</v>
          </cell>
          <cell r="P245">
            <v>0</v>
          </cell>
          <cell r="Q245">
            <v>50</v>
          </cell>
          <cell r="R245">
            <v>72.5</v>
          </cell>
          <cell r="S245">
            <v>42.5</v>
          </cell>
        </row>
        <row r="246">
          <cell r="A246">
            <v>61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100</v>
          </cell>
          <cell r="P246">
            <v>0</v>
          </cell>
          <cell r="Q246">
            <v>48</v>
          </cell>
          <cell r="R246">
            <v>72</v>
          </cell>
          <cell r="S246">
            <v>42</v>
          </cell>
        </row>
        <row r="247">
          <cell r="A247">
            <v>61.25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100</v>
          </cell>
          <cell r="P247">
            <v>0</v>
          </cell>
          <cell r="Q247">
            <v>42</v>
          </cell>
          <cell r="R247">
            <v>70.5</v>
          </cell>
          <cell r="S247">
            <v>40.5</v>
          </cell>
        </row>
        <row r="248">
          <cell r="A248">
            <v>61.33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100</v>
          </cell>
          <cell r="P248">
            <v>0</v>
          </cell>
          <cell r="Q248">
            <v>44</v>
          </cell>
          <cell r="R248">
            <v>71</v>
          </cell>
          <cell r="S248">
            <v>41</v>
          </cell>
        </row>
        <row r="249">
          <cell r="A249">
            <v>61.5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100</v>
          </cell>
          <cell r="P249">
            <v>0</v>
          </cell>
          <cell r="Q249">
            <v>46</v>
          </cell>
          <cell r="R249">
            <v>71.5</v>
          </cell>
          <cell r="S249">
            <v>41.5</v>
          </cell>
        </row>
        <row r="250">
          <cell r="A250">
            <v>62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100</v>
          </cell>
          <cell r="P250">
            <v>0</v>
          </cell>
          <cell r="Q250">
            <v>44</v>
          </cell>
          <cell r="R250">
            <v>71</v>
          </cell>
          <cell r="S250">
            <v>41</v>
          </cell>
        </row>
        <row r="251">
          <cell r="A251">
            <v>62.25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100</v>
          </cell>
          <cell r="P251">
            <v>0</v>
          </cell>
          <cell r="Q251">
            <v>39</v>
          </cell>
          <cell r="R251">
            <v>69.75</v>
          </cell>
          <cell r="S251">
            <v>39.75</v>
          </cell>
        </row>
        <row r="252">
          <cell r="A252">
            <v>62.33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100</v>
          </cell>
          <cell r="P252">
            <v>0</v>
          </cell>
          <cell r="Q252">
            <v>40</v>
          </cell>
          <cell r="R252">
            <v>70</v>
          </cell>
          <cell r="S252">
            <v>40</v>
          </cell>
        </row>
        <row r="253">
          <cell r="A253">
            <v>62.5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100</v>
          </cell>
          <cell r="P253">
            <v>0</v>
          </cell>
          <cell r="Q253">
            <v>42</v>
          </cell>
          <cell r="R253">
            <v>70.5</v>
          </cell>
          <cell r="S253">
            <v>40.5</v>
          </cell>
        </row>
        <row r="254">
          <cell r="A254">
            <v>63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100</v>
          </cell>
          <cell r="P254">
            <v>0</v>
          </cell>
          <cell r="Q254">
            <v>40</v>
          </cell>
          <cell r="R254">
            <v>70</v>
          </cell>
          <cell r="S254">
            <v>40</v>
          </cell>
        </row>
        <row r="255">
          <cell r="A255">
            <v>63.25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100</v>
          </cell>
          <cell r="P255">
            <v>0</v>
          </cell>
          <cell r="Q255">
            <v>37</v>
          </cell>
          <cell r="R255">
            <v>69.25</v>
          </cell>
          <cell r="S255">
            <v>39.25</v>
          </cell>
        </row>
        <row r="256">
          <cell r="A256">
            <v>63.33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100</v>
          </cell>
          <cell r="P256">
            <v>0</v>
          </cell>
          <cell r="Q256">
            <v>37.33</v>
          </cell>
          <cell r="R256">
            <v>69.33</v>
          </cell>
          <cell r="S256">
            <v>39.33</v>
          </cell>
        </row>
        <row r="257">
          <cell r="A257">
            <v>63.5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100</v>
          </cell>
          <cell r="P257">
            <v>0</v>
          </cell>
          <cell r="Q257">
            <v>38</v>
          </cell>
          <cell r="R257">
            <v>69.5</v>
          </cell>
          <cell r="S257">
            <v>39.5</v>
          </cell>
        </row>
        <row r="258">
          <cell r="A258">
            <v>64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100</v>
          </cell>
          <cell r="P258">
            <v>0</v>
          </cell>
          <cell r="Q258">
            <v>36</v>
          </cell>
          <cell r="R258">
            <v>69</v>
          </cell>
          <cell r="S258">
            <v>39</v>
          </cell>
        </row>
        <row r="259">
          <cell r="A259">
            <v>64.25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100</v>
          </cell>
          <cell r="P259">
            <v>0</v>
          </cell>
          <cell r="Q259">
            <v>36</v>
          </cell>
          <cell r="R259">
            <v>69</v>
          </cell>
          <cell r="S259">
            <v>39</v>
          </cell>
        </row>
        <row r="260">
          <cell r="A260">
            <v>64.33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100</v>
          </cell>
          <cell r="P260">
            <v>0</v>
          </cell>
          <cell r="Q260">
            <v>36</v>
          </cell>
          <cell r="R260">
            <v>69</v>
          </cell>
          <cell r="S260">
            <v>39</v>
          </cell>
        </row>
        <row r="261">
          <cell r="A261">
            <v>64.5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100</v>
          </cell>
          <cell r="P261">
            <v>0</v>
          </cell>
          <cell r="Q261">
            <v>36</v>
          </cell>
          <cell r="R261">
            <v>69</v>
          </cell>
          <cell r="S261">
            <v>39</v>
          </cell>
        </row>
        <row r="262">
          <cell r="A262">
            <v>64.99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100</v>
          </cell>
          <cell r="P262">
            <v>0</v>
          </cell>
          <cell r="Q262">
            <v>36</v>
          </cell>
          <cell r="R262">
            <v>69</v>
          </cell>
          <cell r="S262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F135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3" customWidth="1"/>
    <col min="2" max="2" width="3.28125" style="13" customWidth="1"/>
    <col min="3" max="3" width="27.421875" style="31" customWidth="1"/>
    <col min="4" max="4" width="5.421875" style="13" customWidth="1"/>
    <col min="5" max="5" width="8.00390625" style="13" customWidth="1"/>
    <col min="6" max="6" width="5.421875" style="14" customWidth="1"/>
    <col min="7" max="13" width="5.421875" style="22" customWidth="1"/>
    <col min="14" max="27" width="5.421875" style="23" customWidth="1"/>
    <col min="28" max="28" width="9.140625" style="19" customWidth="1"/>
    <col min="29" max="84" width="9.140625" style="19" hidden="1" customWidth="1"/>
    <col min="85" max="16384" width="9.140625" style="19" customWidth="1"/>
  </cols>
  <sheetData>
    <row r="1" spans="1:27" s="7" customFormat="1" ht="12.75" customHeight="1">
      <c r="A1" s="1" t="s">
        <v>285</v>
      </c>
      <c r="B1" s="1"/>
      <c r="C1" s="2" t="s">
        <v>0</v>
      </c>
      <c r="D1" s="3" t="s">
        <v>1</v>
      </c>
      <c r="E1" s="39" t="s">
        <v>2</v>
      </c>
      <c r="F1" s="6" t="s">
        <v>234</v>
      </c>
      <c r="G1" s="5"/>
      <c r="H1" s="4" t="s">
        <v>263</v>
      </c>
      <c r="I1" s="5"/>
      <c r="J1" s="4" t="s">
        <v>220</v>
      </c>
      <c r="K1" s="5"/>
      <c r="L1" s="4" t="s">
        <v>442</v>
      </c>
      <c r="M1" s="5"/>
      <c r="N1" s="46" t="s">
        <v>223</v>
      </c>
      <c r="O1" s="44"/>
      <c r="P1" s="44"/>
      <c r="Q1" s="44"/>
      <c r="R1" s="44"/>
      <c r="S1" s="44"/>
      <c r="T1" s="44"/>
      <c r="U1" s="44"/>
      <c r="V1" s="44"/>
      <c r="W1" s="45"/>
      <c r="X1" s="44" t="s">
        <v>227</v>
      </c>
      <c r="Y1" s="44"/>
      <c r="Z1" s="44"/>
      <c r="AA1" s="45"/>
    </row>
    <row r="2" spans="1:84" s="7" customFormat="1" ht="18.75" customHeight="1">
      <c r="A2" s="1"/>
      <c r="B2" s="1"/>
      <c r="C2" s="2"/>
      <c r="D2" s="2"/>
      <c r="E2" s="39"/>
      <c r="F2" s="6" t="s">
        <v>153</v>
      </c>
      <c r="G2" s="5" t="s">
        <v>235</v>
      </c>
      <c r="H2" s="4" t="s">
        <v>153</v>
      </c>
      <c r="I2" s="5" t="s">
        <v>264</v>
      </c>
      <c r="J2" s="4" t="s">
        <v>153</v>
      </c>
      <c r="K2" s="5" t="s">
        <v>334</v>
      </c>
      <c r="L2" s="4" t="s">
        <v>205</v>
      </c>
      <c r="M2" s="5" t="s">
        <v>443</v>
      </c>
      <c r="N2" s="4" t="s">
        <v>224</v>
      </c>
      <c r="O2" s="6"/>
      <c r="P2" s="6"/>
      <c r="Q2" s="6"/>
      <c r="R2" s="6"/>
      <c r="S2" s="6"/>
      <c r="T2" s="6"/>
      <c r="U2" s="6"/>
      <c r="V2" s="6"/>
      <c r="W2" s="6"/>
      <c r="X2" s="46" t="s">
        <v>3</v>
      </c>
      <c r="Y2" s="44"/>
      <c r="Z2" s="44"/>
      <c r="AA2" s="45"/>
      <c r="AM2" s="7" t="s">
        <v>225</v>
      </c>
      <c r="BA2" s="7" t="s">
        <v>226</v>
      </c>
      <c r="BE2" s="8"/>
      <c r="BO2" s="7" t="s">
        <v>225</v>
      </c>
      <c r="CC2" s="7" t="s">
        <v>226</v>
      </c>
      <c r="CF2" s="7" t="s">
        <v>228</v>
      </c>
    </row>
    <row r="3" spans="1:43" s="7" customFormat="1" ht="11.25" customHeight="1" hidden="1">
      <c r="A3" s="1">
        <v>1</v>
      </c>
      <c r="B3" s="35" t="b">
        <v>0</v>
      </c>
      <c r="C3" s="2"/>
      <c r="D3" s="2"/>
      <c r="E3" s="40"/>
      <c r="F3" s="3">
        <f>COLUMN()</f>
        <v>6</v>
      </c>
      <c r="G3" s="10">
        <f>HLOOKUP(F2,PointTableHeader,2,FALSE)</f>
        <v>9</v>
      </c>
      <c r="H3" s="9">
        <f>COLUMN()</f>
        <v>8</v>
      </c>
      <c r="I3" s="10">
        <f>HLOOKUP(H2,PointTableHeader,2,FALSE)</f>
        <v>9</v>
      </c>
      <c r="J3" s="9">
        <f>COLUMN()</f>
        <v>10</v>
      </c>
      <c r="K3" s="10">
        <f>HLOOKUP(J2,PointTableHeader,2,FALSE)</f>
        <v>9</v>
      </c>
      <c r="L3" s="9">
        <f>COLUMN()</f>
        <v>12</v>
      </c>
      <c r="M3" s="10">
        <f>HLOOKUP(L2,PointTableHeader,2,FALSE)</f>
        <v>8</v>
      </c>
      <c r="N3" s="9">
        <f>COLUMN()</f>
        <v>14</v>
      </c>
      <c r="O3" s="3"/>
      <c r="P3" s="3"/>
      <c r="Q3" s="3"/>
      <c r="R3" s="3"/>
      <c r="S3" s="3"/>
      <c r="T3" s="3"/>
      <c r="U3" s="3"/>
      <c r="V3" s="3"/>
      <c r="W3" s="3"/>
      <c r="X3" s="6"/>
      <c r="Y3" s="6"/>
      <c r="Z3" s="6"/>
      <c r="AA3" s="5"/>
      <c r="AN3" s="7" t="b">
        <v>1</v>
      </c>
      <c r="AO3" s="7" t="b">
        <v>1</v>
      </c>
      <c r="AP3" s="7" t="b">
        <v>1</v>
      </c>
      <c r="AQ3" s="7" t="b">
        <v>1</v>
      </c>
    </row>
    <row r="4" spans="1:84" ht="13.5">
      <c r="A4" s="11" t="str">
        <f aca="true" t="shared" si="0" ref="A4:A67">IF(E4&lt;MinimumSr,"",IF(E4=E3,A3,ROW()-3&amp;IF(E4=E5,"T","")))</f>
        <v>1</v>
      </c>
      <c r="B4" s="11">
        <f aca="true" t="shared" si="1" ref="B4:B65">IF(D4&gt;=JuniorCutoff,"#","")</f>
      </c>
      <c r="C4" s="12" t="s">
        <v>102</v>
      </c>
      <c r="D4" s="13">
        <v>1981</v>
      </c>
      <c r="E4" s="41">
        <f aca="true" t="shared" si="2" ref="E4:E35">ROUND(IF($A$3=1,AM4+BA4,BO4+CC4),0)</f>
        <v>5326</v>
      </c>
      <c r="F4" s="14">
        <v>6</v>
      </c>
      <c r="G4" s="16">
        <f aca="true" t="shared" si="3" ref="G4:G65">IF(OR($A$3=1,$AN$3=TRUE),IF(OR(F4&gt;=49,ISNUMBER(F4)=FALSE),0,VLOOKUP(F4,PointTable,G$3,TRUE)),0)</f>
        <v>695</v>
      </c>
      <c r="H4" s="15">
        <v>5</v>
      </c>
      <c r="I4" s="16">
        <f aca="true" t="shared" si="4" ref="I4:I65">IF(OR($A$3=1,$AO$3=TRUE),IF(OR(H4&gt;=49,ISNUMBER(H4)=FALSE),0,VLOOKUP(H4,PointTable,I$3,TRUE)),0)</f>
        <v>700</v>
      </c>
      <c r="J4" s="15">
        <v>1</v>
      </c>
      <c r="K4" s="16">
        <f>IF(OR('Men''s Epée'!$A$3=1,'Men''s Epée'!$AP$3=TRUE),IF(OR(J4&gt;=33,ISNUMBER(J4)=FALSE),0,VLOOKUP(J4,PointTable,K$3,TRUE)),0)</f>
        <v>1000</v>
      </c>
      <c r="L4" s="15" t="s">
        <v>4</v>
      </c>
      <c r="M4" s="16">
        <f aca="true" t="shared" si="5" ref="M4:M65">IF(OR($A$3=1,$AQ$3=TRUE),IF(OR(L4&gt;=49,ISNUMBER(L4)=FALSE),0,VLOOKUP(L4,PointTable,M$3,TRUE)),0)</f>
        <v>0</v>
      </c>
      <c r="N4" s="17">
        <v>1405.56</v>
      </c>
      <c r="O4" s="17">
        <v>1018.08</v>
      </c>
      <c r="P4" s="17">
        <v>535.15</v>
      </c>
      <c r="Q4" s="17">
        <v>443.496</v>
      </c>
      <c r="R4" s="17">
        <v>-224</v>
      </c>
      <c r="S4" s="17">
        <v>200</v>
      </c>
      <c r="T4" s="17"/>
      <c r="U4" s="17"/>
      <c r="V4" s="17"/>
      <c r="W4" s="18"/>
      <c r="X4" s="17">
        <v>-422.4</v>
      </c>
      <c r="Y4" s="17"/>
      <c r="Z4" s="17"/>
      <c r="AA4" s="18"/>
      <c r="AC4" s="19">
        <f aca="true" t="shared" si="6" ref="AC4:AC35">ABS(N4)</f>
        <v>1405.56</v>
      </c>
      <c r="AD4" s="19">
        <f aca="true" t="shared" si="7" ref="AD4:AL4">ABS(O4)</f>
        <v>1018.08</v>
      </c>
      <c r="AE4" s="19">
        <f t="shared" si="7"/>
        <v>535.15</v>
      </c>
      <c r="AF4" s="19">
        <f t="shared" si="7"/>
        <v>443.496</v>
      </c>
      <c r="AG4" s="19">
        <f t="shared" si="7"/>
        <v>224</v>
      </c>
      <c r="AH4" s="19">
        <f t="shared" si="7"/>
        <v>200</v>
      </c>
      <c r="AI4" s="19">
        <f t="shared" si="7"/>
        <v>0</v>
      </c>
      <c r="AJ4" s="19">
        <f t="shared" si="7"/>
        <v>0</v>
      </c>
      <c r="AK4" s="19">
        <f t="shared" si="7"/>
        <v>0</v>
      </c>
      <c r="AL4" s="19">
        <f t="shared" si="7"/>
        <v>0</v>
      </c>
      <c r="AM4" s="19">
        <f aca="true" t="shared" si="8" ref="AM4:AM68">LARGE($AC4:$AL4,1)+LARGE($AC4:$AL4,2)+LARGE($AC4:$AL4,3)+LARGE($AC4:$AL4,4)+LARGE($AC4:$AL4,5)</f>
        <v>3626.286</v>
      </c>
      <c r="AN4" s="19">
        <f aca="true" t="shared" si="9" ref="AN4:AN35">G4</f>
        <v>695</v>
      </c>
      <c r="AO4" s="19">
        <f aca="true" t="shared" si="10" ref="AO4:AO35">I4</f>
        <v>700</v>
      </c>
      <c r="AP4" s="19">
        <f aca="true" t="shared" si="11" ref="AP4:AP35">K4</f>
        <v>1000</v>
      </c>
      <c r="AQ4" s="19">
        <f aca="true" t="shared" si="12" ref="AQ4:AQ35">M4</f>
        <v>0</v>
      </c>
      <c r="AR4" s="19">
        <f aca="true" t="shared" si="13" ref="AR4:AR68">LARGE($AC4:$AL4,6)</f>
        <v>200</v>
      </c>
      <c r="AS4" s="19">
        <f aca="true" t="shared" si="14" ref="AS4:AS68">LARGE($AC4:$AL4,7)</f>
        <v>0</v>
      </c>
      <c r="AT4" s="19">
        <f aca="true" t="shared" si="15" ref="AT4:AT68">LARGE($AC4:$AL4,8)</f>
        <v>0</v>
      </c>
      <c r="AU4" s="19">
        <f aca="true" t="shared" si="16" ref="AU4:AU68">LARGE($AC4:$AL4,9)</f>
        <v>0</v>
      </c>
      <c r="AV4" s="19">
        <f aca="true" t="shared" si="17" ref="AV4:AV68">LARGE($AC4:$AL4,10)</f>
        <v>0</v>
      </c>
      <c r="AW4" s="19">
        <f aca="true" t="shared" si="18" ref="AW4:AW25">ABS(X4)</f>
        <v>422.4</v>
      </c>
      <c r="AX4" s="19">
        <f aca="true" t="shared" si="19" ref="AX4:AX25">ABS(Y4)</f>
        <v>0</v>
      </c>
      <c r="AY4" s="19">
        <f aca="true" t="shared" si="20" ref="AY4:AY25">ABS(Z4)</f>
        <v>0</v>
      </c>
      <c r="AZ4" s="19">
        <f aca="true" t="shared" si="21" ref="AZ4:AZ25">ABS(AA4)</f>
        <v>0</v>
      </c>
      <c r="BA4" s="19">
        <f aca="true" t="shared" si="22" ref="BA4:BA68">LARGE($AN4:$AZ4,1)+LARGE($AN4:$AZ4,2)</f>
        <v>1700</v>
      </c>
      <c r="BB4" s="19">
        <f aca="true" t="shared" si="23" ref="BB4:BB35">LARGE(AR4:AZ4,1)</f>
        <v>422.4</v>
      </c>
      <c r="BC4" s="19">
        <f aca="true" t="shared" si="24" ref="BC4:BC35">LARGE(AR4:AZ4,2)</f>
        <v>200</v>
      </c>
      <c r="BE4" s="20">
        <f aca="true" t="shared" si="25" ref="BE4:BN4">MAX(N4,0)</f>
        <v>1405.56</v>
      </c>
      <c r="BF4" s="20">
        <f t="shared" si="25"/>
        <v>1018.08</v>
      </c>
      <c r="BG4" s="20">
        <f t="shared" si="25"/>
        <v>535.15</v>
      </c>
      <c r="BH4" s="20">
        <f t="shared" si="25"/>
        <v>443.496</v>
      </c>
      <c r="BI4" s="20">
        <f t="shared" si="25"/>
        <v>0</v>
      </c>
      <c r="BJ4" s="20">
        <f t="shared" si="25"/>
        <v>200</v>
      </c>
      <c r="BK4" s="20">
        <f t="shared" si="25"/>
        <v>0</v>
      </c>
      <c r="BL4" s="20">
        <f t="shared" si="25"/>
        <v>0</v>
      </c>
      <c r="BM4" s="20">
        <f t="shared" si="25"/>
        <v>0</v>
      </c>
      <c r="BN4" s="20">
        <f t="shared" si="25"/>
        <v>0</v>
      </c>
      <c r="BO4" s="8">
        <f aca="true" t="shared" si="26" ref="BO4:BO68">LARGE($BE4:$BN4,1)+LARGE($BE4:$BN4,2)+LARGE($BE4:$BN4,3)+LARGE($BE4:$BN4,4)+LARGE($BE4:$BN4,5)</f>
        <v>3602.286</v>
      </c>
      <c r="BP4" s="8">
        <f>IF('Men''s Epée'!$AN$3=TRUE,G4,0)</f>
        <v>695</v>
      </c>
      <c r="BQ4" s="8">
        <f>IF('Men''s Epée'!$AO$3=TRUE,I4,0)</f>
        <v>700</v>
      </c>
      <c r="BR4" s="8">
        <f>IF('Men''s Epée'!$AP$3=TRUE,K4,0)</f>
        <v>1000</v>
      </c>
      <c r="BS4" s="8">
        <f>IF('Men''s Epée'!$AQ$3=TRUE,M4,0)</f>
        <v>0</v>
      </c>
      <c r="BT4" s="8">
        <f aca="true" t="shared" si="27" ref="BT4:BT68">LARGE($BE4:$BN4,6)</f>
        <v>0</v>
      </c>
      <c r="BU4" s="8">
        <f aca="true" t="shared" si="28" ref="BU4:BU68">LARGE($BE4:$BN4,7)</f>
        <v>0</v>
      </c>
      <c r="BV4" s="8">
        <f aca="true" t="shared" si="29" ref="BV4:BV68">LARGE($BE4:$BN4,8)</f>
        <v>0</v>
      </c>
      <c r="BW4" s="8">
        <f aca="true" t="shared" si="30" ref="BW4:BW68">LARGE($BE4:$BN4,9)</f>
        <v>0</v>
      </c>
      <c r="BX4" s="8">
        <f aca="true" t="shared" si="31" ref="BX4:BX68">LARGE($BE4:$BN4,10)</f>
        <v>0</v>
      </c>
      <c r="BY4" s="20">
        <f aca="true" t="shared" si="32" ref="BY4:BY25">MAX(X4,0)</f>
        <v>0</v>
      </c>
      <c r="BZ4" s="20">
        <f aca="true" t="shared" si="33" ref="BZ4:BZ25">MAX(Y4,0)</f>
        <v>0</v>
      </c>
      <c r="CA4" s="20">
        <f aca="true" t="shared" si="34" ref="CA4:CA25">MAX(Z4,0)</f>
        <v>0</v>
      </c>
      <c r="CB4" s="20">
        <f aca="true" t="shared" si="35" ref="CB4:CB25">MAX(AA4,0)</f>
        <v>0</v>
      </c>
      <c r="CC4" s="8">
        <f aca="true" t="shared" si="36" ref="CC4:CC68">LARGE($BP4:$CB4,1)+LARGE($BP4:$CB4,2)</f>
        <v>1700</v>
      </c>
      <c r="CD4" s="8">
        <f aca="true" t="shared" si="37" ref="CD4:CD35">LARGE(BT4:CB4,1)</f>
        <v>0</v>
      </c>
      <c r="CE4" s="8">
        <f aca="true" t="shared" si="38" ref="CE4:CE35">LARGE(BT4:CB4,2)</f>
        <v>0</v>
      </c>
      <c r="CF4" s="8">
        <f aca="true" t="shared" si="39" ref="CF4:CF35">ROUND(BO4+CC4,0)</f>
        <v>5302</v>
      </c>
    </row>
    <row r="5" spans="1:84" ht="13.5">
      <c r="A5" s="11" t="str">
        <f t="shared" si="0"/>
        <v>2</v>
      </c>
      <c r="B5" s="11">
        <f t="shared" si="1"/>
      </c>
      <c r="C5" s="12" t="s">
        <v>7</v>
      </c>
      <c r="D5" s="13">
        <v>1975</v>
      </c>
      <c r="E5" s="41">
        <f t="shared" si="2"/>
        <v>4214</v>
      </c>
      <c r="F5" s="14">
        <v>24</v>
      </c>
      <c r="G5" s="16">
        <f t="shared" si="3"/>
        <v>336</v>
      </c>
      <c r="H5" s="15">
        <v>32</v>
      </c>
      <c r="I5" s="16">
        <f t="shared" si="4"/>
        <v>275</v>
      </c>
      <c r="J5" s="15" t="s">
        <v>4</v>
      </c>
      <c r="K5" s="16">
        <f>IF(OR('Men''s Epée'!$A$3=1,'Men''s Epée'!$AP$3=TRUE),IF(OR(J5&gt;=33,ISNUMBER(J5)=FALSE),0,VLOOKUP(J5,PointTable,K$3,TRUE)),0)</f>
        <v>0</v>
      </c>
      <c r="L5" s="15">
        <v>24</v>
      </c>
      <c r="M5" s="16">
        <f t="shared" si="5"/>
        <v>315</v>
      </c>
      <c r="N5" s="17">
        <v>834.288</v>
      </c>
      <c r="O5" s="17">
        <v>764.184</v>
      </c>
      <c r="P5" s="17">
        <v>671.766</v>
      </c>
      <c r="Q5" s="17">
        <v>575.664</v>
      </c>
      <c r="R5" s="17"/>
      <c r="S5" s="17"/>
      <c r="T5" s="17"/>
      <c r="U5" s="17"/>
      <c r="V5" s="17"/>
      <c r="W5" s="18"/>
      <c r="X5" s="17">
        <v>776.79</v>
      </c>
      <c r="Y5" s="17">
        <v>-591.36</v>
      </c>
      <c r="Z5" s="17">
        <v>508.8</v>
      </c>
      <c r="AA5" s="18"/>
      <c r="AC5" s="19">
        <f t="shared" si="6"/>
        <v>834.288</v>
      </c>
      <c r="AD5" s="19">
        <f aca="true" t="shared" si="40" ref="AD5:AD25">ABS(O5)</f>
        <v>764.184</v>
      </c>
      <c r="AE5" s="19">
        <f aca="true" t="shared" si="41" ref="AE5:AE25">ABS(P5)</f>
        <v>671.766</v>
      </c>
      <c r="AF5" s="19">
        <f aca="true" t="shared" si="42" ref="AF5:AF25">ABS(Q5)</f>
        <v>575.664</v>
      </c>
      <c r="AG5" s="19">
        <f aca="true" t="shared" si="43" ref="AG5:AG25">ABS(R5)</f>
        <v>0</v>
      </c>
      <c r="AH5" s="19">
        <f aca="true" t="shared" si="44" ref="AH5:AH25">ABS(S5)</f>
        <v>0</v>
      </c>
      <c r="AI5" s="19">
        <f aca="true" t="shared" si="45" ref="AI5:AI25">ABS(T5)</f>
        <v>0</v>
      </c>
      <c r="AJ5" s="19">
        <f aca="true" t="shared" si="46" ref="AJ5:AJ25">ABS(U5)</f>
        <v>0</v>
      </c>
      <c r="AK5" s="19">
        <f aca="true" t="shared" si="47" ref="AK5:AK25">ABS(V5)</f>
        <v>0</v>
      </c>
      <c r="AL5" s="19">
        <f aca="true" t="shared" si="48" ref="AL5:AL25">ABS(W5)</f>
        <v>0</v>
      </c>
      <c r="AM5" s="19">
        <f t="shared" si="8"/>
        <v>2845.902</v>
      </c>
      <c r="AN5" s="19">
        <f t="shared" si="9"/>
        <v>336</v>
      </c>
      <c r="AO5" s="19">
        <f t="shared" si="10"/>
        <v>275</v>
      </c>
      <c r="AP5" s="19">
        <f t="shared" si="11"/>
        <v>0</v>
      </c>
      <c r="AQ5" s="19">
        <f t="shared" si="12"/>
        <v>315</v>
      </c>
      <c r="AR5" s="19">
        <f t="shared" si="13"/>
        <v>0</v>
      </c>
      <c r="AS5" s="19">
        <f t="shared" si="14"/>
        <v>0</v>
      </c>
      <c r="AT5" s="19">
        <f t="shared" si="15"/>
        <v>0</v>
      </c>
      <c r="AU5" s="19">
        <f t="shared" si="16"/>
        <v>0</v>
      </c>
      <c r="AV5" s="19">
        <f t="shared" si="17"/>
        <v>0</v>
      </c>
      <c r="AW5" s="19">
        <f t="shared" si="18"/>
        <v>776.79</v>
      </c>
      <c r="AX5" s="19">
        <f t="shared" si="19"/>
        <v>591.36</v>
      </c>
      <c r="AY5" s="19">
        <f t="shared" si="20"/>
        <v>508.8</v>
      </c>
      <c r="AZ5" s="19">
        <f t="shared" si="21"/>
        <v>0</v>
      </c>
      <c r="BA5" s="19">
        <f t="shared" si="22"/>
        <v>1368.15</v>
      </c>
      <c r="BB5" s="19">
        <f t="shared" si="23"/>
        <v>776.79</v>
      </c>
      <c r="BC5" s="19">
        <f t="shared" si="24"/>
        <v>591.36</v>
      </c>
      <c r="BE5" s="20">
        <f aca="true" t="shared" si="49" ref="BE5:BE25">MAX(N5,0)</f>
        <v>834.288</v>
      </c>
      <c r="BF5" s="20">
        <f aca="true" t="shared" si="50" ref="BF5:BF25">MAX(O5,0)</f>
        <v>764.184</v>
      </c>
      <c r="BG5" s="20">
        <f aca="true" t="shared" si="51" ref="BG5:BG25">MAX(P5,0)</f>
        <v>671.766</v>
      </c>
      <c r="BH5" s="20">
        <f aca="true" t="shared" si="52" ref="BH5:BH25">MAX(Q5,0)</f>
        <v>575.664</v>
      </c>
      <c r="BI5" s="20">
        <f aca="true" t="shared" si="53" ref="BI5:BI25">MAX(R5,0)</f>
        <v>0</v>
      </c>
      <c r="BJ5" s="20">
        <f aca="true" t="shared" si="54" ref="BJ5:BJ25">MAX(S5,0)</f>
        <v>0</v>
      </c>
      <c r="BK5" s="20">
        <f aca="true" t="shared" si="55" ref="BK5:BK25">MAX(T5,0)</f>
        <v>0</v>
      </c>
      <c r="BL5" s="20">
        <f aca="true" t="shared" si="56" ref="BL5:BL25">MAX(U5,0)</f>
        <v>0</v>
      </c>
      <c r="BM5" s="20">
        <f aca="true" t="shared" si="57" ref="BM5:BM25">MAX(V5,0)</f>
        <v>0</v>
      </c>
      <c r="BN5" s="20">
        <f aca="true" t="shared" si="58" ref="BN5:BN25">MAX(W5,0)</f>
        <v>0</v>
      </c>
      <c r="BO5" s="8">
        <f t="shared" si="26"/>
        <v>2845.902</v>
      </c>
      <c r="BP5" s="8">
        <f>IF('Men''s Epée'!$AN$3=TRUE,G5,0)</f>
        <v>336</v>
      </c>
      <c r="BQ5" s="8">
        <f>IF('Men''s Epée'!$AO$3=TRUE,I5,0)</f>
        <v>275</v>
      </c>
      <c r="BR5" s="8">
        <f>IF('Men''s Epée'!$AP$3=TRUE,K5,0)</f>
        <v>0</v>
      </c>
      <c r="BS5" s="8">
        <f>IF('Men''s Epée'!$AQ$3=TRUE,M5,0)</f>
        <v>315</v>
      </c>
      <c r="BT5" s="8">
        <f t="shared" si="27"/>
        <v>0</v>
      </c>
      <c r="BU5" s="8">
        <f t="shared" si="28"/>
        <v>0</v>
      </c>
      <c r="BV5" s="8">
        <f t="shared" si="29"/>
        <v>0</v>
      </c>
      <c r="BW5" s="8">
        <f t="shared" si="30"/>
        <v>0</v>
      </c>
      <c r="BX5" s="8">
        <f t="shared" si="31"/>
        <v>0</v>
      </c>
      <c r="BY5" s="20">
        <f t="shared" si="32"/>
        <v>776.79</v>
      </c>
      <c r="BZ5" s="20">
        <f t="shared" si="33"/>
        <v>0</v>
      </c>
      <c r="CA5" s="20">
        <f t="shared" si="34"/>
        <v>508.8</v>
      </c>
      <c r="CB5" s="20">
        <f t="shared" si="35"/>
        <v>0</v>
      </c>
      <c r="CC5" s="8">
        <f t="shared" si="36"/>
        <v>1285.59</v>
      </c>
      <c r="CD5" s="8">
        <f t="shared" si="37"/>
        <v>776.79</v>
      </c>
      <c r="CE5" s="8">
        <f t="shared" si="38"/>
        <v>508.8</v>
      </c>
      <c r="CF5" s="8">
        <f t="shared" si="39"/>
        <v>4131</v>
      </c>
    </row>
    <row r="6" spans="1:84" ht="13.5">
      <c r="A6" s="11" t="str">
        <f t="shared" si="0"/>
        <v>3</v>
      </c>
      <c r="B6" s="11">
        <f>IF(D6&gt;=JuniorCutoff,"#","")</f>
      </c>
      <c r="C6" s="21" t="s">
        <v>8</v>
      </c>
      <c r="D6" s="13">
        <v>1981</v>
      </c>
      <c r="E6" s="41">
        <f t="shared" si="2"/>
        <v>3901</v>
      </c>
      <c r="F6" s="14">
        <v>3</v>
      </c>
      <c r="G6" s="16">
        <f t="shared" si="3"/>
        <v>850</v>
      </c>
      <c r="H6" s="15">
        <v>30</v>
      </c>
      <c r="I6" s="16">
        <f t="shared" si="4"/>
        <v>279</v>
      </c>
      <c r="J6" s="15" t="s">
        <v>4</v>
      </c>
      <c r="K6" s="16">
        <f>IF(OR('Men''s Epée'!$A$3=1,'Men''s Epée'!$AP$3=TRUE),IF(OR(J6&gt;=33,ISNUMBER(J6)=FALSE),0,VLOOKUP(J6,PointTable,K$3,TRUE)),0)</f>
        <v>0</v>
      </c>
      <c r="L6" s="15">
        <v>2</v>
      </c>
      <c r="M6" s="16">
        <f t="shared" si="5"/>
        <v>920</v>
      </c>
      <c r="N6" s="17">
        <v>876.384</v>
      </c>
      <c r="O6" s="17">
        <v>700</v>
      </c>
      <c r="P6" s="17">
        <v>354.36199999999997</v>
      </c>
      <c r="Q6" s="17">
        <v>200</v>
      </c>
      <c r="R6" s="17"/>
      <c r="S6" s="17"/>
      <c r="T6" s="17"/>
      <c r="U6" s="17"/>
      <c r="V6" s="17"/>
      <c r="W6" s="18"/>
      <c r="X6" s="17">
        <v>655.38</v>
      </c>
      <c r="Y6" s="17"/>
      <c r="Z6" s="17"/>
      <c r="AA6" s="18"/>
      <c r="AC6" s="19">
        <f t="shared" si="6"/>
        <v>876.384</v>
      </c>
      <c r="AD6" s="19">
        <f t="shared" si="40"/>
        <v>700</v>
      </c>
      <c r="AE6" s="19">
        <f t="shared" si="41"/>
        <v>354.36199999999997</v>
      </c>
      <c r="AF6" s="19">
        <f t="shared" si="42"/>
        <v>200</v>
      </c>
      <c r="AG6" s="19">
        <f t="shared" si="43"/>
        <v>0</v>
      </c>
      <c r="AH6" s="19">
        <f t="shared" si="44"/>
        <v>0</v>
      </c>
      <c r="AI6" s="19">
        <f t="shared" si="45"/>
        <v>0</v>
      </c>
      <c r="AJ6" s="19">
        <f t="shared" si="46"/>
        <v>0</v>
      </c>
      <c r="AK6" s="19">
        <f t="shared" si="47"/>
        <v>0</v>
      </c>
      <c r="AL6" s="19">
        <f t="shared" si="48"/>
        <v>0</v>
      </c>
      <c r="AM6" s="19">
        <f t="shared" si="8"/>
        <v>2130.746</v>
      </c>
      <c r="AN6" s="19">
        <f t="shared" si="9"/>
        <v>850</v>
      </c>
      <c r="AO6" s="19">
        <f t="shared" si="10"/>
        <v>279</v>
      </c>
      <c r="AP6" s="19">
        <f t="shared" si="11"/>
        <v>0</v>
      </c>
      <c r="AQ6" s="19">
        <f t="shared" si="12"/>
        <v>920</v>
      </c>
      <c r="AR6" s="19">
        <f t="shared" si="13"/>
        <v>0</v>
      </c>
      <c r="AS6" s="19">
        <f t="shared" si="14"/>
        <v>0</v>
      </c>
      <c r="AT6" s="19">
        <f t="shared" si="15"/>
        <v>0</v>
      </c>
      <c r="AU6" s="19">
        <f t="shared" si="16"/>
        <v>0</v>
      </c>
      <c r="AV6" s="19">
        <f t="shared" si="17"/>
        <v>0</v>
      </c>
      <c r="AW6" s="19">
        <f t="shared" si="18"/>
        <v>655.38</v>
      </c>
      <c r="AX6" s="19">
        <f t="shared" si="19"/>
        <v>0</v>
      </c>
      <c r="AY6" s="19">
        <f t="shared" si="20"/>
        <v>0</v>
      </c>
      <c r="AZ6" s="19">
        <f t="shared" si="21"/>
        <v>0</v>
      </c>
      <c r="BA6" s="19">
        <f t="shared" si="22"/>
        <v>1770</v>
      </c>
      <c r="BB6" s="19">
        <f t="shared" si="23"/>
        <v>655.38</v>
      </c>
      <c r="BC6" s="19">
        <f t="shared" si="24"/>
        <v>0</v>
      </c>
      <c r="BE6" s="20">
        <f t="shared" si="49"/>
        <v>876.384</v>
      </c>
      <c r="BF6" s="20">
        <f t="shared" si="50"/>
        <v>700</v>
      </c>
      <c r="BG6" s="20">
        <f t="shared" si="51"/>
        <v>354.36199999999997</v>
      </c>
      <c r="BH6" s="20">
        <f t="shared" si="52"/>
        <v>200</v>
      </c>
      <c r="BI6" s="20">
        <f t="shared" si="53"/>
        <v>0</v>
      </c>
      <c r="BJ6" s="20">
        <f t="shared" si="54"/>
        <v>0</v>
      </c>
      <c r="BK6" s="20">
        <f t="shared" si="55"/>
        <v>0</v>
      </c>
      <c r="BL6" s="20">
        <f t="shared" si="56"/>
        <v>0</v>
      </c>
      <c r="BM6" s="20">
        <f t="shared" si="57"/>
        <v>0</v>
      </c>
      <c r="BN6" s="20">
        <f t="shared" si="58"/>
        <v>0</v>
      </c>
      <c r="BO6" s="8">
        <f t="shared" si="26"/>
        <v>2130.746</v>
      </c>
      <c r="BP6" s="8">
        <f>IF('Men''s Epée'!$AN$3=TRUE,G6,0)</f>
        <v>850</v>
      </c>
      <c r="BQ6" s="8">
        <f>IF('Men''s Epée'!$AO$3=TRUE,I6,0)</f>
        <v>279</v>
      </c>
      <c r="BR6" s="8">
        <f>IF('Men''s Epée'!$AP$3=TRUE,K6,0)</f>
        <v>0</v>
      </c>
      <c r="BS6" s="8">
        <f>IF('Men''s Epée'!$AQ$3=TRUE,M6,0)</f>
        <v>920</v>
      </c>
      <c r="BT6" s="8">
        <f t="shared" si="27"/>
        <v>0</v>
      </c>
      <c r="BU6" s="8">
        <f t="shared" si="28"/>
        <v>0</v>
      </c>
      <c r="BV6" s="8">
        <f t="shared" si="29"/>
        <v>0</v>
      </c>
      <c r="BW6" s="8">
        <f t="shared" si="30"/>
        <v>0</v>
      </c>
      <c r="BX6" s="8">
        <f t="shared" si="31"/>
        <v>0</v>
      </c>
      <c r="BY6" s="20">
        <f t="shared" si="32"/>
        <v>655.38</v>
      </c>
      <c r="BZ6" s="20">
        <f t="shared" si="33"/>
        <v>0</v>
      </c>
      <c r="CA6" s="20">
        <f t="shared" si="34"/>
        <v>0</v>
      </c>
      <c r="CB6" s="20">
        <f t="shared" si="35"/>
        <v>0</v>
      </c>
      <c r="CC6" s="8">
        <f t="shared" si="36"/>
        <v>1770</v>
      </c>
      <c r="CD6" s="8">
        <f t="shared" si="37"/>
        <v>655.38</v>
      </c>
      <c r="CE6" s="8">
        <f t="shared" si="38"/>
        <v>0</v>
      </c>
      <c r="CF6" s="8">
        <f t="shared" si="39"/>
        <v>3901</v>
      </c>
    </row>
    <row r="7" spans="1:84" ht="13.5">
      <c r="A7" s="11" t="str">
        <f t="shared" si="0"/>
        <v>4</v>
      </c>
      <c r="B7" s="11">
        <f t="shared" si="1"/>
      </c>
      <c r="C7" s="12" t="s">
        <v>79</v>
      </c>
      <c r="D7" s="13">
        <v>1981</v>
      </c>
      <c r="E7" s="41">
        <f t="shared" si="2"/>
        <v>2644</v>
      </c>
      <c r="F7" s="14">
        <v>14</v>
      </c>
      <c r="G7" s="16">
        <f t="shared" si="3"/>
        <v>504</v>
      </c>
      <c r="H7" s="15">
        <v>22</v>
      </c>
      <c r="I7" s="16">
        <f t="shared" si="4"/>
        <v>340</v>
      </c>
      <c r="J7" s="15">
        <v>5</v>
      </c>
      <c r="K7" s="16">
        <f>IF(OR('Men''s Epée'!$A$3=1,'Men''s Epée'!$AP$3=TRUE),IF(OR(J7&gt;=33,ISNUMBER(J7)=FALSE),0,VLOOKUP(J7,PointTable,K$3,TRUE)),0)</f>
        <v>700</v>
      </c>
      <c r="L7" s="15">
        <v>3</v>
      </c>
      <c r="M7" s="16">
        <f t="shared" si="5"/>
        <v>850</v>
      </c>
      <c r="N7" s="17">
        <v>893.514</v>
      </c>
      <c r="O7" s="17">
        <v>200</v>
      </c>
      <c r="P7" s="17"/>
      <c r="Q7" s="17"/>
      <c r="R7" s="17"/>
      <c r="S7" s="17"/>
      <c r="T7" s="17"/>
      <c r="U7" s="17"/>
      <c r="V7" s="17"/>
      <c r="W7" s="18"/>
      <c r="X7" s="17">
        <v>357.21</v>
      </c>
      <c r="Y7" s="17">
        <v>302.4</v>
      </c>
      <c r="Z7" s="17"/>
      <c r="AA7" s="18"/>
      <c r="AC7" s="19">
        <f t="shared" si="6"/>
        <v>893.514</v>
      </c>
      <c r="AD7" s="19">
        <f t="shared" si="40"/>
        <v>200</v>
      </c>
      <c r="AE7" s="19">
        <f t="shared" si="41"/>
        <v>0</v>
      </c>
      <c r="AF7" s="19">
        <f t="shared" si="42"/>
        <v>0</v>
      </c>
      <c r="AG7" s="19">
        <f t="shared" si="43"/>
        <v>0</v>
      </c>
      <c r="AH7" s="19">
        <f t="shared" si="44"/>
        <v>0</v>
      </c>
      <c r="AI7" s="19">
        <f t="shared" si="45"/>
        <v>0</v>
      </c>
      <c r="AJ7" s="19">
        <f t="shared" si="46"/>
        <v>0</v>
      </c>
      <c r="AK7" s="19">
        <f t="shared" si="47"/>
        <v>0</v>
      </c>
      <c r="AL7" s="19">
        <f t="shared" si="48"/>
        <v>0</v>
      </c>
      <c r="AM7" s="19">
        <f t="shared" si="8"/>
        <v>1093.5140000000001</v>
      </c>
      <c r="AN7" s="19">
        <f t="shared" si="9"/>
        <v>504</v>
      </c>
      <c r="AO7" s="19">
        <f t="shared" si="10"/>
        <v>340</v>
      </c>
      <c r="AP7" s="19">
        <f t="shared" si="11"/>
        <v>700</v>
      </c>
      <c r="AQ7" s="19">
        <f t="shared" si="12"/>
        <v>850</v>
      </c>
      <c r="AR7" s="19">
        <f t="shared" si="13"/>
        <v>0</v>
      </c>
      <c r="AS7" s="19">
        <f t="shared" si="14"/>
        <v>0</v>
      </c>
      <c r="AT7" s="19">
        <f t="shared" si="15"/>
        <v>0</v>
      </c>
      <c r="AU7" s="19">
        <f t="shared" si="16"/>
        <v>0</v>
      </c>
      <c r="AV7" s="19">
        <f t="shared" si="17"/>
        <v>0</v>
      </c>
      <c r="AW7" s="19">
        <f t="shared" si="18"/>
        <v>357.21</v>
      </c>
      <c r="AX7" s="19">
        <f t="shared" si="19"/>
        <v>302.4</v>
      </c>
      <c r="AY7" s="19">
        <f t="shared" si="20"/>
        <v>0</v>
      </c>
      <c r="AZ7" s="19">
        <f t="shared" si="21"/>
        <v>0</v>
      </c>
      <c r="BA7" s="19">
        <f t="shared" si="22"/>
        <v>1550</v>
      </c>
      <c r="BB7" s="19">
        <f t="shared" si="23"/>
        <v>357.21</v>
      </c>
      <c r="BC7" s="19">
        <f t="shared" si="24"/>
        <v>302.4</v>
      </c>
      <c r="BE7" s="20">
        <f t="shared" si="49"/>
        <v>893.514</v>
      </c>
      <c r="BF7" s="20">
        <f t="shared" si="50"/>
        <v>200</v>
      </c>
      <c r="BG7" s="20">
        <f t="shared" si="51"/>
        <v>0</v>
      </c>
      <c r="BH7" s="20">
        <f t="shared" si="52"/>
        <v>0</v>
      </c>
      <c r="BI7" s="20">
        <f t="shared" si="53"/>
        <v>0</v>
      </c>
      <c r="BJ7" s="20">
        <f t="shared" si="54"/>
        <v>0</v>
      </c>
      <c r="BK7" s="20">
        <f t="shared" si="55"/>
        <v>0</v>
      </c>
      <c r="BL7" s="20">
        <f t="shared" si="56"/>
        <v>0</v>
      </c>
      <c r="BM7" s="20">
        <f t="shared" si="57"/>
        <v>0</v>
      </c>
      <c r="BN7" s="20">
        <f t="shared" si="58"/>
        <v>0</v>
      </c>
      <c r="BO7" s="8">
        <f t="shared" si="26"/>
        <v>1093.5140000000001</v>
      </c>
      <c r="BP7" s="8">
        <f>IF('Men''s Epée'!$AN$3=TRUE,G7,0)</f>
        <v>504</v>
      </c>
      <c r="BQ7" s="8">
        <f>IF('Men''s Epée'!$AO$3=TRUE,I7,0)</f>
        <v>340</v>
      </c>
      <c r="BR7" s="8">
        <f>IF('Men''s Epée'!$AP$3=TRUE,K7,0)</f>
        <v>700</v>
      </c>
      <c r="BS7" s="8">
        <f>IF('Men''s Epée'!$AQ$3=TRUE,M7,0)</f>
        <v>850</v>
      </c>
      <c r="BT7" s="8">
        <f t="shared" si="27"/>
        <v>0</v>
      </c>
      <c r="BU7" s="8">
        <f t="shared" si="28"/>
        <v>0</v>
      </c>
      <c r="BV7" s="8">
        <f t="shared" si="29"/>
        <v>0</v>
      </c>
      <c r="BW7" s="8">
        <f t="shared" si="30"/>
        <v>0</v>
      </c>
      <c r="BX7" s="8">
        <f t="shared" si="31"/>
        <v>0</v>
      </c>
      <c r="BY7" s="20">
        <f t="shared" si="32"/>
        <v>357.21</v>
      </c>
      <c r="BZ7" s="20">
        <f t="shared" si="33"/>
        <v>302.4</v>
      </c>
      <c r="CA7" s="20">
        <f t="shared" si="34"/>
        <v>0</v>
      </c>
      <c r="CB7" s="20">
        <f t="shared" si="35"/>
        <v>0</v>
      </c>
      <c r="CC7" s="8">
        <f t="shared" si="36"/>
        <v>1550</v>
      </c>
      <c r="CD7" s="8">
        <f t="shared" si="37"/>
        <v>357.21</v>
      </c>
      <c r="CE7" s="8">
        <f t="shared" si="38"/>
        <v>302.4</v>
      </c>
      <c r="CF7" s="8">
        <f t="shared" si="39"/>
        <v>2644</v>
      </c>
    </row>
    <row r="8" spans="1:84" ht="13.5">
      <c r="A8" s="11" t="str">
        <f t="shared" si="0"/>
        <v>5</v>
      </c>
      <c r="B8" s="11">
        <f>IF(D8&gt;=JuniorCutoff,"#","")</f>
      </c>
      <c r="C8" s="12" t="s">
        <v>81</v>
      </c>
      <c r="D8" s="13">
        <v>1981</v>
      </c>
      <c r="E8" s="41">
        <f t="shared" si="2"/>
        <v>2417</v>
      </c>
      <c r="F8" s="14">
        <v>20</v>
      </c>
      <c r="G8" s="16">
        <f t="shared" si="3"/>
        <v>344</v>
      </c>
      <c r="H8" s="15">
        <v>1</v>
      </c>
      <c r="I8" s="16">
        <f t="shared" si="4"/>
        <v>1000</v>
      </c>
      <c r="J8" s="15">
        <v>3</v>
      </c>
      <c r="K8" s="16">
        <f>IF(OR('Men''s Epée'!$A$3=1,'Men''s Epée'!$AP$3=TRUE),IF(OR(J8&gt;=33,ISNUMBER(J8)=FALSE),0,VLOOKUP(J8,PointTable,K$3,TRUE)),0)</f>
        <v>850</v>
      </c>
      <c r="L8" s="15">
        <v>5</v>
      </c>
      <c r="M8" s="16">
        <f t="shared" si="5"/>
        <v>700</v>
      </c>
      <c r="N8" s="17">
        <v>367.406</v>
      </c>
      <c r="O8" s="17">
        <v>200</v>
      </c>
      <c r="P8" s="17"/>
      <c r="Q8" s="17"/>
      <c r="R8" s="17"/>
      <c r="S8" s="17"/>
      <c r="T8" s="17"/>
      <c r="U8" s="17"/>
      <c r="V8" s="17"/>
      <c r="W8" s="18"/>
      <c r="X8" s="17"/>
      <c r="Y8" s="17"/>
      <c r="Z8" s="17"/>
      <c r="AA8" s="18"/>
      <c r="AC8" s="19">
        <f t="shared" si="6"/>
        <v>367.406</v>
      </c>
      <c r="AD8" s="19">
        <f t="shared" si="40"/>
        <v>200</v>
      </c>
      <c r="AE8" s="19">
        <f t="shared" si="41"/>
        <v>0</v>
      </c>
      <c r="AF8" s="19">
        <f t="shared" si="42"/>
        <v>0</v>
      </c>
      <c r="AG8" s="19">
        <f t="shared" si="43"/>
        <v>0</v>
      </c>
      <c r="AH8" s="19">
        <f t="shared" si="44"/>
        <v>0</v>
      </c>
      <c r="AI8" s="19">
        <f t="shared" si="45"/>
        <v>0</v>
      </c>
      <c r="AJ8" s="19">
        <f t="shared" si="46"/>
        <v>0</v>
      </c>
      <c r="AK8" s="19">
        <f t="shared" si="47"/>
        <v>0</v>
      </c>
      <c r="AL8" s="19">
        <f t="shared" si="48"/>
        <v>0</v>
      </c>
      <c r="AM8" s="19">
        <f t="shared" si="8"/>
        <v>567.406</v>
      </c>
      <c r="AN8" s="19">
        <f t="shared" si="9"/>
        <v>344</v>
      </c>
      <c r="AO8" s="19">
        <f t="shared" si="10"/>
        <v>1000</v>
      </c>
      <c r="AP8" s="19">
        <f t="shared" si="11"/>
        <v>850</v>
      </c>
      <c r="AQ8" s="19">
        <f t="shared" si="12"/>
        <v>700</v>
      </c>
      <c r="AR8" s="19">
        <f t="shared" si="13"/>
        <v>0</v>
      </c>
      <c r="AS8" s="19">
        <f t="shared" si="14"/>
        <v>0</v>
      </c>
      <c r="AT8" s="19">
        <f t="shared" si="15"/>
        <v>0</v>
      </c>
      <c r="AU8" s="19">
        <f t="shared" si="16"/>
        <v>0</v>
      </c>
      <c r="AV8" s="19">
        <f t="shared" si="17"/>
        <v>0</v>
      </c>
      <c r="AW8" s="19">
        <f t="shared" si="18"/>
        <v>0</v>
      </c>
      <c r="AX8" s="19">
        <f t="shared" si="19"/>
        <v>0</v>
      </c>
      <c r="AY8" s="19">
        <f t="shared" si="20"/>
        <v>0</v>
      </c>
      <c r="AZ8" s="19">
        <f t="shared" si="21"/>
        <v>0</v>
      </c>
      <c r="BA8" s="19">
        <f t="shared" si="22"/>
        <v>1850</v>
      </c>
      <c r="BB8" s="19">
        <f t="shared" si="23"/>
        <v>0</v>
      </c>
      <c r="BC8" s="19">
        <f t="shared" si="24"/>
        <v>0</v>
      </c>
      <c r="BE8" s="20">
        <f t="shared" si="49"/>
        <v>367.406</v>
      </c>
      <c r="BF8" s="20">
        <f t="shared" si="50"/>
        <v>200</v>
      </c>
      <c r="BG8" s="20">
        <f t="shared" si="51"/>
        <v>0</v>
      </c>
      <c r="BH8" s="20">
        <f t="shared" si="52"/>
        <v>0</v>
      </c>
      <c r="BI8" s="20">
        <f t="shared" si="53"/>
        <v>0</v>
      </c>
      <c r="BJ8" s="20">
        <f t="shared" si="54"/>
        <v>0</v>
      </c>
      <c r="BK8" s="20">
        <f t="shared" si="55"/>
        <v>0</v>
      </c>
      <c r="BL8" s="20">
        <f t="shared" si="56"/>
        <v>0</v>
      </c>
      <c r="BM8" s="20">
        <f t="shared" si="57"/>
        <v>0</v>
      </c>
      <c r="BN8" s="20">
        <f t="shared" si="58"/>
        <v>0</v>
      </c>
      <c r="BO8" s="8">
        <f t="shared" si="26"/>
        <v>567.406</v>
      </c>
      <c r="BP8" s="8">
        <f>IF('Men''s Epée'!$AN$3=TRUE,G8,0)</f>
        <v>344</v>
      </c>
      <c r="BQ8" s="8">
        <f>IF('Men''s Epée'!$AO$3=TRUE,I8,0)</f>
        <v>1000</v>
      </c>
      <c r="BR8" s="8">
        <f>IF('Men''s Epée'!$AP$3=TRUE,K8,0)</f>
        <v>850</v>
      </c>
      <c r="BS8" s="8">
        <f>IF('Men''s Epée'!$AQ$3=TRUE,M8,0)</f>
        <v>700</v>
      </c>
      <c r="BT8" s="8">
        <f t="shared" si="27"/>
        <v>0</v>
      </c>
      <c r="BU8" s="8">
        <f t="shared" si="28"/>
        <v>0</v>
      </c>
      <c r="BV8" s="8">
        <f t="shared" si="29"/>
        <v>0</v>
      </c>
      <c r="BW8" s="8">
        <f t="shared" si="30"/>
        <v>0</v>
      </c>
      <c r="BX8" s="8">
        <f t="shared" si="31"/>
        <v>0</v>
      </c>
      <c r="BY8" s="20">
        <f t="shared" si="32"/>
        <v>0</v>
      </c>
      <c r="BZ8" s="20">
        <f t="shared" si="33"/>
        <v>0</v>
      </c>
      <c r="CA8" s="20">
        <f t="shared" si="34"/>
        <v>0</v>
      </c>
      <c r="CB8" s="20">
        <f t="shared" si="35"/>
        <v>0</v>
      </c>
      <c r="CC8" s="8">
        <f t="shared" si="36"/>
        <v>1850</v>
      </c>
      <c r="CD8" s="8">
        <f t="shared" si="37"/>
        <v>0</v>
      </c>
      <c r="CE8" s="8">
        <f t="shared" si="38"/>
        <v>0</v>
      </c>
      <c r="CF8" s="8">
        <f t="shared" si="39"/>
        <v>2417</v>
      </c>
    </row>
    <row r="9" spans="1:84" ht="13.5">
      <c r="A9" s="11" t="str">
        <f t="shared" si="0"/>
        <v>6</v>
      </c>
      <c r="B9" s="11">
        <f t="shared" si="1"/>
      </c>
      <c r="C9" s="32" t="s">
        <v>137</v>
      </c>
      <c r="D9" s="30">
        <v>1973</v>
      </c>
      <c r="E9" s="41">
        <f t="shared" si="2"/>
        <v>2109</v>
      </c>
      <c r="F9" s="14">
        <v>28</v>
      </c>
      <c r="G9" s="16">
        <f aca="true" t="shared" si="59" ref="G9:G41">IF(OR($A$3=1,$AN$3=TRUE),IF(OR(F9&gt;=49,ISNUMBER(F9)=FALSE),0,VLOOKUP(F9,PointTable,G$3,TRUE)),0)</f>
        <v>283</v>
      </c>
      <c r="H9" s="15">
        <v>9</v>
      </c>
      <c r="I9" s="16">
        <f aca="true" t="shared" si="60" ref="I9:I41">IF(OR($A$3=1,$AO$3=TRUE),IF(OR(H9&gt;=49,ISNUMBER(H9)=FALSE),0,VLOOKUP(H9,PointTable,I$3,TRUE)),0)</f>
        <v>535</v>
      </c>
      <c r="J9" s="15">
        <v>3</v>
      </c>
      <c r="K9" s="16">
        <f>IF(OR('Men''s Epée'!$A$3=1,'Men''s Epée'!$AP$3=TRUE),IF(OR(J9&gt;=33,ISNUMBER(J9)=FALSE),0,VLOOKUP(J9,PointTable,K$3,TRUE)),0)</f>
        <v>850</v>
      </c>
      <c r="L9" s="15">
        <v>18</v>
      </c>
      <c r="M9" s="16">
        <f aca="true" t="shared" si="61" ref="M9:M41">IF(OR($A$3=1,$AQ$3=TRUE),IF(OR(L9&gt;=49,ISNUMBER(L9)=FALSE),0,VLOOKUP(L9,PointTable,M$3,TRUE)),0)</f>
        <v>345</v>
      </c>
      <c r="N9" s="17">
        <v>492.33799999999997</v>
      </c>
      <c r="O9" s="17">
        <v>200</v>
      </c>
      <c r="P9" s="17"/>
      <c r="Q9" s="17"/>
      <c r="R9" s="17"/>
      <c r="S9" s="17"/>
      <c r="T9" s="17"/>
      <c r="U9" s="17"/>
      <c r="V9" s="17"/>
      <c r="W9" s="18"/>
      <c r="X9" s="17">
        <v>567</v>
      </c>
      <c r="Y9" s="17">
        <v>494.4</v>
      </c>
      <c r="Z9" s="17"/>
      <c r="AA9" s="18"/>
      <c r="AC9" s="19">
        <f t="shared" si="6"/>
        <v>492.33799999999997</v>
      </c>
      <c r="AD9" s="19">
        <f t="shared" si="40"/>
        <v>200</v>
      </c>
      <c r="AE9" s="19">
        <f t="shared" si="41"/>
        <v>0</v>
      </c>
      <c r="AF9" s="19">
        <f t="shared" si="42"/>
        <v>0</v>
      </c>
      <c r="AG9" s="19">
        <f t="shared" si="43"/>
        <v>0</v>
      </c>
      <c r="AH9" s="19">
        <f t="shared" si="44"/>
        <v>0</v>
      </c>
      <c r="AI9" s="19">
        <f t="shared" si="45"/>
        <v>0</v>
      </c>
      <c r="AJ9" s="19">
        <f t="shared" si="46"/>
        <v>0</v>
      </c>
      <c r="AK9" s="19">
        <f t="shared" si="47"/>
        <v>0</v>
      </c>
      <c r="AL9" s="19">
        <f t="shared" si="48"/>
        <v>0</v>
      </c>
      <c r="AM9" s="19">
        <f t="shared" si="8"/>
        <v>692.338</v>
      </c>
      <c r="AN9" s="19">
        <f t="shared" si="9"/>
        <v>283</v>
      </c>
      <c r="AO9" s="19">
        <f t="shared" si="10"/>
        <v>535</v>
      </c>
      <c r="AP9" s="19">
        <f t="shared" si="11"/>
        <v>850</v>
      </c>
      <c r="AQ9" s="19">
        <f t="shared" si="12"/>
        <v>345</v>
      </c>
      <c r="AR9" s="19">
        <f t="shared" si="13"/>
        <v>0</v>
      </c>
      <c r="AS9" s="19">
        <f t="shared" si="14"/>
        <v>0</v>
      </c>
      <c r="AT9" s="19">
        <f t="shared" si="15"/>
        <v>0</v>
      </c>
      <c r="AU9" s="19">
        <f t="shared" si="16"/>
        <v>0</v>
      </c>
      <c r="AV9" s="19">
        <f t="shared" si="17"/>
        <v>0</v>
      </c>
      <c r="AW9" s="19">
        <f t="shared" si="18"/>
        <v>567</v>
      </c>
      <c r="AX9" s="19">
        <f t="shared" si="19"/>
        <v>494.4</v>
      </c>
      <c r="AY9" s="19">
        <f t="shared" si="20"/>
        <v>0</v>
      </c>
      <c r="AZ9" s="19">
        <f t="shared" si="21"/>
        <v>0</v>
      </c>
      <c r="BA9" s="19">
        <f t="shared" si="22"/>
        <v>1417</v>
      </c>
      <c r="BB9" s="19">
        <f t="shared" si="23"/>
        <v>567</v>
      </c>
      <c r="BC9" s="19">
        <f t="shared" si="24"/>
        <v>494.4</v>
      </c>
      <c r="BE9" s="20">
        <f t="shared" si="49"/>
        <v>492.33799999999997</v>
      </c>
      <c r="BF9" s="20">
        <f t="shared" si="50"/>
        <v>200</v>
      </c>
      <c r="BG9" s="20">
        <f t="shared" si="51"/>
        <v>0</v>
      </c>
      <c r="BH9" s="20">
        <f t="shared" si="52"/>
        <v>0</v>
      </c>
      <c r="BI9" s="20">
        <f t="shared" si="53"/>
        <v>0</v>
      </c>
      <c r="BJ9" s="20">
        <f t="shared" si="54"/>
        <v>0</v>
      </c>
      <c r="BK9" s="20">
        <f t="shared" si="55"/>
        <v>0</v>
      </c>
      <c r="BL9" s="20">
        <f t="shared" si="56"/>
        <v>0</v>
      </c>
      <c r="BM9" s="20">
        <f t="shared" si="57"/>
        <v>0</v>
      </c>
      <c r="BN9" s="20">
        <f t="shared" si="58"/>
        <v>0</v>
      </c>
      <c r="BO9" s="8">
        <f t="shared" si="26"/>
        <v>692.338</v>
      </c>
      <c r="BP9" s="8">
        <f>IF('Men''s Epée'!$AN$3=TRUE,G9,0)</f>
        <v>283</v>
      </c>
      <c r="BQ9" s="8">
        <f>IF('Men''s Epée'!$AO$3=TRUE,I9,0)</f>
        <v>535</v>
      </c>
      <c r="BR9" s="8">
        <f>IF('Men''s Epée'!$AP$3=TRUE,K9,0)</f>
        <v>850</v>
      </c>
      <c r="BS9" s="8">
        <f>IF('Men''s Epée'!$AQ$3=TRUE,M9,0)</f>
        <v>345</v>
      </c>
      <c r="BT9" s="8">
        <f t="shared" si="27"/>
        <v>0</v>
      </c>
      <c r="BU9" s="8">
        <f t="shared" si="28"/>
        <v>0</v>
      </c>
      <c r="BV9" s="8">
        <f t="shared" si="29"/>
        <v>0</v>
      </c>
      <c r="BW9" s="8">
        <f t="shared" si="30"/>
        <v>0</v>
      </c>
      <c r="BX9" s="8">
        <f t="shared" si="31"/>
        <v>0</v>
      </c>
      <c r="BY9" s="20">
        <f t="shared" si="32"/>
        <v>567</v>
      </c>
      <c r="BZ9" s="20">
        <f t="shared" si="33"/>
        <v>494.4</v>
      </c>
      <c r="CA9" s="20">
        <f t="shared" si="34"/>
        <v>0</v>
      </c>
      <c r="CB9" s="20">
        <f t="shared" si="35"/>
        <v>0</v>
      </c>
      <c r="CC9" s="8">
        <f t="shared" si="36"/>
        <v>1417</v>
      </c>
      <c r="CD9" s="8">
        <f t="shared" si="37"/>
        <v>567</v>
      </c>
      <c r="CE9" s="8">
        <f t="shared" si="38"/>
        <v>494.4</v>
      </c>
      <c r="CF9" s="8">
        <f t="shared" si="39"/>
        <v>2109</v>
      </c>
    </row>
    <row r="10" spans="1:84" ht="13.5">
      <c r="A10" s="11" t="str">
        <f t="shared" si="0"/>
        <v>7</v>
      </c>
      <c r="B10" s="11">
        <f t="shared" si="1"/>
      </c>
      <c r="C10" s="12" t="s">
        <v>6</v>
      </c>
      <c r="D10" s="13">
        <v>1970</v>
      </c>
      <c r="E10" s="41">
        <f t="shared" si="2"/>
        <v>2034</v>
      </c>
      <c r="F10" s="14" t="s">
        <v>4</v>
      </c>
      <c r="G10" s="16">
        <f t="shared" si="59"/>
        <v>0</v>
      </c>
      <c r="H10" s="15">
        <v>8</v>
      </c>
      <c r="I10" s="16">
        <f t="shared" si="60"/>
        <v>685</v>
      </c>
      <c r="J10" s="15" t="s">
        <v>4</v>
      </c>
      <c r="K10" s="16">
        <f>IF(OR('Men''s Epée'!$A$3=1,'Men''s Epée'!$AP$3=TRUE),IF(OR(J10&gt;=33,ISNUMBER(J10)=FALSE),0,VLOOKUP(J10,PointTable,K$3,TRUE)),0)</f>
        <v>0</v>
      </c>
      <c r="L10" s="15" t="s">
        <v>4</v>
      </c>
      <c r="M10" s="16">
        <f t="shared" si="61"/>
        <v>0</v>
      </c>
      <c r="N10" s="17">
        <v>430.452</v>
      </c>
      <c r="O10" s="17">
        <v>200</v>
      </c>
      <c r="P10" s="17"/>
      <c r="Q10" s="17"/>
      <c r="R10" s="17"/>
      <c r="S10" s="17"/>
      <c r="T10" s="17"/>
      <c r="U10" s="17"/>
      <c r="V10" s="17"/>
      <c r="W10" s="18"/>
      <c r="X10" s="17">
        <v>-718.08</v>
      </c>
      <c r="Y10" s="17">
        <v>326.4</v>
      </c>
      <c r="Z10" s="17">
        <v>325.08</v>
      </c>
      <c r="AA10" s="18"/>
      <c r="AC10" s="19">
        <f t="shared" si="6"/>
        <v>430.452</v>
      </c>
      <c r="AD10" s="19">
        <f t="shared" si="40"/>
        <v>200</v>
      </c>
      <c r="AE10" s="19">
        <f t="shared" si="41"/>
        <v>0</v>
      </c>
      <c r="AF10" s="19">
        <f t="shared" si="42"/>
        <v>0</v>
      </c>
      <c r="AG10" s="19">
        <f t="shared" si="43"/>
        <v>0</v>
      </c>
      <c r="AH10" s="19">
        <f t="shared" si="44"/>
        <v>0</v>
      </c>
      <c r="AI10" s="19">
        <f t="shared" si="45"/>
        <v>0</v>
      </c>
      <c r="AJ10" s="19">
        <f t="shared" si="46"/>
        <v>0</v>
      </c>
      <c r="AK10" s="19">
        <f t="shared" si="47"/>
        <v>0</v>
      </c>
      <c r="AL10" s="19">
        <f t="shared" si="48"/>
        <v>0</v>
      </c>
      <c r="AM10" s="19">
        <f>LARGE($AC10:$AL10,1)+LARGE($AC10:$AL10,2)+LARGE($AC10:$AL10,3)+LARGE($AC10:$AL10,4)+LARGE($AC10:$AL10,5)</f>
        <v>630.452</v>
      </c>
      <c r="AN10" s="19">
        <f t="shared" si="9"/>
        <v>0</v>
      </c>
      <c r="AO10" s="19">
        <f t="shared" si="10"/>
        <v>685</v>
      </c>
      <c r="AP10" s="19">
        <f t="shared" si="11"/>
        <v>0</v>
      </c>
      <c r="AQ10" s="19">
        <f t="shared" si="12"/>
        <v>0</v>
      </c>
      <c r="AR10" s="19">
        <f>LARGE($AC10:$AL10,6)</f>
        <v>0</v>
      </c>
      <c r="AS10" s="19">
        <f>LARGE($AC10:$AL10,7)</f>
        <v>0</v>
      </c>
      <c r="AT10" s="19">
        <f>LARGE($AC10:$AL10,8)</f>
        <v>0</v>
      </c>
      <c r="AU10" s="19">
        <f>LARGE($AC10:$AL10,9)</f>
        <v>0</v>
      </c>
      <c r="AV10" s="19">
        <f>LARGE($AC10:$AL10,10)</f>
        <v>0</v>
      </c>
      <c r="AW10" s="19">
        <f t="shared" si="18"/>
        <v>718.08</v>
      </c>
      <c r="AX10" s="19">
        <f t="shared" si="19"/>
        <v>326.4</v>
      </c>
      <c r="AY10" s="19">
        <f t="shared" si="20"/>
        <v>325.08</v>
      </c>
      <c r="AZ10" s="19">
        <f t="shared" si="21"/>
        <v>0</v>
      </c>
      <c r="BA10" s="19">
        <f>LARGE($AN10:$AZ10,1)+LARGE($AN10:$AZ10,2)</f>
        <v>1403.08</v>
      </c>
      <c r="BB10" s="19">
        <f t="shared" si="23"/>
        <v>718.08</v>
      </c>
      <c r="BC10" s="19">
        <f t="shared" si="24"/>
        <v>326.4</v>
      </c>
      <c r="BE10" s="20">
        <f t="shared" si="49"/>
        <v>430.452</v>
      </c>
      <c r="BF10" s="20">
        <f t="shared" si="50"/>
        <v>200</v>
      </c>
      <c r="BG10" s="20">
        <f t="shared" si="51"/>
        <v>0</v>
      </c>
      <c r="BH10" s="20">
        <f t="shared" si="52"/>
        <v>0</v>
      </c>
      <c r="BI10" s="20">
        <f t="shared" si="53"/>
        <v>0</v>
      </c>
      <c r="BJ10" s="20">
        <f t="shared" si="54"/>
        <v>0</v>
      </c>
      <c r="BK10" s="20">
        <f t="shared" si="55"/>
        <v>0</v>
      </c>
      <c r="BL10" s="20">
        <f t="shared" si="56"/>
        <v>0</v>
      </c>
      <c r="BM10" s="20">
        <f t="shared" si="57"/>
        <v>0</v>
      </c>
      <c r="BN10" s="20">
        <f t="shared" si="58"/>
        <v>0</v>
      </c>
      <c r="BO10" s="8">
        <f>LARGE($BE10:$BN10,1)+LARGE($BE10:$BN10,2)+LARGE($BE10:$BN10,3)+LARGE($BE10:$BN10,4)+LARGE($BE10:$BN10,5)</f>
        <v>630.452</v>
      </c>
      <c r="BP10" s="8">
        <f>IF('Men''s Epée'!$AN$3=TRUE,G10,0)</f>
        <v>0</v>
      </c>
      <c r="BQ10" s="8">
        <f>IF('Men''s Epée'!$AO$3=TRUE,I10,0)</f>
        <v>685</v>
      </c>
      <c r="BR10" s="8">
        <f>IF('Men''s Epée'!$AP$3=TRUE,K10,0)</f>
        <v>0</v>
      </c>
      <c r="BS10" s="8">
        <f>IF('Men''s Epée'!$AQ$3=TRUE,M10,0)</f>
        <v>0</v>
      </c>
      <c r="BT10" s="8">
        <f>LARGE($BE10:$BN10,6)</f>
        <v>0</v>
      </c>
      <c r="BU10" s="8">
        <f>LARGE($BE10:$BN10,7)</f>
        <v>0</v>
      </c>
      <c r="BV10" s="8">
        <f>LARGE($BE10:$BN10,8)</f>
        <v>0</v>
      </c>
      <c r="BW10" s="8">
        <f>LARGE($BE10:$BN10,9)</f>
        <v>0</v>
      </c>
      <c r="BX10" s="8">
        <f>LARGE($BE10:$BN10,10)</f>
        <v>0</v>
      </c>
      <c r="BY10" s="20">
        <f t="shared" si="32"/>
        <v>0</v>
      </c>
      <c r="BZ10" s="20">
        <f t="shared" si="33"/>
        <v>326.4</v>
      </c>
      <c r="CA10" s="20">
        <f t="shared" si="34"/>
        <v>325.08</v>
      </c>
      <c r="CB10" s="20">
        <f t="shared" si="35"/>
        <v>0</v>
      </c>
      <c r="CC10" s="8">
        <f>LARGE($BP10:$CB10,1)+LARGE($BP10:$CB10,2)</f>
        <v>1011.4</v>
      </c>
      <c r="CD10" s="8">
        <f t="shared" si="37"/>
        <v>326.4</v>
      </c>
      <c r="CE10" s="8">
        <f t="shared" si="38"/>
        <v>325.08</v>
      </c>
      <c r="CF10" s="8">
        <f t="shared" si="39"/>
        <v>1642</v>
      </c>
    </row>
    <row r="11" spans="1:84" ht="13.5">
      <c r="A11" s="11" t="str">
        <f t="shared" si="0"/>
        <v>8</v>
      </c>
      <c r="B11" s="11">
        <f t="shared" si="1"/>
      </c>
      <c r="C11" s="12" t="s">
        <v>237</v>
      </c>
      <c r="D11" s="13">
        <v>1972</v>
      </c>
      <c r="E11" s="41">
        <f t="shared" si="2"/>
        <v>1596</v>
      </c>
      <c r="F11" s="14">
        <v>11</v>
      </c>
      <c r="G11" s="16">
        <f t="shared" si="59"/>
        <v>531</v>
      </c>
      <c r="H11" s="15" t="s">
        <v>4</v>
      </c>
      <c r="I11" s="16">
        <f t="shared" si="60"/>
        <v>0</v>
      </c>
      <c r="J11" s="15">
        <v>8</v>
      </c>
      <c r="K11" s="16">
        <f>IF(OR('Men''s Epée'!$A$3=1,'Men''s Epée'!$AP$3=TRUE),IF(OR(J11&gt;=33,ISNUMBER(J11)=FALSE),0,VLOOKUP(J11,PointTable,K$3,TRUE)),0)</f>
        <v>685</v>
      </c>
      <c r="L11" s="15">
        <v>27</v>
      </c>
      <c r="M11" s="16">
        <f t="shared" si="61"/>
        <v>300</v>
      </c>
      <c r="N11" s="17">
        <v>380.45</v>
      </c>
      <c r="O11" s="17"/>
      <c r="P11" s="17"/>
      <c r="Q11" s="17"/>
      <c r="R11" s="17"/>
      <c r="S11" s="17"/>
      <c r="T11" s="17"/>
      <c r="U11" s="17"/>
      <c r="V11" s="17"/>
      <c r="W11" s="18"/>
      <c r="X11" s="17"/>
      <c r="Y11" s="17"/>
      <c r="Z11" s="17"/>
      <c r="AA11" s="18"/>
      <c r="AC11" s="19">
        <f t="shared" si="6"/>
        <v>380.45</v>
      </c>
      <c r="AD11" s="19">
        <f t="shared" si="40"/>
        <v>0</v>
      </c>
      <c r="AE11" s="19">
        <f t="shared" si="41"/>
        <v>0</v>
      </c>
      <c r="AF11" s="19">
        <f t="shared" si="42"/>
        <v>0</v>
      </c>
      <c r="AG11" s="19">
        <f t="shared" si="43"/>
        <v>0</v>
      </c>
      <c r="AH11" s="19">
        <f t="shared" si="44"/>
        <v>0</v>
      </c>
      <c r="AI11" s="19">
        <f t="shared" si="45"/>
        <v>0</v>
      </c>
      <c r="AJ11" s="19">
        <f t="shared" si="46"/>
        <v>0</v>
      </c>
      <c r="AK11" s="19">
        <f t="shared" si="47"/>
        <v>0</v>
      </c>
      <c r="AL11" s="19">
        <f t="shared" si="48"/>
        <v>0</v>
      </c>
      <c r="AM11" s="19">
        <f t="shared" si="8"/>
        <v>380.45</v>
      </c>
      <c r="AN11" s="19">
        <f t="shared" si="9"/>
        <v>531</v>
      </c>
      <c r="AO11" s="19">
        <f t="shared" si="10"/>
        <v>0</v>
      </c>
      <c r="AP11" s="19">
        <f t="shared" si="11"/>
        <v>685</v>
      </c>
      <c r="AQ11" s="19">
        <f t="shared" si="12"/>
        <v>300</v>
      </c>
      <c r="AR11" s="19">
        <f t="shared" si="13"/>
        <v>0</v>
      </c>
      <c r="AS11" s="19">
        <f t="shared" si="14"/>
        <v>0</v>
      </c>
      <c r="AT11" s="19">
        <f t="shared" si="15"/>
        <v>0</v>
      </c>
      <c r="AU11" s="19">
        <f t="shared" si="16"/>
        <v>0</v>
      </c>
      <c r="AV11" s="19">
        <f t="shared" si="17"/>
        <v>0</v>
      </c>
      <c r="AW11" s="19">
        <f t="shared" si="18"/>
        <v>0</v>
      </c>
      <c r="AX11" s="19">
        <f t="shared" si="19"/>
        <v>0</v>
      </c>
      <c r="AY11" s="19">
        <f t="shared" si="20"/>
        <v>0</v>
      </c>
      <c r="AZ11" s="19">
        <f t="shared" si="21"/>
        <v>0</v>
      </c>
      <c r="BA11" s="19">
        <f t="shared" si="22"/>
        <v>1216</v>
      </c>
      <c r="BB11" s="19">
        <f t="shared" si="23"/>
        <v>0</v>
      </c>
      <c r="BC11" s="19">
        <f t="shared" si="24"/>
        <v>0</v>
      </c>
      <c r="BE11" s="20">
        <f t="shared" si="49"/>
        <v>380.45</v>
      </c>
      <c r="BF11" s="20">
        <f t="shared" si="50"/>
        <v>0</v>
      </c>
      <c r="BG11" s="20">
        <f t="shared" si="51"/>
        <v>0</v>
      </c>
      <c r="BH11" s="20">
        <f t="shared" si="52"/>
        <v>0</v>
      </c>
      <c r="BI11" s="20">
        <f t="shared" si="53"/>
        <v>0</v>
      </c>
      <c r="BJ11" s="20">
        <f t="shared" si="54"/>
        <v>0</v>
      </c>
      <c r="BK11" s="20">
        <f t="shared" si="55"/>
        <v>0</v>
      </c>
      <c r="BL11" s="20">
        <f t="shared" si="56"/>
        <v>0</v>
      </c>
      <c r="BM11" s="20">
        <f t="shared" si="57"/>
        <v>0</v>
      </c>
      <c r="BN11" s="20">
        <f t="shared" si="58"/>
        <v>0</v>
      </c>
      <c r="BO11" s="8">
        <f t="shared" si="26"/>
        <v>380.45</v>
      </c>
      <c r="BP11" s="8">
        <f>IF('Men''s Epée'!$AN$3=TRUE,G11,0)</f>
        <v>531</v>
      </c>
      <c r="BQ11" s="8">
        <f>IF('Men''s Epée'!$AO$3=TRUE,I11,0)</f>
        <v>0</v>
      </c>
      <c r="BR11" s="8">
        <f>IF('Men''s Epée'!$AP$3=TRUE,K11,0)</f>
        <v>685</v>
      </c>
      <c r="BS11" s="8">
        <f>IF('Men''s Epée'!$AQ$3=TRUE,M11,0)</f>
        <v>300</v>
      </c>
      <c r="BT11" s="8">
        <f t="shared" si="27"/>
        <v>0</v>
      </c>
      <c r="BU11" s="8">
        <f t="shared" si="28"/>
        <v>0</v>
      </c>
      <c r="BV11" s="8">
        <f t="shared" si="29"/>
        <v>0</v>
      </c>
      <c r="BW11" s="8">
        <f t="shared" si="30"/>
        <v>0</v>
      </c>
      <c r="BX11" s="8">
        <f t="shared" si="31"/>
        <v>0</v>
      </c>
      <c r="BY11" s="20">
        <f t="shared" si="32"/>
        <v>0</v>
      </c>
      <c r="BZ11" s="20">
        <f t="shared" si="33"/>
        <v>0</v>
      </c>
      <c r="CA11" s="20">
        <f t="shared" si="34"/>
        <v>0</v>
      </c>
      <c r="CB11" s="20">
        <f t="shared" si="35"/>
        <v>0</v>
      </c>
      <c r="CC11" s="8">
        <f t="shared" si="36"/>
        <v>1216</v>
      </c>
      <c r="CD11" s="8">
        <f t="shared" si="37"/>
        <v>0</v>
      </c>
      <c r="CE11" s="8">
        <f t="shared" si="38"/>
        <v>0</v>
      </c>
      <c r="CF11" s="8">
        <f t="shared" si="39"/>
        <v>1596</v>
      </c>
    </row>
    <row r="12" spans="1:84" ht="13.5">
      <c r="A12" s="11" t="str">
        <f t="shared" si="0"/>
        <v>9</v>
      </c>
      <c r="B12" s="11">
        <f t="shared" si="1"/>
      </c>
      <c r="C12" s="12" t="s">
        <v>186</v>
      </c>
      <c r="D12" s="13">
        <v>1976</v>
      </c>
      <c r="E12" s="41">
        <f t="shared" si="2"/>
        <v>1405</v>
      </c>
      <c r="F12" s="14">
        <v>22</v>
      </c>
      <c r="G12" s="16">
        <f t="shared" si="59"/>
        <v>340</v>
      </c>
      <c r="H12" s="15">
        <v>17</v>
      </c>
      <c r="I12" s="16">
        <f t="shared" si="60"/>
        <v>350</v>
      </c>
      <c r="J12" s="15">
        <v>2</v>
      </c>
      <c r="K12" s="16">
        <f>IF(OR('Men''s Epée'!$A$3=1,'Men''s Epée'!$AP$3=TRUE),IF(OR(J12&gt;=33,ISNUMBER(J12)=FALSE),0,VLOOKUP(J12,PointTable,K$3,TRUE)),0)</f>
        <v>920</v>
      </c>
      <c r="L12" s="15" t="s">
        <v>4</v>
      </c>
      <c r="M12" s="16">
        <f t="shared" si="61"/>
        <v>0</v>
      </c>
      <c r="N12" s="17"/>
      <c r="O12" s="17"/>
      <c r="P12" s="17"/>
      <c r="Q12" s="17"/>
      <c r="R12" s="17"/>
      <c r="S12" s="17"/>
      <c r="T12" s="17"/>
      <c r="U12" s="17"/>
      <c r="V12" s="17"/>
      <c r="W12" s="18"/>
      <c r="X12" s="17">
        <v>484.8</v>
      </c>
      <c r="Y12" s="17">
        <v>308.07</v>
      </c>
      <c r="Z12" s="17"/>
      <c r="AA12" s="18"/>
      <c r="AC12" s="19">
        <f t="shared" si="6"/>
        <v>0</v>
      </c>
      <c r="AD12" s="19">
        <f t="shared" si="40"/>
        <v>0</v>
      </c>
      <c r="AE12" s="19">
        <f t="shared" si="41"/>
        <v>0</v>
      </c>
      <c r="AF12" s="19">
        <f t="shared" si="42"/>
        <v>0</v>
      </c>
      <c r="AG12" s="19">
        <f t="shared" si="43"/>
        <v>0</v>
      </c>
      <c r="AH12" s="19">
        <f t="shared" si="44"/>
        <v>0</v>
      </c>
      <c r="AI12" s="19">
        <f t="shared" si="45"/>
        <v>0</v>
      </c>
      <c r="AJ12" s="19">
        <f t="shared" si="46"/>
        <v>0</v>
      </c>
      <c r="AK12" s="19">
        <f t="shared" si="47"/>
        <v>0</v>
      </c>
      <c r="AL12" s="19">
        <f t="shared" si="48"/>
        <v>0</v>
      </c>
      <c r="AM12" s="19">
        <f t="shared" si="8"/>
        <v>0</v>
      </c>
      <c r="AN12" s="19">
        <f t="shared" si="9"/>
        <v>340</v>
      </c>
      <c r="AO12" s="19">
        <f t="shared" si="10"/>
        <v>350</v>
      </c>
      <c r="AP12" s="19">
        <f t="shared" si="11"/>
        <v>920</v>
      </c>
      <c r="AQ12" s="19">
        <f t="shared" si="12"/>
        <v>0</v>
      </c>
      <c r="AR12" s="19">
        <f t="shared" si="13"/>
        <v>0</v>
      </c>
      <c r="AS12" s="19">
        <f t="shared" si="14"/>
        <v>0</v>
      </c>
      <c r="AT12" s="19">
        <f t="shared" si="15"/>
        <v>0</v>
      </c>
      <c r="AU12" s="19">
        <f t="shared" si="16"/>
        <v>0</v>
      </c>
      <c r="AV12" s="19">
        <f t="shared" si="17"/>
        <v>0</v>
      </c>
      <c r="AW12" s="19">
        <f t="shared" si="18"/>
        <v>484.8</v>
      </c>
      <c r="AX12" s="19">
        <f t="shared" si="19"/>
        <v>308.07</v>
      </c>
      <c r="AY12" s="19">
        <f t="shared" si="20"/>
        <v>0</v>
      </c>
      <c r="AZ12" s="19">
        <f t="shared" si="21"/>
        <v>0</v>
      </c>
      <c r="BA12" s="19">
        <f t="shared" si="22"/>
        <v>1404.8</v>
      </c>
      <c r="BB12" s="19">
        <f t="shared" si="23"/>
        <v>484.8</v>
      </c>
      <c r="BC12" s="19">
        <f t="shared" si="24"/>
        <v>308.07</v>
      </c>
      <c r="BE12" s="20">
        <f t="shared" si="49"/>
        <v>0</v>
      </c>
      <c r="BF12" s="20">
        <f t="shared" si="50"/>
        <v>0</v>
      </c>
      <c r="BG12" s="20">
        <f t="shared" si="51"/>
        <v>0</v>
      </c>
      <c r="BH12" s="20">
        <f t="shared" si="52"/>
        <v>0</v>
      </c>
      <c r="BI12" s="20">
        <f t="shared" si="53"/>
        <v>0</v>
      </c>
      <c r="BJ12" s="20">
        <f t="shared" si="54"/>
        <v>0</v>
      </c>
      <c r="BK12" s="20">
        <f t="shared" si="55"/>
        <v>0</v>
      </c>
      <c r="BL12" s="20">
        <f t="shared" si="56"/>
        <v>0</v>
      </c>
      <c r="BM12" s="20">
        <f t="shared" si="57"/>
        <v>0</v>
      </c>
      <c r="BN12" s="20">
        <f t="shared" si="58"/>
        <v>0</v>
      </c>
      <c r="BO12" s="8">
        <f t="shared" si="26"/>
        <v>0</v>
      </c>
      <c r="BP12" s="8">
        <f>IF('Men''s Epée'!$AN$3=TRUE,G12,0)</f>
        <v>340</v>
      </c>
      <c r="BQ12" s="8">
        <f>IF('Men''s Epée'!$AO$3=TRUE,I12,0)</f>
        <v>350</v>
      </c>
      <c r="BR12" s="8">
        <f>IF('Men''s Epée'!$AP$3=TRUE,K12,0)</f>
        <v>920</v>
      </c>
      <c r="BS12" s="8">
        <f>IF('Men''s Epée'!$AQ$3=TRUE,M12,0)</f>
        <v>0</v>
      </c>
      <c r="BT12" s="8">
        <f t="shared" si="27"/>
        <v>0</v>
      </c>
      <c r="BU12" s="8">
        <f t="shared" si="28"/>
        <v>0</v>
      </c>
      <c r="BV12" s="8">
        <f t="shared" si="29"/>
        <v>0</v>
      </c>
      <c r="BW12" s="8">
        <f t="shared" si="30"/>
        <v>0</v>
      </c>
      <c r="BX12" s="8">
        <f t="shared" si="31"/>
        <v>0</v>
      </c>
      <c r="BY12" s="20">
        <f t="shared" si="32"/>
        <v>484.8</v>
      </c>
      <c r="BZ12" s="20">
        <f t="shared" si="33"/>
        <v>308.07</v>
      </c>
      <c r="CA12" s="20">
        <f t="shared" si="34"/>
        <v>0</v>
      </c>
      <c r="CB12" s="20">
        <f t="shared" si="35"/>
        <v>0</v>
      </c>
      <c r="CC12" s="8">
        <f t="shared" si="36"/>
        <v>1404.8</v>
      </c>
      <c r="CD12" s="8">
        <f t="shared" si="37"/>
        <v>484.8</v>
      </c>
      <c r="CE12" s="8">
        <f t="shared" si="38"/>
        <v>308.07</v>
      </c>
      <c r="CF12" s="8">
        <f t="shared" si="39"/>
        <v>1405</v>
      </c>
    </row>
    <row r="13" spans="1:84" ht="13.5">
      <c r="A13" s="11" t="str">
        <f t="shared" si="0"/>
        <v>10</v>
      </c>
      <c r="B13" s="11">
        <f t="shared" si="1"/>
      </c>
      <c r="C13" s="12" t="s">
        <v>177</v>
      </c>
      <c r="D13" s="13">
        <v>1983</v>
      </c>
      <c r="E13" s="41">
        <f t="shared" si="2"/>
        <v>1356</v>
      </c>
      <c r="F13" s="14">
        <v>3</v>
      </c>
      <c r="G13" s="16">
        <f t="shared" si="59"/>
        <v>850</v>
      </c>
      <c r="H13" s="15">
        <v>13</v>
      </c>
      <c r="I13" s="16">
        <f t="shared" si="60"/>
        <v>506</v>
      </c>
      <c r="J13" s="15" t="s">
        <v>4</v>
      </c>
      <c r="K13" s="16">
        <f>IF(OR('Men''s Epée'!$A$3=1,'Men''s Epée'!$AP$3=TRUE),IF(OR(J13&gt;=33,ISNUMBER(J13)=FALSE),0,VLOOKUP(J13,PointTable,K$3,TRUE)),0)</f>
        <v>0</v>
      </c>
      <c r="L13" s="15" t="s">
        <v>4</v>
      </c>
      <c r="M13" s="16">
        <f t="shared" si="61"/>
        <v>0</v>
      </c>
      <c r="N13" s="17"/>
      <c r="O13" s="17"/>
      <c r="P13" s="17"/>
      <c r="Q13" s="17"/>
      <c r="R13" s="17"/>
      <c r="S13" s="17"/>
      <c r="T13" s="17"/>
      <c r="U13" s="17"/>
      <c r="V13" s="17"/>
      <c r="W13" s="18"/>
      <c r="X13" s="17"/>
      <c r="Y13" s="17"/>
      <c r="Z13" s="17"/>
      <c r="AA13" s="18"/>
      <c r="AC13" s="19">
        <f t="shared" si="6"/>
        <v>0</v>
      </c>
      <c r="AD13" s="19">
        <f t="shared" si="40"/>
        <v>0</v>
      </c>
      <c r="AE13" s="19">
        <f t="shared" si="41"/>
        <v>0</v>
      </c>
      <c r="AF13" s="19">
        <f t="shared" si="42"/>
        <v>0</v>
      </c>
      <c r="AG13" s="19">
        <f t="shared" si="43"/>
        <v>0</v>
      </c>
      <c r="AH13" s="19">
        <f t="shared" si="44"/>
        <v>0</v>
      </c>
      <c r="AI13" s="19">
        <f t="shared" si="45"/>
        <v>0</v>
      </c>
      <c r="AJ13" s="19">
        <f t="shared" si="46"/>
        <v>0</v>
      </c>
      <c r="AK13" s="19">
        <f t="shared" si="47"/>
        <v>0</v>
      </c>
      <c r="AL13" s="19">
        <f t="shared" si="48"/>
        <v>0</v>
      </c>
      <c r="AM13" s="19">
        <f t="shared" si="8"/>
        <v>0</v>
      </c>
      <c r="AN13" s="19">
        <f t="shared" si="9"/>
        <v>850</v>
      </c>
      <c r="AO13" s="19">
        <f t="shared" si="10"/>
        <v>506</v>
      </c>
      <c r="AP13" s="19">
        <f t="shared" si="11"/>
        <v>0</v>
      </c>
      <c r="AQ13" s="19">
        <f t="shared" si="12"/>
        <v>0</v>
      </c>
      <c r="AR13" s="19">
        <f t="shared" si="13"/>
        <v>0</v>
      </c>
      <c r="AS13" s="19">
        <f t="shared" si="14"/>
        <v>0</v>
      </c>
      <c r="AT13" s="19">
        <f t="shared" si="15"/>
        <v>0</v>
      </c>
      <c r="AU13" s="19">
        <f t="shared" si="16"/>
        <v>0</v>
      </c>
      <c r="AV13" s="19">
        <f t="shared" si="17"/>
        <v>0</v>
      </c>
      <c r="AW13" s="19">
        <f t="shared" si="18"/>
        <v>0</v>
      </c>
      <c r="AX13" s="19">
        <f t="shared" si="19"/>
        <v>0</v>
      </c>
      <c r="AY13" s="19">
        <f t="shared" si="20"/>
        <v>0</v>
      </c>
      <c r="AZ13" s="19">
        <f t="shared" si="21"/>
        <v>0</v>
      </c>
      <c r="BA13" s="19">
        <f t="shared" si="22"/>
        <v>1356</v>
      </c>
      <c r="BB13" s="19">
        <f t="shared" si="23"/>
        <v>0</v>
      </c>
      <c r="BC13" s="19">
        <f t="shared" si="24"/>
        <v>0</v>
      </c>
      <c r="BE13" s="20">
        <f t="shared" si="49"/>
        <v>0</v>
      </c>
      <c r="BF13" s="20">
        <f t="shared" si="50"/>
        <v>0</v>
      </c>
      <c r="BG13" s="20">
        <f t="shared" si="51"/>
        <v>0</v>
      </c>
      <c r="BH13" s="20">
        <f t="shared" si="52"/>
        <v>0</v>
      </c>
      <c r="BI13" s="20">
        <f t="shared" si="53"/>
        <v>0</v>
      </c>
      <c r="BJ13" s="20">
        <f t="shared" si="54"/>
        <v>0</v>
      </c>
      <c r="BK13" s="20">
        <f t="shared" si="55"/>
        <v>0</v>
      </c>
      <c r="BL13" s="20">
        <f t="shared" si="56"/>
        <v>0</v>
      </c>
      <c r="BM13" s="20">
        <f t="shared" si="57"/>
        <v>0</v>
      </c>
      <c r="BN13" s="20">
        <f t="shared" si="58"/>
        <v>0</v>
      </c>
      <c r="BO13" s="8">
        <f t="shared" si="26"/>
        <v>0</v>
      </c>
      <c r="BP13" s="8">
        <f>IF('Men''s Epée'!$AN$3=TRUE,G13,0)</f>
        <v>850</v>
      </c>
      <c r="BQ13" s="8">
        <f>IF('Men''s Epée'!$AO$3=TRUE,I13,0)</f>
        <v>506</v>
      </c>
      <c r="BR13" s="8">
        <f>IF('Men''s Epée'!$AP$3=TRUE,K13,0)</f>
        <v>0</v>
      </c>
      <c r="BS13" s="8">
        <f>IF('Men''s Epée'!$AQ$3=TRUE,M13,0)</f>
        <v>0</v>
      </c>
      <c r="BT13" s="8">
        <f t="shared" si="27"/>
        <v>0</v>
      </c>
      <c r="BU13" s="8">
        <f t="shared" si="28"/>
        <v>0</v>
      </c>
      <c r="BV13" s="8">
        <f t="shared" si="29"/>
        <v>0</v>
      </c>
      <c r="BW13" s="8">
        <f t="shared" si="30"/>
        <v>0</v>
      </c>
      <c r="BX13" s="8">
        <f t="shared" si="31"/>
        <v>0</v>
      </c>
      <c r="BY13" s="20">
        <f t="shared" si="32"/>
        <v>0</v>
      </c>
      <c r="BZ13" s="20">
        <f t="shared" si="33"/>
        <v>0</v>
      </c>
      <c r="CA13" s="20">
        <f t="shared" si="34"/>
        <v>0</v>
      </c>
      <c r="CB13" s="20">
        <f t="shared" si="35"/>
        <v>0</v>
      </c>
      <c r="CC13" s="8">
        <f t="shared" si="36"/>
        <v>1356</v>
      </c>
      <c r="CD13" s="8">
        <f t="shared" si="37"/>
        <v>0</v>
      </c>
      <c r="CE13" s="8">
        <f t="shared" si="38"/>
        <v>0</v>
      </c>
      <c r="CF13" s="8">
        <f t="shared" si="39"/>
        <v>1356</v>
      </c>
    </row>
    <row r="14" spans="1:84" ht="13.5">
      <c r="A14" s="11" t="str">
        <f t="shared" si="0"/>
        <v>11</v>
      </c>
      <c r="B14" s="11">
        <f t="shared" si="1"/>
      </c>
      <c r="C14" s="32" t="s">
        <v>284</v>
      </c>
      <c r="D14" s="30">
        <v>1965</v>
      </c>
      <c r="E14" s="41">
        <f t="shared" si="2"/>
        <v>1350</v>
      </c>
      <c r="F14" s="14" t="s">
        <v>4</v>
      </c>
      <c r="G14" s="16">
        <f t="shared" si="59"/>
        <v>0</v>
      </c>
      <c r="H14" s="15">
        <v>3</v>
      </c>
      <c r="I14" s="16">
        <f t="shared" si="60"/>
        <v>850</v>
      </c>
      <c r="J14" s="15">
        <v>16</v>
      </c>
      <c r="K14" s="16">
        <f>IF(OR('Men''s Epée'!$A$3=1,'Men''s Epée'!$AP$3=TRUE),IF(OR(J14&gt;=33,ISNUMBER(J14)=FALSE),0,VLOOKUP(J14,PointTable,K$3,TRUE)),0)</f>
        <v>500</v>
      </c>
      <c r="L14" s="15" t="s">
        <v>4</v>
      </c>
      <c r="M14" s="16">
        <f t="shared" si="61"/>
        <v>0</v>
      </c>
      <c r="N14" s="17"/>
      <c r="O14" s="17"/>
      <c r="P14" s="17"/>
      <c r="Q14" s="17"/>
      <c r="R14" s="17"/>
      <c r="S14" s="17"/>
      <c r="T14" s="17"/>
      <c r="U14" s="17"/>
      <c r="V14" s="17"/>
      <c r="W14" s="18"/>
      <c r="X14" s="17"/>
      <c r="Y14" s="17"/>
      <c r="Z14" s="17"/>
      <c r="AA14" s="18"/>
      <c r="AC14" s="19">
        <f t="shared" si="6"/>
        <v>0</v>
      </c>
      <c r="AD14" s="19">
        <f t="shared" si="40"/>
        <v>0</v>
      </c>
      <c r="AE14" s="19">
        <f t="shared" si="41"/>
        <v>0</v>
      </c>
      <c r="AF14" s="19">
        <f t="shared" si="42"/>
        <v>0</v>
      </c>
      <c r="AG14" s="19">
        <f t="shared" si="43"/>
        <v>0</v>
      </c>
      <c r="AH14" s="19">
        <f t="shared" si="44"/>
        <v>0</v>
      </c>
      <c r="AI14" s="19">
        <f t="shared" si="45"/>
        <v>0</v>
      </c>
      <c r="AJ14" s="19">
        <f t="shared" si="46"/>
        <v>0</v>
      </c>
      <c r="AK14" s="19">
        <f t="shared" si="47"/>
        <v>0</v>
      </c>
      <c r="AL14" s="19">
        <f t="shared" si="48"/>
        <v>0</v>
      </c>
      <c r="AM14" s="19">
        <f t="shared" si="8"/>
        <v>0</v>
      </c>
      <c r="AN14" s="19">
        <f t="shared" si="9"/>
        <v>0</v>
      </c>
      <c r="AO14" s="19">
        <f t="shared" si="10"/>
        <v>850</v>
      </c>
      <c r="AP14" s="19">
        <f t="shared" si="11"/>
        <v>500</v>
      </c>
      <c r="AQ14" s="19">
        <f t="shared" si="12"/>
        <v>0</v>
      </c>
      <c r="AR14" s="19">
        <f t="shared" si="13"/>
        <v>0</v>
      </c>
      <c r="AS14" s="19">
        <f t="shared" si="14"/>
        <v>0</v>
      </c>
      <c r="AT14" s="19">
        <f t="shared" si="15"/>
        <v>0</v>
      </c>
      <c r="AU14" s="19">
        <f t="shared" si="16"/>
        <v>0</v>
      </c>
      <c r="AV14" s="19">
        <f t="shared" si="17"/>
        <v>0</v>
      </c>
      <c r="AW14" s="19">
        <f t="shared" si="18"/>
        <v>0</v>
      </c>
      <c r="AX14" s="19">
        <f t="shared" si="19"/>
        <v>0</v>
      </c>
      <c r="AY14" s="19">
        <f t="shared" si="20"/>
        <v>0</v>
      </c>
      <c r="AZ14" s="19">
        <f t="shared" si="21"/>
        <v>0</v>
      </c>
      <c r="BA14" s="19">
        <f t="shared" si="22"/>
        <v>1350</v>
      </c>
      <c r="BB14" s="19">
        <f t="shared" si="23"/>
        <v>0</v>
      </c>
      <c r="BC14" s="19">
        <f t="shared" si="24"/>
        <v>0</v>
      </c>
      <c r="BE14" s="20">
        <f t="shared" si="49"/>
        <v>0</v>
      </c>
      <c r="BF14" s="20">
        <f t="shared" si="50"/>
        <v>0</v>
      </c>
      <c r="BG14" s="20">
        <f t="shared" si="51"/>
        <v>0</v>
      </c>
      <c r="BH14" s="20">
        <f t="shared" si="52"/>
        <v>0</v>
      </c>
      <c r="BI14" s="20">
        <f t="shared" si="53"/>
        <v>0</v>
      </c>
      <c r="BJ14" s="20">
        <f t="shared" si="54"/>
        <v>0</v>
      </c>
      <c r="BK14" s="20">
        <f t="shared" si="55"/>
        <v>0</v>
      </c>
      <c r="BL14" s="20">
        <f t="shared" si="56"/>
        <v>0</v>
      </c>
      <c r="BM14" s="20">
        <f t="shared" si="57"/>
        <v>0</v>
      </c>
      <c r="BN14" s="20">
        <f t="shared" si="58"/>
        <v>0</v>
      </c>
      <c r="BO14" s="8">
        <f t="shared" si="26"/>
        <v>0</v>
      </c>
      <c r="BP14" s="8">
        <f>IF('Men''s Epée'!$AN$3=TRUE,G14,0)</f>
        <v>0</v>
      </c>
      <c r="BQ14" s="8">
        <f>IF('Men''s Epée'!$AO$3=TRUE,I14,0)</f>
        <v>850</v>
      </c>
      <c r="BR14" s="8">
        <f>IF('Men''s Epée'!$AP$3=TRUE,K14,0)</f>
        <v>500</v>
      </c>
      <c r="BS14" s="8">
        <f>IF('Men''s Epée'!$AQ$3=TRUE,M14,0)</f>
        <v>0</v>
      </c>
      <c r="BT14" s="8">
        <f t="shared" si="27"/>
        <v>0</v>
      </c>
      <c r="BU14" s="8">
        <f t="shared" si="28"/>
        <v>0</v>
      </c>
      <c r="BV14" s="8">
        <f t="shared" si="29"/>
        <v>0</v>
      </c>
      <c r="BW14" s="8">
        <f t="shared" si="30"/>
        <v>0</v>
      </c>
      <c r="BX14" s="8">
        <f t="shared" si="31"/>
        <v>0</v>
      </c>
      <c r="BY14" s="20">
        <f t="shared" si="32"/>
        <v>0</v>
      </c>
      <c r="BZ14" s="20">
        <f t="shared" si="33"/>
        <v>0</v>
      </c>
      <c r="CA14" s="20">
        <f t="shared" si="34"/>
        <v>0</v>
      </c>
      <c r="CB14" s="20">
        <f t="shared" si="35"/>
        <v>0</v>
      </c>
      <c r="CC14" s="8">
        <f t="shared" si="36"/>
        <v>1350</v>
      </c>
      <c r="CD14" s="8">
        <f t="shared" si="37"/>
        <v>0</v>
      </c>
      <c r="CE14" s="8">
        <f t="shared" si="38"/>
        <v>0</v>
      </c>
      <c r="CF14" s="8">
        <f t="shared" si="39"/>
        <v>1350</v>
      </c>
    </row>
    <row r="15" spans="1:84" ht="13.5">
      <c r="A15" s="11" t="str">
        <f t="shared" si="0"/>
        <v>12</v>
      </c>
      <c r="B15" s="11">
        <f t="shared" si="1"/>
      </c>
      <c r="C15" s="12" t="s">
        <v>117</v>
      </c>
      <c r="D15" s="13">
        <v>1951</v>
      </c>
      <c r="E15" s="41">
        <f t="shared" si="2"/>
        <v>1346</v>
      </c>
      <c r="F15" s="14">
        <v>29</v>
      </c>
      <c r="G15" s="16">
        <f>IF(OR($A$3=1,$AN$3=TRUE),IF(OR(F15&gt;=49,ISNUMBER(F15)=FALSE),0,VLOOKUP(F15,PointTable,G$3,TRUE)),0)</f>
        <v>281</v>
      </c>
      <c r="H15" s="15" t="s">
        <v>4</v>
      </c>
      <c r="I15" s="16">
        <f>IF(OR($A$3=1,$AO$3=TRUE),IF(OR(H15&gt;=49,ISNUMBER(H15)=FALSE),0,VLOOKUP(H15,PointTable,I$3,TRUE)),0)</f>
        <v>0</v>
      </c>
      <c r="J15" s="15">
        <v>19</v>
      </c>
      <c r="K15" s="16">
        <f>IF(OR('Men''s Epée'!$A$3=1,'Men''s Epée'!$AP$3=TRUE),IF(OR(J15&gt;=33,ISNUMBER(J15)=FALSE),0,VLOOKUP(J15,PointTable,K$3,TRUE)),0)</f>
        <v>346</v>
      </c>
      <c r="L15" s="15">
        <v>1</v>
      </c>
      <c r="M15" s="16">
        <f>IF(OR($A$3=1,$AQ$3=TRUE),IF(OR(L15&gt;=49,ISNUMBER(L15)=FALSE),0,VLOOKUP(L15,PointTable,M$3,TRUE)),0)</f>
        <v>1000</v>
      </c>
      <c r="N15" s="17"/>
      <c r="O15" s="17"/>
      <c r="P15" s="17"/>
      <c r="Q15" s="17"/>
      <c r="R15" s="17"/>
      <c r="S15" s="17"/>
      <c r="T15" s="17"/>
      <c r="U15" s="17"/>
      <c r="V15" s="17"/>
      <c r="W15" s="18"/>
      <c r="X15" s="17"/>
      <c r="Y15" s="17"/>
      <c r="Z15" s="17"/>
      <c r="AA15" s="18"/>
      <c r="AC15" s="19">
        <f t="shared" si="6"/>
        <v>0</v>
      </c>
      <c r="AD15" s="19">
        <f t="shared" si="40"/>
        <v>0</v>
      </c>
      <c r="AE15" s="19">
        <f t="shared" si="41"/>
        <v>0</v>
      </c>
      <c r="AF15" s="19">
        <f t="shared" si="42"/>
        <v>0</v>
      </c>
      <c r="AG15" s="19">
        <f t="shared" si="43"/>
        <v>0</v>
      </c>
      <c r="AH15" s="19">
        <f t="shared" si="44"/>
        <v>0</v>
      </c>
      <c r="AI15" s="19">
        <f t="shared" si="45"/>
        <v>0</v>
      </c>
      <c r="AJ15" s="19">
        <f t="shared" si="46"/>
        <v>0</v>
      </c>
      <c r="AK15" s="19">
        <f t="shared" si="47"/>
        <v>0</v>
      </c>
      <c r="AL15" s="19">
        <f t="shared" si="48"/>
        <v>0</v>
      </c>
      <c r="AM15" s="19">
        <f t="shared" si="8"/>
        <v>0</v>
      </c>
      <c r="AN15" s="19">
        <f t="shared" si="9"/>
        <v>281</v>
      </c>
      <c r="AO15" s="19">
        <f t="shared" si="10"/>
        <v>0</v>
      </c>
      <c r="AP15" s="19">
        <f t="shared" si="11"/>
        <v>346</v>
      </c>
      <c r="AQ15" s="19">
        <f t="shared" si="12"/>
        <v>1000</v>
      </c>
      <c r="AR15" s="19">
        <f t="shared" si="13"/>
        <v>0</v>
      </c>
      <c r="AS15" s="19">
        <f t="shared" si="14"/>
        <v>0</v>
      </c>
      <c r="AT15" s="19">
        <f t="shared" si="15"/>
        <v>0</v>
      </c>
      <c r="AU15" s="19">
        <f t="shared" si="16"/>
        <v>0</v>
      </c>
      <c r="AV15" s="19">
        <f t="shared" si="17"/>
        <v>0</v>
      </c>
      <c r="AW15" s="19">
        <f t="shared" si="18"/>
        <v>0</v>
      </c>
      <c r="AX15" s="19">
        <f t="shared" si="19"/>
        <v>0</v>
      </c>
      <c r="AY15" s="19">
        <f t="shared" si="20"/>
        <v>0</v>
      </c>
      <c r="AZ15" s="19">
        <f t="shared" si="21"/>
        <v>0</v>
      </c>
      <c r="BA15" s="19">
        <f t="shared" si="22"/>
        <v>1346</v>
      </c>
      <c r="BB15" s="19">
        <f t="shared" si="23"/>
        <v>0</v>
      </c>
      <c r="BC15" s="19">
        <f t="shared" si="24"/>
        <v>0</v>
      </c>
      <c r="BE15" s="20">
        <f t="shared" si="49"/>
        <v>0</v>
      </c>
      <c r="BF15" s="20">
        <f t="shared" si="50"/>
        <v>0</v>
      </c>
      <c r="BG15" s="20">
        <f t="shared" si="51"/>
        <v>0</v>
      </c>
      <c r="BH15" s="20">
        <f t="shared" si="52"/>
        <v>0</v>
      </c>
      <c r="BI15" s="20">
        <f t="shared" si="53"/>
        <v>0</v>
      </c>
      <c r="BJ15" s="20">
        <f t="shared" si="54"/>
        <v>0</v>
      </c>
      <c r="BK15" s="20">
        <f t="shared" si="55"/>
        <v>0</v>
      </c>
      <c r="BL15" s="20">
        <f t="shared" si="56"/>
        <v>0</v>
      </c>
      <c r="BM15" s="20">
        <f t="shared" si="57"/>
        <v>0</v>
      </c>
      <c r="BN15" s="20">
        <f t="shared" si="58"/>
        <v>0</v>
      </c>
      <c r="BO15" s="8">
        <f t="shared" si="26"/>
        <v>0</v>
      </c>
      <c r="BP15" s="8">
        <f>IF('Men''s Epée'!$AN$3=TRUE,G15,0)</f>
        <v>281</v>
      </c>
      <c r="BQ15" s="8">
        <f>IF('Men''s Epée'!$AO$3=TRUE,I15,0)</f>
        <v>0</v>
      </c>
      <c r="BR15" s="8">
        <f>IF('Men''s Epée'!$AP$3=TRUE,K15,0)</f>
        <v>346</v>
      </c>
      <c r="BS15" s="8">
        <f>IF('Men''s Epée'!$AQ$3=TRUE,M15,0)</f>
        <v>1000</v>
      </c>
      <c r="BT15" s="8">
        <f t="shared" si="27"/>
        <v>0</v>
      </c>
      <c r="BU15" s="8">
        <f t="shared" si="28"/>
        <v>0</v>
      </c>
      <c r="BV15" s="8">
        <f t="shared" si="29"/>
        <v>0</v>
      </c>
      <c r="BW15" s="8">
        <f t="shared" si="30"/>
        <v>0</v>
      </c>
      <c r="BX15" s="8">
        <f t="shared" si="31"/>
        <v>0</v>
      </c>
      <c r="BY15" s="20">
        <f t="shared" si="32"/>
        <v>0</v>
      </c>
      <c r="BZ15" s="20">
        <f t="shared" si="33"/>
        <v>0</v>
      </c>
      <c r="CA15" s="20">
        <f t="shared" si="34"/>
        <v>0</v>
      </c>
      <c r="CB15" s="20">
        <f t="shared" si="35"/>
        <v>0</v>
      </c>
      <c r="CC15" s="8">
        <f t="shared" si="36"/>
        <v>1346</v>
      </c>
      <c r="CD15" s="8">
        <f t="shared" si="37"/>
        <v>0</v>
      </c>
      <c r="CE15" s="8">
        <f t="shared" si="38"/>
        <v>0</v>
      </c>
      <c r="CF15" s="8">
        <f t="shared" si="39"/>
        <v>1346</v>
      </c>
    </row>
    <row r="16" spans="1:84" ht="13.5">
      <c r="A16" s="11" t="str">
        <f t="shared" si="0"/>
        <v>13</v>
      </c>
      <c r="B16" s="11">
        <f t="shared" si="1"/>
      </c>
      <c r="C16" s="12" t="s">
        <v>127</v>
      </c>
      <c r="D16" s="13">
        <v>1971</v>
      </c>
      <c r="E16" s="41">
        <f t="shared" si="2"/>
        <v>1297</v>
      </c>
      <c r="F16" s="14" t="s">
        <v>4</v>
      </c>
      <c r="G16" s="16">
        <f t="shared" si="59"/>
        <v>0</v>
      </c>
      <c r="H16" s="15" t="s">
        <v>4</v>
      </c>
      <c r="I16" s="16">
        <f t="shared" si="60"/>
        <v>0</v>
      </c>
      <c r="J16" s="15">
        <v>24</v>
      </c>
      <c r="K16" s="16">
        <f>IF(OR('Men''s Epée'!$A$3=1,'Men''s Epée'!$AP$3=TRUE),IF(OR(J16&gt;=33,ISNUMBER(J16)=FALSE),0,VLOOKUP(J16,PointTable,K$3,TRUE)),0)</f>
        <v>336</v>
      </c>
      <c r="L16" s="15" t="s">
        <v>4</v>
      </c>
      <c r="M16" s="16">
        <f t="shared" si="61"/>
        <v>0</v>
      </c>
      <c r="N16" s="17">
        <v>521.43</v>
      </c>
      <c r="O16" s="17"/>
      <c r="P16" s="17"/>
      <c r="Q16" s="17"/>
      <c r="R16" s="17"/>
      <c r="S16" s="17"/>
      <c r="T16" s="17"/>
      <c r="U16" s="17"/>
      <c r="V16" s="17"/>
      <c r="W16" s="18"/>
      <c r="X16" s="17">
        <v>-439.296</v>
      </c>
      <c r="Y16" s="17"/>
      <c r="Z16" s="17"/>
      <c r="AA16" s="18"/>
      <c r="AC16" s="19">
        <f t="shared" si="6"/>
        <v>521.43</v>
      </c>
      <c r="AD16" s="19">
        <f t="shared" si="40"/>
        <v>0</v>
      </c>
      <c r="AE16" s="19">
        <f t="shared" si="41"/>
        <v>0</v>
      </c>
      <c r="AF16" s="19">
        <f t="shared" si="42"/>
        <v>0</v>
      </c>
      <c r="AG16" s="19">
        <f t="shared" si="43"/>
        <v>0</v>
      </c>
      <c r="AH16" s="19">
        <f t="shared" si="44"/>
        <v>0</v>
      </c>
      <c r="AI16" s="19">
        <f t="shared" si="45"/>
        <v>0</v>
      </c>
      <c r="AJ16" s="19">
        <f t="shared" si="46"/>
        <v>0</v>
      </c>
      <c r="AK16" s="19">
        <f t="shared" si="47"/>
        <v>0</v>
      </c>
      <c r="AL16" s="19">
        <f t="shared" si="48"/>
        <v>0</v>
      </c>
      <c r="AM16" s="19">
        <f t="shared" si="8"/>
        <v>521.43</v>
      </c>
      <c r="AN16" s="19">
        <f t="shared" si="9"/>
        <v>0</v>
      </c>
      <c r="AO16" s="19">
        <f t="shared" si="10"/>
        <v>0</v>
      </c>
      <c r="AP16" s="19">
        <f t="shared" si="11"/>
        <v>336</v>
      </c>
      <c r="AQ16" s="19">
        <f t="shared" si="12"/>
        <v>0</v>
      </c>
      <c r="AR16" s="19">
        <f t="shared" si="13"/>
        <v>0</v>
      </c>
      <c r="AS16" s="19">
        <f t="shared" si="14"/>
        <v>0</v>
      </c>
      <c r="AT16" s="19">
        <f t="shared" si="15"/>
        <v>0</v>
      </c>
      <c r="AU16" s="19">
        <f t="shared" si="16"/>
        <v>0</v>
      </c>
      <c r="AV16" s="19">
        <f t="shared" si="17"/>
        <v>0</v>
      </c>
      <c r="AW16" s="19">
        <f t="shared" si="18"/>
        <v>439.296</v>
      </c>
      <c r="AX16" s="19">
        <f t="shared" si="19"/>
        <v>0</v>
      </c>
      <c r="AY16" s="19">
        <f t="shared" si="20"/>
        <v>0</v>
      </c>
      <c r="AZ16" s="19">
        <f t="shared" si="21"/>
        <v>0</v>
      </c>
      <c r="BA16" s="19">
        <f t="shared" si="22"/>
        <v>775.296</v>
      </c>
      <c r="BB16" s="19">
        <f t="shared" si="23"/>
        <v>439.296</v>
      </c>
      <c r="BC16" s="19">
        <f t="shared" si="24"/>
        <v>0</v>
      </c>
      <c r="BE16" s="20">
        <f t="shared" si="49"/>
        <v>521.43</v>
      </c>
      <c r="BF16" s="20">
        <f t="shared" si="50"/>
        <v>0</v>
      </c>
      <c r="BG16" s="20">
        <f t="shared" si="51"/>
        <v>0</v>
      </c>
      <c r="BH16" s="20">
        <f t="shared" si="52"/>
        <v>0</v>
      </c>
      <c r="BI16" s="20">
        <f t="shared" si="53"/>
        <v>0</v>
      </c>
      <c r="BJ16" s="20">
        <f t="shared" si="54"/>
        <v>0</v>
      </c>
      <c r="BK16" s="20">
        <f t="shared" si="55"/>
        <v>0</v>
      </c>
      <c r="BL16" s="20">
        <f t="shared" si="56"/>
        <v>0</v>
      </c>
      <c r="BM16" s="20">
        <f t="shared" si="57"/>
        <v>0</v>
      </c>
      <c r="BN16" s="20">
        <f t="shared" si="58"/>
        <v>0</v>
      </c>
      <c r="BO16" s="8">
        <f t="shared" si="26"/>
        <v>521.43</v>
      </c>
      <c r="BP16" s="8">
        <f>IF('Men''s Epée'!$AN$3=TRUE,G16,0)</f>
        <v>0</v>
      </c>
      <c r="BQ16" s="8">
        <f>IF('Men''s Epée'!$AO$3=TRUE,I16,0)</f>
        <v>0</v>
      </c>
      <c r="BR16" s="8">
        <f>IF('Men''s Epée'!$AP$3=TRUE,K16,0)</f>
        <v>336</v>
      </c>
      <c r="BS16" s="8">
        <f>IF('Men''s Epée'!$AQ$3=TRUE,M16,0)</f>
        <v>0</v>
      </c>
      <c r="BT16" s="8">
        <f t="shared" si="27"/>
        <v>0</v>
      </c>
      <c r="BU16" s="8">
        <f t="shared" si="28"/>
        <v>0</v>
      </c>
      <c r="BV16" s="8">
        <f t="shared" si="29"/>
        <v>0</v>
      </c>
      <c r="BW16" s="8">
        <f t="shared" si="30"/>
        <v>0</v>
      </c>
      <c r="BX16" s="8">
        <f t="shared" si="31"/>
        <v>0</v>
      </c>
      <c r="BY16" s="20">
        <f t="shared" si="32"/>
        <v>0</v>
      </c>
      <c r="BZ16" s="20">
        <f t="shared" si="33"/>
        <v>0</v>
      </c>
      <c r="CA16" s="20">
        <f t="shared" si="34"/>
        <v>0</v>
      </c>
      <c r="CB16" s="20">
        <f t="shared" si="35"/>
        <v>0</v>
      </c>
      <c r="CC16" s="8">
        <f t="shared" si="36"/>
        <v>336</v>
      </c>
      <c r="CD16" s="8">
        <f t="shared" si="37"/>
        <v>0</v>
      </c>
      <c r="CE16" s="8">
        <f t="shared" si="38"/>
        <v>0</v>
      </c>
      <c r="CF16" s="8">
        <f t="shared" si="39"/>
        <v>857</v>
      </c>
    </row>
    <row r="17" spans="1:84" ht="13.5">
      <c r="A17" s="11" t="str">
        <f t="shared" si="0"/>
        <v>14</v>
      </c>
      <c r="B17" s="11">
        <f t="shared" si="1"/>
      </c>
      <c r="C17" s="32" t="s">
        <v>267</v>
      </c>
      <c r="D17" s="30">
        <v>1967</v>
      </c>
      <c r="E17" s="41">
        <f t="shared" si="2"/>
        <v>1226</v>
      </c>
      <c r="F17" s="14" t="s">
        <v>4</v>
      </c>
      <c r="G17" s="16">
        <f t="shared" si="59"/>
        <v>0</v>
      </c>
      <c r="H17" s="15">
        <v>27</v>
      </c>
      <c r="I17" s="16">
        <f t="shared" si="60"/>
        <v>285</v>
      </c>
      <c r="J17" s="15">
        <v>11</v>
      </c>
      <c r="K17" s="16">
        <f>IF(OR('Men''s Epée'!$A$3=1,'Men''s Epée'!$AP$3=TRUE),IF(OR(J17&gt;=33,ISNUMBER(J17)=FALSE),0,VLOOKUP(J17,PointTable,K$3,TRUE)),0)</f>
        <v>531</v>
      </c>
      <c r="L17" s="15">
        <v>6</v>
      </c>
      <c r="M17" s="16">
        <f t="shared" si="61"/>
        <v>695</v>
      </c>
      <c r="N17" s="17"/>
      <c r="O17" s="17"/>
      <c r="P17" s="17"/>
      <c r="Q17" s="17"/>
      <c r="R17" s="17"/>
      <c r="S17" s="17"/>
      <c r="T17" s="17"/>
      <c r="U17" s="17"/>
      <c r="V17" s="17"/>
      <c r="W17" s="18"/>
      <c r="X17" s="17"/>
      <c r="Y17" s="17"/>
      <c r="Z17" s="17"/>
      <c r="AA17" s="18"/>
      <c r="AC17" s="19">
        <f t="shared" si="6"/>
        <v>0</v>
      </c>
      <c r="AD17" s="19">
        <f t="shared" si="40"/>
        <v>0</v>
      </c>
      <c r="AE17" s="19">
        <f t="shared" si="41"/>
        <v>0</v>
      </c>
      <c r="AF17" s="19">
        <f t="shared" si="42"/>
        <v>0</v>
      </c>
      <c r="AG17" s="19">
        <f t="shared" si="43"/>
        <v>0</v>
      </c>
      <c r="AH17" s="19">
        <f t="shared" si="44"/>
        <v>0</v>
      </c>
      <c r="AI17" s="19">
        <f t="shared" si="45"/>
        <v>0</v>
      </c>
      <c r="AJ17" s="19">
        <f t="shared" si="46"/>
        <v>0</v>
      </c>
      <c r="AK17" s="19">
        <f t="shared" si="47"/>
        <v>0</v>
      </c>
      <c r="AL17" s="19">
        <f t="shared" si="48"/>
        <v>0</v>
      </c>
      <c r="AM17" s="19">
        <f t="shared" si="8"/>
        <v>0</v>
      </c>
      <c r="AN17" s="19">
        <f t="shared" si="9"/>
        <v>0</v>
      </c>
      <c r="AO17" s="19">
        <f t="shared" si="10"/>
        <v>285</v>
      </c>
      <c r="AP17" s="19">
        <f t="shared" si="11"/>
        <v>531</v>
      </c>
      <c r="AQ17" s="19">
        <f t="shared" si="12"/>
        <v>695</v>
      </c>
      <c r="AR17" s="19">
        <f t="shared" si="13"/>
        <v>0</v>
      </c>
      <c r="AS17" s="19">
        <f t="shared" si="14"/>
        <v>0</v>
      </c>
      <c r="AT17" s="19">
        <f t="shared" si="15"/>
        <v>0</v>
      </c>
      <c r="AU17" s="19">
        <f t="shared" si="16"/>
        <v>0</v>
      </c>
      <c r="AV17" s="19">
        <f t="shared" si="17"/>
        <v>0</v>
      </c>
      <c r="AW17" s="19">
        <f t="shared" si="18"/>
        <v>0</v>
      </c>
      <c r="AX17" s="19">
        <f t="shared" si="19"/>
        <v>0</v>
      </c>
      <c r="AY17" s="19">
        <f t="shared" si="20"/>
        <v>0</v>
      </c>
      <c r="AZ17" s="19">
        <f t="shared" si="21"/>
        <v>0</v>
      </c>
      <c r="BA17" s="19">
        <f t="shared" si="22"/>
        <v>1226</v>
      </c>
      <c r="BB17" s="19">
        <f t="shared" si="23"/>
        <v>0</v>
      </c>
      <c r="BC17" s="19">
        <f t="shared" si="24"/>
        <v>0</v>
      </c>
      <c r="BE17" s="20">
        <f t="shared" si="49"/>
        <v>0</v>
      </c>
      <c r="BF17" s="20">
        <f t="shared" si="50"/>
        <v>0</v>
      </c>
      <c r="BG17" s="20">
        <f t="shared" si="51"/>
        <v>0</v>
      </c>
      <c r="BH17" s="20">
        <f t="shared" si="52"/>
        <v>0</v>
      </c>
      <c r="BI17" s="20">
        <f t="shared" si="53"/>
        <v>0</v>
      </c>
      <c r="BJ17" s="20">
        <f t="shared" si="54"/>
        <v>0</v>
      </c>
      <c r="BK17" s="20">
        <f t="shared" si="55"/>
        <v>0</v>
      </c>
      <c r="BL17" s="20">
        <f t="shared" si="56"/>
        <v>0</v>
      </c>
      <c r="BM17" s="20">
        <f t="shared" si="57"/>
        <v>0</v>
      </c>
      <c r="BN17" s="20">
        <f t="shared" si="58"/>
        <v>0</v>
      </c>
      <c r="BO17" s="8">
        <f t="shared" si="26"/>
        <v>0</v>
      </c>
      <c r="BP17" s="8">
        <f>IF('Men''s Epée'!$AN$3=TRUE,G17,0)</f>
        <v>0</v>
      </c>
      <c r="BQ17" s="8">
        <f>IF('Men''s Epée'!$AO$3=TRUE,I17,0)</f>
        <v>285</v>
      </c>
      <c r="BR17" s="8">
        <f>IF('Men''s Epée'!$AP$3=TRUE,K17,0)</f>
        <v>531</v>
      </c>
      <c r="BS17" s="8">
        <f>IF('Men''s Epée'!$AQ$3=TRUE,M17,0)</f>
        <v>695</v>
      </c>
      <c r="BT17" s="8">
        <f t="shared" si="27"/>
        <v>0</v>
      </c>
      <c r="BU17" s="8">
        <f t="shared" si="28"/>
        <v>0</v>
      </c>
      <c r="BV17" s="8">
        <f t="shared" si="29"/>
        <v>0</v>
      </c>
      <c r="BW17" s="8">
        <f t="shared" si="30"/>
        <v>0</v>
      </c>
      <c r="BX17" s="8">
        <f t="shared" si="31"/>
        <v>0</v>
      </c>
      <c r="BY17" s="20">
        <f t="shared" si="32"/>
        <v>0</v>
      </c>
      <c r="BZ17" s="20">
        <f t="shared" si="33"/>
        <v>0</v>
      </c>
      <c r="CA17" s="20">
        <f t="shared" si="34"/>
        <v>0</v>
      </c>
      <c r="CB17" s="20">
        <f t="shared" si="35"/>
        <v>0</v>
      </c>
      <c r="CC17" s="8">
        <f t="shared" si="36"/>
        <v>1226</v>
      </c>
      <c r="CD17" s="8">
        <f t="shared" si="37"/>
        <v>0</v>
      </c>
      <c r="CE17" s="8">
        <f t="shared" si="38"/>
        <v>0</v>
      </c>
      <c r="CF17" s="8">
        <f t="shared" si="39"/>
        <v>1226</v>
      </c>
    </row>
    <row r="18" spans="1:84" ht="13.5">
      <c r="A18" s="11" t="str">
        <f t="shared" si="0"/>
        <v>15</v>
      </c>
      <c r="B18" s="11">
        <f t="shared" si="1"/>
      </c>
      <c r="C18" s="12" t="s">
        <v>119</v>
      </c>
      <c r="D18" s="13">
        <v>1983</v>
      </c>
      <c r="E18" s="41">
        <f t="shared" si="2"/>
        <v>1223</v>
      </c>
      <c r="F18" s="14">
        <v>12</v>
      </c>
      <c r="G18" s="16">
        <f t="shared" si="59"/>
        <v>529</v>
      </c>
      <c r="H18" s="15">
        <v>10</v>
      </c>
      <c r="I18" s="16">
        <f t="shared" si="60"/>
        <v>533</v>
      </c>
      <c r="J18" s="15">
        <v>7</v>
      </c>
      <c r="K18" s="16">
        <f>IF(OR('Men''s Epée'!$A$3=1,'Men''s Epée'!$AP$3=TRUE),IF(OR(J18&gt;=33,ISNUMBER(J18)=FALSE),0,VLOOKUP(J18,PointTable,K$3,TRUE)),0)</f>
        <v>690</v>
      </c>
      <c r="L18" s="15" t="s">
        <v>4</v>
      </c>
      <c r="M18" s="16">
        <f t="shared" si="61"/>
        <v>0</v>
      </c>
      <c r="N18" s="17"/>
      <c r="O18" s="17"/>
      <c r="P18" s="17"/>
      <c r="Q18" s="17"/>
      <c r="R18" s="17"/>
      <c r="S18" s="17"/>
      <c r="T18" s="17"/>
      <c r="U18" s="17"/>
      <c r="V18" s="17"/>
      <c r="W18" s="18"/>
      <c r="X18" s="17"/>
      <c r="Y18" s="17"/>
      <c r="Z18" s="17"/>
      <c r="AA18" s="18"/>
      <c r="AC18" s="19">
        <f t="shared" si="6"/>
        <v>0</v>
      </c>
      <c r="AD18" s="19">
        <f t="shared" si="40"/>
        <v>0</v>
      </c>
      <c r="AE18" s="19">
        <f t="shared" si="41"/>
        <v>0</v>
      </c>
      <c r="AF18" s="19">
        <f t="shared" si="42"/>
        <v>0</v>
      </c>
      <c r="AG18" s="19">
        <f t="shared" si="43"/>
        <v>0</v>
      </c>
      <c r="AH18" s="19">
        <f t="shared" si="44"/>
        <v>0</v>
      </c>
      <c r="AI18" s="19">
        <f t="shared" si="45"/>
        <v>0</v>
      </c>
      <c r="AJ18" s="19">
        <f t="shared" si="46"/>
        <v>0</v>
      </c>
      <c r="AK18" s="19">
        <f t="shared" si="47"/>
        <v>0</v>
      </c>
      <c r="AL18" s="19">
        <f t="shared" si="48"/>
        <v>0</v>
      </c>
      <c r="AM18" s="19">
        <f t="shared" si="8"/>
        <v>0</v>
      </c>
      <c r="AN18" s="19">
        <f t="shared" si="9"/>
        <v>529</v>
      </c>
      <c r="AO18" s="19">
        <f t="shared" si="10"/>
        <v>533</v>
      </c>
      <c r="AP18" s="19">
        <f t="shared" si="11"/>
        <v>690</v>
      </c>
      <c r="AQ18" s="19">
        <f t="shared" si="12"/>
        <v>0</v>
      </c>
      <c r="AR18" s="19">
        <f t="shared" si="13"/>
        <v>0</v>
      </c>
      <c r="AS18" s="19">
        <f t="shared" si="14"/>
        <v>0</v>
      </c>
      <c r="AT18" s="19">
        <f t="shared" si="15"/>
        <v>0</v>
      </c>
      <c r="AU18" s="19">
        <f t="shared" si="16"/>
        <v>0</v>
      </c>
      <c r="AV18" s="19">
        <f t="shared" si="17"/>
        <v>0</v>
      </c>
      <c r="AW18" s="19">
        <f t="shared" si="18"/>
        <v>0</v>
      </c>
      <c r="AX18" s="19">
        <f t="shared" si="19"/>
        <v>0</v>
      </c>
      <c r="AY18" s="19">
        <f t="shared" si="20"/>
        <v>0</v>
      </c>
      <c r="AZ18" s="19">
        <f t="shared" si="21"/>
        <v>0</v>
      </c>
      <c r="BA18" s="19">
        <f t="shared" si="22"/>
        <v>1223</v>
      </c>
      <c r="BB18" s="19">
        <f t="shared" si="23"/>
        <v>0</v>
      </c>
      <c r="BC18" s="19">
        <f t="shared" si="24"/>
        <v>0</v>
      </c>
      <c r="BE18" s="20">
        <f t="shared" si="49"/>
        <v>0</v>
      </c>
      <c r="BF18" s="20">
        <f t="shared" si="50"/>
        <v>0</v>
      </c>
      <c r="BG18" s="20">
        <f t="shared" si="51"/>
        <v>0</v>
      </c>
      <c r="BH18" s="20">
        <f t="shared" si="52"/>
        <v>0</v>
      </c>
      <c r="BI18" s="20">
        <f t="shared" si="53"/>
        <v>0</v>
      </c>
      <c r="BJ18" s="20">
        <f t="shared" si="54"/>
        <v>0</v>
      </c>
      <c r="BK18" s="20">
        <f t="shared" si="55"/>
        <v>0</v>
      </c>
      <c r="BL18" s="20">
        <f t="shared" si="56"/>
        <v>0</v>
      </c>
      <c r="BM18" s="20">
        <f t="shared" si="57"/>
        <v>0</v>
      </c>
      <c r="BN18" s="20">
        <f t="shared" si="58"/>
        <v>0</v>
      </c>
      <c r="BO18" s="8">
        <f t="shared" si="26"/>
        <v>0</v>
      </c>
      <c r="BP18" s="8">
        <f>IF('Men''s Epée'!$AN$3=TRUE,G18,0)</f>
        <v>529</v>
      </c>
      <c r="BQ18" s="8">
        <f>IF('Men''s Epée'!$AO$3=TRUE,I18,0)</f>
        <v>533</v>
      </c>
      <c r="BR18" s="8">
        <f>IF('Men''s Epée'!$AP$3=TRUE,K18,0)</f>
        <v>690</v>
      </c>
      <c r="BS18" s="8">
        <f>IF('Men''s Epée'!$AQ$3=TRUE,M18,0)</f>
        <v>0</v>
      </c>
      <c r="BT18" s="8">
        <f t="shared" si="27"/>
        <v>0</v>
      </c>
      <c r="BU18" s="8">
        <f t="shared" si="28"/>
        <v>0</v>
      </c>
      <c r="BV18" s="8">
        <f t="shared" si="29"/>
        <v>0</v>
      </c>
      <c r="BW18" s="8">
        <f t="shared" si="30"/>
        <v>0</v>
      </c>
      <c r="BX18" s="8">
        <f t="shared" si="31"/>
        <v>0</v>
      </c>
      <c r="BY18" s="20">
        <f t="shared" si="32"/>
        <v>0</v>
      </c>
      <c r="BZ18" s="20">
        <f t="shared" si="33"/>
        <v>0</v>
      </c>
      <c r="CA18" s="20">
        <f t="shared" si="34"/>
        <v>0</v>
      </c>
      <c r="CB18" s="20">
        <f t="shared" si="35"/>
        <v>0</v>
      </c>
      <c r="CC18" s="8">
        <f t="shared" si="36"/>
        <v>1223</v>
      </c>
      <c r="CD18" s="8">
        <f t="shared" si="37"/>
        <v>0</v>
      </c>
      <c r="CE18" s="8">
        <f t="shared" si="38"/>
        <v>0</v>
      </c>
      <c r="CF18" s="8">
        <f t="shared" si="39"/>
        <v>1223</v>
      </c>
    </row>
    <row r="19" spans="1:84" ht="13.5">
      <c r="A19" s="11" t="str">
        <f t="shared" si="0"/>
        <v>16</v>
      </c>
      <c r="B19" s="11">
        <f>IF(D19&gt;=JuniorCutoff,"#","")</f>
      </c>
      <c r="C19" s="12" t="s">
        <v>5</v>
      </c>
      <c r="D19" s="13">
        <v>1967</v>
      </c>
      <c r="E19" s="41">
        <f t="shared" si="2"/>
        <v>1197</v>
      </c>
      <c r="F19" s="14">
        <v>18.5</v>
      </c>
      <c r="G19" s="16">
        <f t="shared" si="59"/>
        <v>347</v>
      </c>
      <c r="H19" s="15" t="s">
        <v>4</v>
      </c>
      <c r="I19" s="16">
        <f t="shared" si="60"/>
        <v>0</v>
      </c>
      <c r="J19" s="15" t="s">
        <v>4</v>
      </c>
      <c r="K19" s="16">
        <f>IF(OR('Men''s Epée'!$A$3=1,'Men''s Epée'!$AP$3=TRUE),IF(OR(J19&gt;=33,ISNUMBER(J19)=FALSE),0,VLOOKUP(J19,PointTable,K$3,TRUE)),0)</f>
        <v>0</v>
      </c>
      <c r="L19" s="15">
        <v>3</v>
      </c>
      <c r="M19" s="16">
        <f t="shared" si="61"/>
        <v>850</v>
      </c>
      <c r="N19" s="17"/>
      <c r="O19" s="17"/>
      <c r="P19" s="17"/>
      <c r="Q19" s="17"/>
      <c r="R19" s="17"/>
      <c r="S19" s="17"/>
      <c r="T19" s="17"/>
      <c r="U19" s="17"/>
      <c r="V19" s="17"/>
      <c r="W19" s="18"/>
      <c r="X19" s="17"/>
      <c r="Y19" s="17"/>
      <c r="Z19" s="17"/>
      <c r="AA19" s="18"/>
      <c r="AC19" s="19">
        <f t="shared" si="6"/>
        <v>0</v>
      </c>
      <c r="AD19" s="19">
        <f t="shared" si="40"/>
        <v>0</v>
      </c>
      <c r="AE19" s="19">
        <f t="shared" si="41"/>
        <v>0</v>
      </c>
      <c r="AF19" s="19">
        <f t="shared" si="42"/>
        <v>0</v>
      </c>
      <c r="AG19" s="19">
        <f t="shared" si="43"/>
        <v>0</v>
      </c>
      <c r="AH19" s="19">
        <f t="shared" si="44"/>
        <v>0</v>
      </c>
      <c r="AI19" s="19">
        <f t="shared" si="45"/>
        <v>0</v>
      </c>
      <c r="AJ19" s="19">
        <f t="shared" si="46"/>
        <v>0</v>
      </c>
      <c r="AK19" s="19">
        <f t="shared" si="47"/>
        <v>0</v>
      </c>
      <c r="AL19" s="19">
        <f t="shared" si="48"/>
        <v>0</v>
      </c>
      <c r="AM19" s="19">
        <f t="shared" si="8"/>
        <v>0</v>
      </c>
      <c r="AN19" s="19">
        <f t="shared" si="9"/>
        <v>347</v>
      </c>
      <c r="AO19" s="19">
        <f t="shared" si="10"/>
        <v>0</v>
      </c>
      <c r="AP19" s="19">
        <f t="shared" si="11"/>
        <v>0</v>
      </c>
      <c r="AQ19" s="19">
        <f t="shared" si="12"/>
        <v>850</v>
      </c>
      <c r="AR19" s="19">
        <f t="shared" si="13"/>
        <v>0</v>
      </c>
      <c r="AS19" s="19">
        <f t="shared" si="14"/>
        <v>0</v>
      </c>
      <c r="AT19" s="19">
        <f t="shared" si="15"/>
        <v>0</v>
      </c>
      <c r="AU19" s="19">
        <f t="shared" si="16"/>
        <v>0</v>
      </c>
      <c r="AV19" s="19">
        <f t="shared" si="17"/>
        <v>0</v>
      </c>
      <c r="AW19" s="19">
        <f t="shared" si="18"/>
        <v>0</v>
      </c>
      <c r="AX19" s="19">
        <f t="shared" si="19"/>
        <v>0</v>
      </c>
      <c r="AY19" s="19">
        <f t="shared" si="20"/>
        <v>0</v>
      </c>
      <c r="AZ19" s="19">
        <f t="shared" si="21"/>
        <v>0</v>
      </c>
      <c r="BA19" s="19">
        <f t="shared" si="22"/>
        <v>1197</v>
      </c>
      <c r="BB19" s="19">
        <f t="shared" si="23"/>
        <v>0</v>
      </c>
      <c r="BC19" s="19">
        <f t="shared" si="24"/>
        <v>0</v>
      </c>
      <c r="BE19" s="20">
        <f t="shared" si="49"/>
        <v>0</v>
      </c>
      <c r="BF19" s="20">
        <f t="shared" si="50"/>
        <v>0</v>
      </c>
      <c r="BG19" s="20">
        <f t="shared" si="51"/>
        <v>0</v>
      </c>
      <c r="BH19" s="20">
        <f t="shared" si="52"/>
        <v>0</v>
      </c>
      <c r="BI19" s="20">
        <f t="shared" si="53"/>
        <v>0</v>
      </c>
      <c r="BJ19" s="20">
        <f t="shared" si="54"/>
        <v>0</v>
      </c>
      <c r="BK19" s="20">
        <f t="shared" si="55"/>
        <v>0</v>
      </c>
      <c r="BL19" s="20">
        <f t="shared" si="56"/>
        <v>0</v>
      </c>
      <c r="BM19" s="20">
        <f t="shared" si="57"/>
        <v>0</v>
      </c>
      <c r="BN19" s="20">
        <f t="shared" si="58"/>
        <v>0</v>
      </c>
      <c r="BO19" s="8">
        <f t="shared" si="26"/>
        <v>0</v>
      </c>
      <c r="BP19" s="8">
        <f>IF('Men''s Epée'!$AN$3=TRUE,G19,0)</f>
        <v>347</v>
      </c>
      <c r="BQ19" s="8">
        <f>IF('Men''s Epée'!$AO$3=TRUE,I19,0)</f>
        <v>0</v>
      </c>
      <c r="BR19" s="8">
        <f>IF('Men''s Epée'!$AP$3=TRUE,K19,0)</f>
        <v>0</v>
      </c>
      <c r="BS19" s="8">
        <f>IF('Men''s Epée'!$AQ$3=TRUE,M19,0)</f>
        <v>850</v>
      </c>
      <c r="BT19" s="8">
        <f t="shared" si="27"/>
        <v>0</v>
      </c>
      <c r="BU19" s="8">
        <f t="shared" si="28"/>
        <v>0</v>
      </c>
      <c r="BV19" s="8">
        <f t="shared" si="29"/>
        <v>0</v>
      </c>
      <c r="BW19" s="8">
        <f t="shared" si="30"/>
        <v>0</v>
      </c>
      <c r="BX19" s="8">
        <f t="shared" si="31"/>
        <v>0</v>
      </c>
      <c r="BY19" s="20">
        <f t="shared" si="32"/>
        <v>0</v>
      </c>
      <c r="BZ19" s="20">
        <f t="shared" si="33"/>
        <v>0</v>
      </c>
      <c r="CA19" s="20">
        <f t="shared" si="34"/>
        <v>0</v>
      </c>
      <c r="CB19" s="20">
        <f t="shared" si="35"/>
        <v>0</v>
      </c>
      <c r="CC19" s="8">
        <f t="shared" si="36"/>
        <v>1197</v>
      </c>
      <c r="CD19" s="8">
        <f t="shared" si="37"/>
        <v>0</v>
      </c>
      <c r="CE19" s="8">
        <f t="shared" si="38"/>
        <v>0</v>
      </c>
      <c r="CF19" s="8">
        <f t="shared" si="39"/>
        <v>1197</v>
      </c>
    </row>
    <row r="20" spans="1:84" ht="13.5">
      <c r="A20" s="11" t="str">
        <f t="shared" si="0"/>
        <v>17</v>
      </c>
      <c r="B20" s="11" t="str">
        <f t="shared" si="1"/>
        <v>#</v>
      </c>
      <c r="C20" s="12" t="s">
        <v>149</v>
      </c>
      <c r="D20" s="13">
        <v>1985</v>
      </c>
      <c r="E20" s="41">
        <f t="shared" si="2"/>
        <v>1189</v>
      </c>
      <c r="F20" s="14">
        <v>23</v>
      </c>
      <c r="G20" s="16">
        <f t="shared" si="59"/>
        <v>338</v>
      </c>
      <c r="H20" s="15" t="s">
        <v>4</v>
      </c>
      <c r="I20" s="16">
        <f t="shared" si="60"/>
        <v>0</v>
      </c>
      <c r="J20" s="15">
        <v>14</v>
      </c>
      <c r="K20" s="16">
        <f>IF(OR('Men''s Epée'!$A$3=1,'Men''s Epée'!$AP$3=TRUE),IF(OR(J20&gt;=33,ISNUMBER(J20)=FALSE),0,VLOOKUP(J20,PointTable,K$3,TRUE)),0)</f>
        <v>504</v>
      </c>
      <c r="L20" s="15">
        <v>8</v>
      </c>
      <c r="M20" s="16">
        <f t="shared" si="61"/>
        <v>685</v>
      </c>
      <c r="N20" s="17"/>
      <c r="O20" s="17"/>
      <c r="P20" s="17"/>
      <c r="Q20" s="17"/>
      <c r="R20" s="17"/>
      <c r="S20" s="17"/>
      <c r="T20" s="17"/>
      <c r="U20" s="17"/>
      <c r="V20" s="17"/>
      <c r="W20" s="18"/>
      <c r="X20" s="17"/>
      <c r="Y20" s="17"/>
      <c r="Z20" s="17"/>
      <c r="AA20" s="18"/>
      <c r="AC20" s="19">
        <f t="shared" si="6"/>
        <v>0</v>
      </c>
      <c r="AD20" s="19">
        <f t="shared" si="40"/>
        <v>0</v>
      </c>
      <c r="AE20" s="19">
        <f t="shared" si="41"/>
        <v>0</v>
      </c>
      <c r="AF20" s="19">
        <f t="shared" si="42"/>
        <v>0</v>
      </c>
      <c r="AG20" s="19">
        <f t="shared" si="43"/>
        <v>0</v>
      </c>
      <c r="AH20" s="19">
        <f t="shared" si="44"/>
        <v>0</v>
      </c>
      <c r="AI20" s="19">
        <f t="shared" si="45"/>
        <v>0</v>
      </c>
      <c r="AJ20" s="19">
        <f t="shared" si="46"/>
        <v>0</v>
      </c>
      <c r="AK20" s="19">
        <f t="shared" si="47"/>
        <v>0</v>
      </c>
      <c r="AL20" s="19">
        <f t="shared" si="48"/>
        <v>0</v>
      </c>
      <c r="AM20" s="19">
        <f t="shared" si="8"/>
        <v>0</v>
      </c>
      <c r="AN20" s="19">
        <f t="shared" si="9"/>
        <v>338</v>
      </c>
      <c r="AO20" s="19">
        <f t="shared" si="10"/>
        <v>0</v>
      </c>
      <c r="AP20" s="19">
        <f t="shared" si="11"/>
        <v>504</v>
      </c>
      <c r="AQ20" s="19">
        <f t="shared" si="12"/>
        <v>685</v>
      </c>
      <c r="AR20" s="19">
        <f t="shared" si="13"/>
        <v>0</v>
      </c>
      <c r="AS20" s="19">
        <f t="shared" si="14"/>
        <v>0</v>
      </c>
      <c r="AT20" s="19">
        <f t="shared" si="15"/>
        <v>0</v>
      </c>
      <c r="AU20" s="19">
        <f t="shared" si="16"/>
        <v>0</v>
      </c>
      <c r="AV20" s="19">
        <f t="shared" si="17"/>
        <v>0</v>
      </c>
      <c r="AW20" s="19">
        <f t="shared" si="18"/>
        <v>0</v>
      </c>
      <c r="AX20" s="19">
        <f t="shared" si="19"/>
        <v>0</v>
      </c>
      <c r="AY20" s="19">
        <f t="shared" si="20"/>
        <v>0</v>
      </c>
      <c r="AZ20" s="19">
        <f t="shared" si="21"/>
        <v>0</v>
      </c>
      <c r="BA20" s="19">
        <f t="shared" si="22"/>
        <v>1189</v>
      </c>
      <c r="BB20" s="19">
        <f t="shared" si="23"/>
        <v>0</v>
      </c>
      <c r="BC20" s="19">
        <f t="shared" si="24"/>
        <v>0</v>
      </c>
      <c r="BE20" s="20">
        <f t="shared" si="49"/>
        <v>0</v>
      </c>
      <c r="BF20" s="20">
        <f t="shared" si="50"/>
        <v>0</v>
      </c>
      <c r="BG20" s="20">
        <f t="shared" si="51"/>
        <v>0</v>
      </c>
      <c r="BH20" s="20">
        <f t="shared" si="52"/>
        <v>0</v>
      </c>
      <c r="BI20" s="20">
        <f t="shared" si="53"/>
        <v>0</v>
      </c>
      <c r="BJ20" s="20">
        <f t="shared" si="54"/>
        <v>0</v>
      </c>
      <c r="BK20" s="20">
        <f t="shared" si="55"/>
        <v>0</v>
      </c>
      <c r="BL20" s="20">
        <f t="shared" si="56"/>
        <v>0</v>
      </c>
      <c r="BM20" s="20">
        <f t="shared" si="57"/>
        <v>0</v>
      </c>
      <c r="BN20" s="20">
        <f t="shared" si="58"/>
        <v>0</v>
      </c>
      <c r="BO20" s="8">
        <f t="shared" si="26"/>
        <v>0</v>
      </c>
      <c r="BP20" s="8">
        <f>IF('Men''s Epée'!$AN$3=TRUE,G20,0)</f>
        <v>338</v>
      </c>
      <c r="BQ20" s="8">
        <f>IF('Men''s Epée'!$AO$3=TRUE,I20,0)</f>
        <v>0</v>
      </c>
      <c r="BR20" s="8">
        <f>IF('Men''s Epée'!$AP$3=TRUE,K20,0)</f>
        <v>504</v>
      </c>
      <c r="BS20" s="8">
        <f>IF('Men''s Epée'!$AQ$3=TRUE,M20,0)</f>
        <v>685</v>
      </c>
      <c r="BT20" s="8">
        <f t="shared" si="27"/>
        <v>0</v>
      </c>
      <c r="BU20" s="8">
        <f t="shared" si="28"/>
        <v>0</v>
      </c>
      <c r="BV20" s="8">
        <f t="shared" si="29"/>
        <v>0</v>
      </c>
      <c r="BW20" s="8">
        <f t="shared" si="30"/>
        <v>0</v>
      </c>
      <c r="BX20" s="8">
        <f t="shared" si="31"/>
        <v>0</v>
      </c>
      <c r="BY20" s="20">
        <f t="shared" si="32"/>
        <v>0</v>
      </c>
      <c r="BZ20" s="20">
        <f t="shared" si="33"/>
        <v>0</v>
      </c>
      <c r="CA20" s="20">
        <f t="shared" si="34"/>
        <v>0</v>
      </c>
      <c r="CB20" s="20">
        <f t="shared" si="35"/>
        <v>0</v>
      </c>
      <c r="CC20" s="8">
        <f t="shared" si="36"/>
        <v>1189</v>
      </c>
      <c r="CD20" s="8">
        <f t="shared" si="37"/>
        <v>0</v>
      </c>
      <c r="CE20" s="8">
        <f t="shared" si="38"/>
        <v>0</v>
      </c>
      <c r="CF20" s="8">
        <f t="shared" si="39"/>
        <v>1189</v>
      </c>
    </row>
    <row r="21" spans="1:84" ht="13.5">
      <c r="A21" s="11" t="str">
        <f t="shared" si="0"/>
        <v>18</v>
      </c>
      <c r="B21" s="11">
        <f t="shared" si="1"/>
      </c>
      <c r="C21" s="12" t="s">
        <v>9</v>
      </c>
      <c r="D21" s="13">
        <v>1980</v>
      </c>
      <c r="E21" s="41">
        <f t="shared" si="2"/>
        <v>1038</v>
      </c>
      <c r="F21" s="14">
        <v>7</v>
      </c>
      <c r="G21" s="16">
        <f t="shared" si="59"/>
        <v>690</v>
      </c>
      <c r="H21" s="15">
        <v>18</v>
      </c>
      <c r="I21" s="16">
        <f t="shared" si="60"/>
        <v>348</v>
      </c>
      <c r="J21" s="15" t="s">
        <v>4</v>
      </c>
      <c r="K21" s="16">
        <f>IF(OR('Men''s Epée'!$A$3=1,'Men''s Epée'!$AP$3=TRUE),IF(OR(J21&gt;=33,ISNUMBER(J21)=FALSE),0,VLOOKUP(J21,PointTable,K$3,TRUE)),0)</f>
        <v>0</v>
      </c>
      <c r="L21" s="15" t="s">
        <v>4</v>
      </c>
      <c r="M21" s="16">
        <f t="shared" si="61"/>
        <v>0</v>
      </c>
      <c r="N21" s="17"/>
      <c r="O21" s="17"/>
      <c r="P21" s="17"/>
      <c r="Q21" s="17"/>
      <c r="R21" s="17"/>
      <c r="S21" s="17"/>
      <c r="T21" s="17"/>
      <c r="U21" s="17"/>
      <c r="V21" s="17"/>
      <c r="W21" s="18"/>
      <c r="X21" s="17"/>
      <c r="Y21" s="17"/>
      <c r="Z21" s="17"/>
      <c r="AA21" s="18"/>
      <c r="AC21" s="19">
        <f t="shared" si="6"/>
        <v>0</v>
      </c>
      <c r="AD21" s="19">
        <f t="shared" si="40"/>
        <v>0</v>
      </c>
      <c r="AE21" s="19">
        <f t="shared" si="41"/>
        <v>0</v>
      </c>
      <c r="AF21" s="19">
        <f t="shared" si="42"/>
        <v>0</v>
      </c>
      <c r="AG21" s="19">
        <f t="shared" si="43"/>
        <v>0</v>
      </c>
      <c r="AH21" s="19">
        <f t="shared" si="44"/>
        <v>0</v>
      </c>
      <c r="AI21" s="19">
        <f t="shared" si="45"/>
        <v>0</v>
      </c>
      <c r="AJ21" s="19">
        <f t="shared" si="46"/>
        <v>0</v>
      </c>
      <c r="AK21" s="19">
        <f t="shared" si="47"/>
        <v>0</v>
      </c>
      <c r="AL21" s="19">
        <f t="shared" si="48"/>
        <v>0</v>
      </c>
      <c r="AM21" s="19">
        <f t="shared" si="8"/>
        <v>0</v>
      </c>
      <c r="AN21" s="19">
        <f t="shared" si="9"/>
        <v>690</v>
      </c>
      <c r="AO21" s="19">
        <f t="shared" si="10"/>
        <v>348</v>
      </c>
      <c r="AP21" s="19">
        <f t="shared" si="11"/>
        <v>0</v>
      </c>
      <c r="AQ21" s="19">
        <f t="shared" si="12"/>
        <v>0</v>
      </c>
      <c r="AR21" s="19">
        <f t="shared" si="13"/>
        <v>0</v>
      </c>
      <c r="AS21" s="19">
        <f t="shared" si="14"/>
        <v>0</v>
      </c>
      <c r="AT21" s="19">
        <f t="shared" si="15"/>
        <v>0</v>
      </c>
      <c r="AU21" s="19">
        <f t="shared" si="16"/>
        <v>0</v>
      </c>
      <c r="AV21" s="19">
        <f t="shared" si="17"/>
        <v>0</v>
      </c>
      <c r="AW21" s="19">
        <f t="shared" si="18"/>
        <v>0</v>
      </c>
      <c r="AX21" s="19">
        <f t="shared" si="19"/>
        <v>0</v>
      </c>
      <c r="AY21" s="19">
        <f t="shared" si="20"/>
        <v>0</v>
      </c>
      <c r="AZ21" s="19">
        <f t="shared" si="21"/>
        <v>0</v>
      </c>
      <c r="BA21" s="19">
        <f t="shared" si="22"/>
        <v>1038</v>
      </c>
      <c r="BB21" s="19">
        <f t="shared" si="23"/>
        <v>0</v>
      </c>
      <c r="BC21" s="19">
        <f t="shared" si="24"/>
        <v>0</v>
      </c>
      <c r="BE21" s="20">
        <f t="shared" si="49"/>
        <v>0</v>
      </c>
      <c r="BF21" s="20">
        <f t="shared" si="50"/>
        <v>0</v>
      </c>
      <c r="BG21" s="20">
        <f t="shared" si="51"/>
        <v>0</v>
      </c>
      <c r="BH21" s="20">
        <f t="shared" si="52"/>
        <v>0</v>
      </c>
      <c r="BI21" s="20">
        <f t="shared" si="53"/>
        <v>0</v>
      </c>
      <c r="BJ21" s="20">
        <f t="shared" si="54"/>
        <v>0</v>
      </c>
      <c r="BK21" s="20">
        <f t="shared" si="55"/>
        <v>0</v>
      </c>
      <c r="BL21" s="20">
        <f t="shared" si="56"/>
        <v>0</v>
      </c>
      <c r="BM21" s="20">
        <f t="shared" si="57"/>
        <v>0</v>
      </c>
      <c r="BN21" s="20">
        <f t="shared" si="58"/>
        <v>0</v>
      </c>
      <c r="BO21" s="8">
        <f t="shared" si="26"/>
        <v>0</v>
      </c>
      <c r="BP21" s="8">
        <f>IF('Men''s Epée'!$AN$3=TRUE,G21,0)</f>
        <v>690</v>
      </c>
      <c r="BQ21" s="8">
        <f>IF('Men''s Epée'!$AO$3=TRUE,I21,0)</f>
        <v>348</v>
      </c>
      <c r="BR21" s="8">
        <f>IF('Men''s Epée'!$AP$3=TRUE,K21,0)</f>
        <v>0</v>
      </c>
      <c r="BS21" s="8">
        <f>IF('Men''s Epée'!$AQ$3=TRUE,M21,0)</f>
        <v>0</v>
      </c>
      <c r="BT21" s="8">
        <f t="shared" si="27"/>
        <v>0</v>
      </c>
      <c r="BU21" s="8">
        <f t="shared" si="28"/>
        <v>0</v>
      </c>
      <c r="BV21" s="8">
        <f t="shared" si="29"/>
        <v>0</v>
      </c>
      <c r="BW21" s="8">
        <f t="shared" si="30"/>
        <v>0</v>
      </c>
      <c r="BX21" s="8">
        <f t="shared" si="31"/>
        <v>0</v>
      </c>
      <c r="BY21" s="20">
        <f t="shared" si="32"/>
        <v>0</v>
      </c>
      <c r="BZ21" s="20">
        <f t="shared" si="33"/>
        <v>0</v>
      </c>
      <c r="CA21" s="20">
        <f t="shared" si="34"/>
        <v>0</v>
      </c>
      <c r="CB21" s="20">
        <f t="shared" si="35"/>
        <v>0</v>
      </c>
      <c r="CC21" s="8">
        <f t="shared" si="36"/>
        <v>1038</v>
      </c>
      <c r="CD21" s="8">
        <f t="shared" si="37"/>
        <v>0</v>
      </c>
      <c r="CE21" s="8">
        <f t="shared" si="38"/>
        <v>0</v>
      </c>
      <c r="CF21" s="8">
        <f t="shared" si="39"/>
        <v>1038</v>
      </c>
    </row>
    <row r="22" spans="1:84" ht="13.5">
      <c r="A22" s="11" t="str">
        <f t="shared" si="0"/>
        <v>19</v>
      </c>
      <c r="B22" s="11" t="str">
        <f t="shared" si="1"/>
        <v>#</v>
      </c>
      <c r="C22" s="12" t="s">
        <v>240</v>
      </c>
      <c r="D22" s="13">
        <v>1986</v>
      </c>
      <c r="E22" s="41">
        <f t="shared" si="2"/>
        <v>1037</v>
      </c>
      <c r="F22" s="14">
        <v>21</v>
      </c>
      <c r="G22" s="16">
        <f t="shared" si="59"/>
        <v>342</v>
      </c>
      <c r="H22" s="15">
        <v>14</v>
      </c>
      <c r="I22" s="16">
        <f t="shared" si="60"/>
        <v>504</v>
      </c>
      <c r="J22" s="15">
        <v>10</v>
      </c>
      <c r="K22" s="16">
        <f>IF(OR('Men''s Epée'!$A$3=1,'Men''s Epée'!$AP$3=TRUE),IF(OR(J22&gt;=33,ISNUMBER(J22)=FALSE),0,VLOOKUP(J22,PointTable,K$3,TRUE)),0)</f>
        <v>533</v>
      </c>
      <c r="L22" s="15">
        <v>17</v>
      </c>
      <c r="M22" s="16">
        <f t="shared" si="61"/>
        <v>350</v>
      </c>
      <c r="N22" s="17"/>
      <c r="O22" s="17"/>
      <c r="P22" s="17"/>
      <c r="Q22" s="17"/>
      <c r="R22" s="17"/>
      <c r="S22" s="17"/>
      <c r="T22" s="17"/>
      <c r="U22" s="17"/>
      <c r="V22" s="17"/>
      <c r="W22" s="18"/>
      <c r="X22" s="17"/>
      <c r="Y22" s="17"/>
      <c r="Z22" s="17"/>
      <c r="AA22" s="18"/>
      <c r="AC22" s="19">
        <f t="shared" si="6"/>
        <v>0</v>
      </c>
      <c r="AD22" s="19">
        <f t="shared" si="40"/>
        <v>0</v>
      </c>
      <c r="AE22" s="19">
        <f t="shared" si="41"/>
        <v>0</v>
      </c>
      <c r="AF22" s="19">
        <f t="shared" si="42"/>
        <v>0</v>
      </c>
      <c r="AG22" s="19">
        <f t="shared" si="43"/>
        <v>0</v>
      </c>
      <c r="AH22" s="19">
        <f t="shared" si="44"/>
        <v>0</v>
      </c>
      <c r="AI22" s="19">
        <f t="shared" si="45"/>
        <v>0</v>
      </c>
      <c r="AJ22" s="19">
        <f t="shared" si="46"/>
        <v>0</v>
      </c>
      <c r="AK22" s="19">
        <f t="shared" si="47"/>
        <v>0</v>
      </c>
      <c r="AL22" s="19">
        <f t="shared" si="48"/>
        <v>0</v>
      </c>
      <c r="AM22" s="19">
        <f t="shared" si="8"/>
        <v>0</v>
      </c>
      <c r="AN22" s="19">
        <f t="shared" si="9"/>
        <v>342</v>
      </c>
      <c r="AO22" s="19">
        <f t="shared" si="10"/>
        <v>504</v>
      </c>
      <c r="AP22" s="19">
        <f t="shared" si="11"/>
        <v>533</v>
      </c>
      <c r="AQ22" s="19">
        <f t="shared" si="12"/>
        <v>350</v>
      </c>
      <c r="AR22" s="19">
        <f t="shared" si="13"/>
        <v>0</v>
      </c>
      <c r="AS22" s="19">
        <f t="shared" si="14"/>
        <v>0</v>
      </c>
      <c r="AT22" s="19">
        <f t="shared" si="15"/>
        <v>0</v>
      </c>
      <c r="AU22" s="19">
        <f t="shared" si="16"/>
        <v>0</v>
      </c>
      <c r="AV22" s="19">
        <f t="shared" si="17"/>
        <v>0</v>
      </c>
      <c r="AW22" s="19">
        <f t="shared" si="18"/>
        <v>0</v>
      </c>
      <c r="AX22" s="19">
        <f t="shared" si="19"/>
        <v>0</v>
      </c>
      <c r="AY22" s="19">
        <f t="shared" si="20"/>
        <v>0</v>
      </c>
      <c r="AZ22" s="19">
        <f t="shared" si="21"/>
        <v>0</v>
      </c>
      <c r="BA22" s="19">
        <f t="shared" si="22"/>
        <v>1037</v>
      </c>
      <c r="BB22" s="19">
        <f t="shared" si="23"/>
        <v>0</v>
      </c>
      <c r="BC22" s="19">
        <f t="shared" si="24"/>
        <v>0</v>
      </c>
      <c r="BE22" s="20">
        <f t="shared" si="49"/>
        <v>0</v>
      </c>
      <c r="BF22" s="20">
        <f t="shared" si="50"/>
        <v>0</v>
      </c>
      <c r="BG22" s="20">
        <f t="shared" si="51"/>
        <v>0</v>
      </c>
      <c r="BH22" s="20">
        <f t="shared" si="52"/>
        <v>0</v>
      </c>
      <c r="BI22" s="20">
        <f t="shared" si="53"/>
        <v>0</v>
      </c>
      <c r="BJ22" s="20">
        <f t="shared" si="54"/>
        <v>0</v>
      </c>
      <c r="BK22" s="20">
        <f t="shared" si="55"/>
        <v>0</v>
      </c>
      <c r="BL22" s="20">
        <f t="shared" si="56"/>
        <v>0</v>
      </c>
      <c r="BM22" s="20">
        <f t="shared" si="57"/>
        <v>0</v>
      </c>
      <c r="BN22" s="20">
        <f t="shared" si="58"/>
        <v>0</v>
      </c>
      <c r="BO22" s="8">
        <f t="shared" si="26"/>
        <v>0</v>
      </c>
      <c r="BP22" s="8">
        <f>IF('Men''s Epée'!$AN$3=TRUE,G22,0)</f>
        <v>342</v>
      </c>
      <c r="BQ22" s="8">
        <f>IF('Men''s Epée'!$AO$3=TRUE,I22,0)</f>
        <v>504</v>
      </c>
      <c r="BR22" s="8">
        <f>IF('Men''s Epée'!$AP$3=TRUE,K22,0)</f>
        <v>533</v>
      </c>
      <c r="BS22" s="8">
        <f>IF('Men''s Epée'!$AQ$3=TRUE,M22,0)</f>
        <v>350</v>
      </c>
      <c r="BT22" s="8">
        <f t="shared" si="27"/>
        <v>0</v>
      </c>
      <c r="BU22" s="8">
        <f t="shared" si="28"/>
        <v>0</v>
      </c>
      <c r="BV22" s="8">
        <f t="shared" si="29"/>
        <v>0</v>
      </c>
      <c r="BW22" s="8">
        <f t="shared" si="30"/>
        <v>0</v>
      </c>
      <c r="BX22" s="8">
        <f t="shared" si="31"/>
        <v>0</v>
      </c>
      <c r="BY22" s="20">
        <f t="shared" si="32"/>
        <v>0</v>
      </c>
      <c r="BZ22" s="20">
        <f t="shared" si="33"/>
        <v>0</v>
      </c>
      <c r="CA22" s="20">
        <f t="shared" si="34"/>
        <v>0</v>
      </c>
      <c r="CB22" s="20">
        <f t="shared" si="35"/>
        <v>0</v>
      </c>
      <c r="CC22" s="8">
        <f t="shared" si="36"/>
        <v>1037</v>
      </c>
      <c r="CD22" s="8">
        <f t="shared" si="37"/>
        <v>0</v>
      </c>
      <c r="CE22" s="8">
        <f t="shared" si="38"/>
        <v>0</v>
      </c>
      <c r="CF22" s="8">
        <f t="shared" si="39"/>
        <v>1037</v>
      </c>
    </row>
    <row r="23" spans="1:84" ht="13.5">
      <c r="A23" s="11" t="str">
        <f t="shared" si="0"/>
        <v>20</v>
      </c>
      <c r="B23" s="11">
        <f t="shared" si="1"/>
      </c>
      <c r="C23" s="12" t="s">
        <v>10</v>
      </c>
      <c r="D23" s="13">
        <v>1969</v>
      </c>
      <c r="E23" s="41">
        <f t="shared" si="2"/>
        <v>1030</v>
      </c>
      <c r="F23" s="14">
        <v>26</v>
      </c>
      <c r="G23" s="16">
        <f t="shared" si="59"/>
        <v>287</v>
      </c>
      <c r="H23" s="15">
        <v>26</v>
      </c>
      <c r="I23" s="16">
        <f t="shared" si="60"/>
        <v>287</v>
      </c>
      <c r="J23" s="15">
        <v>6</v>
      </c>
      <c r="K23" s="16">
        <f>IF(OR('Men''s Epée'!$A$3=1,'Men''s Epée'!$AP$3=TRUE),IF(OR(J23&gt;=33,ISNUMBER(J23)=FALSE),0,VLOOKUP(J23,PointTable,K$3,TRUE)),0)</f>
        <v>695</v>
      </c>
      <c r="L23" s="15">
        <v>20</v>
      </c>
      <c r="M23" s="16">
        <f t="shared" si="61"/>
        <v>335</v>
      </c>
      <c r="N23" s="17"/>
      <c r="O23" s="17"/>
      <c r="P23" s="17"/>
      <c r="Q23" s="17"/>
      <c r="R23" s="17"/>
      <c r="S23" s="17"/>
      <c r="T23" s="17"/>
      <c r="U23" s="17"/>
      <c r="V23" s="17"/>
      <c r="W23" s="18"/>
      <c r="X23" s="17">
        <v>315.63</v>
      </c>
      <c r="Y23" s="17"/>
      <c r="Z23" s="17"/>
      <c r="AA23" s="18"/>
      <c r="AC23" s="19">
        <f t="shared" si="6"/>
        <v>0</v>
      </c>
      <c r="AD23" s="19">
        <f t="shared" si="40"/>
        <v>0</v>
      </c>
      <c r="AE23" s="19">
        <f t="shared" si="41"/>
        <v>0</v>
      </c>
      <c r="AF23" s="19">
        <f t="shared" si="42"/>
        <v>0</v>
      </c>
      <c r="AG23" s="19">
        <f t="shared" si="43"/>
        <v>0</v>
      </c>
      <c r="AH23" s="19">
        <f t="shared" si="44"/>
        <v>0</v>
      </c>
      <c r="AI23" s="19">
        <f t="shared" si="45"/>
        <v>0</v>
      </c>
      <c r="AJ23" s="19">
        <f t="shared" si="46"/>
        <v>0</v>
      </c>
      <c r="AK23" s="19">
        <f t="shared" si="47"/>
        <v>0</v>
      </c>
      <c r="AL23" s="19">
        <f t="shared" si="48"/>
        <v>0</v>
      </c>
      <c r="AM23" s="19">
        <f t="shared" si="8"/>
        <v>0</v>
      </c>
      <c r="AN23" s="19">
        <f t="shared" si="9"/>
        <v>287</v>
      </c>
      <c r="AO23" s="19">
        <f t="shared" si="10"/>
        <v>287</v>
      </c>
      <c r="AP23" s="19">
        <f t="shared" si="11"/>
        <v>695</v>
      </c>
      <c r="AQ23" s="19">
        <f t="shared" si="12"/>
        <v>335</v>
      </c>
      <c r="AR23" s="19">
        <f t="shared" si="13"/>
        <v>0</v>
      </c>
      <c r="AS23" s="19">
        <f t="shared" si="14"/>
        <v>0</v>
      </c>
      <c r="AT23" s="19">
        <f t="shared" si="15"/>
        <v>0</v>
      </c>
      <c r="AU23" s="19">
        <f t="shared" si="16"/>
        <v>0</v>
      </c>
      <c r="AV23" s="19">
        <f t="shared" si="17"/>
        <v>0</v>
      </c>
      <c r="AW23" s="19">
        <f t="shared" si="18"/>
        <v>315.63</v>
      </c>
      <c r="AX23" s="19">
        <f t="shared" si="19"/>
        <v>0</v>
      </c>
      <c r="AY23" s="19">
        <f t="shared" si="20"/>
        <v>0</v>
      </c>
      <c r="AZ23" s="19">
        <f t="shared" si="21"/>
        <v>0</v>
      </c>
      <c r="BA23" s="19">
        <f t="shared" si="22"/>
        <v>1030</v>
      </c>
      <c r="BB23" s="19">
        <f t="shared" si="23"/>
        <v>315.63</v>
      </c>
      <c r="BC23" s="19">
        <f t="shared" si="24"/>
        <v>0</v>
      </c>
      <c r="BE23" s="20">
        <f t="shared" si="49"/>
        <v>0</v>
      </c>
      <c r="BF23" s="20">
        <f t="shared" si="50"/>
        <v>0</v>
      </c>
      <c r="BG23" s="20">
        <f t="shared" si="51"/>
        <v>0</v>
      </c>
      <c r="BH23" s="20">
        <f t="shared" si="52"/>
        <v>0</v>
      </c>
      <c r="BI23" s="20">
        <f t="shared" si="53"/>
        <v>0</v>
      </c>
      <c r="BJ23" s="20">
        <f t="shared" si="54"/>
        <v>0</v>
      </c>
      <c r="BK23" s="20">
        <f t="shared" si="55"/>
        <v>0</v>
      </c>
      <c r="BL23" s="20">
        <f t="shared" si="56"/>
        <v>0</v>
      </c>
      <c r="BM23" s="20">
        <f t="shared" si="57"/>
        <v>0</v>
      </c>
      <c r="BN23" s="20">
        <f t="shared" si="58"/>
        <v>0</v>
      </c>
      <c r="BO23" s="8">
        <f t="shared" si="26"/>
        <v>0</v>
      </c>
      <c r="BP23" s="8">
        <f>IF('Men''s Epée'!$AN$3=TRUE,G23,0)</f>
        <v>287</v>
      </c>
      <c r="BQ23" s="8">
        <f>IF('Men''s Epée'!$AO$3=TRUE,I23,0)</f>
        <v>287</v>
      </c>
      <c r="BR23" s="8">
        <f>IF('Men''s Epée'!$AP$3=TRUE,K23,0)</f>
        <v>695</v>
      </c>
      <c r="BS23" s="8">
        <f>IF('Men''s Epée'!$AQ$3=TRUE,M23,0)</f>
        <v>335</v>
      </c>
      <c r="BT23" s="8">
        <f t="shared" si="27"/>
        <v>0</v>
      </c>
      <c r="BU23" s="8">
        <f t="shared" si="28"/>
        <v>0</v>
      </c>
      <c r="BV23" s="8">
        <f t="shared" si="29"/>
        <v>0</v>
      </c>
      <c r="BW23" s="8">
        <f t="shared" si="30"/>
        <v>0</v>
      </c>
      <c r="BX23" s="8">
        <f t="shared" si="31"/>
        <v>0</v>
      </c>
      <c r="BY23" s="20">
        <f t="shared" si="32"/>
        <v>315.63</v>
      </c>
      <c r="BZ23" s="20">
        <f t="shared" si="33"/>
        <v>0</v>
      </c>
      <c r="CA23" s="20">
        <f t="shared" si="34"/>
        <v>0</v>
      </c>
      <c r="CB23" s="20">
        <f t="shared" si="35"/>
        <v>0</v>
      </c>
      <c r="CC23" s="8">
        <f t="shared" si="36"/>
        <v>1030</v>
      </c>
      <c r="CD23" s="8">
        <f t="shared" si="37"/>
        <v>315.63</v>
      </c>
      <c r="CE23" s="8">
        <f t="shared" si="38"/>
        <v>0</v>
      </c>
      <c r="CF23" s="8">
        <f t="shared" si="39"/>
        <v>1030</v>
      </c>
    </row>
    <row r="24" spans="1:84" ht="13.5">
      <c r="A24" s="11" t="str">
        <f t="shared" si="0"/>
        <v>21</v>
      </c>
      <c r="B24" s="11" t="str">
        <f t="shared" si="1"/>
        <v>#</v>
      </c>
      <c r="C24" s="12" t="s">
        <v>120</v>
      </c>
      <c r="D24" s="13">
        <v>1984</v>
      </c>
      <c r="E24" s="41">
        <f t="shared" si="2"/>
        <v>1002</v>
      </c>
      <c r="F24" s="14" t="s">
        <v>4</v>
      </c>
      <c r="G24" s="16">
        <f t="shared" si="59"/>
        <v>0</v>
      </c>
      <c r="H24" s="15">
        <v>15</v>
      </c>
      <c r="I24" s="16">
        <f t="shared" si="60"/>
        <v>502</v>
      </c>
      <c r="J24" s="15" t="s">
        <v>4</v>
      </c>
      <c r="K24" s="16">
        <f>IF(OR('Men''s Epée'!$A$3=1,'Men''s Epée'!$AP$3=TRUE),IF(OR(J24&gt;=33,ISNUMBER(J24)=FALSE),0,VLOOKUP(J24,PointTable,K$3,TRUE)),0)</f>
        <v>0</v>
      </c>
      <c r="L24" s="15">
        <v>16</v>
      </c>
      <c r="M24" s="16">
        <f t="shared" si="61"/>
        <v>500</v>
      </c>
      <c r="N24" s="17"/>
      <c r="O24" s="17"/>
      <c r="P24" s="17"/>
      <c r="Q24" s="17"/>
      <c r="R24" s="17"/>
      <c r="S24" s="17"/>
      <c r="T24" s="17"/>
      <c r="U24" s="17"/>
      <c r="V24" s="17"/>
      <c r="W24" s="18"/>
      <c r="X24" s="17"/>
      <c r="Y24" s="17"/>
      <c r="Z24" s="17"/>
      <c r="AA24" s="18"/>
      <c r="AC24" s="19">
        <f t="shared" si="6"/>
        <v>0</v>
      </c>
      <c r="AD24" s="19">
        <f t="shared" si="40"/>
        <v>0</v>
      </c>
      <c r="AE24" s="19">
        <f t="shared" si="41"/>
        <v>0</v>
      </c>
      <c r="AF24" s="19">
        <f t="shared" si="42"/>
        <v>0</v>
      </c>
      <c r="AG24" s="19">
        <f t="shared" si="43"/>
        <v>0</v>
      </c>
      <c r="AH24" s="19">
        <f t="shared" si="44"/>
        <v>0</v>
      </c>
      <c r="AI24" s="19">
        <f t="shared" si="45"/>
        <v>0</v>
      </c>
      <c r="AJ24" s="19">
        <f t="shared" si="46"/>
        <v>0</v>
      </c>
      <c r="AK24" s="19">
        <f t="shared" si="47"/>
        <v>0</v>
      </c>
      <c r="AL24" s="19">
        <f t="shared" si="48"/>
        <v>0</v>
      </c>
      <c r="AM24" s="19">
        <f t="shared" si="8"/>
        <v>0</v>
      </c>
      <c r="AN24" s="19">
        <f t="shared" si="9"/>
        <v>0</v>
      </c>
      <c r="AO24" s="19">
        <f t="shared" si="10"/>
        <v>502</v>
      </c>
      <c r="AP24" s="19">
        <f t="shared" si="11"/>
        <v>0</v>
      </c>
      <c r="AQ24" s="19">
        <f t="shared" si="12"/>
        <v>500</v>
      </c>
      <c r="AR24" s="19">
        <f t="shared" si="13"/>
        <v>0</v>
      </c>
      <c r="AS24" s="19">
        <f t="shared" si="14"/>
        <v>0</v>
      </c>
      <c r="AT24" s="19">
        <f t="shared" si="15"/>
        <v>0</v>
      </c>
      <c r="AU24" s="19">
        <f t="shared" si="16"/>
        <v>0</v>
      </c>
      <c r="AV24" s="19">
        <f t="shared" si="17"/>
        <v>0</v>
      </c>
      <c r="AW24" s="19">
        <f t="shared" si="18"/>
        <v>0</v>
      </c>
      <c r="AX24" s="19">
        <f t="shared" si="19"/>
        <v>0</v>
      </c>
      <c r="AY24" s="19">
        <f t="shared" si="20"/>
        <v>0</v>
      </c>
      <c r="AZ24" s="19">
        <f t="shared" si="21"/>
        <v>0</v>
      </c>
      <c r="BA24" s="19">
        <f t="shared" si="22"/>
        <v>1002</v>
      </c>
      <c r="BB24" s="19">
        <f t="shared" si="23"/>
        <v>0</v>
      </c>
      <c r="BC24" s="19">
        <f t="shared" si="24"/>
        <v>0</v>
      </c>
      <c r="BE24" s="20">
        <f t="shared" si="49"/>
        <v>0</v>
      </c>
      <c r="BF24" s="20">
        <f t="shared" si="50"/>
        <v>0</v>
      </c>
      <c r="BG24" s="20">
        <f t="shared" si="51"/>
        <v>0</v>
      </c>
      <c r="BH24" s="20">
        <f t="shared" si="52"/>
        <v>0</v>
      </c>
      <c r="BI24" s="20">
        <f t="shared" si="53"/>
        <v>0</v>
      </c>
      <c r="BJ24" s="20">
        <f t="shared" si="54"/>
        <v>0</v>
      </c>
      <c r="BK24" s="20">
        <f t="shared" si="55"/>
        <v>0</v>
      </c>
      <c r="BL24" s="20">
        <f t="shared" si="56"/>
        <v>0</v>
      </c>
      <c r="BM24" s="20">
        <f t="shared" si="57"/>
        <v>0</v>
      </c>
      <c r="BN24" s="20">
        <f t="shared" si="58"/>
        <v>0</v>
      </c>
      <c r="BO24" s="8">
        <f t="shared" si="26"/>
        <v>0</v>
      </c>
      <c r="BP24" s="8">
        <f>IF('Men''s Epée'!$AN$3=TRUE,G24,0)</f>
        <v>0</v>
      </c>
      <c r="BQ24" s="8">
        <f>IF('Men''s Epée'!$AO$3=TRUE,I24,0)</f>
        <v>502</v>
      </c>
      <c r="BR24" s="8">
        <f>IF('Men''s Epée'!$AP$3=TRUE,K24,0)</f>
        <v>0</v>
      </c>
      <c r="BS24" s="8">
        <f>IF('Men''s Epée'!$AQ$3=TRUE,M24,0)</f>
        <v>500</v>
      </c>
      <c r="BT24" s="8">
        <f t="shared" si="27"/>
        <v>0</v>
      </c>
      <c r="BU24" s="8">
        <f t="shared" si="28"/>
        <v>0</v>
      </c>
      <c r="BV24" s="8">
        <f t="shared" si="29"/>
        <v>0</v>
      </c>
      <c r="BW24" s="8">
        <f t="shared" si="30"/>
        <v>0</v>
      </c>
      <c r="BX24" s="8">
        <f t="shared" si="31"/>
        <v>0</v>
      </c>
      <c r="BY24" s="20">
        <f t="shared" si="32"/>
        <v>0</v>
      </c>
      <c r="BZ24" s="20">
        <f t="shared" si="33"/>
        <v>0</v>
      </c>
      <c r="CA24" s="20">
        <f t="shared" si="34"/>
        <v>0</v>
      </c>
      <c r="CB24" s="20">
        <f t="shared" si="35"/>
        <v>0</v>
      </c>
      <c r="CC24" s="8">
        <f t="shared" si="36"/>
        <v>1002</v>
      </c>
      <c r="CD24" s="8">
        <f t="shared" si="37"/>
        <v>0</v>
      </c>
      <c r="CE24" s="8">
        <f t="shared" si="38"/>
        <v>0</v>
      </c>
      <c r="CF24" s="8">
        <f t="shared" si="39"/>
        <v>1002</v>
      </c>
    </row>
    <row r="25" spans="1:84" ht="13.5">
      <c r="A25" s="11" t="str">
        <f t="shared" si="0"/>
        <v>22</v>
      </c>
      <c r="B25" s="11">
        <f t="shared" si="1"/>
      </c>
      <c r="C25" s="12" t="s">
        <v>71</v>
      </c>
      <c r="D25" s="13">
        <v>1973</v>
      </c>
      <c r="E25" s="41">
        <f t="shared" si="2"/>
        <v>879</v>
      </c>
      <c r="F25" s="14" t="s">
        <v>4</v>
      </c>
      <c r="G25" s="16">
        <f t="shared" si="59"/>
        <v>0</v>
      </c>
      <c r="H25" s="15">
        <v>12</v>
      </c>
      <c r="I25" s="16">
        <f t="shared" si="60"/>
        <v>529</v>
      </c>
      <c r="J25" s="15">
        <v>17</v>
      </c>
      <c r="K25" s="16">
        <f>IF(OR('Men''s Epée'!$A$3=1,'Men''s Epée'!$AP$3=TRUE),IF(OR(J25&gt;=33,ISNUMBER(J25)=FALSE),0,VLOOKUP(J25,PointTable,K$3,TRUE)),0)</f>
        <v>350</v>
      </c>
      <c r="L25" s="15">
        <v>31</v>
      </c>
      <c r="M25" s="16">
        <f t="shared" si="61"/>
        <v>280</v>
      </c>
      <c r="N25" s="17"/>
      <c r="O25" s="17"/>
      <c r="P25" s="17"/>
      <c r="Q25" s="17"/>
      <c r="R25" s="17"/>
      <c r="S25" s="17"/>
      <c r="T25" s="17"/>
      <c r="U25" s="17"/>
      <c r="V25" s="17"/>
      <c r="W25" s="18"/>
      <c r="X25" s="17"/>
      <c r="Y25" s="17"/>
      <c r="Z25" s="17"/>
      <c r="AA25" s="18"/>
      <c r="AC25" s="19">
        <f t="shared" si="6"/>
        <v>0</v>
      </c>
      <c r="AD25" s="19">
        <f t="shared" si="40"/>
        <v>0</v>
      </c>
      <c r="AE25" s="19">
        <f t="shared" si="41"/>
        <v>0</v>
      </c>
      <c r="AF25" s="19">
        <f t="shared" si="42"/>
        <v>0</v>
      </c>
      <c r="AG25" s="19">
        <f t="shared" si="43"/>
        <v>0</v>
      </c>
      <c r="AH25" s="19">
        <f t="shared" si="44"/>
        <v>0</v>
      </c>
      <c r="AI25" s="19">
        <f t="shared" si="45"/>
        <v>0</v>
      </c>
      <c r="AJ25" s="19">
        <f t="shared" si="46"/>
        <v>0</v>
      </c>
      <c r="AK25" s="19">
        <f t="shared" si="47"/>
        <v>0</v>
      </c>
      <c r="AL25" s="19">
        <f t="shared" si="48"/>
        <v>0</v>
      </c>
      <c r="AM25" s="19">
        <f t="shared" si="8"/>
        <v>0</v>
      </c>
      <c r="AN25" s="19">
        <f t="shared" si="9"/>
        <v>0</v>
      </c>
      <c r="AO25" s="19">
        <f t="shared" si="10"/>
        <v>529</v>
      </c>
      <c r="AP25" s="19">
        <f t="shared" si="11"/>
        <v>350</v>
      </c>
      <c r="AQ25" s="19">
        <f t="shared" si="12"/>
        <v>280</v>
      </c>
      <c r="AR25" s="19">
        <f t="shared" si="13"/>
        <v>0</v>
      </c>
      <c r="AS25" s="19">
        <f t="shared" si="14"/>
        <v>0</v>
      </c>
      <c r="AT25" s="19">
        <f t="shared" si="15"/>
        <v>0</v>
      </c>
      <c r="AU25" s="19">
        <f t="shared" si="16"/>
        <v>0</v>
      </c>
      <c r="AV25" s="19">
        <f t="shared" si="17"/>
        <v>0</v>
      </c>
      <c r="AW25" s="19">
        <f t="shared" si="18"/>
        <v>0</v>
      </c>
      <c r="AX25" s="19">
        <f t="shared" si="19"/>
        <v>0</v>
      </c>
      <c r="AY25" s="19">
        <f t="shared" si="20"/>
        <v>0</v>
      </c>
      <c r="AZ25" s="19">
        <f t="shared" si="21"/>
        <v>0</v>
      </c>
      <c r="BA25" s="19">
        <f t="shared" si="22"/>
        <v>879</v>
      </c>
      <c r="BB25" s="19">
        <f t="shared" si="23"/>
        <v>0</v>
      </c>
      <c r="BC25" s="19">
        <f t="shared" si="24"/>
        <v>0</v>
      </c>
      <c r="BE25" s="20">
        <f t="shared" si="49"/>
        <v>0</v>
      </c>
      <c r="BF25" s="20">
        <f t="shared" si="50"/>
        <v>0</v>
      </c>
      <c r="BG25" s="20">
        <f t="shared" si="51"/>
        <v>0</v>
      </c>
      <c r="BH25" s="20">
        <f t="shared" si="52"/>
        <v>0</v>
      </c>
      <c r="BI25" s="20">
        <f t="shared" si="53"/>
        <v>0</v>
      </c>
      <c r="BJ25" s="20">
        <f t="shared" si="54"/>
        <v>0</v>
      </c>
      <c r="BK25" s="20">
        <f t="shared" si="55"/>
        <v>0</v>
      </c>
      <c r="BL25" s="20">
        <f t="shared" si="56"/>
        <v>0</v>
      </c>
      <c r="BM25" s="20">
        <f t="shared" si="57"/>
        <v>0</v>
      </c>
      <c r="BN25" s="20">
        <f t="shared" si="58"/>
        <v>0</v>
      </c>
      <c r="BO25" s="8">
        <f t="shared" si="26"/>
        <v>0</v>
      </c>
      <c r="BP25" s="8">
        <f>IF('Men''s Epée'!$AN$3=TRUE,G25,0)</f>
        <v>0</v>
      </c>
      <c r="BQ25" s="8">
        <f>IF('Men''s Epée'!$AO$3=TRUE,I25,0)</f>
        <v>529</v>
      </c>
      <c r="BR25" s="8">
        <f>IF('Men''s Epée'!$AP$3=TRUE,K25,0)</f>
        <v>350</v>
      </c>
      <c r="BS25" s="8">
        <f>IF('Men''s Epée'!$AQ$3=TRUE,M25,0)</f>
        <v>280</v>
      </c>
      <c r="BT25" s="8">
        <f t="shared" si="27"/>
        <v>0</v>
      </c>
      <c r="BU25" s="8">
        <f t="shared" si="28"/>
        <v>0</v>
      </c>
      <c r="BV25" s="8">
        <f t="shared" si="29"/>
        <v>0</v>
      </c>
      <c r="BW25" s="8">
        <f t="shared" si="30"/>
        <v>0</v>
      </c>
      <c r="BX25" s="8">
        <f t="shared" si="31"/>
        <v>0</v>
      </c>
      <c r="BY25" s="20">
        <f t="shared" si="32"/>
        <v>0</v>
      </c>
      <c r="BZ25" s="20">
        <f t="shared" si="33"/>
        <v>0</v>
      </c>
      <c r="CA25" s="20">
        <f t="shared" si="34"/>
        <v>0</v>
      </c>
      <c r="CB25" s="20">
        <f t="shared" si="35"/>
        <v>0</v>
      </c>
      <c r="CC25" s="8">
        <f t="shared" si="36"/>
        <v>879</v>
      </c>
      <c r="CD25" s="8">
        <f t="shared" si="37"/>
        <v>0</v>
      </c>
      <c r="CE25" s="8">
        <f t="shared" si="38"/>
        <v>0</v>
      </c>
      <c r="CF25" s="8">
        <f t="shared" si="39"/>
        <v>879</v>
      </c>
    </row>
    <row r="26" spans="1:84" ht="13.5">
      <c r="A26" s="11" t="str">
        <f t="shared" si="0"/>
        <v>23</v>
      </c>
      <c r="B26" s="11">
        <f t="shared" si="1"/>
      </c>
      <c r="C26" s="12" t="s">
        <v>155</v>
      </c>
      <c r="D26" s="13">
        <v>1976</v>
      </c>
      <c r="E26" s="41">
        <f t="shared" si="2"/>
        <v>822</v>
      </c>
      <c r="F26" s="14">
        <v>15</v>
      </c>
      <c r="G26" s="16">
        <f t="shared" si="59"/>
        <v>502</v>
      </c>
      <c r="H26" s="15" t="s">
        <v>4</v>
      </c>
      <c r="I26" s="16">
        <f t="shared" si="60"/>
        <v>0</v>
      </c>
      <c r="J26" s="15" t="s">
        <v>4</v>
      </c>
      <c r="K26" s="16">
        <f>IF(OR('Men''s Epée'!$A$3=1,'Men''s Epée'!$AP$3=TRUE),IF(OR(J26&gt;=33,ISNUMBER(J26)=FALSE),0,VLOOKUP(J26,PointTable,K$3,TRUE)),0)</f>
        <v>0</v>
      </c>
      <c r="L26" s="15">
        <v>23</v>
      </c>
      <c r="M26" s="16">
        <f t="shared" si="61"/>
        <v>320</v>
      </c>
      <c r="N26" s="17"/>
      <c r="O26" s="17"/>
      <c r="P26" s="17"/>
      <c r="Q26" s="17"/>
      <c r="R26" s="17"/>
      <c r="S26" s="17"/>
      <c r="T26" s="17"/>
      <c r="U26" s="17"/>
      <c r="V26" s="17"/>
      <c r="W26" s="18"/>
      <c r="X26" s="17"/>
      <c r="Y26" s="17"/>
      <c r="Z26" s="17"/>
      <c r="AA26" s="18"/>
      <c r="AC26" s="19">
        <f t="shared" si="6"/>
        <v>0</v>
      </c>
      <c r="AD26" s="19">
        <f aca="true" t="shared" si="62" ref="AD26:AD34">ABS(O26)</f>
        <v>0</v>
      </c>
      <c r="AE26" s="19">
        <f aca="true" t="shared" si="63" ref="AE26:AE34">ABS(P26)</f>
        <v>0</v>
      </c>
      <c r="AF26" s="19">
        <f aca="true" t="shared" si="64" ref="AF26:AF34">ABS(Q26)</f>
        <v>0</v>
      </c>
      <c r="AG26" s="19">
        <f aca="true" t="shared" si="65" ref="AG26:AG34">ABS(R26)</f>
        <v>0</v>
      </c>
      <c r="AH26" s="19">
        <f aca="true" t="shared" si="66" ref="AH26:AH34">ABS(S26)</f>
        <v>0</v>
      </c>
      <c r="AI26" s="19">
        <f aca="true" t="shared" si="67" ref="AI26:AI34">ABS(T26)</f>
        <v>0</v>
      </c>
      <c r="AJ26" s="19">
        <f aca="true" t="shared" si="68" ref="AJ26:AJ34">ABS(U26)</f>
        <v>0</v>
      </c>
      <c r="AK26" s="19">
        <f aca="true" t="shared" si="69" ref="AK26:AK34">ABS(V26)</f>
        <v>0</v>
      </c>
      <c r="AL26" s="19">
        <f aca="true" t="shared" si="70" ref="AL26:AL34">ABS(W26)</f>
        <v>0</v>
      </c>
      <c r="AM26" s="19">
        <f t="shared" si="8"/>
        <v>0</v>
      </c>
      <c r="AN26" s="19">
        <f t="shared" si="9"/>
        <v>502</v>
      </c>
      <c r="AO26" s="19">
        <f t="shared" si="10"/>
        <v>0</v>
      </c>
      <c r="AP26" s="19">
        <f t="shared" si="11"/>
        <v>0</v>
      </c>
      <c r="AQ26" s="19">
        <f t="shared" si="12"/>
        <v>320</v>
      </c>
      <c r="AR26" s="19">
        <f t="shared" si="13"/>
        <v>0</v>
      </c>
      <c r="AS26" s="19">
        <f t="shared" si="14"/>
        <v>0</v>
      </c>
      <c r="AT26" s="19">
        <f t="shared" si="15"/>
        <v>0</v>
      </c>
      <c r="AU26" s="19">
        <f t="shared" si="16"/>
        <v>0</v>
      </c>
      <c r="AV26" s="19">
        <f t="shared" si="17"/>
        <v>0</v>
      </c>
      <c r="AW26" s="19">
        <f aca="true" t="shared" si="71" ref="AW26:AW34">ABS(X26)</f>
        <v>0</v>
      </c>
      <c r="AX26" s="19">
        <f aca="true" t="shared" si="72" ref="AX26:AX57">ABS(Y26)</f>
        <v>0</v>
      </c>
      <c r="AY26" s="19">
        <f aca="true" t="shared" si="73" ref="AY26:AY57">ABS(Z26)</f>
        <v>0</v>
      </c>
      <c r="AZ26" s="19">
        <f aca="true" t="shared" si="74" ref="AZ26:AZ57">ABS(AA26)</f>
        <v>0</v>
      </c>
      <c r="BA26" s="19">
        <f t="shared" si="22"/>
        <v>822</v>
      </c>
      <c r="BB26" s="19">
        <f t="shared" si="23"/>
        <v>0</v>
      </c>
      <c r="BC26" s="19">
        <f t="shared" si="24"/>
        <v>0</v>
      </c>
      <c r="BE26" s="20">
        <f aca="true" t="shared" si="75" ref="BE26:BE35">MAX(N26,0)</f>
        <v>0</v>
      </c>
      <c r="BF26" s="20">
        <f aca="true" t="shared" si="76" ref="BF26:BF35">MAX(O26,0)</f>
        <v>0</v>
      </c>
      <c r="BG26" s="20">
        <f aca="true" t="shared" si="77" ref="BG26:BG35">MAX(P26,0)</f>
        <v>0</v>
      </c>
      <c r="BH26" s="20">
        <f aca="true" t="shared" si="78" ref="BH26:BH35">MAX(Q26,0)</f>
        <v>0</v>
      </c>
      <c r="BI26" s="20">
        <f aca="true" t="shared" si="79" ref="BI26:BI35">MAX(R26,0)</f>
        <v>0</v>
      </c>
      <c r="BJ26" s="20">
        <f aca="true" t="shared" si="80" ref="BJ26:BJ35">MAX(S26,0)</f>
        <v>0</v>
      </c>
      <c r="BK26" s="20">
        <f aca="true" t="shared" si="81" ref="BK26:BK35">MAX(T26,0)</f>
        <v>0</v>
      </c>
      <c r="BL26" s="20">
        <f aca="true" t="shared" si="82" ref="BL26:BL35">MAX(U26,0)</f>
        <v>0</v>
      </c>
      <c r="BM26" s="20">
        <f aca="true" t="shared" si="83" ref="BM26:BM35">MAX(V26,0)</f>
        <v>0</v>
      </c>
      <c r="BN26" s="20">
        <f aca="true" t="shared" si="84" ref="BN26:BN35">MAX(W26,0)</f>
        <v>0</v>
      </c>
      <c r="BO26" s="8">
        <f t="shared" si="26"/>
        <v>0</v>
      </c>
      <c r="BP26" s="8">
        <f>IF('Men''s Epée'!$AN$3=TRUE,G26,0)</f>
        <v>502</v>
      </c>
      <c r="BQ26" s="8">
        <f>IF('Men''s Epée'!$AO$3=TRUE,I26,0)</f>
        <v>0</v>
      </c>
      <c r="BR26" s="8">
        <f>IF('Men''s Epée'!$AP$3=TRUE,K26,0)</f>
        <v>0</v>
      </c>
      <c r="BS26" s="8">
        <f>IF('Men''s Epée'!$AQ$3=TRUE,M26,0)</f>
        <v>320</v>
      </c>
      <c r="BT26" s="8">
        <f t="shared" si="27"/>
        <v>0</v>
      </c>
      <c r="BU26" s="8">
        <f t="shared" si="28"/>
        <v>0</v>
      </c>
      <c r="BV26" s="8">
        <f t="shared" si="29"/>
        <v>0</v>
      </c>
      <c r="BW26" s="8">
        <f t="shared" si="30"/>
        <v>0</v>
      </c>
      <c r="BX26" s="8">
        <f t="shared" si="31"/>
        <v>0</v>
      </c>
      <c r="BY26" s="20">
        <f aca="true" t="shared" si="85" ref="BY26:BY34">MAX(X26,0)</f>
        <v>0</v>
      </c>
      <c r="BZ26" s="20">
        <f aca="true" t="shared" si="86" ref="BZ26:BZ57">MAX(Y26,0)</f>
        <v>0</v>
      </c>
      <c r="CA26" s="20">
        <f aca="true" t="shared" si="87" ref="CA26:CA57">MAX(Z26,0)</f>
        <v>0</v>
      </c>
      <c r="CB26" s="20">
        <f aca="true" t="shared" si="88" ref="CB26:CB57">MAX(AA26,0)</f>
        <v>0</v>
      </c>
      <c r="CC26" s="8">
        <f t="shared" si="36"/>
        <v>822</v>
      </c>
      <c r="CD26" s="8">
        <f t="shared" si="37"/>
        <v>0</v>
      </c>
      <c r="CE26" s="8">
        <f t="shared" si="38"/>
        <v>0</v>
      </c>
      <c r="CF26" s="8">
        <f t="shared" si="39"/>
        <v>822</v>
      </c>
    </row>
    <row r="27" spans="1:84" ht="13.5">
      <c r="A27" s="11" t="str">
        <f t="shared" si="0"/>
        <v>24</v>
      </c>
      <c r="B27" s="11" t="str">
        <f t="shared" si="1"/>
        <v>#</v>
      </c>
      <c r="C27" s="32" t="s">
        <v>336</v>
      </c>
      <c r="D27" s="30">
        <v>1985</v>
      </c>
      <c r="E27" s="41">
        <f t="shared" si="2"/>
        <v>819</v>
      </c>
      <c r="F27" s="14" t="s">
        <v>4</v>
      </c>
      <c r="G27" s="16">
        <f t="shared" si="59"/>
        <v>0</v>
      </c>
      <c r="H27" s="15" t="s">
        <v>4</v>
      </c>
      <c r="I27" s="16">
        <f t="shared" si="60"/>
        <v>0</v>
      </c>
      <c r="J27" s="15">
        <v>12</v>
      </c>
      <c r="K27" s="16">
        <f>IF(OR('Men''s Epée'!$A$3=1,'Men''s Epée'!$AP$3=TRUE),IF(OR(J27&gt;=33,ISNUMBER(J27)=FALSE),0,VLOOKUP(J27,PointTable,K$3,TRUE)),0)</f>
        <v>529</v>
      </c>
      <c r="L27" s="15">
        <v>29</v>
      </c>
      <c r="M27" s="16">
        <f t="shared" si="61"/>
        <v>290</v>
      </c>
      <c r="N27" s="17"/>
      <c r="O27" s="17"/>
      <c r="P27" s="17"/>
      <c r="Q27" s="17"/>
      <c r="R27" s="17"/>
      <c r="S27" s="17"/>
      <c r="T27" s="17"/>
      <c r="U27" s="17"/>
      <c r="V27" s="17"/>
      <c r="W27" s="18"/>
      <c r="X27" s="17"/>
      <c r="Y27" s="17"/>
      <c r="Z27" s="17"/>
      <c r="AA27" s="18"/>
      <c r="AC27" s="19">
        <f t="shared" si="6"/>
        <v>0</v>
      </c>
      <c r="AD27" s="19">
        <f t="shared" si="62"/>
        <v>0</v>
      </c>
      <c r="AE27" s="19">
        <f t="shared" si="63"/>
        <v>0</v>
      </c>
      <c r="AF27" s="19">
        <f t="shared" si="64"/>
        <v>0</v>
      </c>
      <c r="AG27" s="19">
        <f t="shared" si="65"/>
        <v>0</v>
      </c>
      <c r="AH27" s="19">
        <f t="shared" si="66"/>
        <v>0</v>
      </c>
      <c r="AI27" s="19">
        <f t="shared" si="67"/>
        <v>0</v>
      </c>
      <c r="AJ27" s="19">
        <f t="shared" si="68"/>
        <v>0</v>
      </c>
      <c r="AK27" s="19">
        <f t="shared" si="69"/>
        <v>0</v>
      </c>
      <c r="AL27" s="19">
        <f t="shared" si="70"/>
        <v>0</v>
      </c>
      <c r="AM27" s="19">
        <f t="shared" si="8"/>
        <v>0</v>
      </c>
      <c r="AN27" s="19">
        <f t="shared" si="9"/>
        <v>0</v>
      </c>
      <c r="AO27" s="19">
        <f t="shared" si="10"/>
        <v>0</v>
      </c>
      <c r="AP27" s="19">
        <f t="shared" si="11"/>
        <v>529</v>
      </c>
      <c r="AQ27" s="19">
        <f t="shared" si="12"/>
        <v>290</v>
      </c>
      <c r="AR27" s="19">
        <f t="shared" si="13"/>
        <v>0</v>
      </c>
      <c r="AS27" s="19">
        <f t="shared" si="14"/>
        <v>0</v>
      </c>
      <c r="AT27" s="19">
        <f t="shared" si="15"/>
        <v>0</v>
      </c>
      <c r="AU27" s="19">
        <f t="shared" si="16"/>
        <v>0</v>
      </c>
      <c r="AV27" s="19">
        <f t="shared" si="17"/>
        <v>0</v>
      </c>
      <c r="AW27" s="19">
        <f t="shared" si="71"/>
        <v>0</v>
      </c>
      <c r="AX27" s="19">
        <f t="shared" si="72"/>
        <v>0</v>
      </c>
      <c r="AY27" s="19">
        <f t="shared" si="73"/>
        <v>0</v>
      </c>
      <c r="AZ27" s="19">
        <f t="shared" si="74"/>
        <v>0</v>
      </c>
      <c r="BA27" s="19">
        <f t="shared" si="22"/>
        <v>819</v>
      </c>
      <c r="BB27" s="19">
        <f t="shared" si="23"/>
        <v>0</v>
      </c>
      <c r="BC27" s="19">
        <f t="shared" si="24"/>
        <v>0</v>
      </c>
      <c r="BE27" s="20">
        <f t="shared" si="75"/>
        <v>0</v>
      </c>
      <c r="BF27" s="20">
        <f t="shared" si="76"/>
        <v>0</v>
      </c>
      <c r="BG27" s="20">
        <f t="shared" si="77"/>
        <v>0</v>
      </c>
      <c r="BH27" s="20">
        <f t="shared" si="78"/>
        <v>0</v>
      </c>
      <c r="BI27" s="20">
        <f t="shared" si="79"/>
        <v>0</v>
      </c>
      <c r="BJ27" s="20">
        <f t="shared" si="80"/>
        <v>0</v>
      </c>
      <c r="BK27" s="20">
        <f t="shared" si="81"/>
        <v>0</v>
      </c>
      <c r="BL27" s="20">
        <f t="shared" si="82"/>
        <v>0</v>
      </c>
      <c r="BM27" s="20">
        <f t="shared" si="83"/>
        <v>0</v>
      </c>
      <c r="BN27" s="20">
        <f t="shared" si="84"/>
        <v>0</v>
      </c>
      <c r="BO27" s="8">
        <f t="shared" si="26"/>
        <v>0</v>
      </c>
      <c r="BP27" s="8">
        <f>IF('Men''s Epée'!$AN$3=TRUE,G27,0)</f>
        <v>0</v>
      </c>
      <c r="BQ27" s="8">
        <f>IF('Men''s Epée'!$AO$3=TRUE,I27,0)</f>
        <v>0</v>
      </c>
      <c r="BR27" s="8">
        <f>IF('Men''s Epée'!$AP$3=TRUE,K27,0)</f>
        <v>529</v>
      </c>
      <c r="BS27" s="8">
        <f>IF('Men''s Epée'!$AQ$3=TRUE,M27,0)</f>
        <v>290</v>
      </c>
      <c r="BT27" s="8">
        <f t="shared" si="27"/>
        <v>0</v>
      </c>
      <c r="BU27" s="8">
        <f t="shared" si="28"/>
        <v>0</v>
      </c>
      <c r="BV27" s="8">
        <f t="shared" si="29"/>
        <v>0</v>
      </c>
      <c r="BW27" s="8">
        <f t="shared" si="30"/>
        <v>0</v>
      </c>
      <c r="BX27" s="8">
        <f t="shared" si="31"/>
        <v>0</v>
      </c>
      <c r="BY27" s="20">
        <f t="shared" si="85"/>
        <v>0</v>
      </c>
      <c r="BZ27" s="20">
        <f t="shared" si="86"/>
        <v>0</v>
      </c>
      <c r="CA27" s="20">
        <f t="shared" si="87"/>
        <v>0</v>
      </c>
      <c r="CB27" s="20">
        <f t="shared" si="88"/>
        <v>0</v>
      </c>
      <c r="CC27" s="8">
        <f t="shared" si="36"/>
        <v>819</v>
      </c>
      <c r="CD27" s="8">
        <f t="shared" si="37"/>
        <v>0</v>
      </c>
      <c r="CE27" s="8">
        <f t="shared" si="38"/>
        <v>0</v>
      </c>
      <c r="CF27" s="8">
        <f t="shared" si="39"/>
        <v>819</v>
      </c>
    </row>
    <row r="28" spans="1:84" ht="13.5">
      <c r="A28" s="11" t="str">
        <f t="shared" si="0"/>
        <v>25</v>
      </c>
      <c r="B28" s="11">
        <f t="shared" si="1"/>
      </c>
      <c r="C28" s="32" t="s">
        <v>340</v>
      </c>
      <c r="D28" s="30">
        <v>1981</v>
      </c>
      <c r="E28" s="41">
        <f t="shared" si="2"/>
        <v>804</v>
      </c>
      <c r="F28" s="14" t="s">
        <v>4</v>
      </c>
      <c r="G28" s="16">
        <f t="shared" si="59"/>
        <v>0</v>
      </c>
      <c r="H28" s="15" t="s">
        <v>4</v>
      </c>
      <c r="I28" s="16">
        <f t="shared" si="60"/>
        <v>0</v>
      </c>
      <c r="J28" s="15">
        <v>25</v>
      </c>
      <c r="K28" s="16">
        <f>IF(OR('Men''s Epée'!$A$3=1,'Men''s Epée'!$AP$3=TRUE),IF(OR(J28&gt;=33,ISNUMBER(J28)=FALSE),0,VLOOKUP(J28,PointTable,K$3,TRUE)),0)</f>
        <v>289</v>
      </c>
      <c r="L28" s="15">
        <v>13</v>
      </c>
      <c r="M28" s="16">
        <f t="shared" si="61"/>
        <v>515</v>
      </c>
      <c r="N28" s="17"/>
      <c r="O28" s="17"/>
      <c r="P28" s="17"/>
      <c r="Q28" s="17"/>
      <c r="R28" s="17"/>
      <c r="S28" s="17"/>
      <c r="T28" s="17"/>
      <c r="U28" s="17"/>
      <c r="V28" s="17"/>
      <c r="W28" s="18"/>
      <c r="X28" s="17"/>
      <c r="Y28" s="17"/>
      <c r="Z28" s="17"/>
      <c r="AA28" s="18"/>
      <c r="AC28" s="19">
        <f t="shared" si="6"/>
        <v>0</v>
      </c>
      <c r="AD28" s="19">
        <f t="shared" si="62"/>
        <v>0</v>
      </c>
      <c r="AE28" s="19">
        <f t="shared" si="63"/>
        <v>0</v>
      </c>
      <c r="AF28" s="19">
        <f t="shared" si="64"/>
        <v>0</v>
      </c>
      <c r="AG28" s="19">
        <f t="shared" si="65"/>
        <v>0</v>
      </c>
      <c r="AH28" s="19">
        <f t="shared" si="66"/>
        <v>0</v>
      </c>
      <c r="AI28" s="19">
        <f t="shared" si="67"/>
        <v>0</v>
      </c>
      <c r="AJ28" s="19">
        <f t="shared" si="68"/>
        <v>0</v>
      </c>
      <c r="AK28" s="19">
        <f t="shared" si="69"/>
        <v>0</v>
      </c>
      <c r="AL28" s="19">
        <f t="shared" si="70"/>
        <v>0</v>
      </c>
      <c r="AM28" s="19">
        <f t="shared" si="8"/>
        <v>0</v>
      </c>
      <c r="AN28" s="19">
        <f t="shared" si="9"/>
        <v>0</v>
      </c>
      <c r="AO28" s="19">
        <f t="shared" si="10"/>
        <v>0</v>
      </c>
      <c r="AP28" s="19">
        <f t="shared" si="11"/>
        <v>289</v>
      </c>
      <c r="AQ28" s="19">
        <f t="shared" si="12"/>
        <v>515</v>
      </c>
      <c r="AR28" s="19">
        <f t="shared" si="13"/>
        <v>0</v>
      </c>
      <c r="AS28" s="19">
        <f t="shared" si="14"/>
        <v>0</v>
      </c>
      <c r="AT28" s="19">
        <f t="shared" si="15"/>
        <v>0</v>
      </c>
      <c r="AU28" s="19">
        <f t="shared" si="16"/>
        <v>0</v>
      </c>
      <c r="AV28" s="19">
        <f t="shared" si="17"/>
        <v>0</v>
      </c>
      <c r="AW28" s="19">
        <f t="shared" si="71"/>
        <v>0</v>
      </c>
      <c r="AX28" s="19">
        <f t="shared" si="72"/>
        <v>0</v>
      </c>
      <c r="AY28" s="19">
        <f t="shared" si="73"/>
        <v>0</v>
      </c>
      <c r="AZ28" s="19">
        <f t="shared" si="74"/>
        <v>0</v>
      </c>
      <c r="BA28" s="19">
        <f t="shared" si="22"/>
        <v>804</v>
      </c>
      <c r="BB28" s="19">
        <f t="shared" si="23"/>
        <v>0</v>
      </c>
      <c r="BC28" s="19">
        <f t="shared" si="24"/>
        <v>0</v>
      </c>
      <c r="BE28" s="20">
        <f t="shared" si="75"/>
        <v>0</v>
      </c>
      <c r="BF28" s="20">
        <f t="shared" si="76"/>
        <v>0</v>
      </c>
      <c r="BG28" s="20">
        <f t="shared" si="77"/>
        <v>0</v>
      </c>
      <c r="BH28" s="20">
        <f t="shared" si="78"/>
        <v>0</v>
      </c>
      <c r="BI28" s="20">
        <f t="shared" si="79"/>
        <v>0</v>
      </c>
      <c r="BJ28" s="20">
        <f t="shared" si="80"/>
        <v>0</v>
      </c>
      <c r="BK28" s="20">
        <f t="shared" si="81"/>
        <v>0</v>
      </c>
      <c r="BL28" s="20">
        <f t="shared" si="82"/>
        <v>0</v>
      </c>
      <c r="BM28" s="20">
        <f t="shared" si="83"/>
        <v>0</v>
      </c>
      <c r="BN28" s="20">
        <f t="shared" si="84"/>
        <v>0</v>
      </c>
      <c r="BO28" s="8">
        <f t="shared" si="26"/>
        <v>0</v>
      </c>
      <c r="BP28" s="8">
        <f>IF('Men''s Epée'!$AN$3=TRUE,G28,0)</f>
        <v>0</v>
      </c>
      <c r="BQ28" s="8">
        <f>IF('Men''s Epée'!$AO$3=TRUE,I28,0)</f>
        <v>0</v>
      </c>
      <c r="BR28" s="8">
        <f>IF('Men''s Epée'!$AP$3=TRUE,K28,0)</f>
        <v>289</v>
      </c>
      <c r="BS28" s="8">
        <f>IF('Men''s Epée'!$AQ$3=TRUE,M28,0)</f>
        <v>515</v>
      </c>
      <c r="BT28" s="8">
        <f t="shared" si="27"/>
        <v>0</v>
      </c>
      <c r="BU28" s="8">
        <f t="shared" si="28"/>
        <v>0</v>
      </c>
      <c r="BV28" s="8">
        <f t="shared" si="29"/>
        <v>0</v>
      </c>
      <c r="BW28" s="8">
        <f t="shared" si="30"/>
        <v>0</v>
      </c>
      <c r="BX28" s="8">
        <f t="shared" si="31"/>
        <v>0</v>
      </c>
      <c r="BY28" s="20">
        <f t="shared" si="85"/>
        <v>0</v>
      </c>
      <c r="BZ28" s="20">
        <f t="shared" si="86"/>
        <v>0</v>
      </c>
      <c r="CA28" s="20">
        <f t="shared" si="87"/>
        <v>0</v>
      </c>
      <c r="CB28" s="20">
        <f t="shared" si="88"/>
        <v>0</v>
      </c>
      <c r="CC28" s="8">
        <f t="shared" si="36"/>
        <v>804</v>
      </c>
      <c r="CD28" s="8">
        <f t="shared" si="37"/>
        <v>0</v>
      </c>
      <c r="CE28" s="8">
        <f t="shared" si="38"/>
        <v>0</v>
      </c>
      <c r="CF28" s="8">
        <f t="shared" si="39"/>
        <v>804</v>
      </c>
    </row>
    <row r="29" spans="1:84" ht="13.5">
      <c r="A29" s="11" t="str">
        <f t="shared" si="0"/>
        <v>26</v>
      </c>
      <c r="B29" s="11">
        <f t="shared" si="1"/>
      </c>
      <c r="C29" s="12" t="s">
        <v>114</v>
      </c>
      <c r="D29" s="13">
        <v>1973</v>
      </c>
      <c r="E29" s="41">
        <f t="shared" si="2"/>
        <v>777</v>
      </c>
      <c r="F29" s="14">
        <v>32</v>
      </c>
      <c r="G29" s="16">
        <f t="shared" si="59"/>
        <v>275</v>
      </c>
      <c r="H29" s="15" t="s">
        <v>4</v>
      </c>
      <c r="I29" s="16">
        <f t="shared" si="60"/>
        <v>0</v>
      </c>
      <c r="J29" s="15">
        <v>15</v>
      </c>
      <c r="K29" s="16">
        <f>IF(OR('Men''s Epée'!$A$3=1,'Men''s Epée'!$AP$3=TRUE),IF(OR(J29&gt;=33,ISNUMBER(J29)=FALSE),0,VLOOKUP(J29,PointTable,K$3,TRUE)),0)</f>
        <v>502</v>
      </c>
      <c r="L29" s="15" t="s">
        <v>4</v>
      </c>
      <c r="M29" s="16">
        <f t="shared" si="61"/>
        <v>0</v>
      </c>
      <c r="N29" s="17"/>
      <c r="O29" s="17"/>
      <c r="P29" s="17"/>
      <c r="Q29" s="17"/>
      <c r="R29" s="17"/>
      <c r="S29" s="17"/>
      <c r="T29" s="17"/>
      <c r="U29" s="17"/>
      <c r="V29" s="17"/>
      <c r="W29" s="18"/>
      <c r="X29" s="17"/>
      <c r="Y29" s="17"/>
      <c r="Z29" s="17"/>
      <c r="AA29" s="18"/>
      <c r="AC29" s="19">
        <f t="shared" si="6"/>
        <v>0</v>
      </c>
      <c r="AD29" s="19">
        <f t="shared" si="62"/>
        <v>0</v>
      </c>
      <c r="AE29" s="19">
        <f t="shared" si="63"/>
        <v>0</v>
      </c>
      <c r="AF29" s="19">
        <f t="shared" si="64"/>
        <v>0</v>
      </c>
      <c r="AG29" s="19">
        <f t="shared" si="65"/>
        <v>0</v>
      </c>
      <c r="AH29" s="19">
        <f t="shared" si="66"/>
        <v>0</v>
      </c>
      <c r="AI29" s="19">
        <f t="shared" si="67"/>
        <v>0</v>
      </c>
      <c r="AJ29" s="19">
        <f t="shared" si="68"/>
        <v>0</v>
      </c>
      <c r="AK29" s="19">
        <f t="shared" si="69"/>
        <v>0</v>
      </c>
      <c r="AL29" s="19">
        <f t="shared" si="70"/>
        <v>0</v>
      </c>
      <c r="AM29" s="19">
        <f t="shared" si="8"/>
        <v>0</v>
      </c>
      <c r="AN29" s="19">
        <f t="shared" si="9"/>
        <v>275</v>
      </c>
      <c r="AO29" s="19">
        <f t="shared" si="10"/>
        <v>0</v>
      </c>
      <c r="AP29" s="19">
        <f t="shared" si="11"/>
        <v>502</v>
      </c>
      <c r="AQ29" s="19">
        <f t="shared" si="12"/>
        <v>0</v>
      </c>
      <c r="AR29" s="19">
        <f t="shared" si="13"/>
        <v>0</v>
      </c>
      <c r="AS29" s="19">
        <f t="shared" si="14"/>
        <v>0</v>
      </c>
      <c r="AT29" s="19">
        <f t="shared" si="15"/>
        <v>0</v>
      </c>
      <c r="AU29" s="19">
        <f t="shared" si="16"/>
        <v>0</v>
      </c>
      <c r="AV29" s="19">
        <f t="shared" si="17"/>
        <v>0</v>
      </c>
      <c r="AW29" s="19">
        <f t="shared" si="71"/>
        <v>0</v>
      </c>
      <c r="AX29" s="19">
        <f t="shared" si="72"/>
        <v>0</v>
      </c>
      <c r="AY29" s="19">
        <f t="shared" si="73"/>
        <v>0</v>
      </c>
      <c r="AZ29" s="19">
        <f t="shared" si="74"/>
        <v>0</v>
      </c>
      <c r="BA29" s="19">
        <f t="shared" si="22"/>
        <v>777</v>
      </c>
      <c r="BB29" s="19">
        <f t="shared" si="23"/>
        <v>0</v>
      </c>
      <c r="BC29" s="19">
        <f t="shared" si="24"/>
        <v>0</v>
      </c>
      <c r="BE29" s="20">
        <f t="shared" si="75"/>
        <v>0</v>
      </c>
      <c r="BF29" s="20">
        <f t="shared" si="76"/>
        <v>0</v>
      </c>
      <c r="BG29" s="20">
        <f t="shared" si="77"/>
        <v>0</v>
      </c>
      <c r="BH29" s="20">
        <f t="shared" si="78"/>
        <v>0</v>
      </c>
      <c r="BI29" s="20">
        <f t="shared" si="79"/>
        <v>0</v>
      </c>
      <c r="BJ29" s="20">
        <f t="shared" si="80"/>
        <v>0</v>
      </c>
      <c r="BK29" s="20">
        <f t="shared" si="81"/>
        <v>0</v>
      </c>
      <c r="BL29" s="20">
        <f t="shared" si="82"/>
        <v>0</v>
      </c>
      <c r="BM29" s="20">
        <f t="shared" si="83"/>
        <v>0</v>
      </c>
      <c r="BN29" s="20">
        <f t="shared" si="84"/>
        <v>0</v>
      </c>
      <c r="BO29" s="8">
        <f t="shared" si="26"/>
        <v>0</v>
      </c>
      <c r="BP29" s="8">
        <f>IF('Men''s Epée'!$AN$3=TRUE,G29,0)</f>
        <v>275</v>
      </c>
      <c r="BQ29" s="8">
        <f>IF('Men''s Epée'!$AO$3=TRUE,I29,0)</f>
        <v>0</v>
      </c>
      <c r="BR29" s="8">
        <f>IF('Men''s Epée'!$AP$3=TRUE,K29,0)</f>
        <v>502</v>
      </c>
      <c r="BS29" s="8">
        <f>IF('Men''s Epée'!$AQ$3=TRUE,M29,0)</f>
        <v>0</v>
      </c>
      <c r="BT29" s="8">
        <f t="shared" si="27"/>
        <v>0</v>
      </c>
      <c r="BU29" s="8">
        <f t="shared" si="28"/>
        <v>0</v>
      </c>
      <c r="BV29" s="8">
        <f t="shared" si="29"/>
        <v>0</v>
      </c>
      <c r="BW29" s="8">
        <f t="shared" si="30"/>
        <v>0</v>
      </c>
      <c r="BX29" s="8">
        <f t="shared" si="31"/>
        <v>0</v>
      </c>
      <c r="BY29" s="20">
        <f t="shared" si="85"/>
        <v>0</v>
      </c>
      <c r="BZ29" s="20">
        <f t="shared" si="86"/>
        <v>0</v>
      </c>
      <c r="CA29" s="20">
        <f t="shared" si="87"/>
        <v>0</v>
      </c>
      <c r="CB29" s="20">
        <f t="shared" si="88"/>
        <v>0</v>
      </c>
      <c r="CC29" s="8">
        <f t="shared" si="36"/>
        <v>777</v>
      </c>
      <c r="CD29" s="8">
        <f t="shared" si="37"/>
        <v>0</v>
      </c>
      <c r="CE29" s="8">
        <f t="shared" si="38"/>
        <v>0</v>
      </c>
      <c r="CF29" s="8">
        <f t="shared" si="39"/>
        <v>777</v>
      </c>
    </row>
    <row r="30" spans="1:84" ht="13.5">
      <c r="A30" s="11" t="str">
        <f t="shared" si="0"/>
        <v>27</v>
      </c>
      <c r="B30" s="11">
        <f t="shared" si="1"/>
      </c>
      <c r="C30" s="12" t="s">
        <v>156</v>
      </c>
      <c r="D30" s="13">
        <v>1977</v>
      </c>
      <c r="E30" s="41">
        <f t="shared" si="2"/>
        <v>744</v>
      </c>
      <c r="F30" s="14">
        <v>25</v>
      </c>
      <c r="G30" s="16">
        <f t="shared" si="59"/>
        <v>289</v>
      </c>
      <c r="H30" s="15" t="s">
        <v>4</v>
      </c>
      <c r="I30" s="16">
        <f t="shared" si="60"/>
        <v>0</v>
      </c>
      <c r="J30" s="15" t="s">
        <v>4</v>
      </c>
      <c r="K30" s="16">
        <f>IF(OR('Men''s Epée'!$A$3=1,'Men''s Epée'!$AP$3=TRUE),IF(OR(J30&gt;=33,ISNUMBER(J30)=FALSE),0,VLOOKUP(J30,PointTable,K$3,TRUE)),0)</f>
        <v>0</v>
      </c>
      <c r="L30" s="15" t="s">
        <v>4</v>
      </c>
      <c r="M30" s="16">
        <f t="shared" si="61"/>
        <v>0</v>
      </c>
      <c r="N30" s="17">
        <v>454.74</v>
      </c>
      <c r="O30" s="17"/>
      <c r="P30" s="17"/>
      <c r="Q30" s="17"/>
      <c r="R30" s="17"/>
      <c r="S30" s="17"/>
      <c r="T30" s="17"/>
      <c r="U30" s="17"/>
      <c r="V30" s="17"/>
      <c r="W30" s="18"/>
      <c r="X30" s="17"/>
      <c r="Y30" s="17"/>
      <c r="Z30" s="17"/>
      <c r="AA30" s="18"/>
      <c r="AC30" s="19">
        <f t="shared" si="6"/>
        <v>454.74</v>
      </c>
      <c r="AD30" s="19">
        <f t="shared" si="62"/>
        <v>0</v>
      </c>
      <c r="AE30" s="19">
        <f t="shared" si="63"/>
        <v>0</v>
      </c>
      <c r="AF30" s="19">
        <f t="shared" si="64"/>
        <v>0</v>
      </c>
      <c r="AG30" s="19">
        <f t="shared" si="65"/>
        <v>0</v>
      </c>
      <c r="AH30" s="19">
        <f t="shared" si="66"/>
        <v>0</v>
      </c>
      <c r="AI30" s="19">
        <f t="shared" si="67"/>
        <v>0</v>
      </c>
      <c r="AJ30" s="19">
        <f t="shared" si="68"/>
        <v>0</v>
      </c>
      <c r="AK30" s="19">
        <f t="shared" si="69"/>
        <v>0</v>
      </c>
      <c r="AL30" s="19">
        <f t="shared" si="70"/>
        <v>0</v>
      </c>
      <c r="AM30" s="19">
        <f t="shared" si="8"/>
        <v>454.74</v>
      </c>
      <c r="AN30" s="19">
        <f t="shared" si="9"/>
        <v>289</v>
      </c>
      <c r="AO30" s="19">
        <f t="shared" si="10"/>
        <v>0</v>
      </c>
      <c r="AP30" s="19">
        <f t="shared" si="11"/>
        <v>0</v>
      </c>
      <c r="AQ30" s="19">
        <f t="shared" si="12"/>
        <v>0</v>
      </c>
      <c r="AR30" s="19">
        <f t="shared" si="13"/>
        <v>0</v>
      </c>
      <c r="AS30" s="19">
        <f t="shared" si="14"/>
        <v>0</v>
      </c>
      <c r="AT30" s="19">
        <f t="shared" si="15"/>
        <v>0</v>
      </c>
      <c r="AU30" s="19">
        <f t="shared" si="16"/>
        <v>0</v>
      </c>
      <c r="AV30" s="19">
        <f t="shared" si="17"/>
        <v>0</v>
      </c>
      <c r="AW30" s="19">
        <f t="shared" si="71"/>
        <v>0</v>
      </c>
      <c r="AX30" s="19">
        <f t="shared" si="72"/>
        <v>0</v>
      </c>
      <c r="AY30" s="19">
        <f t="shared" si="73"/>
        <v>0</v>
      </c>
      <c r="AZ30" s="19">
        <f t="shared" si="74"/>
        <v>0</v>
      </c>
      <c r="BA30" s="19">
        <f t="shared" si="22"/>
        <v>289</v>
      </c>
      <c r="BB30" s="19">
        <f t="shared" si="23"/>
        <v>0</v>
      </c>
      <c r="BC30" s="19">
        <f t="shared" si="24"/>
        <v>0</v>
      </c>
      <c r="BE30" s="20">
        <f t="shared" si="75"/>
        <v>454.74</v>
      </c>
      <c r="BF30" s="20">
        <f t="shared" si="76"/>
        <v>0</v>
      </c>
      <c r="BG30" s="20">
        <f t="shared" si="77"/>
        <v>0</v>
      </c>
      <c r="BH30" s="20">
        <f t="shared" si="78"/>
        <v>0</v>
      </c>
      <c r="BI30" s="20">
        <f t="shared" si="79"/>
        <v>0</v>
      </c>
      <c r="BJ30" s="20">
        <f t="shared" si="80"/>
        <v>0</v>
      </c>
      <c r="BK30" s="20">
        <f t="shared" si="81"/>
        <v>0</v>
      </c>
      <c r="BL30" s="20">
        <f t="shared" si="82"/>
        <v>0</v>
      </c>
      <c r="BM30" s="20">
        <f t="shared" si="83"/>
        <v>0</v>
      </c>
      <c r="BN30" s="20">
        <f t="shared" si="84"/>
        <v>0</v>
      </c>
      <c r="BO30" s="8">
        <f t="shared" si="26"/>
        <v>454.74</v>
      </c>
      <c r="BP30" s="8">
        <f>IF('Men''s Epée'!$AN$3=TRUE,G30,0)</f>
        <v>289</v>
      </c>
      <c r="BQ30" s="8">
        <f>IF('Men''s Epée'!$AO$3=TRUE,I30,0)</f>
        <v>0</v>
      </c>
      <c r="BR30" s="8">
        <f>IF('Men''s Epée'!$AP$3=TRUE,K30,0)</f>
        <v>0</v>
      </c>
      <c r="BS30" s="8">
        <f>IF('Men''s Epée'!$AQ$3=TRUE,M30,0)</f>
        <v>0</v>
      </c>
      <c r="BT30" s="8">
        <f t="shared" si="27"/>
        <v>0</v>
      </c>
      <c r="BU30" s="8">
        <f t="shared" si="28"/>
        <v>0</v>
      </c>
      <c r="BV30" s="8">
        <f t="shared" si="29"/>
        <v>0</v>
      </c>
      <c r="BW30" s="8">
        <f t="shared" si="30"/>
        <v>0</v>
      </c>
      <c r="BX30" s="8">
        <f t="shared" si="31"/>
        <v>0</v>
      </c>
      <c r="BY30" s="20">
        <f t="shared" si="85"/>
        <v>0</v>
      </c>
      <c r="BZ30" s="20">
        <f t="shared" si="86"/>
        <v>0</v>
      </c>
      <c r="CA30" s="20">
        <f t="shared" si="87"/>
        <v>0</v>
      </c>
      <c r="CB30" s="20">
        <f t="shared" si="88"/>
        <v>0</v>
      </c>
      <c r="CC30" s="8">
        <f t="shared" si="36"/>
        <v>289</v>
      </c>
      <c r="CD30" s="8">
        <f t="shared" si="37"/>
        <v>0</v>
      </c>
      <c r="CE30" s="8">
        <f t="shared" si="38"/>
        <v>0</v>
      </c>
      <c r="CF30" s="8">
        <f t="shared" si="39"/>
        <v>744</v>
      </c>
    </row>
    <row r="31" spans="1:84" ht="13.5">
      <c r="A31" s="11" t="str">
        <f t="shared" si="0"/>
        <v>28</v>
      </c>
      <c r="B31" s="11">
        <f t="shared" si="1"/>
      </c>
      <c r="C31" s="12" t="s">
        <v>106</v>
      </c>
      <c r="D31" s="13">
        <v>1979</v>
      </c>
      <c r="E31" s="41">
        <f t="shared" si="2"/>
        <v>690</v>
      </c>
      <c r="F31" s="14" t="s">
        <v>4</v>
      </c>
      <c r="G31" s="16">
        <f t="shared" si="59"/>
        <v>0</v>
      </c>
      <c r="H31" s="15" t="s">
        <v>4</v>
      </c>
      <c r="I31" s="16">
        <f t="shared" si="60"/>
        <v>0</v>
      </c>
      <c r="J31" s="15" t="s">
        <v>4</v>
      </c>
      <c r="K31" s="16">
        <f>IF(OR('Men''s Epée'!$A$3=1,'Men''s Epée'!$AP$3=TRUE),IF(OR(J31&gt;=33,ISNUMBER(J31)=FALSE),0,VLOOKUP(J31,PointTable,K$3,TRUE)),0)</f>
        <v>0</v>
      </c>
      <c r="L31" s="15">
        <v>7</v>
      </c>
      <c r="M31" s="16">
        <f t="shared" si="61"/>
        <v>690</v>
      </c>
      <c r="N31" s="17"/>
      <c r="O31" s="17"/>
      <c r="P31" s="17"/>
      <c r="Q31" s="17"/>
      <c r="R31" s="17"/>
      <c r="S31" s="17"/>
      <c r="T31" s="17"/>
      <c r="U31" s="17"/>
      <c r="V31" s="17"/>
      <c r="W31" s="18"/>
      <c r="X31" s="17"/>
      <c r="Y31" s="17"/>
      <c r="Z31" s="17"/>
      <c r="AA31" s="18"/>
      <c r="AC31" s="19">
        <f t="shared" si="6"/>
        <v>0</v>
      </c>
      <c r="AD31" s="19">
        <f t="shared" si="62"/>
        <v>0</v>
      </c>
      <c r="AE31" s="19">
        <f t="shared" si="63"/>
        <v>0</v>
      </c>
      <c r="AF31" s="19">
        <f t="shared" si="64"/>
        <v>0</v>
      </c>
      <c r="AG31" s="19">
        <f t="shared" si="65"/>
        <v>0</v>
      </c>
      <c r="AH31" s="19">
        <f t="shared" si="66"/>
        <v>0</v>
      </c>
      <c r="AI31" s="19">
        <f t="shared" si="67"/>
        <v>0</v>
      </c>
      <c r="AJ31" s="19">
        <f t="shared" si="68"/>
        <v>0</v>
      </c>
      <c r="AK31" s="19">
        <f t="shared" si="69"/>
        <v>0</v>
      </c>
      <c r="AL31" s="19">
        <f t="shared" si="70"/>
        <v>0</v>
      </c>
      <c r="AM31" s="19">
        <f t="shared" si="8"/>
        <v>0</v>
      </c>
      <c r="AN31" s="19">
        <f t="shared" si="9"/>
        <v>0</v>
      </c>
      <c r="AO31" s="19">
        <f t="shared" si="10"/>
        <v>0</v>
      </c>
      <c r="AP31" s="19">
        <f t="shared" si="11"/>
        <v>0</v>
      </c>
      <c r="AQ31" s="19">
        <f t="shared" si="12"/>
        <v>690</v>
      </c>
      <c r="AR31" s="19">
        <f t="shared" si="13"/>
        <v>0</v>
      </c>
      <c r="AS31" s="19">
        <f t="shared" si="14"/>
        <v>0</v>
      </c>
      <c r="AT31" s="19">
        <f t="shared" si="15"/>
        <v>0</v>
      </c>
      <c r="AU31" s="19">
        <f t="shared" si="16"/>
        <v>0</v>
      </c>
      <c r="AV31" s="19">
        <f t="shared" si="17"/>
        <v>0</v>
      </c>
      <c r="AW31" s="19">
        <f t="shared" si="71"/>
        <v>0</v>
      </c>
      <c r="AX31" s="19">
        <f t="shared" si="72"/>
        <v>0</v>
      </c>
      <c r="AY31" s="19">
        <f t="shared" si="73"/>
        <v>0</v>
      </c>
      <c r="AZ31" s="19">
        <f t="shared" si="74"/>
        <v>0</v>
      </c>
      <c r="BA31" s="19">
        <f t="shared" si="22"/>
        <v>690</v>
      </c>
      <c r="BB31" s="19">
        <f t="shared" si="23"/>
        <v>0</v>
      </c>
      <c r="BC31" s="19">
        <f t="shared" si="24"/>
        <v>0</v>
      </c>
      <c r="BE31" s="20">
        <f t="shared" si="75"/>
        <v>0</v>
      </c>
      <c r="BF31" s="20">
        <f t="shared" si="76"/>
        <v>0</v>
      </c>
      <c r="BG31" s="20">
        <f t="shared" si="77"/>
        <v>0</v>
      </c>
      <c r="BH31" s="20">
        <f t="shared" si="78"/>
        <v>0</v>
      </c>
      <c r="BI31" s="20">
        <f t="shared" si="79"/>
        <v>0</v>
      </c>
      <c r="BJ31" s="20">
        <f t="shared" si="80"/>
        <v>0</v>
      </c>
      <c r="BK31" s="20">
        <f t="shared" si="81"/>
        <v>0</v>
      </c>
      <c r="BL31" s="20">
        <f t="shared" si="82"/>
        <v>0</v>
      </c>
      <c r="BM31" s="20">
        <f t="shared" si="83"/>
        <v>0</v>
      </c>
      <c r="BN31" s="20">
        <f t="shared" si="84"/>
        <v>0</v>
      </c>
      <c r="BO31" s="8">
        <f t="shared" si="26"/>
        <v>0</v>
      </c>
      <c r="BP31" s="8">
        <f>IF('Men''s Epée'!$AN$3=TRUE,G31,0)</f>
        <v>0</v>
      </c>
      <c r="BQ31" s="8">
        <f>IF('Men''s Epée'!$AO$3=TRUE,I31,0)</f>
        <v>0</v>
      </c>
      <c r="BR31" s="8">
        <f>IF('Men''s Epée'!$AP$3=TRUE,K31,0)</f>
        <v>0</v>
      </c>
      <c r="BS31" s="8">
        <f>IF('Men''s Epée'!$AQ$3=TRUE,M31,0)</f>
        <v>690</v>
      </c>
      <c r="BT31" s="8">
        <f t="shared" si="27"/>
        <v>0</v>
      </c>
      <c r="BU31" s="8">
        <f t="shared" si="28"/>
        <v>0</v>
      </c>
      <c r="BV31" s="8">
        <f t="shared" si="29"/>
        <v>0</v>
      </c>
      <c r="BW31" s="8">
        <f t="shared" si="30"/>
        <v>0</v>
      </c>
      <c r="BX31" s="8">
        <f t="shared" si="31"/>
        <v>0</v>
      </c>
      <c r="BY31" s="20">
        <f t="shared" si="85"/>
        <v>0</v>
      </c>
      <c r="BZ31" s="20">
        <f t="shared" si="86"/>
        <v>0</v>
      </c>
      <c r="CA31" s="20">
        <f t="shared" si="87"/>
        <v>0</v>
      </c>
      <c r="CB31" s="20">
        <f t="shared" si="88"/>
        <v>0</v>
      </c>
      <c r="CC31" s="8">
        <f t="shared" si="36"/>
        <v>690</v>
      </c>
      <c r="CD31" s="8">
        <f t="shared" si="37"/>
        <v>0</v>
      </c>
      <c r="CE31" s="8">
        <f t="shared" si="38"/>
        <v>0</v>
      </c>
      <c r="CF31" s="8">
        <f t="shared" si="39"/>
        <v>690</v>
      </c>
    </row>
    <row r="32" spans="1:84" ht="13.5">
      <c r="A32" s="11" t="str">
        <f t="shared" si="0"/>
        <v>29</v>
      </c>
      <c r="B32" s="11" t="str">
        <f t="shared" si="1"/>
        <v>#</v>
      </c>
      <c r="C32" s="12" t="s">
        <v>239</v>
      </c>
      <c r="D32" s="13">
        <v>1986</v>
      </c>
      <c r="E32" s="41">
        <f t="shared" si="2"/>
        <v>660</v>
      </c>
      <c r="F32" s="14">
        <v>17</v>
      </c>
      <c r="G32" s="16">
        <f t="shared" si="59"/>
        <v>350</v>
      </c>
      <c r="H32" s="15" t="s">
        <v>4</v>
      </c>
      <c r="I32" s="16">
        <f t="shared" si="60"/>
        <v>0</v>
      </c>
      <c r="J32" s="15" t="s">
        <v>4</v>
      </c>
      <c r="K32" s="16">
        <f>IF(OR('Men''s Epée'!$A$3=1,'Men''s Epée'!$AP$3=TRUE),IF(OR(J32&gt;=33,ISNUMBER(J32)=FALSE),0,VLOOKUP(J32,PointTable,K$3,TRUE)),0)</f>
        <v>0</v>
      </c>
      <c r="L32" s="15">
        <v>25</v>
      </c>
      <c r="M32" s="16">
        <f t="shared" si="61"/>
        <v>310</v>
      </c>
      <c r="N32" s="17"/>
      <c r="O32" s="17"/>
      <c r="P32" s="17"/>
      <c r="Q32" s="17"/>
      <c r="R32" s="17"/>
      <c r="S32" s="17"/>
      <c r="T32" s="17"/>
      <c r="U32" s="17"/>
      <c r="V32" s="17"/>
      <c r="W32" s="18"/>
      <c r="X32" s="17"/>
      <c r="Y32" s="17"/>
      <c r="Z32" s="17"/>
      <c r="AA32" s="18"/>
      <c r="AC32" s="19">
        <f t="shared" si="6"/>
        <v>0</v>
      </c>
      <c r="AD32" s="19">
        <f t="shared" si="62"/>
        <v>0</v>
      </c>
      <c r="AE32" s="19">
        <f t="shared" si="63"/>
        <v>0</v>
      </c>
      <c r="AF32" s="19">
        <f t="shared" si="64"/>
        <v>0</v>
      </c>
      <c r="AG32" s="19">
        <f t="shared" si="65"/>
        <v>0</v>
      </c>
      <c r="AH32" s="19">
        <f t="shared" si="66"/>
        <v>0</v>
      </c>
      <c r="AI32" s="19">
        <f t="shared" si="67"/>
        <v>0</v>
      </c>
      <c r="AJ32" s="19">
        <f t="shared" si="68"/>
        <v>0</v>
      </c>
      <c r="AK32" s="19">
        <f t="shared" si="69"/>
        <v>0</v>
      </c>
      <c r="AL32" s="19">
        <f t="shared" si="70"/>
        <v>0</v>
      </c>
      <c r="AM32" s="19">
        <f t="shared" si="8"/>
        <v>0</v>
      </c>
      <c r="AN32" s="19">
        <f t="shared" si="9"/>
        <v>350</v>
      </c>
      <c r="AO32" s="19">
        <f t="shared" si="10"/>
        <v>0</v>
      </c>
      <c r="AP32" s="19">
        <f t="shared" si="11"/>
        <v>0</v>
      </c>
      <c r="AQ32" s="19">
        <f t="shared" si="12"/>
        <v>310</v>
      </c>
      <c r="AR32" s="19">
        <f t="shared" si="13"/>
        <v>0</v>
      </c>
      <c r="AS32" s="19">
        <f t="shared" si="14"/>
        <v>0</v>
      </c>
      <c r="AT32" s="19">
        <f t="shared" si="15"/>
        <v>0</v>
      </c>
      <c r="AU32" s="19">
        <f t="shared" si="16"/>
        <v>0</v>
      </c>
      <c r="AV32" s="19">
        <f t="shared" si="17"/>
        <v>0</v>
      </c>
      <c r="AW32" s="19">
        <f t="shared" si="71"/>
        <v>0</v>
      </c>
      <c r="AX32" s="19">
        <f t="shared" si="72"/>
        <v>0</v>
      </c>
      <c r="AY32" s="19">
        <f t="shared" si="73"/>
        <v>0</v>
      </c>
      <c r="AZ32" s="19">
        <f t="shared" si="74"/>
        <v>0</v>
      </c>
      <c r="BA32" s="19">
        <f t="shared" si="22"/>
        <v>660</v>
      </c>
      <c r="BB32" s="19">
        <f t="shared" si="23"/>
        <v>0</v>
      </c>
      <c r="BC32" s="19">
        <f t="shared" si="24"/>
        <v>0</v>
      </c>
      <c r="BE32" s="20">
        <f t="shared" si="75"/>
        <v>0</v>
      </c>
      <c r="BF32" s="20">
        <f t="shared" si="76"/>
        <v>0</v>
      </c>
      <c r="BG32" s="20">
        <f t="shared" si="77"/>
        <v>0</v>
      </c>
      <c r="BH32" s="20">
        <f t="shared" si="78"/>
        <v>0</v>
      </c>
      <c r="BI32" s="20">
        <f t="shared" si="79"/>
        <v>0</v>
      </c>
      <c r="BJ32" s="20">
        <f t="shared" si="80"/>
        <v>0</v>
      </c>
      <c r="BK32" s="20">
        <f t="shared" si="81"/>
        <v>0</v>
      </c>
      <c r="BL32" s="20">
        <f t="shared" si="82"/>
        <v>0</v>
      </c>
      <c r="BM32" s="20">
        <f t="shared" si="83"/>
        <v>0</v>
      </c>
      <c r="BN32" s="20">
        <f t="shared" si="84"/>
        <v>0</v>
      </c>
      <c r="BO32" s="8">
        <f t="shared" si="26"/>
        <v>0</v>
      </c>
      <c r="BP32" s="8">
        <f>IF('Men''s Epée'!$AN$3=TRUE,G32,0)</f>
        <v>350</v>
      </c>
      <c r="BQ32" s="8">
        <f>IF('Men''s Epée'!$AO$3=TRUE,I32,0)</f>
        <v>0</v>
      </c>
      <c r="BR32" s="8">
        <f>IF('Men''s Epée'!$AP$3=TRUE,K32,0)</f>
        <v>0</v>
      </c>
      <c r="BS32" s="8">
        <f>IF('Men''s Epée'!$AQ$3=TRUE,M32,0)</f>
        <v>310</v>
      </c>
      <c r="BT32" s="8">
        <f t="shared" si="27"/>
        <v>0</v>
      </c>
      <c r="BU32" s="8">
        <f t="shared" si="28"/>
        <v>0</v>
      </c>
      <c r="BV32" s="8">
        <f t="shared" si="29"/>
        <v>0</v>
      </c>
      <c r="BW32" s="8">
        <f t="shared" si="30"/>
        <v>0</v>
      </c>
      <c r="BX32" s="8">
        <f t="shared" si="31"/>
        <v>0</v>
      </c>
      <c r="BY32" s="20">
        <f t="shared" si="85"/>
        <v>0</v>
      </c>
      <c r="BZ32" s="20">
        <f t="shared" si="86"/>
        <v>0</v>
      </c>
      <c r="CA32" s="20">
        <f t="shared" si="87"/>
        <v>0</v>
      </c>
      <c r="CB32" s="20">
        <f t="shared" si="88"/>
        <v>0</v>
      </c>
      <c r="CC32" s="8">
        <f t="shared" si="36"/>
        <v>660</v>
      </c>
      <c r="CD32" s="8">
        <f t="shared" si="37"/>
        <v>0</v>
      </c>
      <c r="CE32" s="8">
        <f t="shared" si="38"/>
        <v>0</v>
      </c>
      <c r="CF32" s="8">
        <f t="shared" si="39"/>
        <v>660</v>
      </c>
    </row>
    <row r="33" spans="1:84" ht="13.5">
      <c r="A33" s="11" t="str">
        <f t="shared" si="0"/>
        <v>30</v>
      </c>
      <c r="B33" s="11" t="str">
        <f t="shared" si="1"/>
        <v>#</v>
      </c>
      <c r="C33" s="32" t="s">
        <v>338</v>
      </c>
      <c r="D33" s="30">
        <v>1985</v>
      </c>
      <c r="E33" s="41">
        <f t="shared" si="2"/>
        <v>615</v>
      </c>
      <c r="F33" s="14" t="s">
        <v>4</v>
      </c>
      <c r="G33" s="16">
        <f t="shared" si="59"/>
        <v>0</v>
      </c>
      <c r="H33" s="15" t="s">
        <v>4</v>
      </c>
      <c r="I33" s="16">
        <f t="shared" si="60"/>
        <v>0</v>
      </c>
      <c r="J33" s="15">
        <v>22</v>
      </c>
      <c r="K33" s="16">
        <f>IF(OR('Men''s Epée'!$A$3=1,'Men''s Epée'!$AP$3=TRUE),IF(OR(J33&gt;=33,ISNUMBER(J33)=FALSE),0,VLOOKUP(J33,PointTable,K$3,TRUE)),0)</f>
        <v>340</v>
      </c>
      <c r="L33" s="15">
        <v>32</v>
      </c>
      <c r="M33" s="16">
        <f t="shared" si="61"/>
        <v>275</v>
      </c>
      <c r="N33" s="17"/>
      <c r="O33" s="17"/>
      <c r="P33" s="17"/>
      <c r="Q33" s="17"/>
      <c r="R33" s="17"/>
      <c r="S33" s="17"/>
      <c r="T33" s="17"/>
      <c r="U33" s="17"/>
      <c r="V33" s="17"/>
      <c r="W33" s="18"/>
      <c r="X33" s="17"/>
      <c r="Y33" s="17"/>
      <c r="Z33" s="17"/>
      <c r="AA33" s="18"/>
      <c r="AC33" s="19">
        <f t="shared" si="6"/>
        <v>0</v>
      </c>
      <c r="AD33" s="19">
        <f t="shared" si="62"/>
        <v>0</v>
      </c>
      <c r="AE33" s="19">
        <f t="shared" si="63"/>
        <v>0</v>
      </c>
      <c r="AF33" s="19">
        <f t="shared" si="64"/>
        <v>0</v>
      </c>
      <c r="AG33" s="19">
        <f t="shared" si="65"/>
        <v>0</v>
      </c>
      <c r="AH33" s="19">
        <f t="shared" si="66"/>
        <v>0</v>
      </c>
      <c r="AI33" s="19">
        <f t="shared" si="67"/>
        <v>0</v>
      </c>
      <c r="AJ33" s="19">
        <f t="shared" si="68"/>
        <v>0</v>
      </c>
      <c r="AK33" s="19">
        <f t="shared" si="69"/>
        <v>0</v>
      </c>
      <c r="AL33" s="19">
        <f t="shared" si="70"/>
        <v>0</v>
      </c>
      <c r="AM33" s="19">
        <f t="shared" si="8"/>
        <v>0</v>
      </c>
      <c r="AN33" s="19">
        <f t="shared" si="9"/>
        <v>0</v>
      </c>
      <c r="AO33" s="19">
        <f t="shared" si="10"/>
        <v>0</v>
      </c>
      <c r="AP33" s="19">
        <f t="shared" si="11"/>
        <v>340</v>
      </c>
      <c r="AQ33" s="19">
        <f t="shared" si="12"/>
        <v>275</v>
      </c>
      <c r="AR33" s="19">
        <f t="shared" si="13"/>
        <v>0</v>
      </c>
      <c r="AS33" s="19">
        <f t="shared" si="14"/>
        <v>0</v>
      </c>
      <c r="AT33" s="19">
        <f t="shared" si="15"/>
        <v>0</v>
      </c>
      <c r="AU33" s="19">
        <f t="shared" si="16"/>
        <v>0</v>
      </c>
      <c r="AV33" s="19">
        <f t="shared" si="17"/>
        <v>0</v>
      </c>
      <c r="AW33" s="19">
        <f t="shared" si="71"/>
        <v>0</v>
      </c>
      <c r="AX33" s="19">
        <f t="shared" si="72"/>
        <v>0</v>
      </c>
      <c r="AY33" s="19">
        <f t="shared" si="73"/>
        <v>0</v>
      </c>
      <c r="AZ33" s="19">
        <f t="shared" si="74"/>
        <v>0</v>
      </c>
      <c r="BA33" s="19">
        <f t="shared" si="22"/>
        <v>615</v>
      </c>
      <c r="BB33" s="19">
        <f t="shared" si="23"/>
        <v>0</v>
      </c>
      <c r="BC33" s="19">
        <f t="shared" si="24"/>
        <v>0</v>
      </c>
      <c r="BE33" s="20">
        <f t="shared" si="75"/>
        <v>0</v>
      </c>
      <c r="BF33" s="20">
        <f t="shared" si="76"/>
        <v>0</v>
      </c>
      <c r="BG33" s="20">
        <f t="shared" si="77"/>
        <v>0</v>
      </c>
      <c r="BH33" s="20">
        <f t="shared" si="78"/>
        <v>0</v>
      </c>
      <c r="BI33" s="20">
        <f t="shared" si="79"/>
        <v>0</v>
      </c>
      <c r="BJ33" s="20">
        <f t="shared" si="80"/>
        <v>0</v>
      </c>
      <c r="BK33" s="20">
        <f t="shared" si="81"/>
        <v>0</v>
      </c>
      <c r="BL33" s="20">
        <f t="shared" si="82"/>
        <v>0</v>
      </c>
      <c r="BM33" s="20">
        <f t="shared" si="83"/>
        <v>0</v>
      </c>
      <c r="BN33" s="20">
        <f t="shared" si="84"/>
        <v>0</v>
      </c>
      <c r="BO33" s="8">
        <f t="shared" si="26"/>
        <v>0</v>
      </c>
      <c r="BP33" s="8">
        <f>IF('Men''s Epée'!$AN$3=TRUE,G33,0)</f>
        <v>0</v>
      </c>
      <c r="BQ33" s="8">
        <f>IF('Men''s Epée'!$AO$3=TRUE,I33,0)</f>
        <v>0</v>
      </c>
      <c r="BR33" s="8">
        <f>IF('Men''s Epée'!$AP$3=TRUE,K33,0)</f>
        <v>340</v>
      </c>
      <c r="BS33" s="8">
        <f>IF('Men''s Epée'!$AQ$3=TRUE,M33,0)</f>
        <v>275</v>
      </c>
      <c r="BT33" s="8">
        <f t="shared" si="27"/>
        <v>0</v>
      </c>
      <c r="BU33" s="8">
        <f t="shared" si="28"/>
        <v>0</v>
      </c>
      <c r="BV33" s="8">
        <f t="shared" si="29"/>
        <v>0</v>
      </c>
      <c r="BW33" s="8">
        <f t="shared" si="30"/>
        <v>0</v>
      </c>
      <c r="BX33" s="8">
        <f t="shared" si="31"/>
        <v>0</v>
      </c>
      <c r="BY33" s="20">
        <f t="shared" si="85"/>
        <v>0</v>
      </c>
      <c r="BZ33" s="20">
        <f t="shared" si="86"/>
        <v>0</v>
      </c>
      <c r="CA33" s="20">
        <f t="shared" si="87"/>
        <v>0</v>
      </c>
      <c r="CB33" s="20">
        <f t="shared" si="88"/>
        <v>0</v>
      </c>
      <c r="CC33" s="8">
        <f t="shared" si="36"/>
        <v>615</v>
      </c>
      <c r="CD33" s="8">
        <f t="shared" si="37"/>
        <v>0</v>
      </c>
      <c r="CE33" s="8">
        <f t="shared" si="38"/>
        <v>0</v>
      </c>
      <c r="CF33" s="8">
        <f t="shared" si="39"/>
        <v>615</v>
      </c>
    </row>
    <row r="34" spans="1:84" ht="13.5">
      <c r="A34" s="11" t="str">
        <f t="shared" si="0"/>
        <v>31</v>
      </c>
      <c r="B34" s="11">
        <f t="shared" si="1"/>
      </c>
      <c r="C34" s="32" t="s">
        <v>341</v>
      </c>
      <c r="D34" s="30">
        <v>1983</v>
      </c>
      <c r="E34" s="41">
        <f t="shared" si="2"/>
        <v>570</v>
      </c>
      <c r="F34" s="14" t="s">
        <v>4</v>
      </c>
      <c r="G34" s="16">
        <f t="shared" si="59"/>
        <v>0</v>
      </c>
      <c r="H34" s="15" t="s">
        <v>4</v>
      </c>
      <c r="I34" s="16">
        <f t="shared" si="60"/>
        <v>0</v>
      </c>
      <c r="J34" s="15">
        <v>27</v>
      </c>
      <c r="K34" s="16">
        <f>IF(OR('Men''s Epée'!$A$3=1,'Men''s Epée'!$AP$3=TRUE),IF(OR(J34&gt;=33,ISNUMBER(J34)=FALSE),0,VLOOKUP(J34,PointTable,K$3,TRUE)),0)</f>
        <v>285</v>
      </c>
      <c r="L34" s="15">
        <v>30</v>
      </c>
      <c r="M34" s="16">
        <f t="shared" si="61"/>
        <v>285</v>
      </c>
      <c r="N34" s="17"/>
      <c r="O34" s="17"/>
      <c r="P34" s="17"/>
      <c r="Q34" s="17"/>
      <c r="R34" s="17"/>
      <c r="S34" s="17"/>
      <c r="T34" s="17"/>
      <c r="U34" s="17"/>
      <c r="V34" s="17"/>
      <c r="W34" s="18"/>
      <c r="X34" s="17"/>
      <c r="Y34" s="17"/>
      <c r="Z34" s="17"/>
      <c r="AA34" s="18"/>
      <c r="AC34" s="19">
        <f t="shared" si="6"/>
        <v>0</v>
      </c>
      <c r="AD34" s="19">
        <f t="shared" si="62"/>
        <v>0</v>
      </c>
      <c r="AE34" s="19">
        <f t="shared" si="63"/>
        <v>0</v>
      </c>
      <c r="AF34" s="19">
        <f t="shared" si="64"/>
        <v>0</v>
      </c>
      <c r="AG34" s="19">
        <f t="shared" si="65"/>
        <v>0</v>
      </c>
      <c r="AH34" s="19">
        <f t="shared" si="66"/>
        <v>0</v>
      </c>
      <c r="AI34" s="19">
        <f t="shared" si="67"/>
        <v>0</v>
      </c>
      <c r="AJ34" s="19">
        <f t="shared" si="68"/>
        <v>0</v>
      </c>
      <c r="AK34" s="19">
        <f t="shared" si="69"/>
        <v>0</v>
      </c>
      <c r="AL34" s="19">
        <f t="shared" si="70"/>
        <v>0</v>
      </c>
      <c r="AM34" s="19">
        <f t="shared" si="8"/>
        <v>0</v>
      </c>
      <c r="AN34" s="19">
        <f t="shared" si="9"/>
        <v>0</v>
      </c>
      <c r="AO34" s="19">
        <f t="shared" si="10"/>
        <v>0</v>
      </c>
      <c r="AP34" s="19">
        <f t="shared" si="11"/>
        <v>285</v>
      </c>
      <c r="AQ34" s="19">
        <f t="shared" si="12"/>
        <v>285</v>
      </c>
      <c r="AR34" s="19">
        <f t="shared" si="13"/>
        <v>0</v>
      </c>
      <c r="AS34" s="19">
        <f t="shared" si="14"/>
        <v>0</v>
      </c>
      <c r="AT34" s="19">
        <f t="shared" si="15"/>
        <v>0</v>
      </c>
      <c r="AU34" s="19">
        <f t="shared" si="16"/>
        <v>0</v>
      </c>
      <c r="AV34" s="19">
        <f t="shared" si="17"/>
        <v>0</v>
      </c>
      <c r="AW34" s="19">
        <f t="shared" si="71"/>
        <v>0</v>
      </c>
      <c r="AX34" s="19">
        <f t="shared" si="72"/>
        <v>0</v>
      </c>
      <c r="AY34" s="19">
        <f t="shared" si="73"/>
        <v>0</v>
      </c>
      <c r="AZ34" s="19">
        <f t="shared" si="74"/>
        <v>0</v>
      </c>
      <c r="BA34" s="19">
        <f t="shared" si="22"/>
        <v>570</v>
      </c>
      <c r="BB34" s="19">
        <f t="shared" si="23"/>
        <v>0</v>
      </c>
      <c r="BC34" s="19">
        <f t="shared" si="24"/>
        <v>0</v>
      </c>
      <c r="BE34" s="20">
        <f t="shared" si="75"/>
        <v>0</v>
      </c>
      <c r="BF34" s="20">
        <f t="shared" si="76"/>
        <v>0</v>
      </c>
      <c r="BG34" s="20">
        <f t="shared" si="77"/>
        <v>0</v>
      </c>
      <c r="BH34" s="20">
        <f t="shared" si="78"/>
        <v>0</v>
      </c>
      <c r="BI34" s="20">
        <f t="shared" si="79"/>
        <v>0</v>
      </c>
      <c r="BJ34" s="20">
        <f t="shared" si="80"/>
        <v>0</v>
      </c>
      <c r="BK34" s="20">
        <f t="shared" si="81"/>
        <v>0</v>
      </c>
      <c r="BL34" s="20">
        <f t="shared" si="82"/>
        <v>0</v>
      </c>
      <c r="BM34" s="20">
        <f t="shared" si="83"/>
        <v>0</v>
      </c>
      <c r="BN34" s="20">
        <f t="shared" si="84"/>
        <v>0</v>
      </c>
      <c r="BO34" s="8">
        <f t="shared" si="26"/>
        <v>0</v>
      </c>
      <c r="BP34" s="8">
        <f>IF('Men''s Epée'!$AN$3=TRUE,G34,0)</f>
        <v>0</v>
      </c>
      <c r="BQ34" s="8">
        <f>IF('Men''s Epée'!$AO$3=TRUE,I34,0)</f>
        <v>0</v>
      </c>
      <c r="BR34" s="8">
        <f>IF('Men''s Epée'!$AP$3=TRUE,K34,0)</f>
        <v>285</v>
      </c>
      <c r="BS34" s="8">
        <f>IF('Men''s Epée'!$AQ$3=TRUE,M34,0)</f>
        <v>285</v>
      </c>
      <c r="BT34" s="8">
        <f t="shared" si="27"/>
        <v>0</v>
      </c>
      <c r="BU34" s="8">
        <f t="shared" si="28"/>
        <v>0</v>
      </c>
      <c r="BV34" s="8">
        <f t="shared" si="29"/>
        <v>0</v>
      </c>
      <c r="BW34" s="8">
        <f t="shared" si="30"/>
        <v>0</v>
      </c>
      <c r="BX34" s="8">
        <f t="shared" si="31"/>
        <v>0</v>
      </c>
      <c r="BY34" s="20">
        <f t="shared" si="85"/>
        <v>0</v>
      </c>
      <c r="BZ34" s="20">
        <f t="shared" si="86"/>
        <v>0</v>
      </c>
      <c r="CA34" s="20">
        <f t="shared" si="87"/>
        <v>0</v>
      </c>
      <c r="CB34" s="20">
        <f t="shared" si="88"/>
        <v>0</v>
      </c>
      <c r="CC34" s="8">
        <f t="shared" si="36"/>
        <v>570</v>
      </c>
      <c r="CD34" s="8">
        <f t="shared" si="37"/>
        <v>0</v>
      </c>
      <c r="CE34" s="8">
        <f t="shared" si="38"/>
        <v>0</v>
      </c>
      <c r="CF34" s="8">
        <f t="shared" si="39"/>
        <v>570</v>
      </c>
    </row>
    <row r="35" spans="1:84" ht="13.5">
      <c r="A35" s="11" t="str">
        <f t="shared" si="0"/>
        <v>32T</v>
      </c>
      <c r="B35" s="11">
        <f t="shared" si="1"/>
      </c>
      <c r="C35" s="43" t="s">
        <v>455</v>
      </c>
      <c r="D35" s="13">
        <v>1983</v>
      </c>
      <c r="E35" s="41">
        <f t="shared" si="2"/>
        <v>535</v>
      </c>
      <c r="F35" s="14" t="s">
        <v>4</v>
      </c>
      <c r="G35" s="16">
        <f t="shared" si="59"/>
        <v>0</v>
      </c>
      <c r="H35" s="15" t="s">
        <v>4</v>
      </c>
      <c r="I35" s="16">
        <f t="shared" si="60"/>
        <v>0</v>
      </c>
      <c r="J35" s="15" t="s">
        <v>4</v>
      </c>
      <c r="K35" s="16">
        <f>IF(OR('Men''s Epée'!$A$3=1,'Men''s Epée'!$AP$3=TRUE),IF(OR(J35&gt;=33,ISNUMBER(J35)=FALSE),0,VLOOKUP(J35,PointTable,K$3,TRUE)),0)</f>
        <v>0</v>
      </c>
      <c r="L35" s="15">
        <v>9</v>
      </c>
      <c r="M35" s="16">
        <f t="shared" si="61"/>
        <v>535</v>
      </c>
      <c r="N35" s="17"/>
      <c r="O35" s="17"/>
      <c r="P35" s="17"/>
      <c r="Q35" s="17"/>
      <c r="R35" s="17"/>
      <c r="S35" s="17"/>
      <c r="T35" s="17"/>
      <c r="U35" s="17"/>
      <c r="V35" s="17"/>
      <c r="W35" s="18"/>
      <c r="X35" s="17"/>
      <c r="Y35" s="17"/>
      <c r="Z35" s="17"/>
      <c r="AA35" s="18"/>
      <c r="AC35" s="19">
        <f t="shared" si="6"/>
        <v>0</v>
      </c>
      <c r="AD35" s="19">
        <f aca="true" t="shared" si="89" ref="AD35:AL35">ABS(O35)</f>
        <v>0</v>
      </c>
      <c r="AE35" s="19">
        <f t="shared" si="89"/>
        <v>0</v>
      </c>
      <c r="AF35" s="19">
        <f t="shared" si="89"/>
        <v>0</v>
      </c>
      <c r="AG35" s="19">
        <f t="shared" si="89"/>
        <v>0</v>
      </c>
      <c r="AH35" s="19">
        <f t="shared" si="89"/>
        <v>0</v>
      </c>
      <c r="AI35" s="19">
        <f t="shared" si="89"/>
        <v>0</v>
      </c>
      <c r="AJ35" s="19">
        <f t="shared" si="89"/>
        <v>0</v>
      </c>
      <c r="AK35" s="19">
        <f t="shared" si="89"/>
        <v>0</v>
      </c>
      <c r="AL35" s="19">
        <f t="shared" si="89"/>
        <v>0</v>
      </c>
      <c r="AM35" s="19">
        <f t="shared" si="8"/>
        <v>0</v>
      </c>
      <c r="AN35" s="19">
        <f t="shared" si="9"/>
        <v>0</v>
      </c>
      <c r="AO35" s="19">
        <f t="shared" si="10"/>
        <v>0</v>
      </c>
      <c r="AP35" s="19">
        <f t="shared" si="11"/>
        <v>0</v>
      </c>
      <c r="AQ35" s="19">
        <f t="shared" si="12"/>
        <v>535</v>
      </c>
      <c r="AR35" s="19">
        <f t="shared" si="13"/>
        <v>0</v>
      </c>
      <c r="AS35" s="19">
        <f t="shared" si="14"/>
        <v>0</v>
      </c>
      <c r="AT35" s="19">
        <f t="shared" si="15"/>
        <v>0</v>
      </c>
      <c r="AU35" s="19">
        <f t="shared" si="16"/>
        <v>0</v>
      </c>
      <c r="AV35" s="19">
        <f t="shared" si="17"/>
        <v>0</v>
      </c>
      <c r="AW35" s="19">
        <f aca="true" t="shared" si="90" ref="AW35:AW68">ABS(X35)</f>
        <v>0</v>
      </c>
      <c r="AX35" s="19">
        <f t="shared" si="72"/>
        <v>0</v>
      </c>
      <c r="AY35" s="19">
        <f t="shared" si="73"/>
        <v>0</v>
      </c>
      <c r="AZ35" s="19">
        <f t="shared" si="74"/>
        <v>0</v>
      </c>
      <c r="BA35" s="19">
        <f t="shared" si="22"/>
        <v>535</v>
      </c>
      <c r="BB35" s="19">
        <f t="shared" si="23"/>
        <v>0</v>
      </c>
      <c r="BC35" s="19">
        <f t="shared" si="24"/>
        <v>0</v>
      </c>
      <c r="BE35" s="20">
        <f t="shared" si="75"/>
        <v>0</v>
      </c>
      <c r="BF35" s="20">
        <f t="shared" si="76"/>
        <v>0</v>
      </c>
      <c r="BG35" s="20">
        <f t="shared" si="77"/>
        <v>0</v>
      </c>
      <c r="BH35" s="20">
        <f t="shared" si="78"/>
        <v>0</v>
      </c>
      <c r="BI35" s="20">
        <f t="shared" si="79"/>
        <v>0</v>
      </c>
      <c r="BJ35" s="20">
        <f t="shared" si="80"/>
        <v>0</v>
      </c>
      <c r="BK35" s="20">
        <f t="shared" si="81"/>
        <v>0</v>
      </c>
      <c r="BL35" s="20">
        <f t="shared" si="82"/>
        <v>0</v>
      </c>
      <c r="BM35" s="20">
        <f t="shared" si="83"/>
        <v>0</v>
      </c>
      <c r="BN35" s="20">
        <f t="shared" si="84"/>
        <v>0</v>
      </c>
      <c r="BO35" s="8">
        <f t="shared" si="26"/>
        <v>0</v>
      </c>
      <c r="BP35" s="8">
        <f>IF('Men''s Epée'!$AN$3=TRUE,G35,0)</f>
        <v>0</v>
      </c>
      <c r="BQ35" s="8">
        <f>IF('Men''s Epée'!$AO$3=TRUE,I35,0)</f>
        <v>0</v>
      </c>
      <c r="BR35" s="8">
        <f>IF('Men''s Epée'!$AP$3=TRUE,K35,0)</f>
        <v>0</v>
      </c>
      <c r="BS35" s="8">
        <f>IF('Men''s Epée'!$AQ$3=TRUE,M35,0)</f>
        <v>535</v>
      </c>
      <c r="BT35" s="8">
        <f t="shared" si="27"/>
        <v>0</v>
      </c>
      <c r="BU35" s="8">
        <f t="shared" si="28"/>
        <v>0</v>
      </c>
      <c r="BV35" s="8">
        <f t="shared" si="29"/>
        <v>0</v>
      </c>
      <c r="BW35" s="8">
        <f t="shared" si="30"/>
        <v>0</v>
      </c>
      <c r="BX35" s="8">
        <f t="shared" si="31"/>
        <v>0</v>
      </c>
      <c r="BY35" s="20">
        <f aca="true" t="shared" si="91" ref="BY35:BY68">MAX(X35,0)</f>
        <v>0</v>
      </c>
      <c r="BZ35" s="20">
        <f t="shared" si="86"/>
        <v>0</v>
      </c>
      <c r="CA35" s="20">
        <f t="shared" si="87"/>
        <v>0</v>
      </c>
      <c r="CB35" s="20">
        <f t="shared" si="88"/>
        <v>0</v>
      </c>
      <c r="CC35" s="8">
        <f t="shared" si="36"/>
        <v>535</v>
      </c>
      <c r="CD35" s="8">
        <f t="shared" si="37"/>
        <v>0</v>
      </c>
      <c r="CE35" s="8">
        <f t="shared" si="38"/>
        <v>0</v>
      </c>
      <c r="CF35" s="8">
        <f t="shared" si="39"/>
        <v>535</v>
      </c>
    </row>
    <row r="36" spans="1:84" ht="13.5">
      <c r="A36" s="11" t="str">
        <f t="shared" si="0"/>
        <v>32T</v>
      </c>
      <c r="B36" s="11" t="str">
        <f t="shared" si="1"/>
        <v>#</v>
      </c>
      <c r="C36" s="32" t="s">
        <v>335</v>
      </c>
      <c r="D36" s="30">
        <v>1987</v>
      </c>
      <c r="E36" s="41">
        <f aca="true" t="shared" si="92" ref="E36:E67">ROUND(IF($A$3=1,AM36+BA36,BO36+CC36),0)</f>
        <v>535</v>
      </c>
      <c r="F36" s="14" t="s">
        <v>4</v>
      </c>
      <c r="G36" s="16">
        <f t="shared" si="3"/>
        <v>0</v>
      </c>
      <c r="H36" s="15" t="s">
        <v>4</v>
      </c>
      <c r="I36" s="16">
        <f t="shared" si="4"/>
        <v>0</v>
      </c>
      <c r="J36" s="15">
        <v>9</v>
      </c>
      <c r="K36" s="16">
        <f>IF(OR('Men''s Epée'!$A$3=1,'Men''s Epée'!$AP$3=TRUE),IF(OR(J36&gt;=33,ISNUMBER(J36)=FALSE),0,VLOOKUP(J36,PointTable,K$3,TRUE)),0)</f>
        <v>535</v>
      </c>
      <c r="L36" s="15" t="s">
        <v>4</v>
      </c>
      <c r="M36" s="16">
        <f t="shared" si="5"/>
        <v>0</v>
      </c>
      <c r="N36" s="17"/>
      <c r="O36" s="17"/>
      <c r="P36" s="17"/>
      <c r="Q36" s="17"/>
      <c r="R36" s="17"/>
      <c r="S36" s="17"/>
      <c r="T36" s="17"/>
      <c r="U36" s="17"/>
      <c r="V36" s="17"/>
      <c r="W36" s="18"/>
      <c r="X36" s="17"/>
      <c r="Y36" s="17"/>
      <c r="Z36" s="17"/>
      <c r="AA36" s="18"/>
      <c r="AC36" s="19">
        <f aca="true" t="shared" si="93" ref="AC36:AC41">ABS(N36)</f>
        <v>0</v>
      </c>
      <c r="AD36" s="19">
        <f aca="true" t="shared" si="94" ref="AD36:AD41">ABS(O36)</f>
        <v>0</v>
      </c>
      <c r="AE36" s="19">
        <f aca="true" t="shared" si="95" ref="AE36:AE41">ABS(P36)</f>
        <v>0</v>
      </c>
      <c r="AF36" s="19">
        <f aca="true" t="shared" si="96" ref="AF36:AF41">ABS(Q36)</f>
        <v>0</v>
      </c>
      <c r="AG36" s="19">
        <f aca="true" t="shared" si="97" ref="AG36:AG41">ABS(R36)</f>
        <v>0</v>
      </c>
      <c r="AH36" s="19">
        <f aca="true" t="shared" si="98" ref="AH36:AH41">ABS(S36)</f>
        <v>0</v>
      </c>
      <c r="AI36" s="19">
        <f aca="true" t="shared" si="99" ref="AI36:AI41">ABS(T36)</f>
        <v>0</v>
      </c>
      <c r="AJ36" s="19">
        <f aca="true" t="shared" si="100" ref="AJ36:AJ41">ABS(U36)</f>
        <v>0</v>
      </c>
      <c r="AK36" s="19">
        <f aca="true" t="shared" si="101" ref="AK36:AK41">ABS(V36)</f>
        <v>0</v>
      </c>
      <c r="AL36" s="19">
        <f aca="true" t="shared" si="102" ref="AL36:AL41">ABS(W36)</f>
        <v>0</v>
      </c>
      <c r="AM36" s="19">
        <f t="shared" si="8"/>
        <v>0</v>
      </c>
      <c r="AN36" s="19">
        <f aca="true" t="shared" si="103" ref="AN36:AN67">G36</f>
        <v>0</v>
      </c>
      <c r="AO36" s="19">
        <f aca="true" t="shared" si="104" ref="AO36:AO67">I36</f>
        <v>0</v>
      </c>
      <c r="AP36" s="19">
        <f aca="true" t="shared" si="105" ref="AP36:AP67">K36</f>
        <v>535</v>
      </c>
      <c r="AQ36" s="19">
        <f aca="true" t="shared" si="106" ref="AQ36:AQ67">M36</f>
        <v>0</v>
      </c>
      <c r="AR36" s="19">
        <f t="shared" si="13"/>
        <v>0</v>
      </c>
      <c r="AS36" s="19">
        <f t="shared" si="14"/>
        <v>0</v>
      </c>
      <c r="AT36" s="19">
        <f t="shared" si="15"/>
        <v>0</v>
      </c>
      <c r="AU36" s="19">
        <f t="shared" si="16"/>
        <v>0</v>
      </c>
      <c r="AV36" s="19">
        <f t="shared" si="17"/>
        <v>0</v>
      </c>
      <c r="AW36" s="19">
        <f t="shared" si="90"/>
        <v>0</v>
      </c>
      <c r="AX36" s="19">
        <f t="shared" si="72"/>
        <v>0</v>
      </c>
      <c r="AY36" s="19">
        <f t="shared" si="73"/>
        <v>0</v>
      </c>
      <c r="AZ36" s="19">
        <f t="shared" si="74"/>
        <v>0</v>
      </c>
      <c r="BA36" s="19">
        <f t="shared" si="22"/>
        <v>535</v>
      </c>
      <c r="BB36" s="19">
        <f aca="true" t="shared" si="107" ref="BB36:BB67">LARGE(AR36:AZ36,1)</f>
        <v>0</v>
      </c>
      <c r="BC36" s="19">
        <f aca="true" t="shared" si="108" ref="BC36:BC67">LARGE(AR36:AZ36,2)</f>
        <v>0</v>
      </c>
      <c r="BE36" s="20">
        <f aca="true" t="shared" si="109" ref="BE36:BE41">MAX(N36,0)</f>
        <v>0</v>
      </c>
      <c r="BF36" s="20">
        <f aca="true" t="shared" si="110" ref="BF36:BF41">MAX(O36,0)</f>
        <v>0</v>
      </c>
      <c r="BG36" s="20">
        <f aca="true" t="shared" si="111" ref="BG36:BG41">MAX(P36,0)</f>
        <v>0</v>
      </c>
      <c r="BH36" s="20">
        <f aca="true" t="shared" si="112" ref="BH36:BH41">MAX(Q36,0)</f>
        <v>0</v>
      </c>
      <c r="BI36" s="20">
        <f aca="true" t="shared" si="113" ref="BI36:BI41">MAX(R36,0)</f>
        <v>0</v>
      </c>
      <c r="BJ36" s="20">
        <f aca="true" t="shared" si="114" ref="BJ36:BJ41">MAX(S36,0)</f>
        <v>0</v>
      </c>
      <c r="BK36" s="20">
        <f aca="true" t="shared" si="115" ref="BK36:BK41">MAX(T36,0)</f>
        <v>0</v>
      </c>
      <c r="BL36" s="20">
        <f aca="true" t="shared" si="116" ref="BL36:BL41">MAX(U36,0)</f>
        <v>0</v>
      </c>
      <c r="BM36" s="20">
        <f aca="true" t="shared" si="117" ref="BM36:BM41">MAX(V36,0)</f>
        <v>0</v>
      </c>
      <c r="BN36" s="20">
        <f aca="true" t="shared" si="118" ref="BN36:BN41">MAX(W36,0)</f>
        <v>0</v>
      </c>
      <c r="BO36" s="8">
        <f t="shared" si="26"/>
        <v>0</v>
      </c>
      <c r="BP36" s="8">
        <f>IF('Men''s Epée'!$AN$3=TRUE,G36,0)</f>
        <v>0</v>
      </c>
      <c r="BQ36" s="8">
        <f>IF('Men''s Epée'!$AO$3=TRUE,I36,0)</f>
        <v>0</v>
      </c>
      <c r="BR36" s="8">
        <f>IF('Men''s Epée'!$AP$3=TRUE,K36,0)</f>
        <v>535</v>
      </c>
      <c r="BS36" s="8">
        <f>IF('Men''s Epée'!$AQ$3=TRUE,M36,0)</f>
        <v>0</v>
      </c>
      <c r="BT36" s="8">
        <f t="shared" si="27"/>
        <v>0</v>
      </c>
      <c r="BU36" s="8">
        <f t="shared" si="28"/>
        <v>0</v>
      </c>
      <c r="BV36" s="8">
        <f t="shared" si="29"/>
        <v>0</v>
      </c>
      <c r="BW36" s="8">
        <f t="shared" si="30"/>
        <v>0</v>
      </c>
      <c r="BX36" s="8">
        <f t="shared" si="31"/>
        <v>0</v>
      </c>
      <c r="BY36" s="20">
        <f t="shared" si="91"/>
        <v>0</v>
      </c>
      <c r="BZ36" s="20">
        <f t="shared" si="86"/>
        <v>0</v>
      </c>
      <c r="CA36" s="20">
        <f t="shared" si="87"/>
        <v>0</v>
      </c>
      <c r="CB36" s="20">
        <f t="shared" si="88"/>
        <v>0</v>
      </c>
      <c r="CC36" s="8">
        <f t="shared" si="36"/>
        <v>535</v>
      </c>
      <c r="CD36" s="8">
        <f aca="true" t="shared" si="119" ref="CD36:CD67">LARGE(BT36:CB36,1)</f>
        <v>0</v>
      </c>
      <c r="CE36" s="8">
        <f aca="true" t="shared" si="120" ref="CE36:CE67">LARGE(BT36:CB36,2)</f>
        <v>0</v>
      </c>
      <c r="CF36" s="8">
        <f aca="true" t="shared" si="121" ref="CF36:CF67">ROUND(BO36+CC36,0)</f>
        <v>535</v>
      </c>
    </row>
    <row r="37" spans="1:84" ht="13.5">
      <c r="A37" s="11" t="str">
        <f t="shared" si="0"/>
        <v>34</v>
      </c>
      <c r="B37" s="11" t="str">
        <f t="shared" si="1"/>
        <v>#</v>
      </c>
      <c r="C37" s="12" t="s">
        <v>236</v>
      </c>
      <c r="D37" s="13">
        <v>1984</v>
      </c>
      <c r="E37" s="41">
        <f t="shared" si="92"/>
        <v>533</v>
      </c>
      <c r="F37" s="14">
        <v>10</v>
      </c>
      <c r="G37" s="16">
        <f t="shared" si="3"/>
        <v>533</v>
      </c>
      <c r="H37" s="15" t="s">
        <v>4</v>
      </c>
      <c r="I37" s="16">
        <f t="shared" si="4"/>
        <v>0</v>
      </c>
      <c r="J37" s="15" t="s">
        <v>4</v>
      </c>
      <c r="K37" s="16">
        <f>IF(OR('Men''s Epée'!$A$3=1,'Men''s Epée'!$AP$3=TRUE),IF(OR(J37&gt;=33,ISNUMBER(J37)=FALSE),0,VLOOKUP(J37,PointTable,K$3,TRUE)),0)</f>
        <v>0</v>
      </c>
      <c r="L37" s="15" t="s">
        <v>4</v>
      </c>
      <c r="M37" s="16">
        <f t="shared" si="5"/>
        <v>0</v>
      </c>
      <c r="N37" s="17"/>
      <c r="O37" s="17"/>
      <c r="P37" s="17"/>
      <c r="Q37" s="17"/>
      <c r="R37" s="17"/>
      <c r="S37" s="17"/>
      <c r="T37" s="17"/>
      <c r="U37" s="17"/>
      <c r="V37" s="17"/>
      <c r="W37" s="18"/>
      <c r="X37" s="17"/>
      <c r="Y37" s="17"/>
      <c r="Z37" s="17"/>
      <c r="AA37" s="18"/>
      <c r="AC37" s="19">
        <f t="shared" si="93"/>
        <v>0</v>
      </c>
      <c r="AD37" s="19">
        <f t="shared" si="94"/>
        <v>0</v>
      </c>
      <c r="AE37" s="19">
        <f t="shared" si="95"/>
        <v>0</v>
      </c>
      <c r="AF37" s="19">
        <f t="shared" si="96"/>
        <v>0</v>
      </c>
      <c r="AG37" s="19">
        <f t="shared" si="97"/>
        <v>0</v>
      </c>
      <c r="AH37" s="19">
        <f t="shared" si="98"/>
        <v>0</v>
      </c>
      <c r="AI37" s="19">
        <f t="shared" si="99"/>
        <v>0</v>
      </c>
      <c r="AJ37" s="19">
        <f t="shared" si="100"/>
        <v>0</v>
      </c>
      <c r="AK37" s="19">
        <f t="shared" si="101"/>
        <v>0</v>
      </c>
      <c r="AL37" s="19">
        <f t="shared" si="102"/>
        <v>0</v>
      </c>
      <c r="AM37" s="19">
        <f t="shared" si="8"/>
        <v>0</v>
      </c>
      <c r="AN37" s="19">
        <f t="shared" si="103"/>
        <v>533</v>
      </c>
      <c r="AO37" s="19">
        <f t="shared" si="104"/>
        <v>0</v>
      </c>
      <c r="AP37" s="19">
        <f t="shared" si="105"/>
        <v>0</v>
      </c>
      <c r="AQ37" s="19">
        <f t="shared" si="106"/>
        <v>0</v>
      </c>
      <c r="AR37" s="19">
        <f t="shared" si="13"/>
        <v>0</v>
      </c>
      <c r="AS37" s="19">
        <f t="shared" si="14"/>
        <v>0</v>
      </c>
      <c r="AT37" s="19">
        <f t="shared" si="15"/>
        <v>0</v>
      </c>
      <c r="AU37" s="19">
        <f t="shared" si="16"/>
        <v>0</v>
      </c>
      <c r="AV37" s="19">
        <f t="shared" si="17"/>
        <v>0</v>
      </c>
      <c r="AW37" s="19">
        <f t="shared" si="90"/>
        <v>0</v>
      </c>
      <c r="AX37" s="19">
        <f t="shared" si="72"/>
        <v>0</v>
      </c>
      <c r="AY37" s="19">
        <f t="shared" si="73"/>
        <v>0</v>
      </c>
      <c r="AZ37" s="19">
        <f t="shared" si="74"/>
        <v>0</v>
      </c>
      <c r="BA37" s="19">
        <f t="shared" si="22"/>
        <v>533</v>
      </c>
      <c r="BB37" s="19">
        <f t="shared" si="107"/>
        <v>0</v>
      </c>
      <c r="BC37" s="19">
        <f t="shared" si="108"/>
        <v>0</v>
      </c>
      <c r="BE37" s="20">
        <f t="shared" si="109"/>
        <v>0</v>
      </c>
      <c r="BF37" s="20">
        <f t="shared" si="110"/>
        <v>0</v>
      </c>
      <c r="BG37" s="20">
        <f t="shared" si="111"/>
        <v>0</v>
      </c>
      <c r="BH37" s="20">
        <f t="shared" si="112"/>
        <v>0</v>
      </c>
      <c r="BI37" s="20">
        <f t="shared" si="113"/>
        <v>0</v>
      </c>
      <c r="BJ37" s="20">
        <f t="shared" si="114"/>
        <v>0</v>
      </c>
      <c r="BK37" s="20">
        <f t="shared" si="115"/>
        <v>0</v>
      </c>
      <c r="BL37" s="20">
        <f t="shared" si="116"/>
        <v>0</v>
      </c>
      <c r="BM37" s="20">
        <f t="shared" si="117"/>
        <v>0</v>
      </c>
      <c r="BN37" s="20">
        <f t="shared" si="118"/>
        <v>0</v>
      </c>
      <c r="BO37" s="8">
        <f t="shared" si="26"/>
        <v>0</v>
      </c>
      <c r="BP37" s="8">
        <f>IF('Men''s Epée'!$AN$3=TRUE,G37,0)</f>
        <v>533</v>
      </c>
      <c r="BQ37" s="8">
        <f>IF('Men''s Epée'!$AO$3=TRUE,I37,0)</f>
        <v>0</v>
      </c>
      <c r="BR37" s="8">
        <f>IF('Men''s Epée'!$AP$3=TRUE,K37,0)</f>
        <v>0</v>
      </c>
      <c r="BS37" s="8">
        <f>IF('Men''s Epée'!$AQ$3=TRUE,M37,0)</f>
        <v>0</v>
      </c>
      <c r="BT37" s="8">
        <f t="shared" si="27"/>
        <v>0</v>
      </c>
      <c r="BU37" s="8">
        <f t="shared" si="28"/>
        <v>0</v>
      </c>
      <c r="BV37" s="8">
        <f t="shared" si="29"/>
        <v>0</v>
      </c>
      <c r="BW37" s="8">
        <f t="shared" si="30"/>
        <v>0</v>
      </c>
      <c r="BX37" s="8">
        <f t="shared" si="31"/>
        <v>0</v>
      </c>
      <c r="BY37" s="20">
        <f t="shared" si="91"/>
        <v>0</v>
      </c>
      <c r="BZ37" s="20">
        <f t="shared" si="86"/>
        <v>0</v>
      </c>
      <c r="CA37" s="20">
        <f t="shared" si="87"/>
        <v>0</v>
      </c>
      <c r="CB37" s="20">
        <f t="shared" si="88"/>
        <v>0</v>
      </c>
      <c r="CC37" s="8">
        <f t="shared" si="36"/>
        <v>533</v>
      </c>
      <c r="CD37" s="8">
        <f t="shared" si="119"/>
        <v>0</v>
      </c>
      <c r="CE37" s="8">
        <f t="shared" si="120"/>
        <v>0</v>
      </c>
      <c r="CF37" s="8">
        <f t="shared" si="121"/>
        <v>533</v>
      </c>
    </row>
    <row r="38" spans="1:84" ht="13.5">
      <c r="A38" s="11" t="str">
        <f t="shared" si="0"/>
        <v>35</v>
      </c>
      <c r="B38" s="11">
        <f t="shared" si="1"/>
      </c>
      <c r="C38" s="12" t="s">
        <v>104</v>
      </c>
      <c r="D38" s="13">
        <v>1974</v>
      </c>
      <c r="E38" s="41">
        <f t="shared" si="92"/>
        <v>530</v>
      </c>
      <c r="F38" s="14" t="s">
        <v>4</v>
      </c>
      <c r="G38" s="16">
        <f t="shared" si="3"/>
        <v>0</v>
      </c>
      <c r="H38" s="15" t="s">
        <v>4</v>
      </c>
      <c r="I38" s="16">
        <f t="shared" si="4"/>
        <v>0</v>
      </c>
      <c r="J38" s="15" t="s">
        <v>4</v>
      </c>
      <c r="K38" s="16">
        <f>IF(OR('Men''s Epée'!$A$3=1,'Men''s Epée'!$AP$3=TRUE),IF(OR(J38&gt;=33,ISNUMBER(J38)=FALSE),0,VLOOKUP(J38,PointTable,K$3,TRUE)),0)</f>
        <v>0</v>
      </c>
      <c r="L38" s="15">
        <v>10</v>
      </c>
      <c r="M38" s="16">
        <f t="shared" si="5"/>
        <v>530</v>
      </c>
      <c r="N38" s="17"/>
      <c r="O38" s="17"/>
      <c r="P38" s="17"/>
      <c r="Q38" s="17"/>
      <c r="R38" s="17"/>
      <c r="S38" s="17"/>
      <c r="T38" s="17"/>
      <c r="U38" s="17"/>
      <c r="V38" s="17"/>
      <c r="W38" s="18"/>
      <c r="X38" s="17"/>
      <c r="Y38" s="17"/>
      <c r="Z38" s="17"/>
      <c r="AA38" s="18"/>
      <c r="AC38" s="19">
        <f t="shared" si="93"/>
        <v>0</v>
      </c>
      <c r="AD38" s="19">
        <f t="shared" si="94"/>
        <v>0</v>
      </c>
      <c r="AE38" s="19">
        <f t="shared" si="95"/>
        <v>0</v>
      </c>
      <c r="AF38" s="19">
        <f t="shared" si="96"/>
        <v>0</v>
      </c>
      <c r="AG38" s="19">
        <f t="shared" si="97"/>
        <v>0</v>
      </c>
      <c r="AH38" s="19">
        <f t="shared" si="98"/>
        <v>0</v>
      </c>
      <c r="AI38" s="19">
        <f t="shared" si="99"/>
        <v>0</v>
      </c>
      <c r="AJ38" s="19">
        <f t="shared" si="100"/>
        <v>0</v>
      </c>
      <c r="AK38" s="19">
        <f t="shared" si="101"/>
        <v>0</v>
      </c>
      <c r="AL38" s="19">
        <f t="shared" si="102"/>
        <v>0</v>
      </c>
      <c r="AM38" s="19">
        <f t="shared" si="8"/>
        <v>0</v>
      </c>
      <c r="AN38" s="19">
        <f t="shared" si="103"/>
        <v>0</v>
      </c>
      <c r="AO38" s="19">
        <f t="shared" si="104"/>
        <v>0</v>
      </c>
      <c r="AP38" s="19">
        <f t="shared" si="105"/>
        <v>0</v>
      </c>
      <c r="AQ38" s="19">
        <f t="shared" si="106"/>
        <v>530</v>
      </c>
      <c r="AR38" s="19">
        <f t="shared" si="13"/>
        <v>0</v>
      </c>
      <c r="AS38" s="19">
        <f t="shared" si="14"/>
        <v>0</v>
      </c>
      <c r="AT38" s="19">
        <f t="shared" si="15"/>
        <v>0</v>
      </c>
      <c r="AU38" s="19">
        <f t="shared" si="16"/>
        <v>0</v>
      </c>
      <c r="AV38" s="19">
        <f t="shared" si="17"/>
        <v>0</v>
      </c>
      <c r="AW38" s="19">
        <f t="shared" si="90"/>
        <v>0</v>
      </c>
      <c r="AX38" s="19">
        <f t="shared" si="72"/>
        <v>0</v>
      </c>
      <c r="AY38" s="19">
        <f t="shared" si="73"/>
        <v>0</v>
      </c>
      <c r="AZ38" s="19">
        <f t="shared" si="74"/>
        <v>0</v>
      </c>
      <c r="BA38" s="19">
        <f t="shared" si="22"/>
        <v>530</v>
      </c>
      <c r="BB38" s="19">
        <f t="shared" si="107"/>
        <v>0</v>
      </c>
      <c r="BC38" s="19">
        <f t="shared" si="108"/>
        <v>0</v>
      </c>
      <c r="BE38" s="20">
        <f t="shared" si="109"/>
        <v>0</v>
      </c>
      <c r="BF38" s="20">
        <f t="shared" si="110"/>
        <v>0</v>
      </c>
      <c r="BG38" s="20">
        <f t="shared" si="111"/>
        <v>0</v>
      </c>
      <c r="BH38" s="20">
        <f t="shared" si="112"/>
        <v>0</v>
      </c>
      <c r="BI38" s="20">
        <f t="shared" si="113"/>
        <v>0</v>
      </c>
      <c r="BJ38" s="20">
        <f t="shared" si="114"/>
        <v>0</v>
      </c>
      <c r="BK38" s="20">
        <f t="shared" si="115"/>
        <v>0</v>
      </c>
      <c r="BL38" s="20">
        <f t="shared" si="116"/>
        <v>0</v>
      </c>
      <c r="BM38" s="20">
        <f t="shared" si="117"/>
        <v>0</v>
      </c>
      <c r="BN38" s="20">
        <f t="shared" si="118"/>
        <v>0</v>
      </c>
      <c r="BO38" s="8">
        <f t="shared" si="26"/>
        <v>0</v>
      </c>
      <c r="BP38" s="8">
        <f>IF('Men''s Epée'!$AN$3=TRUE,G38,0)</f>
        <v>0</v>
      </c>
      <c r="BQ38" s="8">
        <f>IF('Men''s Epée'!$AO$3=TRUE,I38,0)</f>
        <v>0</v>
      </c>
      <c r="BR38" s="8">
        <f>IF('Men''s Epée'!$AP$3=TRUE,K38,0)</f>
        <v>0</v>
      </c>
      <c r="BS38" s="8">
        <f>IF('Men''s Epée'!$AQ$3=TRUE,M38,0)</f>
        <v>530</v>
      </c>
      <c r="BT38" s="8">
        <f t="shared" si="27"/>
        <v>0</v>
      </c>
      <c r="BU38" s="8">
        <f t="shared" si="28"/>
        <v>0</v>
      </c>
      <c r="BV38" s="8">
        <f t="shared" si="29"/>
        <v>0</v>
      </c>
      <c r="BW38" s="8">
        <f t="shared" si="30"/>
        <v>0</v>
      </c>
      <c r="BX38" s="8">
        <f t="shared" si="31"/>
        <v>0</v>
      </c>
      <c r="BY38" s="20">
        <f t="shared" si="91"/>
        <v>0</v>
      </c>
      <c r="BZ38" s="20">
        <f t="shared" si="86"/>
        <v>0</v>
      </c>
      <c r="CA38" s="20">
        <f t="shared" si="87"/>
        <v>0</v>
      </c>
      <c r="CB38" s="20">
        <f t="shared" si="88"/>
        <v>0</v>
      </c>
      <c r="CC38" s="8">
        <f t="shared" si="36"/>
        <v>530</v>
      </c>
      <c r="CD38" s="8">
        <f t="shared" si="119"/>
        <v>0</v>
      </c>
      <c r="CE38" s="8">
        <f t="shared" si="120"/>
        <v>0</v>
      </c>
      <c r="CF38" s="8">
        <f t="shared" si="121"/>
        <v>530</v>
      </c>
    </row>
    <row r="39" spans="1:84" ht="13.5">
      <c r="A39" s="11" t="str">
        <f t="shared" si="0"/>
        <v>36</v>
      </c>
      <c r="B39" s="11" t="str">
        <f t="shared" si="1"/>
        <v>#</v>
      </c>
      <c r="C39" s="12" t="s">
        <v>206</v>
      </c>
      <c r="D39" s="13">
        <v>1985</v>
      </c>
      <c r="E39" s="41">
        <f t="shared" si="92"/>
        <v>525</v>
      </c>
      <c r="F39" s="14" t="s">
        <v>4</v>
      </c>
      <c r="G39" s="16">
        <f t="shared" si="3"/>
        <v>0</v>
      </c>
      <c r="H39" s="15" t="s">
        <v>4</v>
      </c>
      <c r="I39" s="16">
        <f t="shared" si="4"/>
        <v>0</v>
      </c>
      <c r="J39" s="15" t="s">
        <v>4</v>
      </c>
      <c r="K39" s="16">
        <f>IF(OR('Men''s Epée'!$A$3=1,'Men''s Epée'!$AP$3=TRUE),IF(OR(J39&gt;=33,ISNUMBER(J39)=FALSE),0,VLOOKUP(J39,PointTable,K$3,TRUE)),0)</f>
        <v>0</v>
      </c>
      <c r="L39" s="15">
        <v>11</v>
      </c>
      <c r="M39" s="16">
        <f t="shared" si="5"/>
        <v>525</v>
      </c>
      <c r="N39" s="17"/>
      <c r="O39" s="17"/>
      <c r="P39" s="17"/>
      <c r="Q39" s="17"/>
      <c r="R39" s="17"/>
      <c r="S39" s="17"/>
      <c r="T39" s="17"/>
      <c r="U39" s="17"/>
      <c r="V39" s="17"/>
      <c r="W39" s="18"/>
      <c r="X39" s="17"/>
      <c r="Y39" s="17"/>
      <c r="Z39" s="17"/>
      <c r="AA39" s="18"/>
      <c r="AC39" s="19">
        <f t="shared" si="93"/>
        <v>0</v>
      </c>
      <c r="AD39" s="19">
        <f t="shared" si="94"/>
        <v>0</v>
      </c>
      <c r="AE39" s="19">
        <f t="shared" si="95"/>
        <v>0</v>
      </c>
      <c r="AF39" s="19">
        <f t="shared" si="96"/>
        <v>0</v>
      </c>
      <c r="AG39" s="19">
        <f t="shared" si="97"/>
        <v>0</v>
      </c>
      <c r="AH39" s="19">
        <f t="shared" si="98"/>
        <v>0</v>
      </c>
      <c r="AI39" s="19">
        <f t="shared" si="99"/>
        <v>0</v>
      </c>
      <c r="AJ39" s="19">
        <f t="shared" si="100"/>
        <v>0</v>
      </c>
      <c r="AK39" s="19">
        <f t="shared" si="101"/>
        <v>0</v>
      </c>
      <c r="AL39" s="19">
        <f t="shared" si="102"/>
        <v>0</v>
      </c>
      <c r="AM39" s="19">
        <f t="shared" si="8"/>
        <v>0</v>
      </c>
      <c r="AN39" s="19">
        <f t="shared" si="103"/>
        <v>0</v>
      </c>
      <c r="AO39" s="19">
        <f t="shared" si="104"/>
        <v>0</v>
      </c>
      <c r="AP39" s="19">
        <f t="shared" si="105"/>
        <v>0</v>
      </c>
      <c r="AQ39" s="19">
        <f t="shared" si="106"/>
        <v>525</v>
      </c>
      <c r="AR39" s="19">
        <f t="shared" si="13"/>
        <v>0</v>
      </c>
      <c r="AS39" s="19">
        <f t="shared" si="14"/>
        <v>0</v>
      </c>
      <c r="AT39" s="19">
        <f t="shared" si="15"/>
        <v>0</v>
      </c>
      <c r="AU39" s="19">
        <f t="shared" si="16"/>
        <v>0</v>
      </c>
      <c r="AV39" s="19">
        <f t="shared" si="17"/>
        <v>0</v>
      </c>
      <c r="AW39" s="19">
        <f t="shared" si="90"/>
        <v>0</v>
      </c>
      <c r="AX39" s="19">
        <f t="shared" si="72"/>
        <v>0</v>
      </c>
      <c r="AY39" s="19">
        <f t="shared" si="73"/>
        <v>0</v>
      </c>
      <c r="AZ39" s="19">
        <f t="shared" si="74"/>
        <v>0</v>
      </c>
      <c r="BA39" s="19">
        <f t="shared" si="22"/>
        <v>525</v>
      </c>
      <c r="BB39" s="19">
        <f t="shared" si="107"/>
        <v>0</v>
      </c>
      <c r="BC39" s="19">
        <f t="shared" si="108"/>
        <v>0</v>
      </c>
      <c r="BE39" s="20">
        <f t="shared" si="109"/>
        <v>0</v>
      </c>
      <c r="BF39" s="20">
        <f t="shared" si="110"/>
        <v>0</v>
      </c>
      <c r="BG39" s="20">
        <f t="shared" si="111"/>
        <v>0</v>
      </c>
      <c r="BH39" s="20">
        <f t="shared" si="112"/>
        <v>0</v>
      </c>
      <c r="BI39" s="20">
        <f t="shared" si="113"/>
        <v>0</v>
      </c>
      <c r="BJ39" s="20">
        <f t="shared" si="114"/>
        <v>0</v>
      </c>
      <c r="BK39" s="20">
        <f t="shared" si="115"/>
        <v>0</v>
      </c>
      <c r="BL39" s="20">
        <f t="shared" si="116"/>
        <v>0</v>
      </c>
      <c r="BM39" s="20">
        <f t="shared" si="117"/>
        <v>0</v>
      </c>
      <c r="BN39" s="20">
        <f t="shared" si="118"/>
        <v>0</v>
      </c>
      <c r="BO39" s="8">
        <f t="shared" si="26"/>
        <v>0</v>
      </c>
      <c r="BP39" s="8">
        <f>IF('Men''s Epée'!$AN$3=TRUE,G39,0)</f>
        <v>0</v>
      </c>
      <c r="BQ39" s="8">
        <f>IF('Men''s Epée'!$AO$3=TRUE,I39,0)</f>
        <v>0</v>
      </c>
      <c r="BR39" s="8">
        <f>IF('Men''s Epée'!$AP$3=TRUE,K39,0)</f>
        <v>0</v>
      </c>
      <c r="BS39" s="8">
        <f>IF('Men''s Epée'!$AQ$3=TRUE,M39,0)</f>
        <v>525</v>
      </c>
      <c r="BT39" s="8">
        <f t="shared" si="27"/>
        <v>0</v>
      </c>
      <c r="BU39" s="8">
        <f t="shared" si="28"/>
        <v>0</v>
      </c>
      <c r="BV39" s="8">
        <f t="shared" si="29"/>
        <v>0</v>
      </c>
      <c r="BW39" s="8">
        <f t="shared" si="30"/>
        <v>0</v>
      </c>
      <c r="BX39" s="8">
        <f t="shared" si="31"/>
        <v>0</v>
      </c>
      <c r="BY39" s="20">
        <f t="shared" si="91"/>
        <v>0</v>
      </c>
      <c r="BZ39" s="20">
        <f t="shared" si="86"/>
        <v>0</v>
      </c>
      <c r="CA39" s="20">
        <f t="shared" si="87"/>
        <v>0</v>
      </c>
      <c r="CB39" s="20">
        <f t="shared" si="88"/>
        <v>0</v>
      </c>
      <c r="CC39" s="8">
        <f t="shared" si="36"/>
        <v>525</v>
      </c>
      <c r="CD39" s="8">
        <f t="shared" si="119"/>
        <v>0</v>
      </c>
      <c r="CE39" s="8">
        <f t="shared" si="120"/>
        <v>0</v>
      </c>
      <c r="CF39" s="8">
        <f t="shared" si="121"/>
        <v>525</v>
      </c>
    </row>
    <row r="40" spans="1:84" ht="13.5">
      <c r="A40" s="11" t="str">
        <f t="shared" si="0"/>
        <v>37</v>
      </c>
      <c r="B40" s="11" t="str">
        <f t="shared" si="1"/>
        <v>#</v>
      </c>
      <c r="C40" s="43" t="s">
        <v>450</v>
      </c>
      <c r="D40" s="13">
        <v>1984</v>
      </c>
      <c r="E40" s="41">
        <f t="shared" si="92"/>
        <v>520</v>
      </c>
      <c r="F40" s="14" t="s">
        <v>4</v>
      </c>
      <c r="G40" s="16">
        <f t="shared" si="3"/>
        <v>0</v>
      </c>
      <c r="H40" s="15" t="s">
        <v>4</v>
      </c>
      <c r="I40" s="16">
        <f t="shared" si="4"/>
        <v>0</v>
      </c>
      <c r="J40" s="15" t="s">
        <v>4</v>
      </c>
      <c r="K40" s="16">
        <f>IF(OR('Men''s Epée'!$A$3=1,'Men''s Epée'!$AP$3=TRUE),IF(OR(J40&gt;=33,ISNUMBER(J40)=FALSE),0,VLOOKUP(J40,PointTable,K$3,TRUE)),0)</f>
        <v>0</v>
      </c>
      <c r="L40" s="15">
        <v>12</v>
      </c>
      <c r="M40" s="16">
        <f t="shared" si="5"/>
        <v>520</v>
      </c>
      <c r="N40" s="17"/>
      <c r="O40" s="17"/>
      <c r="P40" s="17"/>
      <c r="Q40" s="17"/>
      <c r="R40" s="17"/>
      <c r="S40" s="17"/>
      <c r="T40" s="17"/>
      <c r="U40" s="17"/>
      <c r="V40" s="17"/>
      <c r="W40" s="18"/>
      <c r="X40" s="17"/>
      <c r="Y40" s="17"/>
      <c r="Z40" s="17"/>
      <c r="AA40" s="18"/>
      <c r="AC40" s="19">
        <f t="shared" si="93"/>
        <v>0</v>
      </c>
      <c r="AD40" s="19">
        <f t="shared" si="94"/>
        <v>0</v>
      </c>
      <c r="AE40" s="19">
        <f t="shared" si="95"/>
        <v>0</v>
      </c>
      <c r="AF40" s="19">
        <f t="shared" si="96"/>
        <v>0</v>
      </c>
      <c r="AG40" s="19">
        <f t="shared" si="97"/>
        <v>0</v>
      </c>
      <c r="AH40" s="19">
        <f t="shared" si="98"/>
        <v>0</v>
      </c>
      <c r="AI40" s="19">
        <f t="shared" si="99"/>
        <v>0</v>
      </c>
      <c r="AJ40" s="19">
        <f t="shared" si="100"/>
        <v>0</v>
      </c>
      <c r="AK40" s="19">
        <f t="shared" si="101"/>
        <v>0</v>
      </c>
      <c r="AL40" s="19">
        <f t="shared" si="102"/>
        <v>0</v>
      </c>
      <c r="AM40" s="19">
        <f t="shared" si="8"/>
        <v>0</v>
      </c>
      <c r="AN40" s="19">
        <f t="shared" si="103"/>
        <v>0</v>
      </c>
      <c r="AO40" s="19">
        <f t="shared" si="104"/>
        <v>0</v>
      </c>
      <c r="AP40" s="19">
        <f t="shared" si="105"/>
        <v>0</v>
      </c>
      <c r="AQ40" s="19">
        <f t="shared" si="106"/>
        <v>520</v>
      </c>
      <c r="AR40" s="19">
        <f t="shared" si="13"/>
        <v>0</v>
      </c>
      <c r="AS40" s="19">
        <f t="shared" si="14"/>
        <v>0</v>
      </c>
      <c r="AT40" s="19">
        <f t="shared" si="15"/>
        <v>0</v>
      </c>
      <c r="AU40" s="19">
        <f t="shared" si="16"/>
        <v>0</v>
      </c>
      <c r="AV40" s="19">
        <f t="shared" si="17"/>
        <v>0</v>
      </c>
      <c r="AW40" s="19">
        <f t="shared" si="90"/>
        <v>0</v>
      </c>
      <c r="AX40" s="19">
        <f t="shared" si="72"/>
        <v>0</v>
      </c>
      <c r="AY40" s="19">
        <f t="shared" si="73"/>
        <v>0</v>
      </c>
      <c r="AZ40" s="19">
        <f t="shared" si="74"/>
        <v>0</v>
      </c>
      <c r="BA40" s="19">
        <f t="shared" si="22"/>
        <v>520</v>
      </c>
      <c r="BB40" s="19">
        <f t="shared" si="107"/>
        <v>0</v>
      </c>
      <c r="BC40" s="19">
        <f t="shared" si="108"/>
        <v>0</v>
      </c>
      <c r="BE40" s="20">
        <f t="shared" si="109"/>
        <v>0</v>
      </c>
      <c r="BF40" s="20">
        <f t="shared" si="110"/>
        <v>0</v>
      </c>
      <c r="BG40" s="20">
        <f t="shared" si="111"/>
        <v>0</v>
      </c>
      <c r="BH40" s="20">
        <f t="shared" si="112"/>
        <v>0</v>
      </c>
      <c r="BI40" s="20">
        <f t="shared" si="113"/>
        <v>0</v>
      </c>
      <c r="BJ40" s="20">
        <f t="shared" si="114"/>
        <v>0</v>
      </c>
      <c r="BK40" s="20">
        <f t="shared" si="115"/>
        <v>0</v>
      </c>
      <c r="BL40" s="20">
        <f t="shared" si="116"/>
        <v>0</v>
      </c>
      <c r="BM40" s="20">
        <f t="shared" si="117"/>
        <v>0</v>
      </c>
      <c r="BN40" s="20">
        <f t="shared" si="118"/>
        <v>0</v>
      </c>
      <c r="BO40" s="8">
        <f t="shared" si="26"/>
        <v>0</v>
      </c>
      <c r="BP40" s="8">
        <f>IF('Men''s Epée'!$AN$3=TRUE,G40,0)</f>
        <v>0</v>
      </c>
      <c r="BQ40" s="8">
        <f>IF('Men''s Epée'!$AO$3=TRUE,I40,0)</f>
        <v>0</v>
      </c>
      <c r="BR40" s="8">
        <f>IF('Men''s Epée'!$AP$3=TRUE,K40,0)</f>
        <v>0</v>
      </c>
      <c r="BS40" s="8">
        <f>IF('Men''s Epée'!$AQ$3=TRUE,M40,0)</f>
        <v>520</v>
      </c>
      <c r="BT40" s="8">
        <f t="shared" si="27"/>
        <v>0</v>
      </c>
      <c r="BU40" s="8">
        <f t="shared" si="28"/>
        <v>0</v>
      </c>
      <c r="BV40" s="8">
        <f t="shared" si="29"/>
        <v>0</v>
      </c>
      <c r="BW40" s="8">
        <f t="shared" si="30"/>
        <v>0</v>
      </c>
      <c r="BX40" s="8">
        <f t="shared" si="31"/>
        <v>0</v>
      </c>
      <c r="BY40" s="20">
        <f t="shared" si="91"/>
        <v>0</v>
      </c>
      <c r="BZ40" s="20">
        <f t="shared" si="86"/>
        <v>0</v>
      </c>
      <c r="CA40" s="20">
        <f t="shared" si="87"/>
        <v>0</v>
      </c>
      <c r="CB40" s="20">
        <f t="shared" si="88"/>
        <v>0</v>
      </c>
      <c r="CC40" s="8">
        <f t="shared" si="36"/>
        <v>520</v>
      </c>
      <c r="CD40" s="8">
        <f t="shared" si="119"/>
        <v>0</v>
      </c>
      <c r="CE40" s="8">
        <f t="shared" si="120"/>
        <v>0</v>
      </c>
      <c r="CF40" s="8">
        <f t="shared" si="121"/>
        <v>520</v>
      </c>
    </row>
    <row r="41" spans="1:84" ht="13.5">
      <c r="A41" s="11" t="str">
        <f t="shared" si="0"/>
        <v>38</v>
      </c>
      <c r="B41" s="11">
        <f aca="true" t="shared" si="122" ref="B41:B64">IF(D41&gt;=JuniorCutoff,"#","")</f>
      </c>
      <c r="C41" s="12" t="s">
        <v>217</v>
      </c>
      <c r="D41" s="30">
        <v>1977</v>
      </c>
      <c r="E41" s="41">
        <f t="shared" si="92"/>
        <v>510</v>
      </c>
      <c r="F41" s="14" t="s">
        <v>4</v>
      </c>
      <c r="G41" s="16">
        <f t="shared" si="59"/>
        <v>0</v>
      </c>
      <c r="H41" s="15" t="s">
        <v>4</v>
      </c>
      <c r="I41" s="16">
        <f t="shared" si="60"/>
        <v>0</v>
      </c>
      <c r="J41" s="15" t="s">
        <v>4</v>
      </c>
      <c r="K41" s="16">
        <f>IF(OR('Men''s Epée'!$A$3=1,'Men''s Epée'!$AP$3=TRUE),IF(OR(J41&gt;=33,ISNUMBER(J41)=FALSE),0,VLOOKUP(J41,PointTable,K$3,TRUE)),0)</f>
        <v>0</v>
      </c>
      <c r="L41" s="15">
        <v>14</v>
      </c>
      <c r="M41" s="16">
        <f t="shared" si="61"/>
        <v>510</v>
      </c>
      <c r="N41" s="17"/>
      <c r="O41" s="17"/>
      <c r="P41" s="17"/>
      <c r="Q41" s="17"/>
      <c r="R41" s="17"/>
      <c r="S41" s="17"/>
      <c r="T41" s="17"/>
      <c r="U41" s="17"/>
      <c r="V41" s="17"/>
      <c r="W41" s="18"/>
      <c r="X41" s="17"/>
      <c r="Y41" s="17"/>
      <c r="Z41" s="17"/>
      <c r="AA41" s="18"/>
      <c r="AC41" s="19">
        <f t="shared" si="93"/>
        <v>0</v>
      </c>
      <c r="AD41" s="19">
        <f t="shared" si="94"/>
        <v>0</v>
      </c>
      <c r="AE41" s="19">
        <f t="shared" si="95"/>
        <v>0</v>
      </c>
      <c r="AF41" s="19">
        <f t="shared" si="96"/>
        <v>0</v>
      </c>
      <c r="AG41" s="19">
        <f t="shared" si="97"/>
        <v>0</v>
      </c>
      <c r="AH41" s="19">
        <f t="shared" si="98"/>
        <v>0</v>
      </c>
      <c r="AI41" s="19">
        <f t="shared" si="99"/>
        <v>0</v>
      </c>
      <c r="AJ41" s="19">
        <f t="shared" si="100"/>
        <v>0</v>
      </c>
      <c r="AK41" s="19">
        <f t="shared" si="101"/>
        <v>0</v>
      </c>
      <c r="AL41" s="19">
        <f t="shared" si="102"/>
        <v>0</v>
      </c>
      <c r="AM41" s="19">
        <f t="shared" si="8"/>
        <v>0</v>
      </c>
      <c r="AN41" s="19">
        <f t="shared" si="103"/>
        <v>0</v>
      </c>
      <c r="AO41" s="19">
        <f t="shared" si="104"/>
        <v>0</v>
      </c>
      <c r="AP41" s="19">
        <f t="shared" si="105"/>
        <v>0</v>
      </c>
      <c r="AQ41" s="19">
        <f t="shared" si="106"/>
        <v>510</v>
      </c>
      <c r="AR41" s="19">
        <f t="shared" si="13"/>
        <v>0</v>
      </c>
      <c r="AS41" s="19">
        <f t="shared" si="14"/>
        <v>0</v>
      </c>
      <c r="AT41" s="19">
        <f t="shared" si="15"/>
        <v>0</v>
      </c>
      <c r="AU41" s="19">
        <f t="shared" si="16"/>
        <v>0</v>
      </c>
      <c r="AV41" s="19">
        <f t="shared" si="17"/>
        <v>0</v>
      </c>
      <c r="AW41" s="19">
        <f t="shared" si="90"/>
        <v>0</v>
      </c>
      <c r="AX41" s="19">
        <f t="shared" si="72"/>
        <v>0</v>
      </c>
      <c r="AY41" s="19">
        <f t="shared" si="73"/>
        <v>0</v>
      </c>
      <c r="AZ41" s="19">
        <f t="shared" si="74"/>
        <v>0</v>
      </c>
      <c r="BA41" s="19">
        <f t="shared" si="22"/>
        <v>510</v>
      </c>
      <c r="BB41" s="19">
        <f t="shared" si="107"/>
        <v>0</v>
      </c>
      <c r="BC41" s="19">
        <f t="shared" si="108"/>
        <v>0</v>
      </c>
      <c r="BE41" s="20">
        <f t="shared" si="109"/>
        <v>0</v>
      </c>
      <c r="BF41" s="20">
        <f t="shared" si="110"/>
        <v>0</v>
      </c>
      <c r="BG41" s="20">
        <f t="shared" si="111"/>
        <v>0</v>
      </c>
      <c r="BH41" s="20">
        <f t="shared" si="112"/>
        <v>0</v>
      </c>
      <c r="BI41" s="20">
        <f t="shared" si="113"/>
        <v>0</v>
      </c>
      <c r="BJ41" s="20">
        <f t="shared" si="114"/>
        <v>0</v>
      </c>
      <c r="BK41" s="20">
        <f t="shared" si="115"/>
        <v>0</v>
      </c>
      <c r="BL41" s="20">
        <f t="shared" si="116"/>
        <v>0</v>
      </c>
      <c r="BM41" s="20">
        <f t="shared" si="117"/>
        <v>0</v>
      </c>
      <c r="BN41" s="20">
        <f t="shared" si="118"/>
        <v>0</v>
      </c>
      <c r="BO41" s="8">
        <f t="shared" si="26"/>
        <v>0</v>
      </c>
      <c r="BP41" s="8">
        <f>IF('Men''s Epée'!$AN$3=TRUE,G41,0)</f>
        <v>0</v>
      </c>
      <c r="BQ41" s="8">
        <f>IF('Men''s Epée'!$AO$3=TRUE,I41,0)</f>
        <v>0</v>
      </c>
      <c r="BR41" s="8">
        <f>IF('Men''s Epée'!$AP$3=TRUE,K41,0)</f>
        <v>0</v>
      </c>
      <c r="BS41" s="8">
        <f>IF('Men''s Epée'!$AQ$3=TRUE,M41,0)</f>
        <v>510</v>
      </c>
      <c r="BT41" s="8">
        <f t="shared" si="27"/>
        <v>0</v>
      </c>
      <c r="BU41" s="8">
        <f t="shared" si="28"/>
        <v>0</v>
      </c>
      <c r="BV41" s="8">
        <f t="shared" si="29"/>
        <v>0</v>
      </c>
      <c r="BW41" s="8">
        <f t="shared" si="30"/>
        <v>0</v>
      </c>
      <c r="BX41" s="8">
        <f t="shared" si="31"/>
        <v>0</v>
      </c>
      <c r="BY41" s="20">
        <f t="shared" si="91"/>
        <v>0</v>
      </c>
      <c r="BZ41" s="20">
        <f t="shared" si="86"/>
        <v>0</v>
      </c>
      <c r="CA41" s="20">
        <f t="shared" si="87"/>
        <v>0</v>
      </c>
      <c r="CB41" s="20">
        <f t="shared" si="88"/>
        <v>0</v>
      </c>
      <c r="CC41" s="8">
        <f t="shared" si="36"/>
        <v>510</v>
      </c>
      <c r="CD41" s="8">
        <f t="shared" si="119"/>
        <v>0</v>
      </c>
      <c r="CE41" s="8">
        <f t="shared" si="120"/>
        <v>0</v>
      </c>
      <c r="CF41" s="8">
        <f t="shared" si="121"/>
        <v>510</v>
      </c>
    </row>
    <row r="42" spans="1:84" ht="13.5">
      <c r="A42" s="11" t="str">
        <f t="shared" si="0"/>
        <v>39</v>
      </c>
      <c r="B42" s="11">
        <f t="shared" si="122"/>
      </c>
      <c r="C42" s="32" t="s">
        <v>367</v>
      </c>
      <c r="D42" s="30">
        <v>1975</v>
      </c>
      <c r="E42" s="41">
        <f t="shared" si="92"/>
        <v>506</v>
      </c>
      <c r="F42" s="14" t="s">
        <v>4</v>
      </c>
      <c r="G42" s="16">
        <f t="shared" si="3"/>
        <v>0</v>
      </c>
      <c r="H42" s="15" t="s">
        <v>4</v>
      </c>
      <c r="I42" s="16">
        <f t="shared" si="4"/>
        <v>0</v>
      </c>
      <c r="J42" s="15">
        <v>13</v>
      </c>
      <c r="K42" s="16">
        <f>IF(OR('Men''s Epée'!$A$3=1,'Men''s Epée'!$AP$3=TRUE),IF(OR(J42&gt;=33,ISNUMBER(J42)=FALSE),0,VLOOKUP(J42,PointTable,K$3,TRUE)),0)</f>
        <v>506</v>
      </c>
      <c r="L42" s="15" t="s">
        <v>4</v>
      </c>
      <c r="M42" s="16">
        <f t="shared" si="5"/>
        <v>0</v>
      </c>
      <c r="N42" s="17"/>
      <c r="O42" s="17"/>
      <c r="P42" s="17"/>
      <c r="Q42" s="17"/>
      <c r="R42" s="17"/>
      <c r="S42" s="17"/>
      <c r="T42" s="17"/>
      <c r="U42" s="17"/>
      <c r="V42" s="17"/>
      <c r="W42" s="18"/>
      <c r="X42" s="17"/>
      <c r="Y42" s="17"/>
      <c r="Z42" s="17"/>
      <c r="AA42" s="18"/>
      <c r="AC42" s="19">
        <f aca="true" t="shared" si="123" ref="AC42:AL42">ABS(N42)</f>
        <v>0</v>
      </c>
      <c r="AD42" s="19">
        <f t="shared" si="123"/>
        <v>0</v>
      </c>
      <c r="AE42" s="19">
        <f t="shared" si="123"/>
        <v>0</v>
      </c>
      <c r="AF42" s="19">
        <f t="shared" si="123"/>
        <v>0</v>
      </c>
      <c r="AG42" s="19">
        <f t="shared" si="123"/>
        <v>0</v>
      </c>
      <c r="AH42" s="19">
        <f t="shared" si="123"/>
        <v>0</v>
      </c>
      <c r="AI42" s="19">
        <f t="shared" si="123"/>
        <v>0</v>
      </c>
      <c r="AJ42" s="19">
        <f t="shared" si="123"/>
        <v>0</v>
      </c>
      <c r="AK42" s="19">
        <f t="shared" si="123"/>
        <v>0</v>
      </c>
      <c r="AL42" s="19">
        <f t="shared" si="123"/>
        <v>0</v>
      </c>
      <c r="AM42" s="19">
        <f t="shared" si="8"/>
        <v>0</v>
      </c>
      <c r="AN42" s="19">
        <f t="shared" si="103"/>
        <v>0</v>
      </c>
      <c r="AO42" s="19">
        <f t="shared" si="104"/>
        <v>0</v>
      </c>
      <c r="AP42" s="19">
        <f t="shared" si="105"/>
        <v>506</v>
      </c>
      <c r="AQ42" s="19">
        <f t="shared" si="106"/>
        <v>0</v>
      </c>
      <c r="AR42" s="19">
        <f t="shared" si="13"/>
        <v>0</v>
      </c>
      <c r="AS42" s="19">
        <f t="shared" si="14"/>
        <v>0</v>
      </c>
      <c r="AT42" s="19">
        <f t="shared" si="15"/>
        <v>0</v>
      </c>
      <c r="AU42" s="19">
        <f t="shared" si="16"/>
        <v>0</v>
      </c>
      <c r="AV42" s="19">
        <f t="shared" si="17"/>
        <v>0</v>
      </c>
      <c r="AW42" s="19">
        <f t="shared" si="90"/>
        <v>0</v>
      </c>
      <c r="AX42" s="19">
        <f t="shared" si="72"/>
        <v>0</v>
      </c>
      <c r="AY42" s="19">
        <f t="shared" si="73"/>
        <v>0</v>
      </c>
      <c r="AZ42" s="19">
        <f t="shared" si="74"/>
        <v>0</v>
      </c>
      <c r="BA42" s="19">
        <f t="shared" si="22"/>
        <v>506</v>
      </c>
      <c r="BB42" s="19">
        <f t="shared" si="107"/>
        <v>0</v>
      </c>
      <c r="BC42" s="19">
        <f t="shared" si="108"/>
        <v>0</v>
      </c>
      <c r="BE42" s="20">
        <f aca="true" t="shared" si="124" ref="BE42:BN42">MAX(N42,0)</f>
        <v>0</v>
      </c>
      <c r="BF42" s="20">
        <f t="shared" si="124"/>
        <v>0</v>
      </c>
      <c r="BG42" s="20">
        <f t="shared" si="124"/>
        <v>0</v>
      </c>
      <c r="BH42" s="20">
        <f t="shared" si="124"/>
        <v>0</v>
      </c>
      <c r="BI42" s="20">
        <f t="shared" si="124"/>
        <v>0</v>
      </c>
      <c r="BJ42" s="20">
        <f t="shared" si="124"/>
        <v>0</v>
      </c>
      <c r="BK42" s="20">
        <f t="shared" si="124"/>
        <v>0</v>
      </c>
      <c r="BL42" s="20">
        <f t="shared" si="124"/>
        <v>0</v>
      </c>
      <c r="BM42" s="20">
        <f t="shared" si="124"/>
        <v>0</v>
      </c>
      <c r="BN42" s="20">
        <f t="shared" si="124"/>
        <v>0</v>
      </c>
      <c r="BO42" s="8">
        <f t="shared" si="26"/>
        <v>0</v>
      </c>
      <c r="BP42" s="8">
        <f>IF('Men''s Epée'!$AN$3=TRUE,G42,0)</f>
        <v>0</v>
      </c>
      <c r="BQ42" s="8">
        <f>IF('Men''s Epée'!$AO$3=TRUE,I42,0)</f>
        <v>0</v>
      </c>
      <c r="BR42" s="8">
        <f>IF('Men''s Epée'!$AP$3=TRUE,K42,0)</f>
        <v>506</v>
      </c>
      <c r="BS42" s="8">
        <f>IF('Men''s Epée'!$AQ$3=TRUE,M42,0)</f>
        <v>0</v>
      </c>
      <c r="BT42" s="8">
        <f t="shared" si="27"/>
        <v>0</v>
      </c>
      <c r="BU42" s="8">
        <f t="shared" si="28"/>
        <v>0</v>
      </c>
      <c r="BV42" s="8">
        <f t="shared" si="29"/>
        <v>0</v>
      </c>
      <c r="BW42" s="8">
        <f t="shared" si="30"/>
        <v>0</v>
      </c>
      <c r="BX42" s="8">
        <f t="shared" si="31"/>
        <v>0</v>
      </c>
      <c r="BY42" s="20">
        <f t="shared" si="91"/>
        <v>0</v>
      </c>
      <c r="BZ42" s="20">
        <f t="shared" si="86"/>
        <v>0</v>
      </c>
      <c r="CA42" s="20">
        <f t="shared" si="87"/>
        <v>0</v>
      </c>
      <c r="CB42" s="20">
        <f t="shared" si="88"/>
        <v>0</v>
      </c>
      <c r="CC42" s="8">
        <f t="shared" si="36"/>
        <v>506</v>
      </c>
      <c r="CD42" s="8">
        <f t="shared" si="119"/>
        <v>0</v>
      </c>
      <c r="CE42" s="8">
        <f t="shared" si="120"/>
        <v>0</v>
      </c>
      <c r="CF42" s="8">
        <f t="shared" si="121"/>
        <v>506</v>
      </c>
    </row>
    <row r="43" spans="1:84" ht="13.5">
      <c r="A43" s="11" t="str">
        <f t="shared" si="0"/>
        <v>40</v>
      </c>
      <c r="B43" s="11">
        <f t="shared" si="122"/>
      </c>
      <c r="C43" s="12" t="s">
        <v>11</v>
      </c>
      <c r="D43" s="13">
        <v>1964</v>
      </c>
      <c r="E43" s="41">
        <f t="shared" si="92"/>
        <v>505</v>
      </c>
      <c r="F43" s="14" t="s">
        <v>4</v>
      </c>
      <c r="G43" s="16">
        <f t="shared" si="3"/>
        <v>0</v>
      </c>
      <c r="H43" s="15" t="s">
        <v>4</v>
      </c>
      <c r="I43" s="16">
        <f t="shared" si="4"/>
        <v>0</v>
      </c>
      <c r="J43" s="15" t="s">
        <v>4</v>
      </c>
      <c r="K43" s="16">
        <f>IF(OR('Men''s Epée'!$A$3=1,'Men''s Epée'!$AP$3=TRUE),IF(OR(J43&gt;=33,ISNUMBER(J43)=FALSE),0,VLOOKUP(J43,PointTable,K$3,TRUE)),0)</f>
        <v>0</v>
      </c>
      <c r="L43" s="15">
        <v>15</v>
      </c>
      <c r="M43" s="16">
        <f t="shared" si="5"/>
        <v>505</v>
      </c>
      <c r="N43" s="17"/>
      <c r="O43" s="17"/>
      <c r="P43" s="17"/>
      <c r="Q43" s="17"/>
      <c r="R43" s="17"/>
      <c r="S43" s="17"/>
      <c r="T43" s="17"/>
      <c r="U43" s="17"/>
      <c r="V43" s="17"/>
      <c r="W43" s="18"/>
      <c r="X43" s="17"/>
      <c r="Y43" s="17"/>
      <c r="Z43" s="17"/>
      <c r="AA43" s="18"/>
      <c r="AC43" s="19">
        <f aca="true" t="shared" si="125" ref="AC43:AC68">ABS(N43)</f>
        <v>0</v>
      </c>
      <c r="AD43" s="19">
        <f aca="true" t="shared" si="126" ref="AD43:AD68">ABS(O43)</f>
        <v>0</v>
      </c>
      <c r="AE43" s="19">
        <f aca="true" t="shared" si="127" ref="AE43:AE68">ABS(P43)</f>
        <v>0</v>
      </c>
      <c r="AF43" s="19">
        <f aca="true" t="shared" si="128" ref="AF43:AF68">ABS(Q43)</f>
        <v>0</v>
      </c>
      <c r="AG43" s="19">
        <f aca="true" t="shared" si="129" ref="AG43:AG68">ABS(R43)</f>
        <v>0</v>
      </c>
      <c r="AH43" s="19">
        <f aca="true" t="shared" si="130" ref="AH43:AH68">ABS(S43)</f>
        <v>0</v>
      </c>
      <c r="AI43" s="19">
        <f aca="true" t="shared" si="131" ref="AI43:AI68">ABS(T43)</f>
        <v>0</v>
      </c>
      <c r="AJ43" s="19">
        <f aca="true" t="shared" si="132" ref="AJ43:AJ68">ABS(U43)</f>
        <v>0</v>
      </c>
      <c r="AK43" s="19">
        <f aca="true" t="shared" si="133" ref="AK43:AK68">ABS(V43)</f>
        <v>0</v>
      </c>
      <c r="AL43" s="19">
        <f aca="true" t="shared" si="134" ref="AL43:AL68">ABS(W43)</f>
        <v>0</v>
      </c>
      <c r="AM43" s="19">
        <f t="shared" si="8"/>
        <v>0</v>
      </c>
      <c r="AN43" s="19">
        <f t="shared" si="103"/>
        <v>0</v>
      </c>
      <c r="AO43" s="19">
        <f t="shared" si="104"/>
        <v>0</v>
      </c>
      <c r="AP43" s="19">
        <f t="shared" si="105"/>
        <v>0</v>
      </c>
      <c r="AQ43" s="19">
        <f t="shared" si="106"/>
        <v>505</v>
      </c>
      <c r="AR43" s="19">
        <f t="shared" si="13"/>
        <v>0</v>
      </c>
      <c r="AS43" s="19">
        <f t="shared" si="14"/>
        <v>0</v>
      </c>
      <c r="AT43" s="19">
        <f t="shared" si="15"/>
        <v>0</v>
      </c>
      <c r="AU43" s="19">
        <f t="shared" si="16"/>
        <v>0</v>
      </c>
      <c r="AV43" s="19">
        <f t="shared" si="17"/>
        <v>0</v>
      </c>
      <c r="AW43" s="19">
        <f t="shared" si="90"/>
        <v>0</v>
      </c>
      <c r="AX43" s="19">
        <f t="shared" si="72"/>
        <v>0</v>
      </c>
      <c r="AY43" s="19">
        <f t="shared" si="73"/>
        <v>0</v>
      </c>
      <c r="AZ43" s="19">
        <f t="shared" si="74"/>
        <v>0</v>
      </c>
      <c r="BA43" s="19">
        <f t="shared" si="22"/>
        <v>505</v>
      </c>
      <c r="BB43" s="19">
        <f t="shared" si="107"/>
        <v>0</v>
      </c>
      <c r="BC43" s="19">
        <f t="shared" si="108"/>
        <v>0</v>
      </c>
      <c r="BE43" s="20">
        <f aca="true" t="shared" si="135" ref="BE43:BE68">MAX(N43,0)</f>
        <v>0</v>
      </c>
      <c r="BF43" s="20">
        <f aca="true" t="shared" si="136" ref="BF43:BF68">MAX(O43,0)</f>
        <v>0</v>
      </c>
      <c r="BG43" s="20">
        <f aca="true" t="shared" si="137" ref="BG43:BG68">MAX(P43,0)</f>
        <v>0</v>
      </c>
      <c r="BH43" s="20">
        <f aca="true" t="shared" si="138" ref="BH43:BH68">MAX(Q43,0)</f>
        <v>0</v>
      </c>
      <c r="BI43" s="20">
        <f aca="true" t="shared" si="139" ref="BI43:BI68">MAX(R43,0)</f>
        <v>0</v>
      </c>
      <c r="BJ43" s="20">
        <f aca="true" t="shared" si="140" ref="BJ43:BJ68">MAX(S43,0)</f>
        <v>0</v>
      </c>
      <c r="BK43" s="20">
        <f aca="true" t="shared" si="141" ref="BK43:BK68">MAX(T43,0)</f>
        <v>0</v>
      </c>
      <c r="BL43" s="20">
        <f aca="true" t="shared" si="142" ref="BL43:BL68">MAX(U43,0)</f>
        <v>0</v>
      </c>
      <c r="BM43" s="20">
        <f aca="true" t="shared" si="143" ref="BM43:BM68">MAX(V43,0)</f>
        <v>0</v>
      </c>
      <c r="BN43" s="20">
        <f aca="true" t="shared" si="144" ref="BN43:BN68">MAX(W43,0)</f>
        <v>0</v>
      </c>
      <c r="BO43" s="8">
        <f t="shared" si="26"/>
        <v>0</v>
      </c>
      <c r="BP43" s="8">
        <f>IF('Men''s Epée'!$AN$3=TRUE,G43,0)</f>
        <v>0</v>
      </c>
      <c r="BQ43" s="8">
        <f>IF('Men''s Epée'!$AO$3=TRUE,I43,0)</f>
        <v>0</v>
      </c>
      <c r="BR43" s="8">
        <f>IF('Men''s Epée'!$AP$3=TRUE,K43,0)</f>
        <v>0</v>
      </c>
      <c r="BS43" s="8">
        <f>IF('Men''s Epée'!$AQ$3=TRUE,M43,0)</f>
        <v>505</v>
      </c>
      <c r="BT43" s="8">
        <f t="shared" si="27"/>
        <v>0</v>
      </c>
      <c r="BU43" s="8">
        <f t="shared" si="28"/>
        <v>0</v>
      </c>
      <c r="BV43" s="8">
        <f t="shared" si="29"/>
        <v>0</v>
      </c>
      <c r="BW43" s="8">
        <f t="shared" si="30"/>
        <v>0</v>
      </c>
      <c r="BX43" s="8">
        <f t="shared" si="31"/>
        <v>0</v>
      </c>
      <c r="BY43" s="20">
        <f t="shared" si="91"/>
        <v>0</v>
      </c>
      <c r="BZ43" s="20">
        <f t="shared" si="86"/>
        <v>0</v>
      </c>
      <c r="CA43" s="20">
        <f t="shared" si="87"/>
        <v>0</v>
      </c>
      <c r="CB43" s="20">
        <f t="shared" si="88"/>
        <v>0</v>
      </c>
      <c r="CC43" s="8">
        <f t="shared" si="36"/>
        <v>505</v>
      </c>
      <c r="CD43" s="8">
        <f t="shared" si="119"/>
        <v>0</v>
      </c>
      <c r="CE43" s="8">
        <f t="shared" si="120"/>
        <v>0</v>
      </c>
      <c r="CF43" s="8">
        <f t="shared" si="121"/>
        <v>505</v>
      </c>
    </row>
    <row r="44" spans="1:84" ht="13.5">
      <c r="A44" s="11" t="str">
        <f t="shared" si="0"/>
        <v>41</v>
      </c>
      <c r="B44" s="11">
        <f t="shared" si="122"/>
      </c>
      <c r="C44" s="12" t="s">
        <v>238</v>
      </c>
      <c r="D44" s="13">
        <v>1983</v>
      </c>
      <c r="E44" s="41">
        <f t="shared" si="92"/>
        <v>500</v>
      </c>
      <c r="F44" s="14">
        <v>16</v>
      </c>
      <c r="G44" s="16">
        <f t="shared" si="3"/>
        <v>500</v>
      </c>
      <c r="H44" s="15" t="s">
        <v>4</v>
      </c>
      <c r="I44" s="16">
        <f t="shared" si="4"/>
        <v>0</v>
      </c>
      <c r="J44" s="15" t="s">
        <v>4</v>
      </c>
      <c r="K44" s="16">
        <f>IF(OR('Men''s Epée'!$A$3=1,'Men''s Epée'!$AP$3=TRUE),IF(OR(J44&gt;=33,ISNUMBER(J44)=FALSE),0,VLOOKUP(J44,PointTable,K$3,TRUE)),0)</f>
        <v>0</v>
      </c>
      <c r="L44" s="15" t="s">
        <v>4</v>
      </c>
      <c r="M44" s="16">
        <f t="shared" si="5"/>
        <v>0</v>
      </c>
      <c r="N44" s="17"/>
      <c r="O44" s="17"/>
      <c r="P44" s="17"/>
      <c r="Q44" s="17"/>
      <c r="R44" s="17"/>
      <c r="S44" s="17"/>
      <c r="T44" s="17"/>
      <c r="U44" s="17"/>
      <c r="V44" s="17"/>
      <c r="W44" s="18"/>
      <c r="X44" s="17"/>
      <c r="Y44" s="17"/>
      <c r="Z44" s="17"/>
      <c r="AA44" s="18"/>
      <c r="AC44" s="19">
        <f t="shared" si="125"/>
        <v>0</v>
      </c>
      <c r="AD44" s="19">
        <f t="shared" si="126"/>
        <v>0</v>
      </c>
      <c r="AE44" s="19">
        <f t="shared" si="127"/>
        <v>0</v>
      </c>
      <c r="AF44" s="19">
        <f t="shared" si="128"/>
        <v>0</v>
      </c>
      <c r="AG44" s="19">
        <f t="shared" si="129"/>
        <v>0</v>
      </c>
      <c r="AH44" s="19">
        <f t="shared" si="130"/>
        <v>0</v>
      </c>
      <c r="AI44" s="19">
        <f t="shared" si="131"/>
        <v>0</v>
      </c>
      <c r="AJ44" s="19">
        <f t="shared" si="132"/>
        <v>0</v>
      </c>
      <c r="AK44" s="19">
        <f t="shared" si="133"/>
        <v>0</v>
      </c>
      <c r="AL44" s="19">
        <f t="shared" si="134"/>
        <v>0</v>
      </c>
      <c r="AM44" s="19">
        <f t="shared" si="8"/>
        <v>0</v>
      </c>
      <c r="AN44" s="19">
        <f t="shared" si="103"/>
        <v>500</v>
      </c>
      <c r="AO44" s="19">
        <f t="shared" si="104"/>
        <v>0</v>
      </c>
      <c r="AP44" s="19">
        <f t="shared" si="105"/>
        <v>0</v>
      </c>
      <c r="AQ44" s="19">
        <f t="shared" si="106"/>
        <v>0</v>
      </c>
      <c r="AR44" s="19">
        <f t="shared" si="13"/>
        <v>0</v>
      </c>
      <c r="AS44" s="19">
        <f t="shared" si="14"/>
        <v>0</v>
      </c>
      <c r="AT44" s="19">
        <f t="shared" si="15"/>
        <v>0</v>
      </c>
      <c r="AU44" s="19">
        <f t="shared" si="16"/>
        <v>0</v>
      </c>
      <c r="AV44" s="19">
        <f t="shared" si="17"/>
        <v>0</v>
      </c>
      <c r="AW44" s="19">
        <f t="shared" si="90"/>
        <v>0</v>
      </c>
      <c r="AX44" s="19">
        <f t="shared" si="72"/>
        <v>0</v>
      </c>
      <c r="AY44" s="19">
        <f t="shared" si="73"/>
        <v>0</v>
      </c>
      <c r="AZ44" s="19">
        <f t="shared" si="74"/>
        <v>0</v>
      </c>
      <c r="BA44" s="19">
        <f t="shared" si="22"/>
        <v>500</v>
      </c>
      <c r="BB44" s="19">
        <f t="shared" si="107"/>
        <v>0</v>
      </c>
      <c r="BC44" s="19">
        <f t="shared" si="108"/>
        <v>0</v>
      </c>
      <c r="BE44" s="20">
        <f t="shared" si="135"/>
        <v>0</v>
      </c>
      <c r="BF44" s="20">
        <f t="shared" si="136"/>
        <v>0</v>
      </c>
      <c r="BG44" s="20">
        <f t="shared" si="137"/>
        <v>0</v>
      </c>
      <c r="BH44" s="20">
        <f t="shared" si="138"/>
        <v>0</v>
      </c>
      <c r="BI44" s="20">
        <f t="shared" si="139"/>
        <v>0</v>
      </c>
      <c r="BJ44" s="20">
        <f t="shared" si="140"/>
        <v>0</v>
      </c>
      <c r="BK44" s="20">
        <f t="shared" si="141"/>
        <v>0</v>
      </c>
      <c r="BL44" s="20">
        <f t="shared" si="142"/>
        <v>0</v>
      </c>
      <c r="BM44" s="20">
        <f t="shared" si="143"/>
        <v>0</v>
      </c>
      <c r="BN44" s="20">
        <f t="shared" si="144"/>
        <v>0</v>
      </c>
      <c r="BO44" s="8">
        <f t="shared" si="26"/>
        <v>0</v>
      </c>
      <c r="BP44" s="8">
        <f>IF('Men''s Epée'!$AN$3=TRUE,G44,0)</f>
        <v>500</v>
      </c>
      <c r="BQ44" s="8">
        <f>IF('Men''s Epée'!$AO$3=TRUE,I44,0)</f>
        <v>0</v>
      </c>
      <c r="BR44" s="8">
        <f>IF('Men''s Epée'!$AP$3=TRUE,K44,0)</f>
        <v>0</v>
      </c>
      <c r="BS44" s="8">
        <f>IF('Men''s Epée'!$AQ$3=TRUE,M44,0)</f>
        <v>0</v>
      </c>
      <c r="BT44" s="8">
        <f t="shared" si="27"/>
        <v>0</v>
      </c>
      <c r="BU44" s="8">
        <f t="shared" si="28"/>
        <v>0</v>
      </c>
      <c r="BV44" s="8">
        <f t="shared" si="29"/>
        <v>0</v>
      </c>
      <c r="BW44" s="8">
        <f t="shared" si="30"/>
        <v>0</v>
      </c>
      <c r="BX44" s="8">
        <f t="shared" si="31"/>
        <v>0</v>
      </c>
      <c r="BY44" s="20">
        <f t="shared" si="91"/>
        <v>0</v>
      </c>
      <c r="BZ44" s="20">
        <f t="shared" si="86"/>
        <v>0</v>
      </c>
      <c r="CA44" s="20">
        <f t="shared" si="87"/>
        <v>0</v>
      </c>
      <c r="CB44" s="20">
        <f t="shared" si="88"/>
        <v>0</v>
      </c>
      <c r="CC44" s="8">
        <f t="shared" si="36"/>
        <v>500</v>
      </c>
      <c r="CD44" s="8">
        <f t="shared" si="119"/>
        <v>0</v>
      </c>
      <c r="CE44" s="8">
        <f t="shared" si="120"/>
        <v>0</v>
      </c>
      <c r="CF44" s="8">
        <f t="shared" si="121"/>
        <v>500</v>
      </c>
    </row>
    <row r="45" spans="1:84" ht="13.5">
      <c r="A45" s="11" t="str">
        <f t="shared" si="0"/>
        <v>42</v>
      </c>
      <c r="B45" s="11" t="str">
        <f t="shared" si="122"/>
        <v>#</v>
      </c>
      <c r="C45" s="43" t="s">
        <v>447</v>
      </c>
      <c r="D45" s="13">
        <v>1984</v>
      </c>
      <c r="E45" s="41">
        <f t="shared" si="92"/>
        <v>363</v>
      </c>
      <c r="F45" s="14" t="s">
        <v>4</v>
      </c>
      <c r="G45" s="16">
        <f t="shared" si="3"/>
        <v>0</v>
      </c>
      <c r="H45" s="15" t="s">
        <v>4</v>
      </c>
      <c r="I45" s="16">
        <f t="shared" si="4"/>
        <v>0</v>
      </c>
      <c r="J45" s="15" t="s">
        <v>4</v>
      </c>
      <c r="K45" s="16">
        <f>IF(OR('Men''s Epée'!$A$3=1,'Men''s Epée'!$AP$3=TRUE),IF(OR(J45&gt;=33,ISNUMBER(J45)=FALSE),0,VLOOKUP(J45,PointTable,K$3,TRUE)),0)</f>
        <v>0</v>
      </c>
      <c r="L45" s="15" t="s">
        <v>4</v>
      </c>
      <c r="M45" s="16">
        <f t="shared" si="5"/>
        <v>0</v>
      </c>
      <c r="N45" s="17">
        <v>363.058</v>
      </c>
      <c r="O45" s="17"/>
      <c r="P45" s="17"/>
      <c r="Q45" s="17"/>
      <c r="R45" s="17"/>
      <c r="S45" s="17"/>
      <c r="T45" s="17"/>
      <c r="U45" s="17"/>
      <c r="V45" s="17"/>
      <c r="W45" s="18"/>
      <c r="X45" s="17"/>
      <c r="Y45" s="17"/>
      <c r="Z45" s="17"/>
      <c r="AA45" s="18"/>
      <c r="AC45" s="19">
        <f t="shared" si="125"/>
        <v>363.058</v>
      </c>
      <c r="AD45" s="19">
        <f t="shared" si="126"/>
        <v>0</v>
      </c>
      <c r="AE45" s="19">
        <f t="shared" si="127"/>
        <v>0</v>
      </c>
      <c r="AF45" s="19">
        <f t="shared" si="128"/>
        <v>0</v>
      </c>
      <c r="AG45" s="19">
        <f t="shared" si="129"/>
        <v>0</v>
      </c>
      <c r="AH45" s="19">
        <f t="shared" si="130"/>
        <v>0</v>
      </c>
      <c r="AI45" s="19">
        <f t="shared" si="131"/>
        <v>0</v>
      </c>
      <c r="AJ45" s="19">
        <f t="shared" si="132"/>
        <v>0</v>
      </c>
      <c r="AK45" s="19">
        <f t="shared" si="133"/>
        <v>0</v>
      </c>
      <c r="AL45" s="19">
        <f t="shared" si="134"/>
        <v>0</v>
      </c>
      <c r="AM45" s="19">
        <f t="shared" si="8"/>
        <v>363.058</v>
      </c>
      <c r="AN45" s="19">
        <f t="shared" si="103"/>
        <v>0</v>
      </c>
      <c r="AO45" s="19">
        <f t="shared" si="104"/>
        <v>0</v>
      </c>
      <c r="AP45" s="19">
        <f t="shared" si="105"/>
        <v>0</v>
      </c>
      <c r="AQ45" s="19">
        <f t="shared" si="106"/>
        <v>0</v>
      </c>
      <c r="AR45" s="19">
        <f t="shared" si="13"/>
        <v>0</v>
      </c>
      <c r="AS45" s="19">
        <f t="shared" si="14"/>
        <v>0</v>
      </c>
      <c r="AT45" s="19">
        <f t="shared" si="15"/>
        <v>0</v>
      </c>
      <c r="AU45" s="19">
        <f t="shared" si="16"/>
        <v>0</v>
      </c>
      <c r="AV45" s="19">
        <f t="shared" si="17"/>
        <v>0</v>
      </c>
      <c r="AW45" s="19">
        <f t="shared" si="90"/>
        <v>0</v>
      </c>
      <c r="AX45" s="19">
        <f t="shared" si="72"/>
        <v>0</v>
      </c>
      <c r="AY45" s="19">
        <f t="shared" si="73"/>
        <v>0</v>
      </c>
      <c r="AZ45" s="19">
        <f t="shared" si="74"/>
        <v>0</v>
      </c>
      <c r="BA45" s="19">
        <f t="shared" si="22"/>
        <v>0</v>
      </c>
      <c r="BB45" s="19">
        <f t="shared" si="107"/>
        <v>0</v>
      </c>
      <c r="BC45" s="19">
        <f t="shared" si="108"/>
        <v>0</v>
      </c>
      <c r="BE45" s="20">
        <f t="shared" si="135"/>
        <v>363.058</v>
      </c>
      <c r="BF45" s="20">
        <f t="shared" si="136"/>
        <v>0</v>
      </c>
      <c r="BG45" s="20">
        <f t="shared" si="137"/>
        <v>0</v>
      </c>
      <c r="BH45" s="20">
        <f t="shared" si="138"/>
        <v>0</v>
      </c>
      <c r="BI45" s="20">
        <f t="shared" si="139"/>
        <v>0</v>
      </c>
      <c r="BJ45" s="20">
        <f t="shared" si="140"/>
        <v>0</v>
      </c>
      <c r="BK45" s="20">
        <f t="shared" si="141"/>
        <v>0</v>
      </c>
      <c r="BL45" s="20">
        <f t="shared" si="142"/>
        <v>0</v>
      </c>
      <c r="BM45" s="20">
        <f t="shared" si="143"/>
        <v>0</v>
      </c>
      <c r="BN45" s="20">
        <f t="shared" si="144"/>
        <v>0</v>
      </c>
      <c r="BO45" s="8">
        <f t="shared" si="26"/>
        <v>363.058</v>
      </c>
      <c r="BP45" s="8">
        <f>IF('Men''s Epée'!$AN$3=TRUE,G45,0)</f>
        <v>0</v>
      </c>
      <c r="BQ45" s="8">
        <f>IF('Men''s Epée'!$AO$3=TRUE,I45,0)</f>
        <v>0</v>
      </c>
      <c r="BR45" s="8">
        <f>IF('Men''s Epée'!$AP$3=TRUE,K45,0)</f>
        <v>0</v>
      </c>
      <c r="BS45" s="8">
        <f>IF('Men''s Epée'!$AQ$3=TRUE,M45,0)</f>
        <v>0</v>
      </c>
      <c r="BT45" s="8">
        <f t="shared" si="27"/>
        <v>0</v>
      </c>
      <c r="BU45" s="8">
        <f t="shared" si="28"/>
        <v>0</v>
      </c>
      <c r="BV45" s="8">
        <f t="shared" si="29"/>
        <v>0</v>
      </c>
      <c r="BW45" s="8">
        <f t="shared" si="30"/>
        <v>0</v>
      </c>
      <c r="BX45" s="8">
        <f t="shared" si="31"/>
        <v>0</v>
      </c>
      <c r="BY45" s="20">
        <f t="shared" si="91"/>
        <v>0</v>
      </c>
      <c r="BZ45" s="20">
        <f t="shared" si="86"/>
        <v>0</v>
      </c>
      <c r="CA45" s="20">
        <f t="shared" si="87"/>
        <v>0</v>
      </c>
      <c r="CB45" s="20">
        <f t="shared" si="88"/>
        <v>0</v>
      </c>
      <c r="CC45" s="8">
        <f t="shared" si="36"/>
        <v>0</v>
      </c>
      <c r="CD45" s="8">
        <f t="shared" si="119"/>
        <v>0</v>
      </c>
      <c r="CE45" s="8">
        <f t="shared" si="120"/>
        <v>0</v>
      </c>
      <c r="CF45" s="8">
        <f t="shared" si="121"/>
        <v>363</v>
      </c>
    </row>
    <row r="46" spans="1:84" ht="13.5">
      <c r="A46" s="11" t="str">
        <f t="shared" si="0"/>
        <v>43</v>
      </c>
      <c r="B46" s="11" t="str">
        <f t="shared" si="122"/>
        <v>#</v>
      </c>
      <c r="C46" s="32" t="s">
        <v>337</v>
      </c>
      <c r="D46" s="30">
        <v>1986</v>
      </c>
      <c r="E46" s="41">
        <f t="shared" si="92"/>
        <v>348</v>
      </c>
      <c r="F46" s="14" t="s">
        <v>4</v>
      </c>
      <c r="G46" s="16">
        <f t="shared" si="3"/>
        <v>0</v>
      </c>
      <c r="H46" s="15" t="s">
        <v>4</v>
      </c>
      <c r="I46" s="16">
        <f t="shared" si="4"/>
        <v>0</v>
      </c>
      <c r="J46" s="15">
        <v>18</v>
      </c>
      <c r="K46" s="16">
        <f>IF(OR('Men''s Epée'!$A$3=1,'Men''s Epée'!$AP$3=TRUE),IF(OR(J46&gt;=33,ISNUMBER(J46)=FALSE),0,VLOOKUP(J46,PointTable,K$3,TRUE)),0)</f>
        <v>348</v>
      </c>
      <c r="L46" s="15" t="s">
        <v>4</v>
      </c>
      <c r="M46" s="16">
        <f t="shared" si="5"/>
        <v>0</v>
      </c>
      <c r="N46" s="17"/>
      <c r="O46" s="17"/>
      <c r="P46" s="17"/>
      <c r="Q46" s="17"/>
      <c r="R46" s="17"/>
      <c r="S46" s="17"/>
      <c r="T46" s="17"/>
      <c r="U46" s="17"/>
      <c r="V46" s="17"/>
      <c r="W46" s="18"/>
      <c r="X46" s="17"/>
      <c r="Y46" s="17"/>
      <c r="Z46" s="17"/>
      <c r="AA46" s="18"/>
      <c r="AC46" s="19">
        <f t="shared" si="125"/>
        <v>0</v>
      </c>
      <c r="AD46" s="19">
        <f t="shared" si="126"/>
        <v>0</v>
      </c>
      <c r="AE46" s="19">
        <f t="shared" si="127"/>
        <v>0</v>
      </c>
      <c r="AF46" s="19">
        <f t="shared" si="128"/>
        <v>0</v>
      </c>
      <c r="AG46" s="19">
        <f t="shared" si="129"/>
        <v>0</v>
      </c>
      <c r="AH46" s="19">
        <f t="shared" si="130"/>
        <v>0</v>
      </c>
      <c r="AI46" s="19">
        <f t="shared" si="131"/>
        <v>0</v>
      </c>
      <c r="AJ46" s="19">
        <f t="shared" si="132"/>
        <v>0</v>
      </c>
      <c r="AK46" s="19">
        <f t="shared" si="133"/>
        <v>0</v>
      </c>
      <c r="AL46" s="19">
        <f t="shared" si="134"/>
        <v>0</v>
      </c>
      <c r="AM46" s="19">
        <f t="shared" si="8"/>
        <v>0</v>
      </c>
      <c r="AN46" s="19">
        <f t="shared" si="103"/>
        <v>0</v>
      </c>
      <c r="AO46" s="19">
        <f t="shared" si="104"/>
        <v>0</v>
      </c>
      <c r="AP46" s="19">
        <f t="shared" si="105"/>
        <v>348</v>
      </c>
      <c r="AQ46" s="19">
        <f t="shared" si="106"/>
        <v>0</v>
      </c>
      <c r="AR46" s="19">
        <f t="shared" si="13"/>
        <v>0</v>
      </c>
      <c r="AS46" s="19">
        <f t="shared" si="14"/>
        <v>0</v>
      </c>
      <c r="AT46" s="19">
        <f t="shared" si="15"/>
        <v>0</v>
      </c>
      <c r="AU46" s="19">
        <f t="shared" si="16"/>
        <v>0</v>
      </c>
      <c r="AV46" s="19">
        <f t="shared" si="17"/>
        <v>0</v>
      </c>
      <c r="AW46" s="19">
        <f t="shared" si="90"/>
        <v>0</v>
      </c>
      <c r="AX46" s="19">
        <f t="shared" si="72"/>
        <v>0</v>
      </c>
      <c r="AY46" s="19">
        <f t="shared" si="73"/>
        <v>0</v>
      </c>
      <c r="AZ46" s="19">
        <f t="shared" si="74"/>
        <v>0</v>
      </c>
      <c r="BA46" s="19">
        <f t="shared" si="22"/>
        <v>348</v>
      </c>
      <c r="BB46" s="19">
        <f t="shared" si="107"/>
        <v>0</v>
      </c>
      <c r="BC46" s="19">
        <f t="shared" si="108"/>
        <v>0</v>
      </c>
      <c r="BE46" s="20">
        <f t="shared" si="135"/>
        <v>0</v>
      </c>
      <c r="BF46" s="20">
        <f t="shared" si="136"/>
        <v>0</v>
      </c>
      <c r="BG46" s="20">
        <f t="shared" si="137"/>
        <v>0</v>
      </c>
      <c r="BH46" s="20">
        <f t="shared" si="138"/>
        <v>0</v>
      </c>
      <c r="BI46" s="20">
        <f t="shared" si="139"/>
        <v>0</v>
      </c>
      <c r="BJ46" s="20">
        <f t="shared" si="140"/>
        <v>0</v>
      </c>
      <c r="BK46" s="20">
        <f t="shared" si="141"/>
        <v>0</v>
      </c>
      <c r="BL46" s="20">
        <f t="shared" si="142"/>
        <v>0</v>
      </c>
      <c r="BM46" s="20">
        <f t="shared" si="143"/>
        <v>0</v>
      </c>
      <c r="BN46" s="20">
        <f t="shared" si="144"/>
        <v>0</v>
      </c>
      <c r="BO46" s="8">
        <f t="shared" si="26"/>
        <v>0</v>
      </c>
      <c r="BP46" s="8">
        <f>IF('Men''s Epée'!$AN$3=TRUE,G46,0)</f>
        <v>0</v>
      </c>
      <c r="BQ46" s="8">
        <f>IF('Men''s Epée'!$AO$3=TRUE,I46,0)</f>
        <v>0</v>
      </c>
      <c r="BR46" s="8">
        <f>IF('Men''s Epée'!$AP$3=TRUE,K46,0)</f>
        <v>348</v>
      </c>
      <c r="BS46" s="8">
        <f>IF('Men''s Epée'!$AQ$3=TRUE,M46,0)</f>
        <v>0</v>
      </c>
      <c r="BT46" s="8">
        <f t="shared" si="27"/>
        <v>0</v>
      </c>
      <c r="BU46" s="8">
        <f t="shared" si="28"/>
        <v>0</v>
      </c>
      <c r="BV46" s="8">
        <f t="shared" si="29"/>
        <v>0</v>
      </c>
      <c r="BW46" s="8">
        <f t="shared" si="30"/>
        <v>0</v>
      </c>
      <c r="BX46" s="8">
        <f t="shared" si="31"/>
        <v>0</v>
      </c>
      <c r="BY46" s="20">
        <f t="shared" si="91"/>
        <v>0</v>
      </c>
      <c r="BZ46" s="20">
        <f t="shared" si="86"/>
        <v>0</v>
      </c>
      <c r="CA46" s="20">
        <f t="shared" si="87"/>
        <v>0</v>
      </c>
      <c r="CB46" s="20">
        <f t="shared" si="88"/>
        <v>0</v>
      </c>
      <c r="CC46" s="8">
        <f t="shared" si="36"/>
        <v>348</v>
      </c>
      <c r="CD46" s="8">
        <f t="shared" si="119"/>
        <v>0</v>
      </c>
      <c r="CE46" s="8">
        <f t="shared" si="120"/>
        <v>0</v>
      </c>
      <c r="CF46" s="8">
        <f t="shared" si="121"/>
        <v>348</v>
      </c>
    </row>
    <row r="47" spans="1:84" ht="13.5">
      <c r="A47" s="11" t="str">
        <f t="shared" si="0"/>
        <v>44</v>
      </c>
      <c r="B47" s="11">
        <f t="shared" si="122"/>
      </c>
      <c r="C47" s="32" t="s">
        <v>265</v>
      </c>
      <c r="D47" s="30">
        <v>1966</v>
      </c>
      <c r="E47" s="41">
        <f t="shared" si="92"/>
        <v>346</v>
      </c>
      <c r="F47" s="14" t="s">
        <v>4</v>
      </c>
      <c r="G47" s="16">
        <f t="shared" si="3"/>
        <v>0</v>
      </c>
      <c r="H47" s="15">
        <v>19</v>
      </c>
      <c r="I47" s="16">
        <f t="shared" si="4"/>
        <v>346</v>
      </c>
      <c r="J47" s="15" t="s">
        <v>4</v>
      </c>
      <c r="K47" s="16">
        <f>IF(OR('Men''s Epée'!$A$3=1,'Men''s Epée'!$AP$3=TRUE),IF(OR(J47&gt;=33,ISNUMBER(J47)=FALSE),0,VLOOKUP(J47,PointTable,K$3,TRUE)),0)</f>
        <v>0</v>
      </c>
      <c r="L47" s="15" t="s">
        <v>4</v>
      </c>
      <c r="M47" s="16">
        <f t="shared" si="5"/>
        <v>0</v>
      </c>
      <c r="N47" s="17"/>
      <c r="O47" s="17"/>
      <c r="P47" s="17"/>
      <c r="Q47" s="17"/>
      <c r="R47" s="17"/>
      <c r="S47" s="17"/>
      <c r="T47" s="17"/>
      <c r="U47" s="17"/>
      <c r="V47" s="17"/>
      <c r="W47" s="18"/>
      <c r="X47" s="17"/>
      <c r="Y47" s="17"/>
      <c r="Z47" s="17"/>
      <c r="AA47" s="18"/>
      <c r="AC47" s="19">
        <f t="shared" si="125"/>
        <v>0</v>
      </c>
      <c r="AD47" s="19">
        <f t="shared" si="126"/>
        <v>0</v>
      </c>
      <c r="AE47" s="19">
        <f t="shared" si="127"/>
        <v>0</v>
      </c>
      <c r="AF47" s="19">
        <f t="shared" si="128"/>
        <v>0</v>
      </c>
      <c r="AG47" s="19">
        <f t="shared" si="129"/>
        <v>0</v>
      </c>
      <c r="AH47" s="19">
        <f t="shared" si="130"/>
        <v>0</v>
      </c>
      <c r="AI47" s="19">
        <f t="shared" si="131"/>
        <v>0</v>
      </c>
      <c r="AJ47" s="19">
        <f t="shared" si="132"/>
        <v>0</v>
      </c>
      <c r="AK47" s="19">
        <f t="shared" si="133"/>
        <v>0</v>
      </c>
      <c r="AL47" s="19">
        <f t="shared" si="134"/>
        <v>0</v>
      </c>
      <c r="AM47" s="19">
        <f t="shared" si="8"/>
        <v>0</v>
      </c>
      <c r="AN47" s="19">
        <f t="shared" si="103"/>
        <v>0</v>
      </c>
      <c r="AO47" s="19">
        <f t="shared" si="104"/>
        <v>346</v>
      </c>
      <c r="AP47" s="19">
        <f t="shared" si="105"/>
        <v>0</v>
      </c>
      <c r="AQ47" s="19">
        <f t="shared" si="106"/>
        <v>0</v>
      </c>
      <c r="AR47" s="19">
        <f t="shared" si="13"/>
        <v>0</v>
      </c>
      <c r="AS47" s="19">
        <f t="shared" si="14"/>
        <v>0</v>
      </c>
      <c r="AT47" s="19">
        <f t="shared" si="15"/>
        <v>0</v>
      </c>
      <c r="AU47" s="19">
        <f t="shared" si="16"/>
        <v>0</v>
      </c>
      <c r="AV47" s="19">
        <f t="shared" si="17"/>
        <v>0</v>
      </c>
      <c r="AW47" s="19">
        <f t="shared" si="90"/>
        <v>0</v>
      </c>
      <c r="AX47" s="19">
        <f t="shared" si="72"/>
        <v>0</v>
      </c>
      <c r="AY47" s="19">
        <f t="shared" si="73"/>
        <v>0</v>
      </c>
      <c r="AZ47" s="19">
        <f t="shared" si="74"/>
        <v>0</v>
      </c>
      <c r="BA47" s="19">
        <f t="shared" si="22"/>
        <v>346</v>
      </c>
      <c r="BB47" s="19">
        <f t="shared" si="107"/>
        <v>0</v>
      </c>
      <c r="BC47" s="19">
        <f t="shared" si="108"/>
        <v>0</v>
      </c>
      <c r="BE47" s="20">
        <f t="shared" si="135"/>
        <v>0</v>
      </c>
      <c r="BF47" s="20">
        <f t="shared" si="136"/>
        <v>0</v>
      </c>
      <c r="BG47" s="20">
        <f t="shared" si="137"/>
        <v>0</v>
      </c>
      <c r="BH47" s="20">
        <f t="shared" si="138"/>
        <v>0</v>
      </c>
      <c r="BI47" s="20">
        <f t="shared" si="139"/>
        <v>0</v>
      </c>
      <c r="BJ47" s="20">
        <f t="shared" si="140"/>
        <v>0</v>
      </c>
      <c r="BK47" s="20">
        <f t="shared" si="141"/>
        <v>0</v>
      </c>
      <c r="BL47" s="20">
        <f t="shared" si="142"/>
        <v>0</v>
      </c>
      <c r="BM47" s="20">
        <f t="shared" si="143"/>
        <v>0</v>
      </c>
      <c r="BN47" s="20">
        <f t="shared" si="144"/>
        <v>0</v>
      </c>
      <c r="BO47" s="8">
        <f t="shared" si="26"/>
        <v>0</v>
      </c>
      <c r="BP47" s="8">
        <f>IF('Men''s Epée'!$AN$3=TRUE,G47,0)</f>
        <v>0</v>
      </c>
      <c r="BQ47" s="8">
        <f>IF('Men''s Epée'!$AO$3=TRUE,I47,0)</f>
        <v>346</v>
      </c>
      <c r="BR47" s="8">
        <f>IF('Men''s Epée'!$AP$3=TRUE,K47,0)</f>
        <v>0</v>
      </c>
      <c r="BS47" s="8">
        <f>IF('Men''s Epée'!$AQ$3=TRUE,M47,0)</f>
        <v>0</v>
      </c>
      <c r="BT47" s="8">
        <f t="shared" si="27"/>
        <v>0</v>
      </c>
      <c r="BU47" s="8">
        <f t="shared" si="28"/>
        <v>0</v>
      </c>
      <c r="BV47" s="8">
        <f t="shared" si="29"/>
        <v>0</v>
      </c>
      <c r="BW47" s="8">
        <f t="shared" si="30"/>
        <v>0</v>
      </c>
      <c r="BX47" s="8">
        <f t="shared" si="31"/>
        <v>0</v>
      </c>
      <c r="BY47" s="20">
        <f t="shared" si="91"/>
        <v>0</v>
      </c>
      <c r="BZ47" s="20">
        <f t="shared" si="86"/>
        <v>0</v>
      </c>
      <c r="CA47" s="20">
        <f t="shared" si="87"/>
        <v>0</v>
      </c>
      <c r="CB47" s="20">
        <f t="shared" si="88"/>
        <v>0</v>
      </c>
      <c r="CC47" s="8">
        <f t="shared" si="36"/>
        <v>346</v>
      </c>
      <c r="CD47" s="8">
        <f t="shared" si="119"/>
        <v>0</v>
      </c>
      <c r="CE47" s="8">
        <f t="shared" si="120"/>
        <v>0</v>
      </c>
      <c r="CF47" s="8">
        <f t="shared" si="121"/>
        <v>346</v>
      </c>
    </row>
    <row r="48" spans="1:84" ht="13.5">
      <c r="A48" s="11" t="str">
        <f t="shared" si="0"/>
        <v>45</v>
      </c>
      <c r="B48" s="11">
        <f t="shared" si="122"/>
      </c>
      <c r="C48" s="12" t="s">
        <v>118</v>
      </c>
      <c r="D48" s="13">
        <v>1971</v>
      </c>
      <c r="E48" s="41">
        <f t="shared" si="92"/>
        <v>342</v>
      </c>
      <c r="F48" s="14" t="s">
        <v>4</v>
      </c>
      <c r="G48" s="16">
        <f t="shared" si="3"/>
        <v>0</v>
      </c>
      <c r="H48" s="15" t="s">
        <v>4</v>
      </c>
      <c r="I48" s="16">
        <f t="shared" si="4"/>
        <v>0</v>
      </c>
      <c r="J48" s="15">
        <v>21</v>
      </c>
      <c r="K48" s="16">
        <f>IF(OR('Men''s Epée'!$A$3=1,'Men''s Epée'!$AP$3=TRUE),IF(OR(J48&gt;=33,ISNUMBER(J48)=FALSE),0,VLOOKUP(J48,PointTable,K$3,TRUE)),0)</f>
        <v>342</v>
      </c>
      <c r="L48" s="15" t="s">
        <v>4</v>
      </c>
      <c r="M48" s="16">
        <f t="shared" si="5"/>
        <v>0</v>
      </c>
      <c r="N48" s="17"/>
      <c r="O48" s="17"/>
      <c r="P48" s="17"/>
      <c r="Q48" s="17"/>
      <c r="R48" s="17"/>
      <c r="S48" s="17"/>
      <c r="T48" s="17"/>
      <c r="U48" s="17"/>
      <c r="V48" s="17"/>
      <c r="W48" s="18"/>
      <c r="X48" s="17"/>
      <c r="Y48" s="17"/>
      <c r="Z48" s="17"/>
      <c r="AA48" s="18"/>
      <c r="AC48" s="19">
        <f t="shared" si="125"/>
        <v>0</v>
      </c>
      <c r="AD48" s="19">
        <f t="shared" si="126"/>
        <v>0</v>
      </c>
      <c r="AE48" s="19">
        <f t="shared" si="127"/>
        <v>0</v>
      </c>
      <c r="AF48" s="19">
        <f t="shared" si="128"/>
        <v>0</v>
      </c>
      <c r="AG48" s="19">
        <f t="shared" si="129"/>
        <v>0</v>
      </c>
      <c r="AH48" s="19">
        <f t="shared" si="130"/>
        <v>0</v>
      </c>
      <c r="AI48" s="19">
        <f t="shared" si="131"/>
        <v>0</v>
      </c>
      <c r="AJ48" s="19">
        <f t="shared" si="132"/>
        <v>0</v>
      </c>
      <c r="AK48" s="19">
        <f t="shared" si="133"/>
        <v>0</v>
      </c>
      <c r="AL48" s="19">
        <f t="shared" si="134"/>
        <v>0</v>
      </c>
      <c r="AM48" s="19">
        <f t="shared" si="8"/>
        <v>0</v>
      </c>
      <c r="AN48" s="19">
        <f t="shared" si="103"/>
        <v>0</v>
      </c>
      <c r="AO48" s="19">
        <f t="shared" si="104"/>
        <v>0</v>
      </c>
      <c r="AP48" s="19">
        <f t="shared" si="105"/>
        <v>342</v>
      </c>
      <c r="AQ48" s="19">
        <f t="shared" si="106"/>
        <v>0</v>
      </c>
      <c r="AR48" s="19">
        <f t="shared" si="13"/>
        <v>0</v>
      </c>
      <c r="AS48" s="19">
        <f t="shared" si="14"/>
        <v>0</v>
      </c>
      <c r="AT48" s="19">
        <f t="shared" si="15"/>
        <v>0</v>
      </c>
      <c r="AU48" s="19">
        <f t="shared" si="16"/>
        <v>0</v>
      </c>
      <c r="AV48" s="19">
        <f t="shared" si="17"/>
        <v>0</v>
      </c>
      <c r="AW48" s="19">
        <f t="shared" si="90"/>
        <v>0</v>
      </c>
      <c r="AX48" s="19">
        <f t="shared" si="72"/>
        <v>0</v>
      </c>
      <c r="AY48" s="19">
        <f t="shared" si="73"/>
        <v>0</v>
      </c>
      <c r="AZ48" s="19">
        <f t="shared" si="74"/>
        <v>0</v>
      </c>
      <c r="BA48" s="19">
        <f t="shared" si="22"/>
        <v>342</v>
      </c>
      <c r="BB48" s="19">
        <f t="shared" si="107"/>
        <v>0</v>
      </c>
      <c r="BC48" s="19">
        <f t="shared" si="108"/>
        <v>0</v>
      </c>
      <c r="BE48" s="20">
        <f t="shared" si="135"/>
        <v>0</v>
      </c>
      <c r="BF48" s="20">
        <f t="shared" si="136"/>
        <v>0</v>
      </c>
      <c r="BG48" s="20">
        <f t="shared" si="137"/>
        <v>0</v>
      </c>
      <c r="BH48" s="20">
        <f t="shared" si="138"/>
        <v>0</v>
      </c>
      <c r="BI48" s="20">
        <f t="shared" si="139"/>
        <v>0</v>
      </c>
      <c r="BJ48" s="20">
        <f t="shared" si="140"/>
        <v>0</v>
      </c>
      <c r="BK48" s="20">
        <f t="shared" si="141"/>
        <v>0</v>
      </c>
      <c r="BL48" s="20">
        <f t="shared" si="142"/>
        <v>0</v>
      </c>
      <c r="BM48" s="20">
        <f t="shared" si="143"/>
        <v>0</v>
      </c>
      <c r="BN48" s="20">
        <f t="shared" si="144"/>
        <v>0</v>
      </c>
      <c r="BO48" s="8">
        <f t="shared" si="26"/>
        <v>0</v>
      </c>
      <c r="BP48" s="8">
        <f>IF('Men''s Epée'!$AN$3=TRUE,G48,0)</f>
        <v>0</v>
      </c>
      <c r="BQ48" s="8">
        <f>IF('Men''s Epée'!$AO$3=TRUE,I48,0)</f>
        <v>0</v>
      </c>
      <c r="BR48" s="8">
        <f>IF('Men''s Epée'!$AP$3=TRUE,K48,0)</f>
        <v>342</v>
      </c>
      <c r="BS48" s="8">
        <f>IF('Men''s Epée'!$AQ$3=TRUE,M48,0)</f>
        <v>0</v>
      </c>
      <c r="BT48" s="8">
        <f t="shared" si="27"/>
        <v>0</v>
      </c>
      <c r="BU48" s="8">
        <f t="shared" si="28"/>
        <v>0</v>
      </c>
      <c r="BV48" s="8">
        <f t="shared" si="29"/>
        <v>0</v>
      </c>
      <c r="BW48" s="8">
        <f t="shared" si="30"/>
        <v>0</v>
      </c>
      <c r="BX48" s="8">
        <f t="shared" si="31"/>
        <v>0</v>
      </c>
      <c r="BY48" s="20">
        <f t="shared" si="91"/>
        <v>0</v>
      </c>
      <c r="BZ48" s="20">
        <f t="shared" si="86"/>
        <v>0</v>
      </c>
      <c r="CA48" s="20">
        <f t="shared" si="87"/>
        <v>0</v>
      </c>
      <c r="CB48" s="20">
        <f t="shared" si="88"/>
        <v>0</v>
      </c>
      <c r="CC48" s="8">
        <f t="shared" si="36"/>
        <v>342</v>
      </c>
      <c r="CD48" s="8">
        <f t="shared" si="119"/>
        <v>0</v>
      </c>
      <c r="CE48" s="8">
        <f t="shared" si="120"/>
        <v>0</v>
      </c>
      <c r="CF48" s="8">
        <f t="shared" si="121"/>
        <v>342</v>
      </c>
    </row>
    <row r="49" spans="1:84" ht="13.5">
      <c r="A49" s="11" t="str">
        <f t="shared" si="0"/>
        <v>46</v>
      </c>
      <c r="B49" s="11">
        <f t="shared" si="122"/>
      </c>
      <c r="C49" s="12" t="s">
        <v>105</v>
      </c>
      <c r="D49" s="13">
        <v>1964</v>
      </c>
      <c r="E49" s="41">
        <f t="shared" si="92"/>
        <v>340</v>
      </c>
      <c r="F49" s="14" t="s">
        <v>4</v>
      </c>
      <c r="G49" s="16">
        <f t="shared" si="3"/>
        <v>0</v>
      </c>
      <c r="H49" s="15" t="s">
        <v>4</v>
      </c>
      <c r="I49" s="16">
        <f t="shared" si="4"/>
        <v>0</v>
      </c>
      <c r="J49" s="15" t="s">
        <v>4</v>
      </c>
      <c r="K49" s="16">
        <f>IF(OR('Men''s Epée'!$A$3=1,'Men''s Epée'!$AP$3=TRUE),IF(OR(J49&gt;=33,ISNUMBER(J49)=FALSE),0,VLOOKUP(J49,PointTable,K$3,TRUE)),0)</f>
        <v>0</v>
      </c>
      <c r="L49" s="15">
        <v>19</v>
      </c>
      <c r="M49" s="16">
        <f t="shared" si="5"/>
        <v>340</v>
      </c>
      <c r="N49" s="17"/>
      <c r="O49" s="17"/>
      <c r="P49" s="17"/>
      <c r="Q49" s="17"/>
      <c r="R49" s="17"/>
      <c r="S49" s="17"/>
      <c r="T49" s="17"/>
      <c r="U49" s="17"/>
      <c r="V49" s="17"/>
      <c r="W49" s="18"/>
      <c r="X49" s="17"/>
      <c r="Y49" s="17"/>
      <c r="Z49" s="17"/>
      <c r="AA49" s="18"/>
      <c r="AC49" s="19">
        <f t="shared" si="125"/>
        <v>0</v>
      </c>
      <c r="AD49" s="19">
        <f t="shared" si="126"/>
        <v>0</v>
      </c>
      <c r="AE49" s="19">
        <f t="shared" si="127"/>
        <v>0</v>
      </c>
      <c r="AF49" s="19">
        <f t="shared" si="128"/>
        <v>0</v>
      </c>
      <c r="AG49" s="19">
        <f t="shared" si="129"/>
        <v>0</v>
      </c>
      <c r="AH49" s="19">
        <f t="shared" si="130"/>
        <v>0</v>
      </c>
      <c r="AI49" s="19">
        <f t="shared" si="131"/>
        <v>0</v>
      </c>
      <c r="AJ49" s="19">
        <f t="shared" si="132"/>
        <v>0</v>
      </c>
      <c r="AK49" s="19">
        <f t="shared" si="133"/>
        <v>0</v>
      </c>
      <c r="AL49" s="19">
        <f t="shared" si="134"/>
        <v>0</v>
      </c>
      <c r="AM49" s="19">
        <f t="shared" si="8"/>
        <v>0</v>
      </c>
      <c r="AN49" s="19">
        <f t="shared" si="103"/>
        <v>0</v>
      </c>
      <c r="AO49" s="19">
        <f t="shared" si="104"/>
        <v>0</v>
      </c>
      <c r="AP49" s="19">
        <f t="shared" si="105"/>
        <v>0</v>
      </c>
      <c r="AQ49" s="19">
        <f t="shared" si="106"/>
        <v>340</v>
      </c>
      <c r="AR49" s="19">
        <f t="shared" si="13"/>
        <v>0</v>
      </c>
      <c r="AS49" s="19">
        <f t="shared" si="14"/>
        <v>0</v>
      </c>
      <c r="AT49" s="19">
        <f t="shared" si="15"/>
        <v>0</v>
      </c>
      <c r="AU49" s="19">
        <f t="shared" si="16"/>
        <v>0</v>
      </c>
      <c r="AV49" s="19">
        <f t="shared" si="17"/>
        <v>0</v>
      </c>
      <c r="AW49" s="19">
        <f t="shared" si="90"/>
        <v>0</v>
      </c>
      <c r="AX49" s="19">
        <f t="shared" si="72"/>
        <v>0</v>
      </c>
      <c r="AY49" s="19">
        <f t="shared" si="73"/>
        <v>0</v>
      </c>
      <c r="AZ49" s="19">
        <f t="shared" si="74"/>
        <v>0</v>
      </c>
      <c r="BA49" s="19">
        <f t="shared" si="22"/>
        <v>340</v>
      </c>
      <c r="BB49" s="19">
        <f t="shared" si="107"/>
        <v>0</v>
      </c>
      <c r="BC49" s="19">
        <f t="shared" si="108"/>
        <v>0</v>
      </c>
      <c r="BE49" s="20">
        <f t="shared" si="135"/>
        <v>0</v>
      </c>
      <c r="BF49" s="20">
        <f t="shared" si="136"/>
        <v>0</v>
      </c>
      <c r="BG49" s="20">
        <f t="shared" si="137"/>
        <v>0</v>
      </c>
      <c r="BH49" s="20">
        <f t="shared" si="138"/>
        <v>0</v>
      </c>
      <c r="BI49" s="20">
        <f t="shared" si="139"/>
        <v>0</v>
      </c>
      <c r="BJ49" s="20">
        <f t="shared" si="140"/>
        <v>0</v>
      </c>
      <c r="BK49" s="20">
        <f t="shared" si="141"/>
        <v>0</v>
      </c>
      <c r="BL49" s="20">
        <f t="shared" si="142"/>
        <v>0</v>
      </c>
      <c r="BM49" s="20">
        <f t="shared" si="143"/>
        <v>0</v>
      </c>
      <c r="BN49" s="20">
        <f t="shared" si="144"/>
        <v>0</v>
      </c>
      <c r="BO49" s="8">
        <f t="shared" si="26"/>
        <v>0</v>
      </c>
      <c r="BP49" s="8">
        <f>IF('Men''s Epée'!$AN$3=TRUE,G49,0)</f>
        <v>0</v>
      </c>
      <c r="BQ49" s="8">
        <f>IF('Men''s Epée'!$AO$3=TRUE,I49,0)</f>
        <v>0</v>
      </c>
      <c r="BR49" s="8">
        <f>IF('Men''s Epée'!$AP$3=TRUE,K49,0)</f>
        <v>0</v>
      </c>
      <c r="BS49" s="8">
        <f>IF('Men''s Epée'!$AQ$3=TRUE,M49,0)</f>
        <v>340</v>
      </c>
      <c r="BT49" s="8">
        <f t="shared" si="27"/>
        <v>0</v>
      </c>
      <c r="BU49" s="8">
        <f t="shared" si="28"/>
        <v>0</v>
      </c>
      <c r="BV49" s="8">
        <f t="shared" si="29"/>
        <v>0</v>
      </c>
      <c r="BW49" s="8">
        <f t="shared" si="30"/>
        <v>0</v>
      </c>
      <c r="BX49" s="8">
        <f t="shared" si="31"/>
        <v>0</v>
      </c>
      <c r="BY49" s="20">
        <f t="shared" si="91"/>
        <v>0</v>
      </c>
      <c r="BZ49" s="20">
        <f t="shared" si="86"/>
        <v>0</v>
      </c>
      <c r="CA49" s="20">
        <f t="shared" si="87"/>
        <v>0</v>
      </c>
      <c r="CB49" s="20">
        <f t="shared" si="88"/>
        <v>0</v>
      </c>
      <c r="CC49" s="8">
        <f t="shared" si="36"/>
        <v>340</v>
      </c>
      <c r="CD49" s="8">
        <f t="shared" si="119"/>
        <v>0</v>
      </c>
      <c r="CE49" s="8">
        <f t="shared" si="120"/>
        <v>0</v>
      </c>
      <c r="CF49" s="8">
        <f t="shared" si="121"/>
        <v>340</v>
      </c>
    </row>
    <row r="50" spans="1:84" ht="13.5">
      <c r="A50" s="11" t="str">
        <f t="shared" si="0"/>
        <v>47</v>
      </c>
      <c r="B50" s="11">
        <f t="shared" si="122"/>
      </c>
      <c r="C50" s="32" t="s">
        <v>339</v>
      </c>
      <c r="D50" s="30">
        <v>1960</v>
      </c>
      <c r="E50" s="41">
        <f t="shared" si="92"/>
        <v>338</v>
      </c>
      <c r="F50" s="14" t="s">
        <v>4</v>
      </c>
      <c r="G50" s="16">
        <f>IF(OR($A$3=1,$AN$3=TRUE),IF(OR(F50&gt;=49,ISNUMBER(F50)=FALSE),0,VLOOKUP(F50,PointTable,G$3,TRUE)),0)</f>
        <v>0</v>
      </c>
      <c r="H50" s="15" t="s">
        <v>4</v>
      </c>
      <c r="I50" s="16">
        <f>IF(OR($A$3=1,$AO$3=TRUE),IF(OR(H50&gt;=49,ISNUMBER(H50)=FALSE),0,VLOOKUP(H50,PointTable,I$3,TRUE)),0)</f>
        <v>0</v>
      </c>
      <c r="J50" s="15">
        <v>23</v>
      </c>
      <c r="K50" s="16">
        <f>IF(OR('Men''s Epée'!$A$3=1,'Men''s Epée'!$AP$3=TRUE),IF(OR(J50&gt;=33,ISNUMBER(J50)=FALSE),0,VLOOKUP(J50,PointTable,K$3,TRUE)),0)</f>
        <v>338</v>
      </c>
      <c r="L50" s="15" t="s">
        <v>4</v>
      </c>
      <c r="M50" s="16">
        <f>IF(OR($A$3=1,$AQ$3=TRUE),IF(OR(L50&gt;=49,ISNUMBER(L50)=FALSE),0,VLOOKUP(L50,PointTable,M$3,TRUE)),0)</f>
        <v>0</v>
      </c>
      <c r="N50" s="17"/>
      <c r="O50" s="17"/>
      <c r="P50" s="17"/>
      <c r="Q50" s="17"/>
      <c r="R50" s="17"/>
      <c r="S50" s="17"/>
      <c r="T50" s="17"/>
      <c r="U50" s="17"/>
      <c r="V50" s="17"/>
      <c r="W50" s="18"/>
      <c r="X50" s="17"/>
      <c r="Y50" s="17"/>
      <c r="Z50" s="17"/>
      <c r="AA50" s="18"/>
      <c r="AC50" s="19">
        <f t="shared" si="125"/>
        <v>0</v>
      </c>
      <c r="AD50" s="19">
        <f t="shared" si="126"/>
        <v>0</v>
      </c>
      <c r="AE50" s="19">
        <f t="shared" si="127"/>
        <v>0</v>
      </c>
      <c r="AF50" s="19">
        <f t="shared" si="128"/>
        <v>0</v>
      </c>
      <c r="AG50" s="19">
        <f t="shared" si="129"/>
        <v>0</v>
      </c>
      <c r="AH50" s="19">
        <f t="shared" si="130"/>
        <v>0</v>
      </c>
      <c r="AI50" s="19">
        <f t="shared" si="131"/>
        <v>0</v>
      </c>
      <c r="AJ50" s="19">
        <f t="shared" si="132"/>
        <v>0</v>
      </c>
      <c r="AK50" s="19">
        <f t="shared" si="133"/>
        <v>0</v>
      </c>
      <c r="AL50" s="19">
        <f t="shared" si="134"/>
        <v>0</v>
      </c>
      <c r="AM50" s="19">
        <f t="shared" si="8"/>
        <v>0</v>
      </c>
      <c r="AN50" s="19">
        <f t="shared" si="103"/>
        <v>0</v>
      </c>
      <c r="AO50" s="19">
        <f t="shared" si="104"/>
        <v>0</v>
      </c>
      <c r="AP50" s="19">
        <f t="shared" si="105"/>
        <v>338</v>
      </c>
      <c r="AQ50" s="19">
        <f t="shared" si="106"/>
        <v>0</v>
      </c>
      <c r="AR50" s="19">
        <f t="shared" si="13"/>
        <v>0</v>
      </c>
      <c r="AS50" s="19">
        <f t="shared" si="14"/>
        <v>0</v>
      </c>
      <c r="AT50" s="19">
        <f t="shared" si="15"/>
        <v>0</v>
      </c>
      <c r="AU50" s="19">
        <f t="shared" si="16"/>
        <v>0</v>
      </c>
      <c r="AV50" s="19">
        <f t="shared" si="17"/>
        <v>0</v>
      </c>
      <c r="AW50" s="19">
        <f t="shared" si="90"/>
        <v>0</v>
      </c>
      <c r="AX50" s="19">
        <f t="shared" si="72"/>
        <v>0</v>
      </c>
      <c r="AY50" s="19">
        <f t="shared" si="73"/>
        <v>0</v>
      </c>
      <c r="AZ50" s="19">
        <f t="shared" si="74"/>
        <v>0</v>
      </c>
      <c r="BA50" s="19">
        <f t="shared" si="22"/>
        <v>338</v>
      </c>
      <c r="BB50" s="19">
        <f t="shared" si="107"/>
        <v>0</v>
      </c>
      <c r="BC50" s="19">
        <f t="shared" si="108"/>
        <v>0</v>
      </c>
      <c r="BE50" s="20">
        <f t="shared" si="135"/>
        <v>0</v>
      </c>
      <c r="BF50" s="20">
        <f t="shared" si="136"/>
        <v>0</v>
      </c>
      <c r="BG50" s="20">
        <f t="shared" si="137"/>
        <v>0</v>
      </c>
      <c r="BH50" s="20">
        <f t="shared" si="138"/>
        <v>0</v>
      </c>
      <c r="BI50" s="20">
        <f t="shared" si="139"/>
        <v>0</v>
      </c>
      <c r="BJ50" s="20">
        <f t="shared" si="140"/>
        <v>0</v>
      </c>
      <c r="BK50" s="20">
        <f t="shared" si="141"/>
        <v>0</v>
      </c>
      <c r="BL50" s="20">
        <f t="shared" si="142"/>
        <v>0</v>
      </c>
      <c r="BM50" s="20">
        <f t="shared" si="143"/>
        <v>0</v>
      </c>
      <c r="BN50" s="20">
        <f t="shared" si="144"/>
        <v>0</v>
      </c>
      <c r="BO50" s="8">
        <f t="shared" si="26"/>
        <v>0</v>
      </c>
      <c r="BP50" s="8">
        <f>IF('Men''s Epée'!$AN$3=TRUE,G50,0)</f>
        <v>0</v>
      </c>
      <c r="BQ50" s="8">
        <f>IF('Men''s Epée'!$AO$3=TRUE,I50,0)</f>
        <v>0</v>
      </c>
      <c r="BR50" s="8">
        <f>IF('Men''s Epée'!$AP$3=TRUE,K50,0)</f>
        <v>338</v>
      </c>
      <c r="BS50" s="8">
        <f>IF('Men''s Epée'!$AQ$3=TRUE,M50,0)</f>
        <v>0</v>
      </c>
      <c r="BT50" s="8">
        <f t="shared" si="27"/>
        <v>0</v>
      </c>
      <c r="BU50" s="8">
        <f t="shared" si="28"/>
        <v>0</v>
      </c>
      <c r="BV50" s="8">
        <f t="shared" si="29"/>
        <v>0</v>
      </c>
      <c r="BW50" s="8">
        <f t="shared" si="30"/>
        <v>0</v>
      </c>
      <c r="BX50" s="8">
        <f t="shared" si="31"/>
        <v>0</v>
      </c>
      <c r="BY50" s="20">
        <f t="shared" si="91"/>
        <v>0</v>
      </c>
      <c r="BZ50" s="20">
        <f t="shared" si="86"/>
        <v>0</v>
      </c>
      <c r="CA50" s="20">
        <f t="shared" si="87"/>
        <v>0</v>
      </c>
      <c r="CB50" s="20">
        <f t="shared" si="88"/>
        <v>0</v>
      </c>
      <c r="CC50" s="8">
        <f t="shared" si="36"/>
        <v>338</v>
      </c>
      <c r="CD50" s="8">
        <f t="shared" si="119"/>
        <v>0</v>
      </c>
      <c r="CE50" s="8">
        <f t="shared" si="120"/>
        <v>0</v>
      </c>
      <c r="CF50" s="8">
        <f t="shared" si="121"/>
        <v>338</v>
      </c>
    </row>
    <row r="51" spans="1:84" ht="13.5">
      <c r="A51" s="11" t="str">
        <f t="shared" si="0"/>
        <v>48</v>
      </c>
      <c r="B51" s="11" t="str">
        <f t="shared" si="122"/>
        <v>#</v>
      </c>
      <c r="C51" s="43" t="s">
        <v>451</v>
      </c>
      <c r="D51" s="13">
        <v>1985</v>
      </c>
      <c r="E51" s="41">
        <f t="shared" si="92"/>
        <v>330</v>
      </c>
      <c r="F51" s="14" t="s">
        <v>4</v>
      </c>
      <c r="G51" s="16">
        <f t="shared" si="3"/>
        <v>0</v>
      </c>
      <c r="H51" s="15" t="s">
        <v>4</v>
      </c>
      <c r="I51" s="16">
        <f t="shared" si="4"/>
        <v>0</v>
      </c>
      <c r="J51" s="15" t="s">
        <v>4</v>
      </c>
      <c r="K51" s="16">
        <f>IF(OR('Men''s Epée'!$A$3=1,'Men''s Epée'!$AP$3=TRUE),IF(OR(J51&gt;=33,ISNUMBER(J51)=FALSE),0,VLOOKUP(J51,PointTable,K$3,TRUE)),0)</f>
        <v>0</v>
      </c>
      <c r="L51" s="15">
        <v>21</v>
      </c>
      <c r="M51" s="16">
        <f t="shared" si="5"/>
        <v>330</v>
      </c>
      <c r="N51" s="17"/>
      <c r="O51" s="17"/>
      <c r="P51" s="17"/>
      <c r="Q51" s="17"/>
      <c r="R51" s="17"/>
      <c r="S51" s="17"/>
      <c r="T51" s="17"/>
      <c r="U51" s="17"/>
      <c r="V51" s="17"/>
      <c r="W51" s="18"/>
      <c r="X51" s="17"/>
      <c r="Y51" s="17"/>
      <c r="Z51" s="17"/>
      <c r="AA51" s="18"/>
      <c r="AC51" s="19">
        <f t="shared" si="125"/>
        <v>0</v>
      </c>
      <c r="AD51" s="19">
        <f t="shared" si="126"/>
        <v>0</v>
      </c>
      <c r="AE51" s="19">
        <f t="shared" si="127"/>
        <v>0</v>
      </c>
      <c r="AF51" s="19">
        <f t="shared" si="128"/>
        <v>0</v>
      </c>
      <c r="AG51" s="19">
        <f t="shared" si="129"/>
        <v>0</v>
      </c>
      <c r="AH51" s="19">
        <f t="shared" si="130"/>
        <v>0</v>
      </c>
      <c r="AI51" s="19">
        <f t="shared" si="131"/>
        <v>0</v>
      </c>
      <c r="AJ51" s="19">
        <f t="shared" si="132"/>
        <v>0</v>
      </c>
      <c r="AK51" s="19">
        <f t="shared" si="133"/>
        <v>0</v>
      </c>
      <c r="AL51" s="19">
        <f t="shared" si="134"/>
        <v>0</v>
      </c>
      <c r="AM51" s="19">
        <f t="shared" si="8"/>
        <v>0</v>
      </c>
      <c r="AN51" s="19">
        <f t="shared" si="103"/>
        <v>0</v>
      </c>
      <c r="AO51" s="19">
        <f t="shared" si="104"/>
        <v>0</v>
      </c>
      <c r="AP51" s="19">
        <f t="shared" si="105"/>
        <v>0</v>
      </c>
      <c r="AQ51" s="19">
        <f t="shared" si="106"/>
        <v>330</v>
      </c>
      <c r="AR51" s="19">
        <f t="shared" si="13"/>
        <v>0</v>
      </c>
      <c r="AS51" s="19">
        <f t="shared" si="14"/>
        <v>0</v>
      </c>
      <c r="AT51" s="19">
        <f t="shared" si="15"/>
        <v>0</v>
      </c>
      <c r="AU51" s="19">
        <f t="shared" si="16"/>
        <v>0</v>
      </c>
      <c r="AV51" s="19">
        <f t="shared" si="17"/>
        <v>0</v>
      </c>
      <c r="AW51" s="19">
        <f t="shared" si="90"/>
        <v>0</v>
      </c>
      <c r="AX51" s="19">
        <f t="shared" si="72"/>
        <v>0</v>
      </c>
      <c r="AY51" s="19">
        <f t="shared" si="73"/>
        <v>0</v>
      </c>
      <c r="AZ51" s="19">
        <f t="shared" si="74"/>
        <v>0</v>
      </c>
      <c r="BA51" s="19">
        <f t="shared" si="22"/>
        <v>330</v>
      </c>
      <c r="BB51" s="19">
        <f t="shared" si="107"/>
        <v>0</v>
      </c>
      <c r="BC51" s="19">
        <f t="shared" si="108"/>
        <v>0</v>
      </c>
      <c r="BE51" s="20">
        <f t="shared" si="135"/>
        <v>0</v>
      </c>
      <c r="BF51" s="20">
        <f t="shared" si="136"/>
        <v>0</v>
      </c>
      <c r="BG51" s="20">
        <f t="shared" si="137"/>
        <v>0</v>
      </c>
      <c r="BH51" s="20">
        <f t="shared" si="138"/>
        <v>0</v>
      </c>
      <c r="BI51" s="20">
        <f t="shared" si="139"/>
        <v>0</v>
      </c>
      <c r="BJ51" s="20">
        <f t="shared" si="140"/>
        <v>0</v>
      </c>
      <c r="BK51" s="20">
        <f t="shared" si="141"/>
        <v>0</v>
      </c>
      <c r="BL51" s="20">
        <f t="shared" si="142"/>
        <v>0</v>
      </c>
      <c r="BM51" s="20">
        <f t="shared" si="143"/>
        <v>0</v>
      </c>
      <c r="BN51" s="20">
        <f t="shared" si="144"/>
        <v>0</v>
      </c>
      <c r="BO51" s="8">
        <f t="shared" si="26"/>
        <v>0</v>
      </c>
      <c r="BP51" s="8">
        <f>IF('Men''s Epée'!$AN$3=TRUE,G51,0)</f>
        <v>0</v>
      </c>
      <c r="BQ51" s="8">
        <f>IF('Men''s Epée'!$AO$3=TRUE,I51,0)</f>
        <v>0</v>
      </c>
      <c r="BR51" s="8">
        <f>IF('Men''s Epée'!$AP$3=TRUE,K51,0)</f>
        <v>0</v>
      </c>
      <c r="BS51" s="8">
        <f>IF('Men''s Epée'!$AQ$3=TRUE,M51,0)</f>
        <v>330</v>
      </c>
      <c r="BT51" s="8">
        <f t="shared" si="27"/>
        <v>0</v>
      </c>
      <c r="BU51" s="8">
        <f t="shared" si="28"/>
        <v>0</v>
      </c>
      <c r="BV51" s="8">
        <f t="shared" si="29"/>
        <v>0</v>
      </c>
      <c r="BW51" s="8">
        <f t="shared" si="30"/>
        <v>0</v>
      </c>
      <c r="BX51" s="8">
        <f t="shared" si="31"/>
        <v>0</v>
      </c>
      <c r="BY51" s="20">
        <f t="shared" si="91"/>
        <v>0</v>
      </c>
      <c r="BZ51" s="20">
        <f t="shared" si="86"/>
        <v>0</v>
      </c>
      <c r="CA51" s="20">
        <f t="shared" si="87"/>
        <v>0</v>
      </c>
      <c r="CB51" s="20">
        <f t="shared" si="88"/>
        <v>0</v>
      </c>
      <c r="CC51" s="8">
        <f t="shared" si="36"/>
        <v>330</v>
      </c>
      <c r="CD51" s="8">
        <f t="shared" si="119"/>
        <v>0</v>
      </c>
      <c r="CE51" s="8">
        <f t="shared" si="120"/>
        <v>0</v>
      </c>
      <c r="CF51" s="8">
        <f t="shared" si="121"/>
        <v>330</v>
      </c>
    </row>
    <row r="52" spans="1:84" ht="13.5">
      <c r="A52" s="11" t="str">
        <f t="shared" si="0"/>
        <v>49</v>
      </c>
      <c r="B52" s="11">
        <f t="shared" si="122"/>
      </c>
      <c r="C52" s="43" t="s">
        <v>452</v>
      </c>
      <c r="D52" s="13">
        <v>1963</v>
      </c>
      <c r="E52" s="41">
        <f t="shared" si="92"/>
        <v>325</v>
      </c>
      <c r="F52" s="14" t="s">
        <v>4</v>
      </c>
      <c r="G52" s="16">
        <f t="shared" si="3"/>
        <v>0</v>
      </c>
      <c r="H52" s="15" t="s">
        <v>4</v>
      </c>
      <c r="I52" s="16">
        <f t="shared" si="4"/>
        <v>0</v>
      </c>
      <c r="J52" s="15" t="s">
        <v>4</v>
      </c>
      <c r="K52" s="16">
        <f>IF(OR('Men''s Epée'!$A$3=1,'Men''s Epée'!$AP$3=TRUE),IF(OR(J52&gt;=33,ISNUMBER(J52)=FALSE),0,VLOOKUP(J52,PointTable,K$3,TRUE)),0)</f>
        <v>0</v>
      </c>
      <c r="L52" s="15">
        <v>22</v>
      </c>
      <c r="M52" s="16">
        <f t="shared" si="5"/>
        <v>325</v>
      </c>
      <c r="N52" s="17"/>
      <c r="O52" s="17"/>
      <c r="P52" s="17"/>
      <c r="Q52" s="17"/>
      <c r="R52" s="17"/>
      <c r="S52" s="17"/>
      <c r="T52" s="17"/>
      <c r="U52" s="17"/>
      <c r="V52" s="17"/>
      <c r="W52" s="18"/>
      <c r="X52" s="17"/>
      <c r="Y52" s="17"/>
      <c r="Z52" s="17"/>
      <c r="AA52" s="18"/>
      <c r="AC52" s="19">
        <f t="shared" si="125"/>
        <v>0</v>
      </c>
      <c r="AD52" s="19">
        <f t="shared" si="126"/>
        <v>0</v>
      </c>
      <c r="AE52" s="19">
        <f t="shared" si="127"/>
        <v>0</v>
      </c>
      <c r="AF52" s="19">
        <f t="shared" si="128"/>
        <v>0</v>
      </c>
      <c r="AG52" s="19">
        <f t="shared" si="129"/>
        <v>0</v>
      </c>
      <c r="AH52" s="19">
        <f t="shared" si="130"/>
        <v>0</v>
      </c>
      <c r="AI52" s="19">
        <f t="shared" si="131"/>
        <v>0</v>
      </c>
      <c r="AJ52" s="19">
        <f t="shared" si="132"/>
        <v>0</v>
      </c>
      <c r="AK52" s="19">
        <f t="shared" si="133"/>
        <v>0</v>
      </c>
      <c r="AL52" s="19">
        <f t="shared" si="134"/>
        <v>0</v>
      </c>
      <c r="AM52" s="19">
        <f t="shared" si="8"/>
        <v>0</v>
      </c>
      <c r="AN52" s="19">
        <f t="shared" si="103"/>
        <v>0</v>
      </c>
      <c r="AO52" s="19">
        <f t="shared" si="104"/>
        <v>0</v>
      </c>
      <c r="AP52" s="19">
        <f t="shared" si="105"/>
        <v>0</v>
      </c>
      <c r="AQ52" s="19">
        <f t="shared" si="106"/>
        <v>325</v>
      </c>
      <c r="AR52" s="19">
        <f t="shared" si="13"/>
        <v>0</v>
      </c>
      <c r="AS52" s="19">
        <f t="shared" si="14"/>
        <v>0</v>
      </c>
      <c r="AT52" s="19">
        <f t="shared" si="15"/>
        <v>0</v>
      </c>
      <c r="AU52" s="19">
        <f t="shared" si="16"/>
        <v>0</v>
      </c>
      <c r="AV52" s="19">
        <f t="shared" si="17"/>
        <v>0</v>
      </c>
      <c r="AW52" s="19">
        <f t="shared" si="90"/>
        <v>0</v>
      </c>
      <c r="AX52" s="19">
        <f t="shared" si="72"/>
        <v>0</v>
      </c>
      <c r="AY52" s="19">
        <f t="shared" si="73"/>
        <v>0</v>
      </c>
      <c r="AZ52" s="19">
        <f t="shared" si="74"/>
        <v>0</v>
      </c>
      <c r="BA52" s="19">
        <f t="shared" si="22"/>
        <v>325</v>
      </c>
      <c r="BB52" s="19">
        <f t="shared" si="107"/>
        <v>0</v>
      </c>
      <c r="BC52" s="19">
        <f t="shared" si="108"/>
        <v>0</v>
      </c>
      <c r="BE52" s="20">
        <f t="shared" si="135"/>
        <v>0</v>
      </c>
      <c r="BF52" s="20">
        <f t="shared" si="136"/>
        <v>0</v>
      </c>
      <c r="BG52" s="20">
        <f t="shared" si="137"/>
        <v>0</v>
      </c>
      <c r="BH52" s="20">
        <f t="shared" si="138"/>
        <v>0</v>
      </c>
      <c r="BI52" s="20">
        <f t="shared" si="139"/>
        <v>0</v>
      </c>
      <c r="BJ52" s="20">
        <f t="shared" si="140"/>
        <v>0</v>
      </c>
      <c r="BK52" s="20">
        <f t="shared" si="141"/>
        <v>0</v>
      </c>
      <c r="BL52" s="20">
        <f t="shared" si="142"/>
        <v>0</v>
      </c>
      <c r="BM52" s="20">
        <f t="shared" si="143"/>
        <v>0</v>
      </c>
      <c r="BN52" s="20">
        <f t="shared" si="144"/>
        <v>0</v>
      </c>
      <c r="BO52" s="8">
        <f t="shared" si="26"/>
        <v>0</v>
      </c>
      <c r="BP52" s="8">
        <f>IF('Men''s Epée'!$AN$3=TRUE,G52,0)</f>
        <v>0</v>
      </c>
      <c r="BQ52" s="8">
        <f>IF('Men''s Epée'!$AO$3=TRUE,I52,0)</f>
        <v>0</v>
      </c>
      <c r="BR52" s="8">
        <f>IF('Men''s Epée'!$AP$3=TRUE,K52,0)</f>
        <v>0</v>
      </c>
      <c r="BS52" s="8">
        <f>IF('Men''s Epée'!$AQ$3=TRUE,M52,0)</f>
        <v>325</v>
      </c>
      <c r="BT52" s="8">
        <f t="shared" si="27"/>
        <v>0</v>
      </c>
      <c r="BU52" s="8">
        <f t="shared" si="28"/>
        <v>0</v>
      </c>
      <c r="BV52" s="8">
        <f t="shared" si="29"/>
        <v>0</v>
      </c>
      <c r="BW52" s="8">
        <f t="shared" si="30"/>
        <v>0</v>
      </c>
      <c r="BX52" s="8">
        <f t="shared" si="31"/>
        <v>0</v>
      </c>
      <c r="BY52" s="20">
        <f t="shared" si="91"/>
        <v>0</v>
      </c>
      <c r="BZ52" s="20">
        <f t="shared" si="86"/>
        <v>0</v>
      </c>
      <c r="CA52" s="20">
        <f t="shared" si="87"/>
        <v>0</v>
      </c>
      <c r="CB52" s="20">
        <f t="shared" si="88"/>
        <v>0</v>
      </c>
      <c r="CC52" s="8">
        <f t="shared" si="36"/>
        <v>325</v>
      </c>
      <c r="CD52" s="8">
        <f t="shared" si="119"/>
        <v>0</v>
      </c>
      <c r="CE52" s="8">
        <f t="shared" si="120"/>
        <v>0</v>
      </c>
      <c r="CF52" s="8">
        <f t="shared" si="121"/>
        <v>325</v>
      </c>
    </row>
    <row r="53" spans="1:84" ht="13.5">
      <c r="A53" s="11" t="str">
        <f t="shared" si="0"/>
        <v>50</v>
      </c>
      <c r="B53" s="11" t="str">
        <f t="shared" si="122"/>
        <v>#</v>
      </c>
      <c r="C53" s="43" t="s">
        <v>453</v>
      </c>
      <c r="D53" s="13">
        <v>1985</v>
      </c>
      <c r="E53" s="41">
        <f t="shared" si="92"/>
        <v>305</v>
      </c>
      <c r="F53" s="14" t="s">
        <v>4</v>
      </c>
      <c r="G53" s="16">
        <f t="shared" si="3"/>
        <v>0</v>
      </c>
      <c r="H53" s="15" t="s">
        <v>4</v>
      </c>
      <c r="I53" s="16">
        <f t="shared" si="4"/>
        <v>0</v>
      </c>
      <c r="J53" s="15" t="s">
        <v>4</v>
      </c>
      <c r="K53" s="16">
        <f>IF(OR('Men''s Epée'!$A$3=1,'Men''s Epée'!$AP$3=TRUE),IF(OR(J53&gt;=33,ISNUMBER(J53)=FALSE),0,VLOOKUP(J53,PointTable,K$3,TRUE)),0)</f>
        <v>0</v>
      </c>
      <c r="L53" s="15">
        <v>26</v>
      </c>
      <c r="M53" s="16">
        <f t="shared" si="5"/>
        <v>305</v>
      </c>
      <c r="N53" s="17"/>
      <c r="O53" s="17"/>
      <c r="P53" s="17"/>
      <c r="Q53" s="17"/>
      <c r="R53" s="17"/>
      <c r="S53" s="17"/>
      <c r="T53" s="17"/>
      <c r="U53" s="17"/>
      <c r="V53" s="17"/>
      <c r="W53" s="18"/>
      <c r="X53" s="17"/>
      <c r="Y53" s="17"/>
      <c r="Z53" s="17"/>
      <c r="AA53" s="18"/>
      <c r="AC53" s="19">
        <f t="shared" si="125"/>
        <v>0</v>
      </c>
      <c r="AD53" s="19">
        <f t="shared" si="126"/>
        <v>0</v>
      </c>
      <c r="AE53" s="19">
        <f t="shared" si="127"/>
        <v>0</v>
      </c>
      <c r="AF53" s="19">
        <f t="shared" si="128"/>
        <v>0</v>
      </c>
      <c r="AG53" s="19">
        <f t="shared" si="129"/>
        <v>0</v>
      </c>
      <c r="AH53" s="19">
        <f t="shared" si="130"/>
        <v>0</v>
      </c>
      <c r="AI53" s="19">
        <f t="shared" si="131"/>
        <v>0</v>
      </c>
      <c r="AJ53" s="19">
        <f t="shared" si="132"/>
        <v>0</v>
      </c>
      <c r="AK53" s="19">
        <f t="shared" si="133"/>
        <v>0</v>
      </c>
      <c r="AL53" s="19">
        <f t="shared" si="134"/>
        <v>0</v>
      </c>
      <c r="AM53" s="19">
        <f t="shared" si="8"/>
        <v>0</v>
      </c>
      <c r="AN53" s="19">
        <f t="shared" si="103"/>
        <v>0</v>
      </c>
      <c r="AO53" s="19">
        <f t="shared" si="104"/>
        <v>0</v>
      </c>
      <c r="AP53" s="19">
        <f t="shared" si="105"/>
        <v>0</v>
      </c>
      <c r="AQ53" s="19">
        <f t="shared" si="106"/>
        <v>305</v>
      </c>
      <c r="AR53" s="19">
        <f t="shared" si="13"/>
        <v>0</v>
      </c>
      <c r="AS53" s="19">
        <f t="shared" si="14"/>
        <v>0</v>
      </c>
      <c r="AT53" s="19">
        <f t="shared" si="15"/>
        <v>0</v>
      </c>
      <c r="AU53" s="19">
        <f t="shared" si="16"/>
        <v>0</v>
      </c>
      <c r="AV53" s="19">
        <f t="shared" si="17"/>
        <v>0</v>
      </c>
      <c r="AW53" s="19">
        <f t="shared" si="90"/>
        <v>0</v>
      </c>
      <c r="AX53" s="19">
        <f t="shared" si="72"/>
        <v>0</v>
      </c>
      <c r="AY53" s="19">
        <f t="shared" si="73"/>
        <v>0</v>
      </c>
      <c r="AZ53" s="19">
        <f t="shared" si="74"/>
        <v>0</v>
      </c>
      <c r="BA53" s="19">
        <f t="shared" si="22"/>
        <v>305</v>
      </c>
      <c r="BB53" s="19">
        <f t="shared" si="107"/>
        <v>0</v>
      </c>
      <c r="BC53" s="19">
        <f t="shared" si="108"/>
        <v>0</v>
      </c>
      <c r="BE53" s="20">
        <f t="shared" si="135"/>
        <v>0</v>
      </c>
      <c r="BF53" s="20">
        <f t="shared" si="136"/>
        <v>0</v>
      </c>
      <c r="BG53" s="20">
        <f t="shared" si="137"/>
        <v>0</v>
      </c>
      <c r="BH53" s="20">
        <f t="shared" si="138"/>
        <v>0</v>
      </c>
      <c r="BI53" s="20">
        <f t="shared" si="139"/>
        <v>0</v>
      </c>
      <c r="BJ53" s="20">
        <f t="shared" si="140"/>
        <v>0</v>
      </c>
      <c r="BK53" s="20">
        <f t="shared" si="141"/>
        <v>0</v>
      </c>
      <c r="BL53" s="20">
        <f t="shared" si="142"/>
        <v>0</v>
      </c>
      <c r="BM53" s="20">
        <f t="shared" si="143"/>
        <v>0</v>
      </c>
      <c r="BN53" s="20">
        <f t="shared" si="144"/>
        <v>0</v>
      </c>
      <c r="BO53" s="8">
        <f t="shared" si="26"/>
        <v>0</v>
      </c>
      <c r="BP53" s="8">
        <f>IF('Men''s Epée'!$AN$3=TRUE,G53,0)</f>
        <v>0</v>
      </c>
      <c r="BQ53" s="8">
        <f>IF('Men''s Epée'!$AO$3=TRUE,I53,0)</f>
        <v>0</v>
      </c>
      <c r="BR53" s="8">
        <f>IF('Men''s Epée'!$AP$3=TRUE,K53,0)</f>
        <v>0</v>
      </c>
      <c r="BS53" s="8">
        <f>IF('Men''s Epée'!$AQ$3=TRUE,M53,0)</f>
        <v>305</v>
      </c>
      <c r="BT53" s="8">
        <f t="shared" si="27"/>
        <v>0</v>
      </c>
      <c r="BU53" s="8">
        <f t="shared" si="28"/>
        <v>0</v>
      </c>
      <c r="BV53" s="8">
        <f t="shared" si="29"/>
        <v>0</v>
      </c>
      <c r="BW53" s="8">
        <f t="shared" si="30"/>
        <v>0</v>
      </c>
      <c r="BX53" s="8">
        <f t="shared" si="31"/>
        <v>0</v>
      </c>
      <c r="BY53" s="20">
        <f t="shared" si="91"/>
        <v>0</v>
      </c>
      <c r="BZ53" s="20">
        <f t="shared" si="86"/>
        <v>0</v>
      </c>
      <c r="CA53" s="20">
        <f t="shared" si="87"/>
        <v>0</v>
      </c>
      <c r="CB53" s="20">
        <f t="shared" si="88"/>
        <v>0</v>
      </c>
      <c r="CC53" s="8">
        <f t="shared" si="36"/>
        <v>305</v>
      </c>
      <c r="CD53" s="8">
        <f t="shared" si="119"/>
        <v>0</v>
      </c>
      <c r="CE53" s="8">
        <f t="shared" si="120"/>
        <v>0</v>
      </c>
      <c r="CF53" s="8">
        <f t="shared" si="121"/>
        <v>305</v>
      </c>
    </row>
    <row r="54" spans="1:84" ht="13.5">
      <c r="A54" s="11" t="str">
        <f t="shared" si="0"/>
        <v>51</v>
      </c>
      <c r="B54" s="11" t="str">
        <f t="shared" si="122"/>
        <v>#</v>
      </c>
      <c r="C54" s="43" t="s">
        <v>454</v>
      </c>
      <c r="D54" s="13">
        <v>1987</v>
      </c>
      <c r="E54" s="41">
        <f t="shared" si="92"/>
        <v>295</v>
      </c>
      <c r="F54" s="14" t="s">
        <v>4</v>
      </c>
      <c r="G54" s="16">
        <f t="shared" si="3"/>
        <v>0</v>
      </c>
      <c r="H54" s="15" t="s">
        <v>4</v>
      </c>
      <c r="I54" s="16">
        <f t="shared" si="4"/>
        <v>0</v>
      </c>
      <c r="J54" s="15" t="s">
        <v>4</v>
      </c>
      <c r="K54" s="16">
        <f>IF(OR('Men''s Epée'!$A$3=1,'Men''s Epée'!$AP$3=TRUE),IF(OR(J54&gt;=33,ISNUMBER(J54)=FALSE),0,VLOOKUP(J54,PointTable,K$3,TRUE)),0)</f>
        <v>0</v>
      </c>
      <c r="L54" s="15">
        <v>28</v>
      </c>
      <c r="M54" s="16">
        <f t="shared" si="5"/>
        <v>295</v>
      </c>
      <c r="N54" s="17"/>
      <c r="O54" s="17"/>
      <c r="P54" s="17"/>
      <c r="Q54" s="17"/>
      <c r="R54" s="17"/>
      <c r="S54" s="17"/>
      <c r="T54" s="17"/>
      <c r="U54" s="17"/>
      <c r="V54" s="17"/>
      <c r="W54" s="18"/>
      <c r="X54" s="17"/>
      <c r="Y54" s="17"/>
      <c r="Z54" s="17"/>
      <c r="AA54" s="18"/>
      <c r="AC54" s="19">
        <f t="shared" si="125"/>
        <v>0</v>
      </c>
      <c r="AD54" s="19">
        <f t="shared" si="126"/>
        <v>0</v>
      </c>
      <c r="AE54" s="19">
        <f t="shared" si="127"/>
        <v>0</v>
      </c>
      <c r="AF54" s="19">
        <f t="shared" si="128"/>
        <v>0</v>
      </c>
      <c r="AG54" s="19">
        <f t="shared" si="129"/>
        <v>0</v>
      </c>
      <c r="AH54" s="19">
        <f t="shared" si="130"/>
        <v>0</v>
      </c>
      <c r="AI54" s="19">
        <f t="shared" si="131"/>
        <v>0</v>
      </c>
      <c r="AJ54" s="19">
        <f t="shared" si="132"/>
        <v>0</v>
      </c>
      <c r="AK54" s="19">
        <f t="shared" si="133"/>
        <v>0</v>
      </c>
      <c r="AL54" s="19">
        <f t="shared" si="134"/>
        <v>0</v>
      </c>
      <c r="AM54" s="19">
        <f t="shared" si="8"/>
        <v>0</v>
      </c>
      <c r="AN54" s="19">
        <f t="shared" si="103"/>
        <v>0</v>
      </c>
      <c r="AO54" s="19">
        <f t="shared" si="104"/>
        <v>0</v>
      </c>
      <c r="AP54" s="19">
        <f t="shared" si="105"/>
        <v>0</v>
      </c>
      <c r="AQ54" s="19">
        <f t="shared" si="106"/>
        <v>295</v>
      </c>
      <c r="AR54" s="19">
        <f t="shared" si="13"/>
        <v>0</v>
      </c>
      <c r="AS54" s="19">
        <f t="shared" si="14"/>
        <v>0</v>
      </c>
      <c r="AT54" s="19">
        <f t="shared" si="15"/>
        <v>0</v>
      </c>
      <c r="AU54" s="19">
        <f t="shared" si="16"/>
        <v>0</v>
      </c>
      <c r="AV54" s="19">
        <f t="shared" si="17"/>
        <v>0</v>
      </c>
      <c r="AW54" s="19">
        <f t="shared" si="90"/>
        <v>0</v>
      </c>
      <c r="AX54" s="19">
        <f t="shared" si="72"/>
        <v>0</v>
      </c>
      <c r="AY54" s="19">
        <f t="shared" si="73"/>
        <v>0</v>
      </c>
      <c r="AZ54" s="19">
        <f t="shared" si="74"/>
        <v>0</v>
      </c>
      <c r="BA54" s="19">
        <f t="shared" si="22"/>
        <v>295</v>
      </c>
      <c r="BB54" s="19">
        <f t="shared" si="107"/>
        <v>0</v>
      </c>
      <c r="BC54" s="19">
        <f t="shared" si="108"/>
        <v>0</v>
      </c>
      <c r="BE54" s="20">
        <f t="shared" si="135"/>
        <v>0</v>
      </c>
      <c r="BF54" s="20">
        <f t="shared" si="136"/>
        <v>0</v>
      </c>
      <c r="BG54" s="20">
        <f t="shared" si="137"/>
        <v>0</v>
      </c>
      <c r="BH54" s="20">
        <f t="shared" si="138"/>
        <v>0</v>
      </c>
      <c r="BI54" s="20">
        <f t="shared" si="139"/>
        <v>0</v>
      </c>
      <c r="BJ54" s="20">
        <f t="shared" si="140"/>
        <v>0</v>
      </c>
      <c r="BK54" s="20">
        <f t="shared" si="141"/>
        <v>0</v>
      </c>
      <c r="BL54" s="20">
        <f t="shared" si="142"/>
        <v>0</v>
      </c>
      <c r="BM54" s="20">
        <f t="shared" si="143"/>
        <v>0</v>
      </c>
      <c r="BN54" s="20">
        <f t="shared" si="144"/>
        <v>0</v>
      </c>
      <c r="BO54" s="8">
        <f t="shared" si="26"/>
        <v>0</v>
      </c>
      <c r="BP54" s="8">
        <f>IF('Men''s Epée'!$AN$3=TRUE,G54,0)</f>
        <v>0</v>
      </c>
      <c r="BQ54" s="8">
        <f>IF('Men''s Epée'!$AO$3=TRUE,I54,0)</f>
        <v>0</v>
      </c>
      <c r="BR54" s="8">
        <f>IF('Men''s Epée'!$AP$3=TRUE,K54,0)</f>
        <v>0</v>
      </c>
      <c r="BS54" s="8">
        <f>IF('Men''s Epée'!$AQ$3=TRUE,M54,0)</f>
        <v>295</v>
      </c>
      <c r="BT54" s="8">
        <f t="shared" si="27"/>
        <v>0</v>
      </c>
      <c r="BU54" s="8">
        <f t="shared" si="28"/>
        <v>0</v>
      </c>
      <c r="BV54" s="8">
        <f t="shared" si="29"/>
        <v>0</v>
      </c>
      <c r="BW54" s="8">
        <f t="shared" si="30"/>
        <v>0</v>
      </c>
      <c r="BX54" s="8">
        <f t="shared" si="31"/>
        <v>0</v>
      </c>
      <c r="BY54" s="20">
        <f t="shared" si="91"/>
        <v>0</v>
      </c>
      <c r="BZ54" s="20">
        <f t="shared" si="86"/>
        <v>0</v>
      </c>
      <c r="CA54" s="20">
        <f t="shared" si="87"/>
        <v>0</v>
      </c>
      <c r="CB54" s="20">
        <f t="shared" si="88"/>
        <v>0</v>
      </c>
      <c r="CC54" s="8">
        <f t="shared" si="36"/>
        <v>295</v>
      </c>
      <c r="CD54" s="8">
        <f t="shared" si="119"/>
        <v>0</v>
      </c>
      <c r="CE54" s="8">
        <f t="shared" si="120"/>
        <v>0</v>
      </c>
      <c r="CF54" s="8">
        <f t="shared" si="121"/>
        <v>295</v>
      </c>
    </row>
    <row r="55" spans="1:84" ht="13.5">
      <c r="A55" s="11" t="str">
        <f t="shared" si="0"/>
        <v>52</v>
      </c>
      <c r="B55" s="11" t="str">
        <f t="shared" si="122"/>
        <v>#</v>
      </c>
      <c r="C55" s="32" t="s">
        <v>266</v>
      </c>
      <c r="D55" s="30">
        <v>1986</v>
      </c>
      <c r="E55" s="41">
        <f t="shared" si="92"/>
        <v>289</v>
      </c>
      <c r="F55" s="14" t="s">
        <v>4</v>
      </c>
      <c r="G55" s="16">
        <f t="shared" si="3"/>
        <v>0</v>
      </c>
      <c r="H55" s="15">
        <v>25</v>
      </c>
      <c r="I55" s="16">
        <f t="shared" si="4"/>
        <v>289</v>
      </c>
      <c r="J55" s="15" t="s">
        <v>4</v>
      </c>
      <c r="K55" s="16">
        <f>IF(OR('Men''s Epée'!$A$3=1,'Men''s Epée'!$AP$3=TRUE),IF(OR(J55&gt;=33,ISNUMBER(J55)=FALSE),0,VLOOKUP(J55,PointTable,K$3,TRUE)),0)</f>
        <v>0</v>
      </c>
      <c r="L55" s="15" t="s">
        <v>4</v>
      </c>
      <c r="M55" s="16">
        <f t="shared" si="5"/>
        <v>0</v>
      </c>
      <c r="N55" s="17"/>
      <c r="O55" s="17"/>
      <c r="P55" s="17"/>
      <c r="Q55" s="17"/>
      <c r="R55" s="17"/>
      <c r="S55" s="17"/>
      <c r="T55" s="17"/>
      <c r="U55" s="17"/>
      <c r="V55" s="17"/>
      <c r="W55" s="18"/>
      <c r="X55" s="17"/>
      <c r="Y55" s="17"/>
      <c r="Z55" s="17"/>
      <c r="AA55" s="18"/>
      <c r="AC55" s="19">
        <f t="shared" si="125"/>
        <v>0</v>
      </c>
      <c r="AD55" s="19">
        <f t="shared" si="126"/>
        <v>0</v>
      </c>
      <c r="AE55" s="19">
        <f t="shared" si="127"/>
        <v>0</v>
      </c>
      <c r="AF55" s="19">
        <f t="shared" si="128"/>
        <v>0</v>
      </c>
      <c r="AG55" s="19">
        <f t="shared" si="129"/>
        <v>0</v>
      </c>
      <c r="AH55" s="19">
        <f t="shared" si="130"/>
        <v>0</v>
      </c>
      <c r="AI55" s="19">
        <f t="shared" si="131"/>
        <v>0</v>
      </c>
      <c r="AJ55" s="19">
        <f t="shared" si="132"/>
        <v>0</v>
      </c>
      <c r="AK55" s="19">
        <f t="shared" si="133"/>
        <v>0</v>
      </c>
      <c r="AL55" s="19">
        <f t="shared" si="134"/>
        <v>0</v>
      </c>
      <c r="AM55" s="19">
        <f t="shared" si="8"/>
        <v>0</v>
      </c>
      <c r="AN55" s="19">
        <f t="shared" si="103"/>
        <v>0</v>
      </c>
      <c r="AO55" s="19">
        <f t="shared" si="104"/>
        <v>289</v>
      </c>
      <c r="AP55" s="19">
        <f t="shared" si="105"/>
        <v>0</v>
      </c>
      <c r="AQ55" s="19">
        <f t="shared" si="106"/>
        <v>0</v>
      </c>
      <c r="AR55" s="19">
        <f t="shared" si="13"/>
        <v>0</v>
      </c>
      <c r="AS55" s="19">
        <f t="shared" si="14"/>
        <v>0</v>
      </c>
      <c r="AT55" s="19">
        <f t="shared" si="15"/>
        <v>0</v>
      </c>
      <c r="AU55" s="19">
        <f t="shared" si="16"/>
        <v>0</v>
      </c>
      <c r="AV55" s="19">
        <f t="shared" si="17"/>
        <v>0</v>
      </c>
      <c r="AW55" s="19">
        <f t="shared" si="90"/>
        <v>0</v>
      </c>
      <c r="AX55" s="19">
        <f t="shared" si="72"/>
        <v>0</v>
      </c>
      <c r="AY55" s="19">
        <f t="shared" si="73"/>
        <v>0</v>
      </c>
      <c r="AZ55" s="19">
        <f t="shared" si="74"/>
        <v>0</v>
      </c>
      <c r="BA55" s="19">
        <f t="shared" si="22"/>
        <v>289</v>
      </c>
      <c r="BB55" s="19">
        <f t="shared" si="107"/>
        <v>0</v>
      </c>
      <c r="BC55" s="19">
        <f t="shared" si="108"/>
        <v>0</v>
      </c>
      <c r="BE55" s="20">
        <f t="shared" si="135"/>
        <v>0</v>
      </c>
      <c r="BF55" s="20">
        <f t="shared" si="136"/>
        <v>0</v>
      </c>
      <c r="BG55" s="20">
        <f t="shared" si="137"/>
        <v>0</v>
      </c>
      <c r="BH55" s="20">
        <f t="shared" si="138"/>
        <v>0</v>
      </c>
      <c r="BI55" s="20">
        <f t="shared" si="139"/>
        <v>0</v>
      </c>
      <c r="BJ55" s="20">
        <f t="shared" si="140"/>
        <v>0</v>
      </c>
      <c r="BK55" s="20">
        <f t="shared" si="141"/>
        <v>0</v>
      </c>
      <c r="BL55" s="20">
        <f t="shared" si="142"/>
        <v>0</v>
      </c>
      <c r="BM55" s="20">
        <f t="shared" si="143"/>
        <v>0</v>
      </c>
      <c r="BN55" s="20">
        <f t="shared" si="144"/>
        <v>0</v>
      </c>
      <c r="BO55" s="8">
        <f t="shared" si="26"/>
        <v>0</v>
      </c>
      <c r="BP55" s="8">
        <f>IF('Men''s Epée'!$AN$3=TRUE,G55,0)</f>
        <v>0</v>
      </c>
      <c r="BQ55" s="8">
        <f>IF('Men''s Epée'!$AO$3=TRUE,I55,0)</f>
        <v>289</v>
      </c>
      <c r="BR55" s="8">
        <f>IF('Men''s Epée'!$AP$3=TRUE,K55,0)</f>
        <v>0</v>
      </c>
      <c r="BS55" s="8">
        <f>IF('Men''s Epée'!$AQ$3=TRUE,M55,0)</f>
        <v>0</v>
      </c>
      <c r="BT55" s="8">
        <f t="shared" si="27"/>
        <v>0</v>
      </c>
      <c r="BU55" s="8">
        <f t="shared" si="28"/>
        <v>0</v>
      </c>
      <c r="BV55" s="8">
        <f t="shared" si="29"/>
        <v>0</v>
      </c>
      <c r="BW55" s="8">
        <f t="shared" si="30"/>
        <v>0</v>
      </c>
      <c r="BX55" s="8">
        <f t="shared" si="31"/>
        <v>0</v>
      </c>
      <c r="BY55" s="20">
        <f t="shared" si="91"/>
        <v>0</v>
      </c>
      <c r="BZ55" s="20">
        <f t="shared" si="86"/>
        <v>0</v>
      </c>
      <c r="CA55" s="20">
        <f t="shared" si="87"/>
        <v>0</v>
      </c>
      <c r="CB55" s="20">
        <f t="shared" si="88"/>
        <v>0</v>
      </c>
      <c r="CC55" s="8">
        <f t="shared" si="36"/>
        <v>289</v>
      </c>
      <c r="CD55" s="8">
        <f t="shared" si="119"/>
        <v>0</v>
      </c>
      <c r="CE55" s="8">
        <f t="shared" si="120"/>
        <v>0</v>
      </c>
      <c r="CF55" s="8">
        <f t="shared" si="121"/>
        <v>289</v>
      </c>
    </row>
    <row r="56" spans="1:84" ht="13.5">
      <c r="A56" s="11" t="str">
        <f t="shared" si="0"/>
        <v>53</v>
      </c>
      <c r="B56" s="11">
        <f t="shared" si="122"/>
      </c>
      <c r="C56" s="32" t="s">
        <v>185</v>
      </c>
      <c r="D56" s="30">
        <v>1961</v>
      </c>
      <c r="E56" s="41">
        <f t="shared" si="92"/>
        <v>287</v>
      </c>
      <c r="F56" s="14" t="s">
        <v>4</v>
      </c>
      <c r="G56" s="16">
        <f t="shared" si="3"/>
        <v>0</v>
      </c>
      <c r="H56" s="15" t="s">
        <v>4</v>
      </c>
      <c r="I56" s="16">
        <f t="shared" si="4"/>
        <v>0</v>
      </c>
      <c r="J56" s="15">
        <v>26</v>
      </c>
      <c r="K56" s="16">
        <f>IF(OR('Men''s Epée'!$A$3=1,'Men''s Epée'!$AP$3=TRUE),IF(OR(J56&gt;=33,ISNUMBER(J56)=FALSE),0,VLOOKUP(J56,PointTable,K$3,TRUE)),0)</f>
        <v>287</v>
      </c>
      <c r="L56" s="15" t="s">
        <v>4</v>
      </c>
      <c r="M56" s="16">
        <f t="shared" si="5"/>
        <v>0</v>
      </c>
      <c r="N56" s="17"/>
      <c r="O56" s="17"/>
      <c r="P56" s="17"/>
      <c r="Q56" s="17"/>
      <c r="R56" s="17"/>
      <c r="S56" s="17"/>
      <c r="T56" s="17"/>
      <c r="U56" s="17"/>
      <c r="V56" s="17"/>
      <c r="W56" s="18"/>
      <c r="X56" s="17"/>
      <c r="Y56" s="17"/>
      <c r="Z56" s="17"/>
      <c r="AA56" s="18"/>
      <c r="AC56" s="19">
        <f t="shared" si="125"/>
        <v>0</v>
      </c>
      <c r="AD56" s="19">
        <f t="shared" si="126"/>
        <v>0</v>
      </c>
      <c r="AE56" s="19">
        <f t="shared" si="127"/>
        <v>0</v>
      </c>
      <c r="AF56" s="19">
        <f t="shared" si="128"/>
        <v>0</v>
      </c>
      <c r="AG56" s="19">
        <f t="shared" si="129"/>
        <v>0</v>
      </c>
      <c r="AH56" s="19">
        <f t="shared" si="130"/>
        <v>0</v>
      </c>
      <c r="AI56" s="19">
        <f t="shared" si="131"/>
        <v>0</v>
      </c>
      <c r="AJ56" s="19">
        <f t="shared" si="132"/>
        <v>0</v>
      </c>
      <c r="AK56" s="19">
        <f t="shared" si="133"/>
        <v>0</v>
      </c>
      <c r="AL56" s="19">
        <f t="shared" si="134"/>
        <v>0</v>
      </c>
      <c r="AM56" s="19">
        <f t="shared" si="8"/>
        <v>0</v>
      </c>
      <c r="AN56" s="19">
        <f t="shared" si="103"/>
        <v>0</v>
      </c>
      <c r="AO56" s="19">
        <f t="shared" si="104"/>
        <v>0</v>
      </c>
      <c r="AP56" s="19">
        <f t="shared" si="105"/>
        <v>287</v>
      </c>
      <c r="AQ56" s="19">
        <f t="shared" si="106"/>
        <v>0</v>
      </c>
      <c r="AR56" s="19">
        <f t="shared" si="13"/>
        <v>0</v>
      </c>
      <c r="AS56" s="19">
        <f t="shared" si="14"/>
        <v>0</v>
      </c>
      <c r="AT56" s="19">
        <f t="shared" si="15"/>
        <v>0</v>
      </c>
      <c r="AU56" s="19">
        <f t="shared" si="16"/>
        <v>0</v>
      </c>
      <c r="AV56" s="19">
        <f t="shared" si="17"/>
        <v>0</v>
      </c>
      <c r="AW56" s="19">
        <f t="shared" si="90"/>
        <v>0</v>
      </c>
      <c r="AX56" s="19">
        <f t="shared" si="72"/>
        <v>0</v>
      </c>
      <c r="AY56" s="19">
        <f t="shared" si="73"/>
        <v>0</v>
      </c>
      <c r="AZ56" s="19">
        <f t="shared" si="74"/>
        <v>0</v>
      </c>
      <c r="BA56" s="19">
        <f t="shared" si="22"/>
        <v>287</v>
      </c>
      <c r="BB56" s="19">
        <f t="shared" si="107"/>
        <v>0</v>
      </c>
      <c r="BC56" s="19">
        <f t="shared" si="108"/>
        <v>0</v>
      </c>
      <c r="BE56" s="20">
        <f t="shared" si="135"/>
        <v>0</v>
      </c>
      <c r="BF56" s="20">
        <f t="shared" si="136"/>
        <v>0</v>
      </c>
      <c r="BG56" s="20">
        <f t="shared" si="137"/>
        <v>0</v>
      </c>
      <c r="BH56" s="20">
        <f t="shared" si="138"/>
        <v>0</v>
      </c>
      <c r="BI56" s="20">
        <f t="shared" si="139"/>
        <v>0</v>
      </c>
      <c r="BJ56" s="20">
        <f t="shared" si="140"/>
        <v>0</v>
      </c>
      <c r="BK56" s="20">
        <f t="shared" si="141"/>
        <v>0</v>
      </c>
      <c r="BL56" s="20">
        <f t="shared" si="142"/>
        <v>0</v>
      </c>
      <c r="BM56" s="20">
        <f t="shared" si="143"/>
        <v>0</v>
      </c>
      <c r="BN56" s="20">
        <f t="shared" si="144"/>
        <v>0</v>
      </c>
      <c r="BO56" s="8">
        <f t="shared" si="26"/>
        <v>0</v>
      </c>
      <c r="BP56" s="8">
        <f>IF('Men''s Epée'!$AN$3=TRUE,G56,0)</f>
        <v>0</v>
      </c>
      <c r="BQ56" s="8">
        <f>IF('Men''s Epée'!$AO$3=TRUE,I56,0)</f>
        <v>0</v>
      </c>
      <c r="BR56" s="8">
        <f>IF('Men''s Epée'!$AP$3=TRUE,K56,0)</f>
        <v>287</v>
      </c>
      <c r="BS56" s="8">
        <f>IF('Men''s Epée'!$AQ$3=TRUE,M56,0)</f>
        <v>0</v>
      </c>
      <c r="BT56" s="8">
        <f t="shared" si="27"/>
        <v>0</v>
      </c>
      <c r="BU56" s="8">
        <f t="shared" si="28"/>
        <v>0</v>
      </c>
      <c r="BV56" s="8">
        <f t="shared" si="29"/>
        <v>0</v>
      </c>
      <c r="BW56" s="8">
        <f t="shared" si="30"/>
        <v>0</v>
      </c>
      <c r="BX56" s="8">
        <f t="shared" si="31"/>
        <v>0</v>
      </c>
      <c r="BY56" s="20">
        <f t="shared" si="91"/>
        <v>0</v>
      </c>
      <c r="BZ56" s="20">
        <f t="shared" si="86"/>
        <v>0</v>
      </c>
      <c r="CA56" s="20">
        <f t="shared" si="87"/>
        <v>0</v>
      </c>
      <c r="CB56" s="20">
        <f t="shared" si="88"/>
        <v>0</v>
      </c>
      <c r="CC56" s="8">
        <f t="shared" si="36"/>
        <v>287</v>
      </c>
      <c r="CD56" s="8">
        <f t="shared" si="119"/>
        <v>0</v>
      </c>
      <c r="CE56" s="8">
        <f t="shared" si="120"/>
        <v>0</v>
      </c>
      <c r="CF56" s="8">
        <f t="shared" si="121"/>
        <v>287</v>
      </c>
    </row>
    <row r="57" spans="1:84" ht="13.5">
      <c r="A57" s="11" t="str">
        <f t="shared" si="0"/>
        <v>54</v>
      </c>
      <c r="B57" s="11">
        <f t="shared" si="122"/>
      </c>
      <c r="C57" s="32" t="s">
        <v>268</v>
      </c>
      <c r="D57" s="30">
        <v>1980</v>
      </c>
      <c r="E57" s="41">
        <f t="shared" si="92"/>
        <v>283</v>
      </c>
      <c r="F57" s="14" t="s">
        <v>4</v>
      </c>
      <c r="G57" s="16">
        <f t="shared" si="3"/>
        <v>0</v>
      </c>
      <c r="H57" s="15">
        <v>28</v>
      </c>
      <c r="I57" s="16">
        <f t="shared" si="4"/>
        <v>283</v>
      </c>
      <c r="J57" s="15" t="s">
        <v>4</v>
      </c>
      <c r="K57" s="16">
        <f>IF(OR('Men''s Epée'!$A$3=1,'Men''s Epée'!$AP$3=TRUE),IF(OR(J57&gt;=33,ISNUMBER(J57)=FALSE),0,VLOOKUP(J57,PointTable,K$3,TRUE)),0)</f>
        <v>0</v>
      </c>
      <c r="L57" s="15" t="s">
        <v>4</v>
      </c>
      <c r="M57" s="16">
        <f t="shared" si="5"/>
        <v>0</v>
      </c>
      <c r="N57" s="17"/>
      <c r="O57" s="17"/>
      <c r="P57" s="17"/>
      <c r="Q57" s="17"/>
      <c r="R57" s="17"/>
      <c r="S57" s="17"/>
      <c r="T57" s="17"/>
      <c r="U57" s="17"/>
      <c r="V57" s="17"/>
      <c r="W57" s="18"/>
      <c r="X57" s="17"/>
      <c r="Y57" s="17"/>
      <c r="Z57" s="17"/>
      <c r="AA57" s="18"/>
      <c r="AC57" s="19">
        <f t="shared" si="125"/>
        <v>0</v>
      </c>
      <c r="AD57" s="19">
        <f t="shared" si="126"/>
        <v>0</v>
      </c>
      <c r="AE57" s="19">
        <f t="shared" si="127"/>
        <v>0</v>
      </c>
      <c r="AF57" s="19">
        <f t="shared" si="128"/>
        <v>0</v>
      </c>
      <c r="AG57" s="19">
        <f t="shared" si="129"/>
        <v>0</v>
      </c>
      <c r="AH57" s="19">
        <f t="shared" si="130"/>
        <v>0</v>
      </c>
      <c r="AI57" s="19">
        <f t="shared" si="131"/>
        <v>0</v>
      </c>
      <c r="AJ57" s="19">
        <f t="shared" si="132"/>
        <v>0</v>
      </c>
      <c r="AK57" s="19">
        <f t="shared" si="133"/>
        <v>0</v>
      </c>
      <c r="AL57" s="19">
        <f t="shared" si="134"/>
        <v>0</v>
      </c>
      <c r="AM57" s="19">
        <f t="shared" si="8"/>
        <v>0</v>
      </c>
      <c r="AN57" s="19">
        <f t="shared" si="103"/>
        <v>0</v>
      </c>
      <c r="AO57" s="19">
        <f t="shared" si="104"/>
        <v>283</v>
      </c>
      <c r="AP57" s="19">
        <f t="shared" si="105"/>
        <v>0</v>
      </c>
      <c r="AQ57" s="19">
        <f t="shared" si="106"/>
        <v>0</v>
      </c>
      <c r="AR57" s="19">
        <f t="shared" si="13"/>
        <v>0</v>
      </c>
      <c r="AS57" s="19">
        <f t="shared" si="14"/>
        <v>0</v>
      </c>
      <c r="AT57" s="19">
        <f t="shared" si="15"/>
        <v>0</v>
      </c>
      <c r="AU57" s="19">
        <f t="shared" si="16"/>
        <v>0</v>
      </c>
      <c r="AV57" s="19">
        <f t="shared" si="17"/>
        <v>0</v>
      </c>
      <c r="AW57" s="19">
        <f t="shared" si="90"/>
        <v>0</v>
      </c>
      <c r="AX57" s="19">
        <f t="shared" si="72"/>
        <v>0</v>
      </c>
      <c r="AY57" s="19">
        <f t="shared" si="73"/>
        <v>0</v>
      </c>
      <c r="AZ57" s="19">
        <f t="shared" si="74"/>
        <v>0</v>
      </c>
      <c r="BA57" s="19">
        <f t="shared" si="22"/>
        <v>283</v>
      </c>
      <c r="BB57" s="19">
        <f t="shared" si="107"/>
        <v>0</v>
      </c>
      <c r="BC57" s="19">
        <f t="shared" si="108"/>
        <v>0</v>
      </c>
      <c r="BE57" s="20">
        <f t="shared" si="135"/>
        <v>0</v>
      </c>
      <c r="BF57" s="20">
        <f t="shared" si="136"/>
        <v>0</v>
      </c>
      <c r="BG57" s="20">
        <f t="shared" si="137"/>
        <v>0</v>
      </c>
      <c r="BH57" s="20">
        <f t="shared" si="138"/>
        <v>0</v>
      </c>
      <c r="BI57" s="20">
        <f t="shared" si="139"/>
        <v>0</v>
      </c>
      <c r="BJ57" s="20">
        <f t="shared" si="140"/>
        <v>0</v>
      </c>
      <c r="BK57" s="20">
        <f t="shared" si="141"/>
        <v>0</v>
      </c>
      <c r="BL57" s="20">
        <f t="shared" si="142"/>
        <v>0</v>
      </c>
      <c r="BM57" s="20">
        <f t="shared" si="143"/>
        <v>0</v>
      </c>
      <c r="BN57" s="20">
        <f t="shared" si="144"/>
        <v>0</v>
      </c>
      <c r="BO57" s="8">
        <f t="shared" si="26"/>
        <v>0</v>
      </c>
      <c r="BP57" s="8">
        <f>IF('Men''s Epée'!$AN$3=TRUE,G57,0)</f>
        <v>0</v>
      </c>
      <c r="BQ57" s="8">
        <f>IF('Men''s Epée'!$AO$3=TRUE,I57,0)</f>
        <v>283</v>
      </c>
      <c r="BR57" s="8">
        <f>IF('Men''s Epée'!$AP$3=TRUE,K57,0)</f>
        <v>0</v>
      </c>
      <c r="BS57" s="8">
        <f>IF('Men''s Epée'!$AQ$3=TRUE,M57,0)</f>
        <v>0</v>
      </c>
      <c r="BT57" s="8">
        <f t="shared" si="27"/>
        <v>0</v>
      </c>
      <c r="BU57" s="8">
        <f t="shared" si="28"/>
        <v>0</v>
      </c>
      <c r="BV57" s="8">
        <f t="shared" si="29"/>
        <v>0</v>
      </c>
      <c r="BW57" s="8">
        <f t="shared" si="30"/>
        <v>0</v>
      </c>
      <c r="BX57" s="8">
        <f t="shared" si="31"/>
        <v>0</v>
      </c>
      <c r="BY57" s="20">
        <f t="shared" si="91"/>
        <v>0</v>
      </c>
      <c r="BZ57" s="20">
        <f t="shared" si="86"/>
        <v>0</v>
      </c>
      <c r="CA57" s="20">
        <f t="shared" si="87"/>
        <v>0</v>
      </c>
      <c r="CB57" s="20">
        <f t="shared" si="88"/>
        <v>0</v>
      </c>
      <c r="CC57" s="8">
        <f t="shared" si="36"/>
        <v>283</v>
      </c>
      <c r="CD57" s="8">
        <f t="shared" si="119"/>
        <v>0</v>
      </c>
      <c r="CE57" s="8">
        <f t="shared" si="120"/>
        <v>0</v>
      </c>
      <c r="CF57" s="8">
        <f t="shared" si="121"/>
        <v>283</v>
      </c>
    </row>
    <row r="58" spans="1:84" ht="13.5">
      <c r="A58" s="11" t="str">
        <f t="shared" si="0"/>
        <v>55T</v>
      </c>
      <c r="B58" s="11" t="str">
        <f t="shared" si="122"/>
        <v>#</v>
      </c>
      <c r="C58" s="32" t="s">
        <v>343</v>
      </c>
      <c r="D58" s="30">
        <v>1986</v>
      </c>
      <c r="E58" s="41">
        <f t="shared" si="92"/>
        <v>282</v>
      </c>
      <c r="F58" s="14" t="s">
        <v>4</v>
      </c>
      <c r="G58" s="16">
        <f t="shared" si="3"/>
        <v>0</v>
      </c>
      <c r="H58" s="15" t="s">
        <v>4</v>
      </c>
      <c r="I58" s="16">
        <f t="shared" si="4"/>
        <v>0</v>
      </c>
      <c r="J58" s="15">
        <v>28.5</v>
      </c>
      <c r="K58" s="16">
        <f>IF(OR('Men''s Epée'!$A$3=1,'Men''s Epée'!$AP$3=TRUE),IF(OR(J58&gt;=33,ISNUMBER(J58)=FALSE),0,VLOOKUP(J58,PointTable,K$3,TRUE)),0)</f>
        <v>282</v>
      </c>
      <c r="L58" s="15" t="s">
        <v>4</v>
      </c>
      <c r="M58" s="16">
        <f t="shared" si="5"/>
        <v>0</v>
      </c>
      <c r="N58" s="17"/>
      <c r="O58" s="17"/>
      <c r="P58" s="17"/>
      <c r="Q58" s="17"/>
      <c r="R58" s="17"/>
      <c r="S58" s="17"/>
      <c r="T58" s="17"/>
      <c r="U58" s="17"/>
      <c r="V58" s="17"/>
      <c r="W58" s="18"/>
      <c r="X58" s="17"/>
      <c r="Y58" s="17"/>
      <c r="Z58" s="17"/>
      <c r="AA58" s="18"/>
      <c r="AC58" s="19">
        <f t="shared" si="125"/>
        <v>0</v>
      </c>
      <c r="AD58" s="19">
        <f t="shared" si="126"/>
        <v>0</v>
      </c>
      <c r="AE58" s="19">
        <f t="shared" si="127"/>
        <v>0</v>
      </c>
      <c r="AF58" s="19">
        <f t="shared" si="128"/>
        <v>0</v>
      </c>
      <c r="AG58" s="19">
        <f t="shared" si="129"/>
        <v>0</v>
      </c>
      <c r="AH58" s="19">
        <f t="shared" si="130"/>
        <v>0</v>
      </c>
      <c r="AI58" s="19">
        <f t="shared" si="131"/>
        <v>0</v>
      </c>
      <c r="AJ58" s="19">
        <f t="shared" si="132"/>
        <v>0</v>
      </c>
      <c r="AK58" s="19">
        <f t="shared" si="133"/>
        <v>0</v>
      </c>
      <c r="AL58" s="19">
        <f t="shared" si="134"/>
        <v>0</v>
      </c>
      <c r="AM58" s="19">
        <f t="shared" si="8"/>
        <v>0</v>
      </c>
      <c r="AN58" s="19">
        <f t="shared" si="103"/>
        <v>0</v>
      </c>
      <c r="AO58" s="19">
        <f t="shared" si="104"/>
        <v>0</v>
      </c>
      <c r="AP58" s="19">
        <f t="shared" si="105"/>
        <v>282</v>
      </c>
      <c r="AQ58" s="19">
        <f t="shared" si="106"/>
        <v>0</v>
      </c>
      <c r="AR58" s="19">
        <f t="shared" si="13"/>
        <v>0</v>
      </c>
      <c r="AS58" s="19">
        <f t="shared" si="14"/>
        <v>0</v>
      </c>
      <c r="AT58" s="19">
        <f t="shared" si="15"/>
        <v>0</v>
      </c>
      <c r="AU58" s="19">
        <f t="shared" si="16"/>
        <v>0</v>
      </c>
      <c r="AV58" s="19">
        <f t="shared" si="17"/>
        <v>0</v>
      </c>
      <c r="AW58" s="19">
        <f t="shared" si="90"/>
        <v>0</v>
      </c>
      <c r="AX58" s="19">
        <f aca="true" t="shared" si="145" ref="AX58:AX68">ABS(Y58)</f>
        <v>0</v>
      </c>
      <c r="AY58" s="19">
        <f aca="true" t="shared" si="146" ref="AY58:AY68">ABS(Z58)</f>
        <v>0</v>
      </c>
      <c r="AZ58" s="19">
        <f aca="true" t="shared" si="147" ref="AZ58:AZ68">ABS(AA58)</f>
        <v>0</v>
      </c>
      <c r="BA58" s="19">
        <f t="shared" si="22"/>
        <v>282</v>
      </c>
      <c r="BB58" s="19">
        <f t="shared" si="107"/>
        <v>0</v>
      </c>
      <c r="BC58" s="19">
        <f t="shared" si="108"/>
        <v>0</v>
      </c>
      <c r="BE58" s="20">
        <f t="shared" si="135"/>
        <v>0</v>
      </c>
      <c r="BF58" s="20">
        <f t="shared" si="136"/>
        <v>0</v>
      </c>
      <c r="BG58" s="20">
        <f t="shared" si="137"/>
        <v>0</v>
      </c>
      <c r="BH58" s="20">
        <f t="shared" si="138"/>
        <v>0</v>
      </c>
      <c r="BI58" s="20">
        <f t="shared" si="139"/>
        <v>0</v>
      </c>
      <c r="BJ58" s="20">
        <f t="shared" si="140"/>
        <v>0</v>
      </c>
      <c r="BK58" s="20">
        <f t="shared" si="141"/>
        <v>0</v>
      </c>
      <c r="BL58" s="20">
        <f t="shared" si="142"/>
        <v>0</v>
      </c>
      <c r="BM58" s="20">
        <f t="shared" si="143"/>
        <v>0</v>
      </c>
      <c r="BN58" s="20">
        <f t="shared" si="144"/>
        <v>0</v>
      </c>
      <c r="BO58" s="8">
        <f t="shared" si="26"/>
        <v>0</v>
      </c>
      <c r="BP58" s="8">
        <f>IF('Men''s Epée'!$AN$3=TRUE,G58,0)</f>
        <v>0</v>
      </c>
      <c r="BQ58" s="8">
        <f>IF('Men''s Epée'!$AO$3=TRUE,I58,0)</f>
        <v>0</v>
      </c>
      <c r="BR58" s="8">
        <f>IF('Men''s Epée'!$AP$3=TRUE,K58,0)</f>
        <v>282</v>
      </c>
      <c r="BS58" s="8">
        <f>IF('Men''s Epée'!$AQ$3=TRUE,M58,0)</f>
        <v>0</v>
      </c>
      <c r="BT58" s="8">
        <f t="shared" si="27"/>
        <v>0</v>
      </c>
      <c r="BU58" s="8">
        <f t="shared" si="28"/>
        <v>0</v>
      </c>
      <c r="BV58" s="8">
        <f t="shared" si="29"/>
        <v>0</v>
      </c>
      <c r="BW58" s="8">
        <f t="shared" si="30"/>
        <v>0</v>
      </c>
      <c r="BX58" s="8">
        <f t="shared" si="31"/>
        <v>0</v>
      </c>
      <c r="BY58" s="20">
        <f t="shared" si="91"/>
        <v>0</v>
      </c>
      <c r="BZ58" s="20">
        <f aca="true" t="shared" si="148" ref="BZ58:BZ68">MAX(Y58,0)</f>
        <v>0</v>
      </c>
      <c r="CA58" s="20">
        <f aca="true" t="shared" si="149" ref="CA58:CA68">MAX(Z58,0)</f>
        <v>0</v>
      </c>
      <c r="CB58" s="20">
        <f aca="true" t="shared" si="150" ref="CB58:CB68">MAX(AA58,0)</f>
        <v>0</v>
      </c>
      <c r="CC58" s="8">
        <f t="shared" si="36"/>
        <v>282</v>
      </c>
      <c r="CD58" s="8">
        <f t="shared" si="119"/>
        <v>0</v>
      </c>
      <c r="CE58" s="8">
        <f t="shared" si="120"/>
        <v>0</v>
      </c>
      <c r="CF58" s="8">
        <f t="shared" si="121"/>
        <v>282</v>
      </c>
    </row>
    <row r="59" spans="1:84" ht="13.5">
      <c r="A59" s="11" t="str">
        <f t="shared" si="0"/>
        <v>55T</v>
      </c>
      <c r="B59" s="11" t="str">
        <f t="shared" si="122"/>
        <v>#</v>
      </c>
      <c r="C59" s="32" t="s">
        <v>342</v>
      </c>
      <c r="D59" s="30">
        <v>1985</v>
      </c>
      <c r="E59" s="41">
        <f t="shared" si="92"/>
        <v>282</v>
      </c>
      <c r="F59" s="14" t="s">
        <v>4</v>
      </c>
      <c r="G59" s="16">
        <f t="shared" si="3"/>
        <v>0</v>
      </c>
      <c r="H59" s="15" t="s">
        <v>4</v>
      </c>
      <c r="I59" s="16">
        <f t="shared" si="4"/>
        <v>0</v>
      </c>
      <c r="J59" s="15">
        <v>28.5</v>
      </c>
      <c r="K59" s="16">
        <f>IF(OR('Men''s Epée'!$A$3=1,'Men''s Epée'!$AP$3=TRUE),IF(OR(J59&gt;=33,ISNUMBER(J59)=FALSE),0,VLOOKUP(J59,PointTable,K$3,TRUE)),0)</f>
        <v>282</v>
      </c>
      <c r="L59" s="15" t="s">
        <v>4</v>
      </c>
      <c r="M59" s="16">
        <f t="shared" si="5"/>
        <v>0</v>
      </c>
      <c r="N59" s="17"/>
      <c r="O59" s="17"/>
      <c r="P59" s="17"/>
      <c r="Q59" s="17"/>
      <c r="R59" s="17"/>
      <c r="S59" s="17"/>
      <c r="T59" s="17"/>
      <c r="U59" s="17"/>
      <c r="V59" s="17"/>
      <c r="W59" s="18"/>
      <c r="X59" s="17"/>
      <c r="Y59" s="17"/>
      <c r="Z59" s="17"/>
      <c r="AA59" s="18"/>
      <c r="AC59" s="19">
        <f t="shared" si="125"/>
        <v>0</v>
      </c>
      <c r="AD59" s="19">
        <f t="shared" si="126"/>
        <v>0</v>
      </c>
      <c r="AE59" s="19">
        <f t="shared" si="127"/>
        <v>0</v>
      </c>
      <c r="AF59" s="19">
        <f t="shared" si="128"/>
        <v>0</v>
      </c>
      <c r="AG59" s="19">
        <f t="shared" si="129"/>
        <v>0</v>
      </c>
      <c r="AH59" s="19">
        <f t="shared" si="130"/>
        <v>0</v>
      </c>
      <c r="AI59" s="19">
        <f t="shared" si="131"/>
        <v>0</v>
      </c>
      <c r="AJ59" s="19">
        <f t="shared" si="132"/>
        <v>0</v>
      </c>
      <c r="AK59" s="19">
        <f t="shared" si="133"/>
        <v>0</v>
      </c>
      <c r="AL59" s="19">
        <f t="shared" si="134"/>
        <v>0</v>
      </c>
      <c r="AM59" s="19">
        <f t="shared" si="8"/>
        <v>0</v>
      </c>
      <c r="AN59" s="19">
        <f t="shared" si="103"/>
        <v>0</v>
      </c>
      <c r="AO59" s="19">
        <f t="shared" si="104"/>
        <v>0</v>
      </c>
      <c r="AP59" s="19">
        <f t="shared" si="105"/>
        <v>282</v>
      </c>
      <c r="AQ59" s="19">
        <f t="shared" si="106"/>
        <v>0</v>
      </c>
      <c r="AR59" s="19">
        <f t="shared" si="13"/>
        <v>0</v>
      </c>
      <c r="AS59" s="19">
        <f t="shared" si="14"/>
        <v>0</v>
      </c>
      <c r="AT59" s="19">
        <f t="shared" si="15"/>
        <v>0</v>
      </c>
      <c r="AU59" s="19">
        <f t="shared" si="16"/>
        <v>0</v>
      </c>
      <c r="AV59" s="19">
        <f t="shared" si="17"/>
        <v>0</v>
      </c>
      <c r="AW59" s="19">
        <f t="shared" si="90"/>
        <v>0</v>
      </c>
      <c r="AX59" s="19">
        <f t="shared" si="145"/>
        <v>0</v>
      </c>
      <c r="AY59" s="19">
        <f t="shared" si="146"/>
        <v>0</v>
      </c>
      <c r="AZ59" s="19">
        <f t="shared" si="147"/>
        <v>0</v>
      </c>
      <c r="BA59" s="19">
        <f t="shared" si="22"/>
        <v>282</v>
      </c>
      <c r="BB59" s="19">
        <f t="shared" si="107"/>
        <v>0</v>
      </c>
      <c r="BC59" s="19">
        <f t="shared" si="108"/>
        <v>0</v>
      </c>
      <c r="BE59" s="20">
        <f t="shared" si="135"/>
        <v>0</v>
      </c>
      <c r="BF59" s="20">
        <f t="shared" si="136"/>
        <v>0</v>
      </c>
      <c r="BG59" s="20">
        <f t="shared" si="137"/>
        <v>0</v>
      </c>
      <c r="BH59" s="20">
        <f t="shared" si="138"/>
        <v>0</v>
      </c>
      <c r="BI59" s="20">
        <f t="shared" si="139"/>
        <v>0</v>
      </c>
      <c r="BJ59" s="20">
        <f t="shared" si="140"/>
        <v>0</v>
      </c>
      <c r="BK59" s="20">
        <f t="shared" si="141"/>
        <v>0</v>
      </c>
      <c r="BL59" s="20">
        <f t="shared" si="142"/>
        <v>0</v>
      </c>
      <c r="BM59" s="20">
        <f t="shared" si="143"/>
        <v>0</v>
      </c>
      <c r="BN59" s="20">
        <f t="shared" si="144"/>
        <v>0</v>
      </c>
      <c r="BO59" s="8">
        <f t="shared" si="26"/>
        <v>0</v>
      </c>
      <c r="BP59" s="8">
        <f>IF('Men''s Epée'!$AN$3=TRUE,G59,0)</f>
        <v>0</v>
      </c>
      <c r="BQ59" s="8">
        <f>IF('Men''s Epée'!$AO$3=TRUE,I59,0)</f>
        <v>0</v>
      </c>
      <c r="BR59" s="8">
        <f>IF('Men''s Epée'!$AP$3=TRUE,K59,0)</f>
        <v>282</v>
      </c>
      <c r="BS59" s="8">
        <f>IF('Men''s Epée'!$AQ$3=TRUE,M59,0)</f>
        <v>0</v>
      </c>
      <c r="BT59" s="8">
        <f t="shared" si="27"/>
        <v>0</v>
      </c>
      <c r="BU59" s="8">
        <f t="shared" si="28"/>
        <v>0</v>
      </c>
      <c r="BV59" s="8">
        <f t="shared" si="29"/>
        <v>0</v>
      </c>
      <c r="BW59" s="8">
        <f t="shared" si="30"/>
        <v>0</v>
      </c>
      <c r="BX59" s="8">
        <f t="shared" si="31"/>
        <v>0</v>
      </c>
      <c r="BY59" s="20">
        <f t="shared" si="91"/>
        <v>0</v>
      </c>
      <c r="BZ59" s="20">
        <f t="shared" si="148"/>
        <v>0</v>
      </c>
      <c r="CA59" s="20">
        <f t="shared" si="149"/>
        <v>0</v>
      </c>
      <c r="CB59" s="20">
        <f t="shared" si="150"/>
        <v>0</v>
      </c>
      <c r="CC59" s="8">
        <f t="shared" si="36"/>
        <v>282</v>
      </c>
      <c r="CD59" s="8">
        <f t="shared" si="119"/>
        <v>0</v>
      </c>
      <c r="CE59" s="8">
        <f t="shared" si="120"/>
        <v>0</v>
      </c>
      <c r="CF59" s="8">
        <f t="shared" si="121"/>
        <v>282</v>
      </c>
    </row>
    <row r="60" spans="1:84" ht="13.5">
      <c r="A60" s="11" t="str">
        <f t="shared" si="0"/>
        <v>57</v>
      </c>
      <c r="B60" s="11">
        <f t="shared" si="122"/>
      </c>
      <c r="C60" s="32" t="s">
        <v>269</v>
      </c>
      <c r="D60" s="30">
        <v>1958</v>
      </c>
      <c r="E60" s="41">
        <f t="shared" si="92"/>
        <v>281</v>
      </c>
      <c r="F60" s="14" t="s">
        <v>4</v>
      </c>
      <c r="G60" s="16">
        <f>IF(OR($A$3=1,$AN$3=TRUE),IF(OR(F60&gt;=49,ISNUMBER(F60)=FALSE),0,VLOOKUP(F60,PointTable,G$3,TRUE)),0)</f>
        <v>0</v>
      </c>
      <c r="H60" s="15">
        <v>29</v>
      </c>
      <c r="I60" s="16">
        <f>IF(OR($A$3=1,$AO$3=TRUE),IF(OR(H60&gt;=49,ISNUMBER(H60)=FALSE),0,VLOOKUP(H60,PointTable,I$3,TRUE)),0)</f>
        <v>281</v>
      </c>
      <c r="J60" s="15" t="s">
        <v>4</v>
      </c>
      <c r="K60" s="16">
        <f>IF(OR('Men''s Epée'!$A$3=1,'Men''s Epée'!$AP$3=TRUE),IF(OR(J60&gt;=33,ISNUMBER(J60)=FALSE),0,VLOOKUP(J60,PointTable,K$3,TRUE)),0)</f>
        <v>0</v>
      </c>
      <c r="L60" s="15" t="s">
        <v>4</v>
      </c>
      <c r="M60" s="16">
        <f>IF(OR($A$3=1,$AQ$3=TRUE),IF(OR(L60&gt;=49,ISNUMBER(L60)=FALSE),0,VLOOKUP(L60,PointTable,M$3,TRUE)),0)</f>
        <v>0</v>
      </c>
      <c r="N60" s="17"/>
      <c r="O60" s="17"/>
      <c r="P60" s="17"/>
      <c r="Q60" s="17"/>
      <c r="R60" s="17"/>
      <c r="S60" s="17"/>
      <c r="T60" s="17"/>
      <c r="U60" s="17"/>
      <c r="V60" s="17"/>
      <c r="W60" s="18"/>
      <c r="X60" s="17"/>
      <c r="Y60" s="17"/>
      <c r="Z60" s="17"/>
      <c r="AA60" s="18"/>
      <c r="AC60" s="19">
        <f t="shared" si="125"/>
        <v>0</v>
      </c>
      <c r="AD60" s="19">
        <f t="shared" si="126"/>
        <v>0</v>
      </c>
      <c r="AE60" s="19">
        <f t="shared" si="127"/>
        <v>0</v>
      </c>
      <c r="AF60" s="19">
        <f t="shared" si="128"/>
        <v>0</v>
      </c>
      <c r="AG60" s="19">
        <f t="shared" si="129"/>
        <v>0</v>
      </c>
      <c r="AH60" s="19">
        <f t="shared" si="130"/>
        <v>0</v>
      </c>
      <c r="AI60" s="19">
        <f t="shared" si="131"/>
        <v>0</v>
      </c>
      <c r="AJ60" s="19">
        <f t="shared" si="132"/>
        <v>0</v>
      </c>
      <c r="AK60" s="19">
        <f t="shared" si="133"/>
        <v>0</v>
      </c>
      <c r="AL60" s="19">
        <f t="shared" si="134"/>
        <v>0</v>
      </c>
      <c r="AM60" s="19">
        <f t="shared" si="8"/>
        <v>0</v>
      </c>
      <c r="AN60" s="19">
        <f t="shared" si="103"/>
        <v>0</v>
      </c>
      <c r="AO60" s="19">
        <f t="shared" si="104"/>
        <v>281</v>
      </c>
      <c r="AP60" s="19">
        <f t="shared" si="105"/>
        <v>0</v>
      </c>
      <c r="AQ60" s="19">
        <f t="shared" si="106"/>
        <v>0</v>
      </c>
      <c r="AR60" s="19">
        <f t="shared" si="13"/>
        <v>0</v>
      </c>
      <c r="AS60" s="19">
        <f t="shared" si="14"/>
        <v>0</v>
      </c>
      <c r="AT60" s="19">
        <f t="shared" si="15"/>
        <v>0</v>
      </c>
      <c r="AU60" s="19">
        <f t="shared" si="16"/>
        <v>0</v>
      </c>
      <c r="AV60" s="19">
        <f t="shared" si="17"/>
        <v>0</v>
      </c>
      <c r="AW60" s="19">
        <f t="shared" si="90"/>
        <v>0</v>
      </c>
      <c r="AX60" s="19">
        <f t="shared" si="145"/>
        <v>0</v>
      </c>
      <c r="AY60" s="19">
        <f t="shared" si="146"/>
        <v>0</v>
      </c>
      <c r="AZ60" s="19">
        <f t="shared" si="147"/>
        <v>0</v>
      </c>
      <c r="BA60" s="19">
        <f t="shared" si="22"/>
        <v>281</v>
      </c>
      <c r="BB60" s="19">
        <f t="shared" si="107"/>
        <v>0</v>
      </c>
      <c r="BC60" s="19">
        <f t="shared" si="108"/>
        <v>0</v>
      </c>
      <c r="BE60" s="20">
        <f t="shared" si="135"/>
        <v>0</v>
      </c>
      <c r="BF60" s="20">
        <f t="shared" si="136"/>
        <v>0</v>
      </c>
      <c r="BG60" s="20">
        <f t="shared" si="137"/>
        <v>0</v>
      </c>
      <c r="BH60" s="20">
        <f t="shared" si="138"/>
        <v>0</v>
      </c>
      <c r="BI60" s="20">
        <f t="shared" si="139"/>
        <v>0</v>
      </c>
      <c r="BJ60" s="20">
        <f t="shared" si="140"/>
        <v>0</v>
      </c>
      <c r="BK60" s="20">
        <f t="shared" si="141"/>
        <v>0</v>
      </c>
      <c r="BL60" s="20">
        <f t="shared" si="142"/>
        <v>0</v>
      </c>
      <c r="BM60" s="20">
        <f t="shared" si="143"/>
        <v>0</v>
      </c>
      <c r="BN60" s="20">
        <f t="shared" si="144"/>
        <v>0</v>
      </c>
      <c r="BO60" s="8">
        <f t="shared" si="26"/>
        <v>0</v>
      </c>
      <c r="BP60" s="8">
        <f>IF('Men''s Epée'!$AN$3=TRUE,G60,0)</f>
        <v>0</v>
      </c>
      <c r="BQ60" s="8">
        <f>IF('Men''s Epée'!$AO$3=TRUE,I60,0)</f>
        <v>281</v>
      </c>
      <c r="BR60" s="8">
        <f>IF('Men''s Epée'!$AP$3=TRUE,K60,0)</f>
        <v>0</v>
      </c>
      <c r="BS60" s="8">
        <f>IF('Men''s Epée'!$AQ$3=TRUE,M60,0)</f>
        <v>0</v>
      </c>
      <c r="BT60" s="8">
        <f t="shared" si="27"/>
        <v>0</v>
      </c>
      <c r="BU60" s="8">
        <f t="shared" si="28"/>
        <v>0</v>
      </c>
      <c r="BV60" s="8">
        <f t="shared" si="29"/>
        <v>0</v>
      </c>
      <c r="BW60" s="8">
        <f t="shared" si="30"/>
        <v>0</v>
      </c>
      <c r="BX60" s="8">
        <f t="shared" si="31"/>
        <v>0</v>
      </c>
      <c r="BY60" s="20">
        <f t="shared" si="91"/>
        <v>0</v>
      </c>
      <c r="BZ60" s="20">
        <f t="shared" si="148"/>
        <v>0</v>
      </c>
      <c r="CA60" s="20">
        <f t="shared" si="149"/>
        <v>0</v>
      </c>
      <c r="CB60" s="20">
        <f t="shared" si="150"/>
        <v>0</v>
      </c>
      <c r="CC60" s="8">
        <f t="shared" si="36"/>
        <v>281</v>
      </c>
      <c r="CD60" s="8">
        <f t="shared" si="119"/>
        <v>0</v>
      </c>
      <c r="CE60" s="8">
        <f t="shared" si="120"/>
        <v>0</v>
      </c>
      <c r="CF60" s="8">
        <f t="shared" si="121"/>
        <v>281</v>
      </c>
    </row>
    <row r="61" spans="1:84" ht="13.5">
      <c r="A61" s="11" t="str">
        <f t="shared" si="0"/>
        <v>58T</v>
      </c>
      <c r="B61" s="11">
        <f t="shared" si="122"/>
      </c>
      <c r="C61" s="32" t="s">
        <v>344</v>
      </c>
      <c r="D61" s="30">
        <v>1974</v>
      </c>
      <c r="E61" s="41">
        <f t="shared" si="92"/>
        <v>279</v>
      </c>
      <c r="F61" s="14" t="s">
        <v>4</v>
      </c>
      <c r="G61" s="16">
        <f t="shared" si="3"/>
        <v>0</v>
      </c>
      <c r="H61" s="15" t="s">
        <v>4</v>
      </c>
      <c r="I61" s="16">
        <f t="shared" si="4"/>
        <v>0</v>
      </c>
      <c r="J61" s="15">
        <v>30</v>
      </c>
      <c r="K61" s="16">
        <f>IF(OR('Men''s Epée'!$A$3=1,'Men''s Epée'!$AP$3=TRUE),IF(OR(J61&gt;=33,ISNUMBER(J61)=FALSE),0,VLOOKUP(J61,PointTable,K$3,TRUE)),0)</f>
        <v>279</v>
      </c>
      <c r="L61" s="15" t="s">
        <v>4</v>
      </c>
      <c r="M61" s="16">
        <f t="shared" si="5"/>
        <v>0</v>
      </c>
      <c r="N61" s="17"/>
      <c r="O61" s="17"/>
      <c r="P61" s="17"/>
      <c r="Q61" s="17"/>
      <c r="R61" s="17"/>
      <c r="S61" s="17"/>
      <c r="T61" s="17"/>
      <c r="U61" s="17"/>
      <c r="V61" s="17"/>
      <c r="W61" s="18"/>
      <c r="X61" s="17"/>
      <c r="Y61" s="17"/>
      <c r="Z61" s="17"/>
      <c r="AA61" s="18"/>
      <c r="AC61" s="19">
        <f t="shared" si="125"/>
        <v>0</v>
      </c>
      <c r="AD61" s="19">
        <f t="shared" si="126"/>
        <v>0</v>
      </c>
      <c r="AE61" s="19">
        <f t="shared" si="127"/>
        <v>0</v>
      </c>
      <c r="AF61" s="19">
        <f t="shared" si="128"/>
        <v>0</v>
      </c>
      <c r="AG61" s="19">
        <f t="shared" si="129"/>
        <v>0</v>
      </c>
      <c r="AH61" s="19">
        <f t="shared" si="130"/>
        <v>0</v>
      </c>
      <c r="AI61" s="19">
        <f t="shared" si="131"/>
        <v>0</v>
      </c>
      <c r="AJ61" s="19">
        <f t="shared" si="132"/>
        <v>0</v>
      </c>
      <c r="AK61" s="19">
        <f t="shared" si="133"/>
        <v>0</v>
      </c>
      <c r="AL61" s="19">
        <f t="shared" si="134"/>
        <v>0</v>
      </c>
      <c r="AM61" s="19">
        <f t="shared" si="8"/>
        <v>0</v>
      </c>
      <c r="AN61" s="19">
        <f t="shared" si="103"/>
        <v>0</v>
      </c>
      <c r="AO61" s="19">
        <f t="shared" si="104"/>
        <v>0</v>
      </c>
      <c r="AP61" s="19">
        <f t="shared" si="105"/>
        <v>279</v>
      </c>
      <c r="AQ61" s="19">
        <f t="shared" si="106"/>
        <v>0</v>
      </c>
      <c r="AR61" s="19">
        <f t="shared" si="13"/>
        <v>0</v>
      </c>
      <c r="AS61" s="19">
        <f t="shared" si="14"/>
        <v>0</v>
      </c>
      <c r="AT61" s="19">
        <f t="shared" si="15"/>
        <v>0</v>
      </c>
      <c r="AU61" s="19">
        <f t="shared" si="16"/>
        <v>0</v>
      </c>
      <c r="AV61" s="19">
        <f t="shared" si="17"/>
        <v>0</v>
      </c>
      <c r="AW61" s="19">
        <f t="shared" si="90"/>
        <v>0</v>
      </c>
      <c r="AX61" s="19">
        <f t="shared" si="145"/>
        <v>0</v>
      </c>
      <c r="AY61" s="19">
        <f t="shared" si="146"/>
        <v>0</v>
      </c>
      <c r="AZ61" s="19">
        <f t="shared" si="147"/>
        <v>0</v>
      </c>
      <c r="BA61" s="19">
        <f t="shared" si="22"/>
        <v>279</v>
      </c>
      <c r="BB61" s="19">
        <f t="shared" si="107"/>
        <v>0</v>
      </c>
      <c r="BC61" s="19">
        <f t="shared" si="108"/>
        <v>0</v>
      </c>
      <c r="BE61" s="20">
        <f t="shared" si="135"/>
        <v>0</v>
      </c>
      <c r="BF61" s="20">
        <f t="shared" si="136"/>
        <v>0</v>
      </c>
      <c r="BG61" s="20">
        <f t="shared" si="137"/>
        <v>0</v>
      </c>
      <c r="BH61" s="20">
        <f t="shared" si="138"/>
        <v>0</v>
      </c>
      <c r="BI61" s="20">
        <f t="shared" si="139"/>
        <v>0</v>
      </c>
      <c r="BJ61" s="20">
        <f t="shared" si="140"/>
        <v>0</v>
      </c>
      <c r="BK61" s="20">
        <f t="shared" si="141"/>
        <v>0</v>
      </c>
      <c r="BL61" s="20">
        <f t="shared" si="142"/>
        <v>0</v>
      </c>
      <c r="BM61" s="20">
        <f t="shared" si="143"/>
        <v>0</v>
      </c>
      <c r="BN61" s="20">
        <f t="shared" si="144"/>
        <v>0</v>
      </c>
      <c r="BO61" s="8">
        <f t="shared" si="26"/>
        <v>0</v>
      </c>
      <c r="BP61" s="8">
        <f>IF('Men''s Epée'!$AN$3=TRUE,G61,0)</f>
        <v>0</v>
      </c>
      <c r="BQ61" s="8">
        <f>IF('Men''s Epée'!$AO$3=TRUE,I61,0)</f>
        <v>0</v>
      </c>
      <c r="BR61" s="8">
        <f>IF('Men''s Epée'!$AP$3=TRUE,K61,0)</f>
        <v>279</v>
      </c>
      <c r="BS61" s="8">
        <f>IF('Men''s Epée'!$AQ$3=TRUE,M61,0)</f>
        <v>0</v>
      </c>
      <c r="BT61" s="8">
        <f t="shared" si="27"/>
        <v>0</v>
      </c>
      <c r="BU61" s="8">
        <f t="shared" si="28"/>
        <v>0</v>
      </c>
      <c r="BV61" s="8">
        <f t="shared" si="29"/>
        <v>0</v>
      </c>
      <c r="BW61" s="8">
        <f t="shared" si="30"/>
        <v>0</v>
      </c>
      <c r="BX61" s="8">
        <f t="shared" si="31"/>
        <v>0</v>
      </c>
      <c r="BY61" s="20">
        <f t="shared" si="91"/>
        <v>0</v>
      </c>
      <c r="BZ61" s="20">
        <f t="shared" si="148"/>
        <v>0</v>
      </c>
      <c r="CA61" s="20">
        <f t="shared" si="149"/>
        <v>0</v>
      </c>
      <c r="CB61" s="20">
        <f t="shared" si="150"/>
        <v>0</v>
      </c>
      <c r="CC61" s="8">
        <f t="shared" si="36"/>
        <v>279</v>
      </c>
      <c r="CD61" s="8">
        <f t="shared" si="119"/>
        <v>0</v>
      </c>
      <c r="CE61" s="8">
        <f t="shared" si="120"/>
        <v>0</v>
      </c>
      <c r="CF61" s="8">
        <f t="shared" si="121"/>
        <v>279</v>
      </c>
    </row>
    <row r="62" spans="1:84" ht="13.5">
      <c r="A62" s="11" t="str">
        <f t="shared" si="0"/>
        <v>58T</v>
      </c>
      <c r="B62" s="11" t="str">
        <f t="shared" si="122"/>
        <v>#</v>
      </c>
      <c r="C62" s="12" t="s">
        <v>131</v>
      </c>
      <c r="D62" s="13">
        <v>1984</v>
      </c>
      <c r="E62" s="41">
        <f t="shared" si="92"/>
        <v>279</v>
      </c>
      <c r="F62" s="14">
        <v>30</v>
      </c>
      <c r="G62" s="16">
        <f>IF(OR($A$3=1,$AN$3=TRUE),IF(OR(F62&gt;=49,ISNUMBER(F62)=FALSE),0,VLOOKUP(F62,PointTable,G$3,TRUE)),0)</f>
        <v>279</v>
      </c>
      <c r="H62" s="15" t="s">
        <v>4</v>
      </c>
      <c r="I62" s="16">
        <f>IF(OR($A$3=1,$AO$3=TRUE),IF(OR(H62&gt;=49,ISNUMBER(H62)=FALSE),0,VLOOKUP(H62,PointTable,I$3,TRUE)),0)</f>
        <v>0</v>
      </c>
      <c r="J62" s="15" t="s">
        <v>4</v>
      </c>
      <c r="K62" s="16">
        <f>IF(OR('Men''s Epée'!$A$3=1,'Men''s Epée'!$AP$3=TRUE),IF(OR(J62&gt;=33,ISNUMBER(J62)=FALSE),0,VLOOKUP(J62,PointTable,K$3,TRUE)),0)</f>
        <v>0</v>
      </c>
      <c r="L62" s="15" t="s">
        <v>4</v>
      </c>
      <c r="M62" s="16">
        <f>IF(OR($A$3=1,$AQ$3=TRUE),IF(OR(L62&gt;=49,ISNUMBER(L62)=FALSE),0,VLOOKUP(L62,PointTable,M$3,TRUE)),0)</f>
        <v>0</v>
      </c>
      <c r="N62" s="17"/>
      <c r="O62" s="17"/>
      <c r="P62" s="17"/>
      <c r="Q62" s="17"/>
      <c r="R62" s="17"/>
      <c r="S62" s="17"/>
      <c r="T62" s="17"/>
      <c r="U62" s="17"/>
      <c r="V62" s="17"/>
      <c r="W62" s="18"/>
      <c r="X62" s="17"/>
      <c r="Y62" s="17"/>
      <c r="Z62" s="17"/>
      <c r="AA62" s="18"/>
      <c r="AC62" s="19">
        <f t="shared" si="125"/>
        <v>0</v>
      </c>
      <c r="AD62" s="19">
        <f t="shared" si="126"/>
        <v>0</v>
      </c>
      <c r="AE62" s="19">
        <f t="shared" si="127"/>
        <v>0</v>
      </c>
      <c r="AF62" s="19">
        <f t="shared" si="128"/>
        <v>0</v>
      </c>
      <c r="AG62" s="19">
        <f t="shared" si="129"/>
        <v>0</v>
      </c>
      <c r="AH62" s="19">
        <f t="shared" si="130"/>
        <v>0</v>
      </c>
      <c r="AI62" s="19">
        <f t="shared" si="131"/>
        <v>0</v>
      </c>
      <c r="AJ62" s="19">
        <f t="shared" si="132"/>
        <v>0</v>
      </c>
      <c r="AK62" s="19">
        <f t="shared" si="133"/>
        <v>0</v>
      </c>
      <c r="AL62" s="19">
        <f t="shared" si="134"/>
        <v>0</v>
      </c>
      <c r="AM62" s="19">
        <f t="shared" si="8"/>
        <v>0</v>
      </c>
      <c r="AN62" s="19">
        <f t="shared" si="103"/>
        <v>279</v>
      </c>
      <c r="AO62" s="19">
        <f t="shared" si="104"/>
        <v>0</v>
      </c>
      <c r="AP62" s="19">
        <f t="shared" si="105"/>
        <v>0</v>
      </c>
      <c r="AQ62" s="19">
        <f t="shared" si="106"/>
        <v>0</v>
      </c>
      <c r="AR62" s="19">
        <f t="shared" si="13"/>
        <v>0</v>
      </c>
      <c r="AS62" s="19">
        <f t="shared" si="14"/>
        <v>0</v>
      </c>
      <c r="AT62" s="19">
        <f t="shared" si="15"/>
        <v>0</v>
      </c>
      <c r="AU62" s="19">
        <f t="shared" si="16"/>
        <v>0</v>
      </c>
      <c r="AV62" s="19">
        <f t="shared" si="17"/>
        <v>0</v>
      </c>
      <c r="AW62" s="19">
        <f t="shared" si="90"/>
        <v>0</v>
      </c>
      <c r="AX62" s="19">
        <f t="shared" si="145"/>
        <v>0</v>
      </c>
      <c r="AY62" s="19">
        <f t="shared" si="146"/>
        <v>0</v>
      </c>
      <c r="AZ62" s="19">
        <f t="shared" si="147"/>
        <v>0</v>
      </c>
      <c r="BA62" s="19">
        <f t="shared" si="22"/>
        <v>279</v>
      </c>
      <c r="BB62" s="19">
        <f t="shared" si="107"/>
        <v>0</v>
      </c>
      <c r="BC62" s="19">
        <f t="shared" si="108"/>
        <v>0</v>
      </c>
      <c r="BE62" s="20">
        <f t="shared" si="135"/>
        <v>0</v>
      </c>
      <c r="BF62" s="20">
        <f t="shared" si="136"/>
        <v>0</v>
      </c>
      <c r="BG62" s="20">
        <f t="shared" si="137"/>
        <v>0</v>
      </c>
      <c r="BH62" s="20">
        <f t="shared" si="138"/>
        <v>0</v>
      </c>
      <c r="BI62" s="20">
        <f t="shared" si="139"/>
        <v>0</v>
      </c>
      <c r="BJ62" s="20">
        <f t="shared" si="140"/>
        <v>0</v>
      </c>
      <c r="BK62" s="20">
        <f t="shared" si="141"/>
        <v>0</v>
      </c>
      <c r="BL62" s="20">
        <f t="shared" si="142"/>
        <v>0</v>
      </c>
      <c r="BM62" s="20">
        <f t="shared" si="143"/>
        <v>0</v>
      </c>
      <c r="BN62" s="20">
        <f t="shared" si="144"/>
        <v>0</v>
      </c>
      <c r="BO62" s="8">
        <f t="shared" si="26"/>
        <v>0</v>
      </c>
      <c r="BP62" s="8">
        <f>IF('Men''s Epée'!$AN$3=TRUE,G62,0)</f>
        <v>279</v>
      </c>
      <c r="BQ62" s="8">
        <f>IF('Men''s Epée'!$AO$3=TRUE,I62,0)</f>
        <v>0</v>
      </c>
      <c r="BR62" s="8">
        <f>IF('Men''s Epée'!$AP$3=TRUE,K62,0)</f>
        <v>0</v>
      </c>
      <c r="BS62" s="8">
        <f>IF('Men''s Epée'!$AQ$3=TRUE,M62,0)</f>
        <v>0</v>
      </c>
      <c r="BT62" s="8">
        <f t="shared" si="27"/>
        <v>0</v>
      </c>
      <c r="BU62" s="8">
        <f t="shared" si="28"/>
        <v>0</v>
      </c>
      <c r="BV62" s="8">
        <f t="shared" si="29"/>
        <v>0</v>
      </c>
      <c r="BW62" s="8">
        <f t="shared" si="30"/>
        <v>0</v>
      </c>
      <c r="BX62" s="8">
        <f t="shared" si="31"/>
        <v>0</v>
      </c>
      <c r="BY62" s="20">
        <f t="shared" si="91"/>
        <v>0</v>
      </c>
      <c r="BZ62" s="20">
        <f t="shared" si="148"/>
        <v>0</v>
      </c>
      <c r="CA62" s="20">
        <f t="shared" si="149"/>
        <v>0</v>
      </c>
      <c r="CB62" s="20">
        <f t="shared" si="150"/>
        <v>0</v>
      </c>
      <c r="CC62" s="8">
        <f t="shared" si="36"/>
        <v>279</v>
      </c>
      <c r="CD62" s="8">
        <f t="shared" si="119"/>
        <v>0</v>
      </c>
      <c r="CE62" s="8">
        <f t="shared" si="120"/>
        <v>0</v>
      </c>
      <c r="CF62" s="8">
        <f t="shared" si="121"/>
        <v>279</v>
      </c>
    </row>
    <row r="63" spans="1:84" ht="13.5">
      <c r="A63" s="11" t="str">
        <f t="shared" si="0"/>
        <v>60T</v>
      </c>
      <c r="B63" s="11">
        <f t="shared" si="122"/>
      </c>
      <c r="C63" s="32" t="s">
        <v>270</v>
      </c>
      <c r="D63" s="30">
        <v>1981</v>
      </c>
      <c r="E63" s="41">
        <f t="shared" si="92"/>
        <v>277</v>
      </c>
      <c r="F63" s="14" t="s">
        <v>4</v>
      </c>
      <c r="G63" s="16">
        <f t="shared" si="3"/>
        <v>0</v>
      </c>
      <c r="H63" s="15">
        <v>31</v>
      </c>
      <c r="I63" s="16">
        <f t="shared" si="4"/>
        <v>277</v>
      </c>
      <c r="J63" s="15" t="s">
        <v>4</v>
      </c>
      <c r="K63" s="16">
        <f>IF(OR('Men''s Epée'!$A$3=1,'Men''s Epée'!$AP$3=TRUE),IF(OR(J63&gt;=33,ISNUMBER(J63)=FALSE),0,VLOOKUP(J63,PointTable,K$3,TRUE)),0)</f>
        <v>0</v>
      </c>
      <c r="L63" s="15" t="s">
        <v>4</v>
      </c>
      <c r="M63" s="16">
        <f t="shared" si="5"/>
        <v>0</v>
      </c>
      <c r="N63" s="17"/>
      <c r="O63" s="17"/>
      <c r="P63" s="17"/>
      <c r="Q63" s="17"/>
      <c r="R63" s="17"/>
      <c r="S63" s="17"/>
      <c r="T63" s="17"/>
      <c r="U63" s="17"/>
      <c r="V63" s="17"/>
      <c r="W63" s="18"/>
      <c r="X63" s="17"/>
      <c r="Y63" s="17"/>
      <c r="Z63" s="17"/>
      <c r="AA63" s="18"/>
      <c r="AC63" s="19">
        <f t="shared" si="125"/>
        <v>0</v>
      </c>
      <c r="AD63" s="19">
        <f t="shared" si="126"/>
        <v>0</v>
      </c>
      <c r="AE63" s="19">
        <f t="shared" si="127"/>
        <v>0</v>
      </c>
      <c r="AF63" s="19">
        <f t="shared" si="128"/>
        <v>0</v>
      </c>
      <c r="AG63" s="19">
        <f t="shared" si="129"/>
        <v>0</v>
      </c>
      <c r="AH63" s="19">
        <f t="shared" si="130"/>
        <v>0</v>
      </c>
      <c r="AI63" s="19">
        <f t="shared" si="131"/>
        <v>0</v>
      </c>
      <c r="AJ63" s="19">
        <f t="shared" si="132"/>
        <v>0</v>
      </c>
      <c r="AK63" s="19">
        <f t="shared" si="133"/>
        <v>0</v>
      </c>
      <c r="AL63" s="19">
        <f t="shared" si="134"/>
        <v>0</v>
      </c>
      <c r="AM63" s="19">
        <f t="shared" si="8"/>
        <v>0</v>
      </c>
      <c r="AN63" s="19">
        <f t="shared" si="103"/>
        <v>0</v>
      </c>
      <c r="AO63" s="19">
        <f t="shared" si="104"/>
        <v>277</v>
      </c>
      <c r="AP63" s="19">
        <f t="shared" si="105"/>
        <v>0</v>
      </c>
      <c r="AQ63" s="19">
        <f t="shared" si="106"/>
        <v>0</v>
      </c>
      <c r="AR63" s="19">
        <f t="shared" si="13"/>
        <v>0</v>
      </c>
      <c r="AS63" s="19">
        <f t="shared" si="14"/>
        <v>0</v>
      </c>
      <c r="AT63" s="19">
        <f t="shared" si="15"/>
        <v>0</v>
      </c>
      <c r="AU63" s="19">
        <f t="shared" si="16"/>
        <v>0</v>
      </c>
      <c r="AV63" s="19">
        <f t="shared" si="17"/>
        <v>0</v>
      </c>
      <c r="AW63" s="19">
        <f t="shared" si="90"/>
        <v>0</v>
      </c>
      <c r="AX63" s="19">
        <f t="shared" si="145"/>
        <v>0</v>
      </c>
      <c r="AY63" s="19">
        <f t="shared" si="146"/>
        <v>0</v>
      </c>
      <c r="AZ63" s="19">
        <f t="shared" si="147"/>
        <v>0</v>
      </c>
      <c r="BA63" s="19">
        <f t="shared" si="22"/>
        <v>277</v>
      </c>
      <c r="BB63" s="19">
        <f t="shared" si="107"/>
        <v>0</v>
      </c>
      <c r="BC63" s="19">
        <f t="shared" si="108"/>
        <v>0</v>
      </c>
      <c r="BE63" s="20">
        <f t="shared" si="135"/>
        <v>0</v>
      </c>
      <c r="BF63" s="20">
        <f t="shared" si="136"/>
        <v>0</v>
      </c>
      <c r="BG63" s="20">
        <f t="shared" si="137"/>
        <v>0</v>
      </c>
      <c r="BH63" s="20">
        <f t="shared" si="138"/>
        <v>0</v>
      </c>
      <c r="BI63" s="20">
        <f t="shared" si="139"/>
        <v>0</v>
      </c>
      <c r="BJ63" s="20">
        <f t="shared" si="140"/>
        <v>0</v>
      </c>
      <c r="BK63" s="20">
        <f t="shared" si="141"/>
        <v>0</v>
      </c>
      <c r="BL63" s="20">
        <f t="shared" si="142"/>
        <v>0</v>
      </c>
      <c r="BM63" s="20">
        <f t="shared" si="143"/>
        <v>0</v>
      </c>
      <c r="BN63" s="20">
        <f t="shared" si="144"/>
        <v>0</v>
      </c>
      <c r="BO63" s="8">
        <f t="shared" si="26"/>
        <v>0</v>
      </c>
      <c r="BP63" s="8">
        <f>IF('Men''s Epée'!$AN$3=TRUE,G63,0)</f>
        <v>0</v>
      </c>
      <c r="BQ63" s="8">
        <f>IF('Men''s Epée'!$AO$3=TRUE,I63,0)</f>
        <v>277</v>
      </c>
      <c r="BR63" s="8">
        <f>IF('Men''s Epée'!$AP$3=TRUE,K63,0)</f>
        <v>0</v>
      </c>
      <c r="BS63" s="8">
        <f>IF('Men''s Epée'!$AQ$3=TRUE,M63,0)</f>
        <v>0</v>
      </c>
      <c r="BT63" s="8">
        <f t="shared" si="27"/>
        <v>0</v>
      </c>
      <c r="BU63" s="8">
        <f t="shared" si="28"/>
        <v>0</v>
      </c>
      <c r="BV63" s="8">
        <f t="shared" si="29"/>
        <v>0</v>
      </c>
      <c r="BW63" s="8">
        <f t="shared" si="30"/>
        <v>0</v>
      </c>
      <c r="BX63" s="8">
        <f t="shared" si="31"/>
        <v>0</v>
      </c>
      <c r="BY63" s="20">
        <f t="shared" si="91"/>
        <v>0</v>
      </c>
      <c r="BZ63" s="20">
        <f t="shared" si="148"/>
        <v>0</v>
      </c>
      <c r="CA63" s="20">
        <f t="shared" si="149"/>
        <v>0</v>
      </c>
      <c r="CB63" s="20">
        <f t="shared" si="150"/>
        <v>0</v>
      </c>
      <c r="CC63" s="8">
        <f t="shared" si="36"/>
        <v>277</v>
      </c>
      <c r="CD63" s="8">
        <f t="shared" si="119"/>
        <v>0</v>
      </c>
      <c r="CE63" s="8">
        <f t="shared" si="120"/>
        <v>0</v>
      </c>
      <c r="CF63" s="8">
        <f t="shared" si="121"/>
        <v>277</v>
      </c>
    </row>
    <row r="64" spans="1:84" ht="13.5">
      <c r="A64" s="11" t="str">
        <f t="shared" si="0"/>
        <v>60T</v>
      </c>
      <c r="B64" s="11" t="str">
        <f t="shared" si="122"/>
        <v>#</v>
      </c>
      <c r="C64" s="32" t="s">
        <v>345</v>
      </c>
      <c r="D64" s="30">
        <v>1985</v>
      </c>
      <c r="E64" s="41">
        <f t="shared" si="92"/>
        <v>277</v>
      </c>
      <c r="F64" s="14" t="s">
        <v>4</v>
      </c>
      <c r="G64" s="16">
        <f t="shared" si="3"/>
        <v>0</v>
      </c>
      <c r="H64" s="15" t="s">
        <v>4</v>
      </c>
      <c r="I64" s="16">
        <f t="shared" si="4"/>
        <v>0</v>
      </c>
      <c r="J64" s="15">
        <v>31</v>
      </c>
      <c r="K64" s="16">
        <f>IF(OR('Men''s Epée'!$A$3=1,'Men''s Epée'!$AP$3=TRUE),IF(OR(J64&gt;=33,ISNUMBER(J64)=FALSE),0,VLOOKUP(J64,PointTable,K$3,TRUE)),0)</f>
        <v>277</v>
      </c>
      <c r="L64" s="15" t="s">
        <v>4</v>
      </c>
      <c r="M64" s="16">
        <f t="shared" si="5"/>
        <v>0</v>
      </c>
      <c r="N64" s="17"/>
      <c r="O64" s="17"/>
      <c r="P64" s="17"/>
      <c r="Q64" s="17"/>
      <c r="R64" s="17"/>
      <c r="S64" s="17"/>
      <c r="T64" s="17"/>
      <c r="U64" s="17"/>
      <c r="V64" s="17"/>
      <c r="W64" s="18"/>
      <c r="X64" s="17"/>
      <c r="Y64" s="17"/>
      <c r="Z64" s="17"/>
      <c r="AA64" s="18"/>
      <c r="AC64" s="19">
        <f t="shared" si="125"/>
        <v>0</v>
      </c>
      <c r="AD64" s="19">
        <f t="shared" si="126"/>
        <v>0</v>
      </c>
      <c r="AE64" s="19">
        <f t="shared" si="127"/>
        <v>0</v>
      </c>
      <c r="AF64" s="19">
        <f t="shared" si="128"/>
        <v>0</v>
      </c>
      <c r="AG64" s="19">
        <f t="shared" si="129"/>
        <v>0</v>
      </c>
      <c r="AH64" s="19">
        <f t="shared" si="130"/>
        <v>0</v>
      </c>
      <c r="AI64" s="19">
        <f t="shared" si="131"/>
        <v>0</v>
      </c>
      <c r="AJ64" s="19">
        <f t="shared" si="132"/>
        <v>0</v>
      </c>
      <c r="AK64" s="19">
        <f t="shared" si="133"/>
        <v>0</v>
      </c>
      <c r="AL64" s="19">
        <f t="shared" si="134"/>
        <v>0</v>
      </c>
      <c r="AM64" s="19">
        <f t="shared" si="8"/>
        <v>0</v>
      </c>
      <c r="AN64" s="19">
        <f t="shared" si="103"/>
        <v>0</v>
      </c>
      <c r="AO64" s="19">
        <f t="shared" si="104"/>
        <v>0</v>
      </c>
      <c r="AP64" s="19">
        <f t="shared" si="105"/>
        <v>277</v>
      </c>
      <c r="AQ64" s="19">
        <f t="shared" si="106"/>
        <v>0</v>
      </c>
      <c r="AR64" s="19">
        <f t="shared" si="13"/>
        <v>0</v>
      </c>
      <c r="AS64" s="19">
        <f t="shared" si="14"/>
        <v>0</v>
      </c>
      <c r="AT64" s="19">
        <f t="shared" si="15"/>
        <v>0</v>
      </c>
      <c r="AU64" s="19">
        <f t="shared" si="16"/>
        <v>0</v>
      </c>
      <c r="AV64" s="19">
        <f t="shared" si="17"/>
        <v>0</v>
      </c>
      <c r="AW64" s="19">
        <f t="shared" si="90"/>
        <v>0</v>
      </c>
      <c r="AX64" s="19">
        <f t="shared" si="145"/>
        <v>0</v>
      </c>
      <c r="AY64" s="19">
        <f t="shared" si="146"/>
        <v>0</v>
      </c>
      <c r="AZ64" s="19">
        <f t="shared" si="147"/>
        <v>0</v>
      </c>
      <c r="BA64" s="19">
        <f t="shared" si="22"/>
        <v>277</v>
      </c>
      <c r="BB64" s="19">
        <f t="shared" si="107"/>
        <v>0</v>
      </c>
      <c r="BC64" s="19">
        <f t="shared" si="108"/>
        <v>0</v>
      </c>
      <c r="BE64" s="20">
        <f t="shared" si="135"/>
        <v>0</v>
      </c>
      <c r="BF64" s="20">
        <f t="shared" si="136"/>
        <v>0</v>
      </c>
      <c r="BG64" s="20">
        <f t="shared" si="137"/>
        <v>0</v>
      </c>
      <c r="BH64" s="20">
        <f t="shared" si="138"/>
        <v>0</v>
      </c>
      <c r="BI64" s="20">
        <f t="shared" si="139"/>
        <v>0</v>
      </c>
      <c r="BJ64" s="20">
        <f t="shared" si="140"/>
        <v>0</v>
      </c>
      <c r="BK64" s="20">
        <f t="shared" si="141"/>
        <v>0</v>
      </c>
      <c r="BL64" s="20">
        <f t="shared" si="142"/>
        <v>0</v>
      </c>
      <c r="BM64" s="20">
        <f t="shared" si="143"/>
        <v>0</v>
      </c>
      <c r="BN64" s="20">
        <f t="shared" si="144"/>
        <v>0</v>
      </c>
      <c r="BO64" s="8">
        <f t="shared" si="26"/>
        <v>0</v>
      </c>
      <c r="BP64" s="8">
        <f>IF('Men''s Epée'!$AN$3=TRUE,G64,0)</f>
        <v>0</v>
      </c>
      <c r="BQ64" s="8">
        <f>IF('Men''s Epée'!$AO$3=TRUE,I64,0)</f>
        <v>0</v>
      </c>
      <c r="BR64" s="8">
        <f>IF('Men''s Epée'!$AP$3=TRUE,K64,0)</f>
        <v>277</v>
      </c>
      <c r="BS64" s="8">
        <f>IF('Men''s Epée'!$AQ$3=TRUE,M64,0)</f>
        <v>0</v>
      </c>
      <c r="BT64" s="8">
        <f t="shared" si="27"/>
        <v>0</v>
      </c>
      <c r="BU64" s="8">
        <f t="shared" si="28"/>
        <v>0</v>
      </c>
      <c r="BV64" s="8">
        <f t="shared" si="29"/>
        <v>0</v>
      </c>
      <c r="BW64" s="8">
        <f t="shared" si="30"/>
        <v>0</v>
      </c>
      <c r="BX64" s="8">
        <f t="shared" si="31"/>
        <v>0</v>
      </c>
      <c r="BY64" s="20">
        <f t="shared" si="91"/>
        <v>0</v>
      </c>
      <c r="BZ64" s="20">
        <f t="shared" si="148"/>
        <v>0</v>
      </c>
      <c r="CA64" s="20">
        <f t="shared" si="149"/>
        <v>0</v>
      </c>
      <c r="CB64" s="20">
        <f t="shared" si="150"/>
        <v>0</v>
      </c>
      <c r="CC64" s="8">
        <f t="shared" si="36"/>
        <v>277</v>
      </c>
      <c r="CD64" s="8">
        <f t="shared" si="119"/>
        <v>0</v>
      </c>
      <c r="CE64" s="8">
        <f t="shared" si="120"/>
        <v>0</v>
      </c>
      <c r="CF64" s="8">
        <f t="shared" si="121"/>
        <v>277</v>
      </c>
    </row>
    <row r="65" spans="1:84" ht="13.5">
      <c r="A65" s="11" t="str">
        <f t="shared" si="0"/>
        <v>62</v>
      </c>
      <c r="B65" s="11">
        <f t="shared" si="1"/>
      </c>
      <c r="C65" s="12" t="s">
        <v>70</v>
      </c>
      <c r="D65" s="13">
        <v>1974</v>
      </c>
      <c r="E65" s="41">
        <f t="shared" si="92"/>
        <v>275</v>
      </c>
      <c r="F65" s="14" t="s">
        <v>4</v>
      </c>
      <c r="G65" s="16">
        <f t="shared" si="3"/>
        <v>0</v>
      </c>
      <c r="H65" s="15" t="s">
        <v>4</v>
      </c>
      <c r="I65" s="16">
        <f t="shared" si="4"/>
        <v>0</v>
      </c>
      <c r="J65" s="15">
        <v>32</v>
      </c>
      <c r="K65" s="16">
        <f>IF(OR('Men''s Epée'!$A$3=1,'Men''s Epée'!$AP$3=TRUE),IF(OR(J65&gt;=33,ISNUMBER(J65)=FALSE),0,VLOOKUP(J65,PointTable,K$3,TRUE)),0)</f>
        <v>275</v>
      </c>
      <c r="L65" s="15" t="s">
        <v>4</v>
      </c>
      <c r="M65" s="16">
        <f t="shared" si="5"/>
        <v>0</v>
      </c>
      <c r="N65" s="17"/>
      <c r="O65" s="17"/>
      <c r="P65" s="17"/>
      <c r="Q65" s="17"/>
      <c r="R65" s="17"/>
      <c r="S65" s="17"/>
      <c r="T65" s="17"/>
      <c r="U65" s="17"/>
      <c r="V65" s="17"/>
      <c r="W65" s="18"/>
      <c r="X65" s="17"/>
      <c r="Y65" s="17"/>
      <c r="Z65" s="17"/>
      <c r="AA65" s="18"/>
      <c r="AC65" s="19">
        <f t="shared" si="125"/>
        <v>0</v>
      </c>
      <c r="AD65" s="19">
        <f t="shared" si="126"/>
        <v>0</v>
      </c>
      <c r="AE65" s="19">
        <f t="shared" si="127"/>
        <v>0</v>
      </c>
      <c r="AF65" s="19">
        <f t="shared" si="128"/>
        <v>0</v>
      </c>
      <c r="AG65" s="19">
        <f t="shared" si="129"/>
        <v>0</v>
      </c>
      <c r="AH65" s="19">
        <f t="shared" si="130"/>
        <v>0</v>
      </c>
      <c r="AI65" s="19">
        <f t="shared" si="131"/>
        <v>0</v>
      </c>
      <c r="AJ65" s="19">
        <f t="shared" si="132"/>
        <v>0</v>
      </c>
      <c r="AK65" s="19">
        <f t="shared" si="133"/>
        <v>0</v>
      </c>
      <c r="AL65" s="19">
        <f t="shared" si="134"/>
        <v>0</v>
      </c>
      <c r="AM65" s="19">
        <f t="shared" si="8"/>
        <v>0</v>
      </c>
      <c r="AN65" s="19">
        <f t="shared" si="103"/>
        <v>0</v>
      </c>
      <c r="AO65" s="19">
        <f t="shared" si="104"/>
        <v>0</v>
      </c>
      <c r="AP65" s="19">
        <f t="shared" si="105"/>
        <v>275</v>
      </c>
      <c r="AQ65" s="19">
        <f t="shared" si="106"/>
        <v>0</v>
      </c>
      <c r="AR65" s="19">
        <f t="shared" si="13"/>
        <v>0</v>
      </c>
      <c r="AS65" s="19">
        <f t="shared" si="14"/>
        <v>0</v>
      </c>
      <c r="AT65" s="19">
        <f t="shared" si="15"/>
        <v>0</v>
      </c>
      <c r="AU65" s="19">
        <f t="shared" si="16"/>
        <v>0</v>
      </c>
      <c r="AV65" s="19">
        <f t="shared" si="17"/>
        <v>0</v>
      </c>
      <c r="AW65" s="19">
        <f t="shared" si="90"/>
        <v>0</v>
      </c>
      <c r="AX65" s="19">
        <f t="shared" si="145"/>
        <v>0</v>
      </c>
      <c r="AY65" s="19">
        <f t="shared" si="146"/>
        <v>0</v>
      </c>
      <c r="AZ65" s="19">
        <f t="shared" si="147"/>
        <v>0</v>
      </c>
      <c r="BA65" s="19">
        <f t="shared" si="22"/>
        <v>275</v>
      </c>
      <c r="BB65" s="19">
        <f t="shared" si="107"/>
        <v>0</v>
      </c>
      <c r="BC65" s="19">
        <f t="shared" si="108"/>
        <v>0</v>
      </c>
      <c r="BE65" s="20">
        <f t="shared" si="135"/>
        <v>0</v>
      </c>
      <c r="BF65" s="20">
        <f t="shared" si="136"/>
        <v>0</v>
      </c>
      <c r="BG65" s="20">
        <f t="shared" si="137"/>
        <v>0</v>
      </c>
      <c r="BH65" s="20">
        <f t="shared" si="138"/>
        <v>0</v>
      </c>
      <c r="BI65" s="20">
        <f t="shared" si="139"/>
        <v>0</v>
      </c>
      <c r="BJ65" s="20">
        <f t="shared" si="140"/>
        <v>0</v>
      </c>
      <c r="BK65" s="20">
        <f t="shared" si="141"/>
        <v>0</v>
      </c>
      <c r="BL65" s="20">
        <f t="shared" si="142"/>
        <v>0</v>
      </c>
      <c r="BM65" s="20">
        <f t="shared" si="143"/>
        <v>0</v>
      </c>
      <c r="BN65" s="20">
        <f t="shared" si="144"/>
        <v>0</v>
      </c>
      <c r="BO65" s="8">
        <f t="shared" si="26"/>
        <v>0</v>
      </c>
      <c r="BP65" s="8">
        <f>IF('Men''s Epée'!$AN$3=TRUE,G65,0)</f>
        <v>0</v>
      </c>
      <c r="BQ65" s="8">
        <f>IF('Men''s Epée'!$AO$3=TRUE,I65,0)</f>
        <v>0</v>
      </c>
      <c r="BR65" s="8">
        <f>IF('Men''s Epée'!$AP$3=TRUE,K65,0)</f>
        <v>275</v>
      </c>
      <c r="BS65" s="8">
        <f>IF('Men''s Epée'!$AQ$3=TRUE,M65,0)</f>
        <v>0</v>
      </c>
      <c r="BT65" s="8">
        <f t="shared" si="27"/>
        <v>0</v>
      </c>
      <c r="BU65" s="8">
        <f t="shared" si="28"/>
        <v>0</v>
      </c>
      <c r="BV65" s="8">
        <f t="shared" si="29"/>
        <v>0</v>
      </c>
      <c r="BW65" s="8">
        <f t="shared" si="30"/>
        <v>0</v>
      </c>
      <c r="BX65" s="8">
        <f t="shared" si="31"/>
        <v>0</v>
      </c>
      <c r="BY65" s="20">
        <f t="shared" si="91"/>
        <v>0</v>
      </c>
      <c r="BZ65" s="20">
        <f t="shared" si="148"/>
        <v>0</v>
      </c>
      <c r="CA65" s="20">
        <f t="shared" si="149"/>
        <v>0</v>
      </c>
      <c r="CB65" s="20">
        <f t="shared" si="150"/>
        <v>0</v>
      </c>
      <c r="CC65" s="8">
        <f t="shared" si="36"/>
        <v>275</v>
      </c>
      <c r="CD65" s="8">
        <f t="shared" si="119"/>
        <v>0</v>
      </c>
      <c r="CE65" s="8">
        <f t="shared" si="120"/>
        <v>0</v>
      </c>
      <c r="CF65" s="8">
        <f t="shared" si="121"/>
        <v>275</v>
      </c>
    </row>
    <row r="66" spans="1:84" ht="13.5">
      <c r="A66" s="11">
        <f t="shared" si="0"/>
      </c>
      <c r="B66" s="11">
        <f>IF(D66&gt;=JuniorCutoff,"#","")</f>
      </c>
      <c r="C66" s="12" t="s">
        <v>212</v>
      </c>
      <c r="D66" s="30">
        <v>1970</v>
      </c>
      <c r="E66" s="41">
        <f t="shared" si="92"/>
        <v>126</v>
      </c>
      <c r="F66" s="14" t="s">
        <v>4</v>
      </c>
      <c r="G66" s="16">
        <f>IF(OR($A$3=1,$AN$3=TRUE),IF(OR(F66&gt;=49,ISNUMBER(F66)=FALSE),0,VLOOKUP(F66,PointTable,G$3,TRUE)),0)</f>
        <v>0</v>
      </c>
      <c r="H66" s="15" t="s">
        <v>4</v>
      </c>
      <c r="I66" s="16">
        <f>IF(OR($A$3=1,$AO$3=TRUE),IF(OR(H66&gt;=49,ISNUMBER(H66)=FALSE),0,VLOOKUP(H66,PointTable,I$3,TRUE)),0)</f>
        <v>0</v>
      </c>
      <c r="J66" s="15" t="s">
        <v>4</v>
      </c>
      <c r="K66" s="16">
        <f>IF(OR('Men''s Epée'!$A$3=1,'Men''s Epée'!$AP$3=TRUE),IF(OR(J66&gt;=33,ISNUMBER(J66)=FALSE),0,VLOOKUP(J66,PointTable,K$3,TRUE)),0)</f>
        <v>0</v>
      </c>
      <c r="L66" s="15" t="s">
        <v>4</v>
      </c>
      <c r="M66" s="16">
        <f>IF(OR($A$3=1,$AQ$3=TRUE),IF(OR(L66&gt;=49,ISNUMBER(L66)=FALSE),0,VLOOKUP(L66,PointTable,M$3,TRUE)),0)</f>
        <v>0</v>
      </c>
      <c r="N66" s="17"/>
      <c r="O66" s="17"/>
      <c r="P66" s="17"/>
      <c r="Q66" s="17"/>
      <c r="R66" s="17"/>
      <c r="S66" s="17"/>
      <c r="T66" s="17"/>
      <c r="U66" s="17"/>
      <c r="V66" s="17"/>
      <c r="W66" s="18"/>
      <c r="X66" s="17">
        <v>91.104</v>
      </c>
      <c r="Y66" s="17">
        <v>35.148</v>
      </c>
      <c r="Z66" s="17">
        <v>24.186</v>
      </c>
      <c r="AA66" s="18">
        <v>17.388</v>
      </c>
      <c r="AC66" s="19">
        <f t="shared" si="125"/>
        <v>0</v>
      </c>
      <c r="AD66" s="19">
        <f t="shared" si="126"/>
        <v>0</v>
      </c>
      <c r="AE66" s="19">
        <f t="shared" si="127"/>
        <v>0</v>
      </c>
      <c r="AF66" s="19">
        <f t="shared" si="128"/>
        <v>0</v>
      </c>
      <c r="AG66" s="19">
        <f t="shared" si="129"/>
        <v>0</v>
      </c>
      <c r="AH66" s="19">
        <f t="shared" si="130"/>
        <v>0</v>
      </c>
      <c r="AI66" s="19">
        <f t="shared" si="131"/>
        <v>0</v>
      </c>
      <c r="AJ66" s="19">
        <f t="shared" si="132"/>
        <v>0</v>
      </c>
      <c r="AK66" s="19">
        <f t="shared" si="133"/>
        <v>0</v>
      </c>
      <c r="AL66" s="19">
        <f t="shared" si="134"/>
        <v>0</v>
      </c>
      <c r="AM66" s="19">
        <f t="shared" si="8"/>
        <v>0</v>
      </c>
      <c r="AN66" s="19">
        <f t="shared" si="103"/>
        <v>0</v>
      </c>
      <c r="AO66" s="19">
        <f t="shared" si="104"/>
        <v>0</v>
      </c>
      <c r="AP66" s="19">
        <f t="shared" si="105"/>
        <v>0</v>
      </c>
      <c r="AQ66" s="19">
        <f t="shared" si="106"/>
        <v>0</v>
      </c>
      <c r="AR66" s="19">
        <f t="shared" si="13"/>
        <v>0</v>
      </c>
      <c r="AS66" s="19">
        <f t="shared" si="14"/>
        <v>0</v>
      </c>
      <c r="AT66" s="19">
        <f t="shared" si="15"/>
        <v>0</v>
      </c>
      <c r="AU66" s="19">
        <f t="shared" si="16"/>
        <v>0</v>
      </c>
      <c r="AV66" s="19">
        <f t="shared" si="17"/>
        <v>0</v>
      </c>
      <c r="AW66" s="19">
        <f t="shared" si="90"/>
        <v>91.104</v>
      </c>
      <c r="AX66" s="19">
        <f t="shared" si="145"/>
        <v>35.148</v>
      </c>
      <c r="AY66" s="19">
        <f t="shared" si="146"/>
        <v>24.186</v>
      </c>
      <c r="AZ66" s="19">
        <f t="shared" si="147"/>
        <v>17.388</v>
      </c>
      <c r="BA66" s="19">
        <f t="shared" si="22"/>
        <v>126.25200000000001</v>
      </c>
      <c r="BB66" s="19">
        <f t="shared" si="107"/>
        <v>91.104</v>
      </c>
      <c r="BC66" s="19">
        <f t="shared" si="108"/>
        <v>35.148</v>
      </c>
      <c r="BE66" s="20">
        <f t="shared" si="135"/>
        <v>0</v>
      </c>
      <c r="BF66" s="20">
        <f t="shared" si="136"/>
        <v>0</v>
      </c>
      <c r="BG66" s="20">
        <f t="shared" si="137"/>
        <v>0</v>
      </c>
      <c r="BH66" s="20">
        <f t="shared" si="138"/>
        <v>0</v>
      </c>
      <c r="BI66" s="20">
        <f t="shared" si="139"/>
        <v>0</v>
      </c>
      <c r="BJ66" s="20">
        <f t="shared" si="140"/>
        <v>0</v>
      </c>
      <c r="BK66" s="20">
        <f t="shared" si="141"/>
        <v>0</v>
      </c>
      <c r="BL66" s="20">
        <f t="shared" si="142"/>
        <v>0</v>
      </c>
      <c r="BM66" s="20">
        <f t="shared" si="143"/>
        <v>0</v>
      </c>
      <c r="BN66" s="20">
        <f t="shared" si="144"/>
        <v>0</v>
      </c>
      <c r="BO66" s="8">
        <f t="shared" si="26"/>
        <v>0</v>
      </c>
      <c r="BP66" s="8">
        <f>IF('Men''s Epée'!$AN$3=TRUE,G66,0)</f>
        <v>0</v>
      </c>
      <c r="BQ66" s="8">
        <f>IF('Men''s Epée'!$AO$3=TRUE,I66,0)</f>
        <v>0</v>
      </c>
      <c r="BR66" s="8">
        <f>IF('Men''s Epée'!$AP$3=TRUE,K66,0)</f>
        <v>0</v>
      </c>
      <c r="BS66" s="8">
        <f>IF('Men''s Epée'!$AQ$3=TRUE,M66,0)</f>
        <v>0</v>
      </c>
      <c r="BT66" s="8">
        <f t="shared" si="27"/>
        <v>0</v>
      </c>
      <c r="BU66" s="8">
        <f t="shared" si="28"/>
        <v>0</v>
      </c>
      <c r="BV66" s="8">
        <f t="shared" si="29"/>
        <v>0</v>
      </c>
      <c r="BW66" s="8">
        <f t="shared" si="30"/>
        <v>0</v>
      </c>
      <c r="BX66" s="8">
        <f t="shared" si="31"/>
        <v>0</v>
      </c>
      <c r="BY66" s="20">
        <f t="shared" si="91"/>
        <v>91.104</v>
      </c>
      <c r="BZ66" s="20">
        <f t="shared" si="148"/>
        <v>35.148</v>
      </c>
      <c r="CA66" s="20">
        <f t="shared" si="149"/>
        <v>24.186</v>
      </c>
      <c r="CB66" s="20">
        <f t="shared" si="150"/>
        <v>17.388</v>
      </c>
      <c r="CC66" s="8">
        <f t="shared" si="36"/>
        <v>126.25200000000001</v>
      </c>
      <c r="CD66" s="8">
        <f t="shared" si="119"/>
        <v>91.104</v>
      </c>
      <c r="CE66" s="8">
        <f t="shared" si="120"/>
        <v>35.148</v>
      </c>
      <c r="CF66" s="8">
        <f t="shared" si="121"/>
        <v>126</v>
      </c>
    </row>
    <row r="67" spans="1:84" ht="13.5">
      <c r="A67" s="11">
        <f t="shared" si="0"/>
      </c>
      <c r="B67" s="11">
        <f>IF(D67&gt;=JuniorCutoff,"#","")</f>
      </c>
      <c r="C67" s="12" t="s">
        <v>295</v>
      </c>
      <c r="D67" s="30">
        <v>1969</v>
      </c>
      <c r="E67" s="41">
        <f t="shared" si="92"/>
        <v>20</v>
      </c>
      <c r="F67" s="14" t="s">
        <v>4</v>
      </c>
      <c r="G67" s="16">
        <f>IF(OR($A$3=1,$AN$3=TRUE),IF(OR(F67&gt;=49,ISNUMBER(F67)=FALSE),0,VLOOKUP(F67,PointTable,G$3,TRUE)),0)</f>
        <v>0</v>
      </c>
      <c r="H67" s="15" t="s">
        <v>4</v>
      </c>
      <c r="I67" s="16">
        <f>IF(OR($A$3=1,$AO$3=TRUE),IF(OR(H67&gt;=49,ISNUMBER(H67)=FALSE),0,VLOOKUP(H67,PointTable,I$3,TRUE)),0)</f>
        <v>0</v>
      </c>
      <c r="J67" s="15" t="s">
        <v>4</v>
      </c>
      <c r="K67" s="16">
        <f>IF(OR('Men''s Epée'!$A$3=1,'Men''s Epée'!$AP$3=TRUE),IF(OR(J67&gt;=33,ISNUMBER(J67)=FALSE),0,VLOOKUP(J67,PointTable,K$3,TRUE)),0)</f>
        <v>0</v>
      </c>
      <c r="L67" s="15" t="s">
        <v>4</v>
      </c>
      <c r="M67" s="16">
        <f>IF(OR($A$3=1,$AQ$3=TRUE),IF(OR(L67&gt;=49,ISNUMBER(L67)=FALSE),0,VLOOKUP(L67,PointTable,M$3,TRUE)),0)</f>
        <v>0</v>
      </c>
      <c r="N67" s="17"/>
      <c r="O67" s="17"/>
      <c r="P67" s="17"/>
      <c r="Q67" s="17"/>
      <c r="R67" s="17"/>
      <c r="S67" s="17"/>
      <c r="T67" s="17"/>
      <c r="U67" s="17"/>
      <c r="V67" s="17"/>
      <c r="W67" s="18"/>
      <c r="X67" s="17">
        <v>20.4</v>
      </c>
      <c r="Y67" s="17"/>
      <c r="Z67" s="17"/>
      <c r="AA67" s="18"/>
      <c r="AC67" s="19">
        <f t="shared" si="125"/>
        <v>0</v>
      </c>
      <c r="AD67" s="19">
        <f t="shared" si="126"/>
        <v>0</v>
      </c>
      <c r="AE67" s="19">
        <f t="shared" si="127"/>
        <v>0</v>
      </c>
      <c r="AF67" s="19">
        <f t="shared" si="128"/>
        <v>0</v>
      </c>
      <c r="AG67" s="19">
        <f t="shared" si="129"/>
        <v>0</v>
      </c>
      <c r="AH67" s="19">
        <f t="shared" si="130"/>
        <v>0</v>
      </c>
      <c r="AI67" s="19">
        <f t="shared" si="131"/>
        <v>0</v>
      </c>
      <c r="AJ67" s="19">
        <f t="shared" si="132"/>
        <v>0</v>
      </c>
      <c r="AK67" s="19">
        <f t="shared" si="133"/>
        <v>0</v>
      </c>
      <c r="AL67" s="19">
        <f t="shared" si="134"/>
        <v>0</v>
      </c>
      <c r="AM67" s="19">
        <f t="shared" si="8"/>
        <v>0</v>
      </c>
      <c r="AN67" s="19">
        <f t="shared" si="103"/>
        <v>0</v>
      </c>
      <c r="AO67" s="19">
        <f t="shared" si="104"/>
        <v>0</v>
      </c>
      <c r="AP67" s="19">
        <f t="shared" si="105"/>
        <v>0</v>
      </c>
      <c r="AQ67" s="19">
        <f t="shared" si="106"/>
        <v>0</v>
      </c>
      <c r="AR67" s="19">
        <f t="shared" si="13"/>
        <v>0</v>
      </c>
      <c r="AS67" s="19">
        <f t="shared" si="14"/>
        <v>0</v>
      </c>
      <c r="AT67" s="19">
        <f t="shared" si="15"/>
        <v>0</v>
      </c>
      <c r="AU67" s="19">
        <f t="shared" si="16"/>
        <v>0</v>
      </c>
      <c r="AV67" s="19">
        <f t="shared" si="17"/>
        <v>0</v>
      </c>
      <c r="AW67" s="19">
        <f t="shared" si="90"/>
        <v>20.4</v>
      </c>
      <c r="AX67" s="19">
        <f t="shared" si="145"/>
        <v>0</v>
      </c>
      <c r="AY67" s="19">
        <f t="shared" si="146"/>
        <v>0</v>
      </c>
      <c r="AZ67" s="19">
        <f t="shared" si="147"/>
        <v>0</v>
      </c>
      <c r="BA67" s="19">
        <f t="shared" si="22"/>
        <v>20.4</v>
      </c>
      <c r="BB67" s="19">
        <f t="shared" si="107"/>
        <v>20.4</v>
      </c>
      <c r="BC67" s="19">
        <f t="shared" si="108"/>
        <v>0</v>
      </c>
      <c r="BE67" s="20">
        <f t="shared" si="135"/>
        <v>0</v>
      </c>
      <c r="BF67" s="20">
        <f t="shared" si="136"/>
        <v>0</v>
      </c>
      <c r="BG67" s="20">
        <f t="shared" si="137"/>
        <v>0</v>
      </c>
      <c r="BH67" s="20">
        <f t="shared" si="138"/>
        <v>0</v>
      </c>
      <c r="BI67" s="20">
        <f t="shared" si="139"/>
        <v>0</v>
      </c>
      <c r="BJ67" s="20">
        <f t="shared" si="140"/>
        <v>0</v>
      </c>
      <c r="BK67" s="20">
        <f t="shared" si="141"/>
        <v>0</v>
      </c>
      <c r="BL67" s="20">
        <f t="shared" si="142"/>
        <v>0</v>
      </c>
      <c r="BM67" s="20">
        <f t="shared" si="143"/>
        <v>0</v>
      </c>
      <c r="BN67" s="20">
        <f t="shared" si="144"/>
        <v>0</v>
      </c>
      <c r="BO67" s="8">
        <f t="shared" si="26"/>
        <v>0</v>
      </c>
      <c r="BP67" s="8">
        <f>IF('Men''s Epée'!$AN$3=TRUE,G67,0)</f>
        <v>0</v>
      </c>
      <c r="BQ67" s="8">
        <f>IF('Men''s Epée'!$AO$3=TRUE,I67,0)</f>
        <v>0</v>
      </c>
      <c r="BR67" s="8">
        <f>IF('Men''s Epée'!$AP$3=TRUE,K67,0)</f>
        <v>0</v>
      </c>
      <c r="BS67" s="8">
        <f>IF('Men''s Epée'!$AQ$3=TRUE,M67,0)</f>
        <v>0</v>
      </c>
      <c r="BT67" s="8">
        <f t="shared" si="27"/>
        <v>0</v>
      </c>
      <c r="BU67" s="8">
        <f t="shared" si="28"/>
        <v>0</v>
      </c>
      <c r="BV67" s="8">
        <f t="shared" si="29"/>
        <v>0</v>
      </c>
      <c r="BW67" s="8">
        <f t="shared" si="30"/>
        <v>0</v>
      </c>
      <c r="BX67" s="8">
        <f t="shared" si="31"/>
        <v>0</v>
      </c>
      <c r="BY67" s="20">
        <f t="shared" si="91"/>
        <v>20.4</v>
      </c>
      <c r="BZ67" s="20">
        <f t="shared" si="148"/>
        <v>0</v>
      </c>
      <c r="CA67" s="20">
        <f t="shared" si="149"/>
        <v>0</v>
      </c>
      <c r="CB67" s="20">
        <f t="shared" si="150"/>
        <v>0</v>
      </c>
      <c r="CC67" s="8">
        <f t="shared" si="36"/>
        <v>20.4</v>
      </c>
      <c r="CD67" s="8">
        <f t="shared" si="119"/>
        <v>20.4</v>
      </c>
      <c r="CE67" s="8">
        <f t="shared" si="120"/>
        <v>0</v>
      </c>
      <c r="CF67" s="8">
        <f t="shared" si="121"/>
        <v>20</v>
      </c>
    </row>
    <row r="68" spans="1:84" ht="13.5">
      <c r="A68" s="11">
        <f>IF(E68&lt;MinimumSr,"",IF(E68=E67,A67,ROW()-3&amp;IF(E68=E69,"T","")))</f>
      </c>
      <c r="B68" s="11">
        <f>IF(D68&gt;=JuniorCutoff,"#","")</f>
      </c>
      <c r="C68" s="12" t="s">
        <v>296</v>
      </c>
      <c r="D68" s="30">
        <v>1958</v>
      </c>
      <c r="E68" s="41">
        <f>ROUND(IF($A$3=1,AM68+BA68,BO68+CC68),0)</f>
        <v>17</v>
      </c>
      <c r="F68" s="14" t="s">
        <v>4</v>
      </c>
      <c r="G68" s="16">
        <f>IF(OR($A$3=1,$AN$3=TRUE),IF(OR(F68&gt;=49,ISNUMBER(F68)=FALSE),0,VLOOKUP(F68,PointTable,G$3,TRUE)),0)</f>
        <v>0</v>
      </c>
      <c r="H68" s="15" t="s">
        <v>4</v>
      </c>
      <c r="I68" s="16">
        <f>IF(OR($A$3=1,$AO$3=TRUE),IF(OR(H68&gt;=49,ISNUMBER(H68)=FALSE),0,VLOOKUP(H68,PointTable,I$3,TRUE)),0)</f>
        <v>0</v>
      </c>
      <c r="J68" s="15" t="s">
        <v>4</v>
      </c>
      <c r="K68" s="16">
        <f>IF(OR('Men''s Epée'!$A$3=1,'Men''s Epée'!$AP$3=TRUE),IF(OR(J68&gt;=33,ISNUMBER(J68)=FALSE),0,VLOOKUP(J68,PointTable,K$3,TRUE)),0)</f>
        <v>0</v>
      </c>
      <c r="L68" s="15" t="s">
        <v>4</v>
      </c>
      <c r="M68" s="16">
        <f>IF(OR($A$3=1,$AQ$3=TRUE),IF(OR(L68&gt;=49,ISNUMBER(L68)=FALSE),0,VLOOKUP(L68,PointTable,M$3,TRUE)),0)</f>
        <v>0</v>
      </c>
      <c r="N68" s="17"/>
      <c r="O68" s="17"/>
      <c r="P68" s="17"/>
      <c r="Q68" s="17"/>
      <c r="R68" s="17"/>
      <c r="S68" s="17"/>
      <c r="T68" s="17"/>
      <c r="U68" s="17"/>
      <c r="V68" s="17"/>
      <c r="W68" s="18"/>
      <c r="X68" s="17">
        <v>16.68</v>
      </c>
      <c r="Y68" s="17"/>
      <c r="Z68" s="17"/>
      <c r="AA68" s="18"/>
      <c r="AC68" s="19">
        <f t="shared" si="125"/>
        <v>0</v>
      </c>
      <c r="AD68" s="19">
        <f t="shared" si="126"/>
        <v>0</v>
      </c>
      <c r="AE68" s="19">
        <f t="shared" si="127"/>
        <v>0</v>
      </c>
      <c r="AF68" s="19">
        <f t="shared" si="128"/>
        <v>0</v>
      </c>
      <c r="AG68" s="19">
        <f t="shared" si="129"/>
        <v>0</v>
      </c>
      <c r="AH68" s="19">
        <f t="shared" si="130"/>
        <v>0</v>
      </c>
      <c r="AI68" s="19">
        <f t="shared" si="131"/>
        <v>0</v>
      </c>
      <c r="AJ68" s="19">
        <f t="shared" si="132"/>
        <v>0</v>
      </c>
      <c r="AK68" s="19">
        <f t="shared" si="133"/>
        <v>0</v>
      </c>
      <c r="AL68" s="19">
        <f t="shared" si="134"/>
        <v>0</v>
      </c>
      <c r="AM68" s="19">
        <f t="shared" si="8"/>
        <v>0</v>
      </c>
      <c r="AN68" s="19">
        <f>G68</f>
        <v>0</v>
      </c>
      <c r="AO68" s="19">
        <f>I68</f>
        <v>0</v>
      </c>
      <c r="AP68" s="19">
        <f>K68</f>
        <v>0</v>
      </c>
      <c r="AQ68" s="19">
        <f>M68</f>
        <v>0</v>
      </c>
      <c r="AR68" s="19">
        <f t="shared" si="13"/>
        <v>0</v>
      </c>
      <c r="AS68" s="19">
        <f t="shared" si="14"/>
        <v>0</v>
      </c>
      <c r="AT68" s="19">
        <f t="shared" si="15"/>
        <v>0</v>
      </c>
      <c r="AU68" s="19">
        <f t="shared" si="16"/>
        <v>0</v>
      </c>
      <c r="AV68" s="19">
        <f t="shared" si="17"/>
        <v>0</v>
      </c>
      <c r="AW68" s="19">
        <f t="shared" si="90"/>
        <v>16.68</v>
      </c>
      <c r="AX68" s="19">
        <f t="shared" si="145"/>
        <v>0</v>
      </c>
      <c r="AY68" s="19">
        <f t="shared" si="146"/>
        <v>0</v>
      </c>
      <c r="AZ68" s="19">
        <f t="shared" si="147"/>
        <v>0</v>
      </c>
      <c r="BA68" s="19">
        <f t="shared" si="22"/>
        <v>16.68</v>
      </c>
      <c r="BB68" s="19">
        <f>LARGE(AR68:AZ68,1)</f>
        <v>16.68</v>
      </c>
      <c r="BC68" s="19">
        <f>LARGE(AR68:AZ68,2)</f>
        <v>0</v>
      </c>
      <c r="BE68" s="20">
        <f t="shared" si="135"/>
        <v>0</v>
      </c>
      <c r="BF68" s="20">
        <f t="shared" si="136"/>
        <v>0</v>
      </c>
      <c r="BG68" s="20">
        <f t="shared" si="137"/>
        <v>0</v>
      </c>
      <c r="BH68" s="20">
        <f t="shared" si="138"/>
        <v>0</v>
      </c>
      <c r="BI68" s="20">
        <f t="shared" si="139"/>
        <v>0</v>
      </c>
      <c r="BJ68" s="20">
        <f t="shared" si="140"/>
        <v>0</v>
      </c>
      <c r="BK68" s="20">
        <f t="shared" si="141"/>
        <v>0</v>
      </c>
      <c r="BL68" s="20">
        <f t="shared" si="142"/>
        <v>0</v>
      </c>
      <c r="BM68" s="20">
        <f t="shared" si="143"/>
        <v>0</v>
      </c>
      <c r="BN68" s="20">
        <f t="shared" si="144"/>
        <v>0</v>
      </c>
      <c r="BO68" s="8">
        <f t="shared" si="26"/>
        <v>0</v>
      </c>
      <c r="BP68" s="8">
        <f>IF('Men''s Epée'!$AN$3=TRUE,G68,0)</f>
        <v>0</v>
      </c>
      <c r="BQ68" s="8">
        <f>IF('Men''s Epée'!$AO$3=TRUE,I68,0)</f>
        <v>0</v>
      </c>
      <c r="BR68" s="8">
        <f>IF('Men''s Epée'!$AP$3=TRUE,K68,0)</f>
        <v>0</v>
      </c>
      <c r="BS68" s="8">
        <f>IF('Men''s Epée'!$AQ$3=TRUE,M68,0)</f>
        <v>0</v>
      </c>
      <c r="BT68" s="8">
        <f t="shared" si="27"/>
        <v>0</v>
      </c>
      <c r="BU68" s="8">
        <f t="shared" si="28"/>
        <v>0</v>
      </c>
      <c r="BV68" s="8">
        <f t="shared" si="29"/>
        <v>0</v>
      </c>
      <c r="BW68" s="8">
        <f t="shared" si="30"/>
        <v>0</v>
      </c>
      <c r="BX68" s="8">
        <f t="shared" si="31"/>
        <v>0</v>
      </c>
      <c r="BY68" s="20">
        <f t="shared" si="91"/>
        <v>16.68</v>
      </c>
      <c r="BZ68" s="20">
        <f t="shared" si="148"/>
        <v>0</v>
      </c>
      <c r="CA68" s="20">
        <f t="shared" si="149"/>
        <v>0</v>
      </c>
      <c r="CB68" s="20">
        <f t="shared" si="150"/>
        <v>0</v>
      </c>
      <c r="CC68" s="8">
        <f t="shared" si="36"/>
        <v>16.68</v>
      </c>
      <c r="CD68" s="8">
        <f>LARGE(BT68:CB68,1)</f>
        <v>16.68</v>
      </c>
      <c r="CE68" s="8">
        <f>LARGE(BT68:CB68,2)</f>
        <v>0</v>
      </c>
      <c r="CF68" s="8">
        <f>ROUND(BO68+CC68,0)</f>
        <v>17</v>
      </c>
    </row>
    <row r="69" ht="13.5" customHeight="1"/>
    <row r="70" spans="3:22" ht="13.5" customHeight="1">
      <c r="C70" s="24" t="s">
        <v>12</v>
      </c>
      <c r="F70" s="19"/>
      <c r="G70" s="19"/>
      <c r="L70" s="25" t="s">
        <v>13</v>
      </c>
      <c r="M70" s="25" t="s">
        <v>14</v>
      </c>
      <c r="N70" s="22"/>
      <c r="O70" s="22"/>
      <c r="P70" s="22"/>
      <c r="Q70" s="22"/>
      <c r="R70" s="22"/>
      <c r="S70" s="22"/>
      <c r="T70" s="22"/>
      <c r="U70" s="22"/>
      <c r="V70" s="22"/>
    </row>
    <row r="71" spans="2:22" ht="13.5" customHeight="1">
      <c r="B71" s="36"/>
      <c r="C71" s="12" t="s">
        <v>186</v>
      </c>
      <c r="D71" s="26" t="s">
        <v>432</v>
      </c>
      <c r="F71" s="19"/>
      <c r="G71" s="19"/>
      <c r="L71" s="26">
        <v>15</v>
      </c>
      <c r="M71" s="27">
        <v>484.8</v>
      </c>
      <c r="N71" s="28"/>
      <c r="O71" s="38"/>
      <c r="P71" s="28"/>
      <c r="Q71" s="28"/>
      <c r="R71" s="28"/>
      <c r="S71" s="28"/>
      <c r="T71" s="28"/>
      <c r="U71" s="28"/>
      <c r="V71" s="28"/>
    </row>
    <row r="72" spans="2:22" ht="13.5" customHeight="1">
      <c r="B72" s="36"/>
      <c r="C72" s="12" t="s">
        <v>186</v>
      </c>
      <c r="D72" s="26" t="s">
        <v>411</v>
      </c>
      <c r="F72" s="19"/>
      <c r="G72" s="19"/>
      <c r="L72" s="26">
        <v>31</v>
      </c>
      <c r="M72" s="27">
        <v>308.07</v>
      </c>
      <c r="N72" s="28"/>
      <c r="O72" s="38"/>
      <c r="P72" s="28"/>
      <c r="Q72" s="28"/>
      <c r="R72" s="28"/>
      <c r="S72" s="28"/>
      <c r="T72" s="28"/>
      <c r="U72" s="28"/>
      <c r="V72" s="28"/>
    </row>
    <row r="73" spans="2:22" ht="13.5" customHeight="1">
      <c r="B73" s="36"/>
      <c r="C73" s="12" t="s">
        <v>295</v>
      </c>
      <c r="D73" s="26" t="s">
        <v>297</v>
      </c>
      <c r="L73" s="26">
        <v>3</v>
      </c>
      <c r="M73" s="27">
        <v>20.4</v>
      </c>
      <c r="N73" s="28"/>
      <c r="O73" s="38"/>
      <c r="P73" s="28"/>
      <c r="Q73" s="28"/>
      <c r="R73" s="28"/>
      <c r="S73" s="28"/>
      <c r="T73" s="28"/>
      <c r="U73" s="28"/>
      <c r="V73" s="28"/>
    </row>
    <row r="74" spans="2:22" ht="13.5" customHeight="1">
      <c r="B74" s="36"/>
      <c r="C74" s="31" t="s">
        <v>212</v>
      </c>
      <c r="D74" s="26" t="s">
        <v>233</v>
      </c>
      <c r="L74" s="26">
        <v>12</v>
      </c>
      <c r="M74" s="27">
        <v>91.104</v>
      </c>
      <c r="N74" s="28"/>
      <c r="O74" s="38"/>
      <c r="P74" s="28"/>
      <c r="Q74" s="28"/>
      <c r="R74" s="28"/>
      <c r="S74" s="28"/>
      <c r="T74" s="28"/>
      <c r="U74" s="28"/>
      <c r="V74" s="28"/>
    </row>
    <row r="75" spans="2:22" ht="13.5" customHeight="1">
      <c r="B75" s="36"/>
      <c r="C75" s="31" t="s">
        <v>212</v>
      </c>
      <c r="D75" s="26" t="s">
        <v>232</v>
      </c>
      <c r="L75" s="26">
        <v>7</v>
      </c>
      <c r="M75" s="27">
        <v>17.388</v>
      </c>
      <c r="N75" s="28"/>
      <c r="O75" s="38"/>
      <c r="P75" s="28"/>
      <c r="Q75" s="28"/>
      <c r="R75" s="28"/>
      <c r="S75" s="28"/>
      <c r="T75" s="28"/>
      <c r="U75" s="28"/>
      <c r="V75" s="28"/>
    </row>
    <row r="76" spans="2:22" ht="13.5" customHeight="1">
      <c r="B76" s="36"/>
      <c r="C76" s="31" t="s">
        <v>212</v>
      </c>
      <c r="D76" s="26" t="s">
        <v>307</v>
      </c>
      <c r="L76" s="26">
        <v>6</v>
      </c>
      <c r="M76" s="27">
        <v>24.186</v>
      </c>
      <c r="N76" s="28"/>
      <c r="O76" s="38"/>
      <c r="P76" s="28"/>
      <c r="Q76" s="28"/>
      <c r="R76" s="28"/>
      <c r="S76" s="28"/>
      <c r="T76" s="28"/>
      <c r="U76" s="28"/>
      <c r="V76" s="28"/>
    </row>
    <row r="77" spans="2:22" ht="13.5" customHeight="1">
      <c r="B77" s="36"/>
      <c r="C77" s="31" t="s">
        <v>212</v>
      </c>
      <c r="D77" s="26" t="s">
        <v>308</v>
      </c>
      <c r="L77" s="26">
        <v>15</v>
      </c>
      <c r="M77" s="27">
        <v>35.148</v>
      </c>
      <c r="N77" s="28"/>
      <c r="O77" s="38"/>
      <c r="P77" s="28"/>
      <c r="Q77" s="28"/>
      <c r="R77" s="28"/>
      <c r="S77" s="28"/>
      <c r="T77" s="28"/>
      <c r="U77" s="28"/>
      <c r="V77" s="28"/>
    </row>
    <row r="78" spans="2:22" ht="13.5" customHeight="1">
      <c r="B78" s="36"/>
      <c r="C78" s="12" t="s">
        <v>10</v>
      </c>
      <c r="D78" s="26" t="s">
        <v>411</v>
      </c>
      <c r="F78" s="19"/>
      <c r="G78" s="19"/>
      <c r="L78" s="26">
        <v>29</v>
      </c>
      <c r="M78" s="27">
        <v>315.63</v>
      </c>
      <c r="N78" s="28"/>
      <c r="O78" s="38"/>
      <c r="P78" s="28"/>
      <c r="Q78" s="28"/>
      <c r="R78" s="28"/>
      <c r="S78" s="28"/>
      <c r="T78" s="28"/>
      <c r="U78" s="28"/>
      <c r="V78" s="28"/>
    </row>
    <row r="79" spans="2:22" ht="13.5" customHeight="1">
      <c r="B79" s="36"/>
      <c r="C79" s="31" t="s">
        <v>7</v>
      </c>
      <c r="D79" s="26" t="s">
        <v>332</v>
      </c>
      <c r="F79" s="19"/>
      <c r="G79" s="19"/>
      <c r="L79" s="26">
        <v>5</v>
      </c>
      <c r="M79" s="27">
        <v>591.36</v>
      </c>
      <c r="N79" s="28"/>
      <c r="O79" s="38"/>
      <c r="P79" s="28"/>
      <c r="Q79" s="28"/>
      <c r="R79" s="28"/>
      <c r="S79" s="28"/>
      <c r="T79" s="28"/>
      <c r="U79" s="28"/>
      <c r="V79" s="28"/>
    </row>
    <row r="80" spans="2:22" ht="13.5" customHeight="1">
      <c r="B80" s="36"/>
      <c r="C80" s="31" t="s">
        <v>7</v>
      </c>
      <c r="D80" s="26" t="s">
        <v>432</v>
      </c>
      <c r="F80" s="19"/>
      <c r="G80" s="19"/>
      <c r="L80" s="26">
        <v>10</v>
      </c>
      <c r="M80" s="27">
        <v>508.8</v>
      </c>
      <c r="N80" s="28"/>
      <c r="O80" s="38"/>
      <c r="P80" s="28"/>
      <c r="Q80" s="28"/>
      <c r="R80" s="28"/>
      <c r="S80" s="28"/>
      <c r="T80" s="28"/>
      <c r="U80" s="28"/>
      <c r="V80" s="28"/>
    </row>
    <row r="81" spans="2:22" ht="13.5" customHeight="1">
      <c r="B81" s="36"/>
      <c r="C81" s="12" t="s">
        <v>7</v>
      </c>
      <c r="D81" s="26" t="s">
        <v>411</v>
      </c>
      <c r="F81" s="19"/>
      <c r="G81" s="19"/>
      <c r="L81" s="26">
        <v>8</v>
      </c>
      <c r="M81" s="27">
        <v>776.79</v>
      </c>
      <c r="N81" s="28"/>
      <c r="O81" s="38"/>
      <c r="P81" s="28"/>
      <c r="Q81" s="28"/>
      <c r="R81" s="28"/>
      <c r="S81" s="28"/>
      <c r="T81" s="28"/>
      <c r="U81" s="28"/>
      <c r="V81" s="28"/>
    </row>
    <row r="82" spans="2:22" ht="13.5" customHeight="1">
      <c r="B82" s="36"/>
      <c r="C82" s="12" t="s">
        <v>102</v>
      </c>
      <c r="D82" s="26" t="s">
        <v>332</v>
      </c>
      <c r="F82" s="19"/>
      <c r="G82" s="19"/>
      <c r="L82" s="26">
        <v>16</v>
      </c>
      <c r="M82" s="27">
        <v>422.4</v>
      </c>
      <c r="N82" s="28"/>
      <c r="O82" s="38"/>
      <c r="P82" s="28"/>
      <c r="Q82" s="28"/>
      <c r="R82" s="28"/>
      <c r="S82" s="28"/>
      <c r="T82" s="28"/>
      <c r="U82" s="28"/>
      <c r="V82" s="28"/>
    </row>
    <row r="83" spans="2:22" ht="13.5" customHeight="1">
      <c r="B83" s="36"/>
      <c r="C83" s="12" t="s">
        <v>211</v>
      </c>
      <c r="D83" s="26" t="s">
        <v>432</v>
      </c>
      <c r="F83" s="19"/>
      <c r="G83" s="19"/>
      <c r="L83" s="26">
        <v>13</v>
      </c>
      <c r="M83" s="27">
        <v>494.4</v>
      </c>
      <c r="N83" s="28"/>
      <c r="O83" s="38"/>
      <c r="P83" s="28"/>
      <c r="Q83" s="28"/>
      <c r="R83" s="28"/>
      <c r="S83" s="28"/>
      <c r="T83" s="28"/>
      <c r="U83" s="28"/>
      <c r="V83" s="28"/>
    </row>
    <row r="84" spans="2:22" ht="13.5" customHeight="1">
      <c r="B84" s="36"/>
      <c r="C84" s="12" t="s">
        <v>211</v>
      </c>
      <c r="D84" s="26" t="s">
        <v>411</v>
      </c>
      <c r="F84" s="19"/>
      <c r="G84" s="19"/>
      <c r="L84" s="26">
        <v>16</v>
      </c>
      <c r="M84" s="27">
        <v>567</v>
      </c>
      <c r="N84" s="28"/>
      <c r="O84" s="38"/>
      <c r="P84" s="28"/>
      <c r="Q84" s="28"/>
      <c r="R84" s="28"/>
      <c r="S84" s="28"/>
      <c r="T84" s="28"/>
      <c r="U84" s="28"/>
      <c r="V84" s="28"/>
    </row>
    <row r="85" spans="2:22" ht="13.5" customHeight="1">
      <c r="B85" s="36"/>
      <c r="C85" s="12" t="s">
        <v>79</v>
      </c>
      <c r="D85" s="26" t="s">
        <v>432</v>
      </c>
      <c r="F85" s="19"/>
      <c r="G85" s="19"/>
      <c r="L85" s="26">
        <v>24</v>
      </c>
      <c r="M85" s="27">
        <v>302.4</v>
      </c>
      <c r="N85" s="28"/>
      <c r="O85" s="38"/>
      <c r="P85" s="28"/>
      <c r="Q85" s="28"/>
      <c r="R85" s="28"/>
      <c r="S85" s="28"/>
      <c r="T85" s="28"/>
      <c r="U85" s="28"/>
      <c r="V85" s="28"/>
    </row>
    <row r="86" spans="2:22" ht="13.5" customHeight="1">
      <c r="B86" s="36"/>
      <c r="C86" s="12" t="s">
        <v>79</v>
      </c>
      <c r="D86" s="26" t="s">
        <v>411</v>
      </c>
      <c r="F86" s="19"/>
      <c r="G86" s="19"/>
      <c r="L86" s="26">
        <v>24</v>
      </c>
      <c r="M86" s="27">
        <v>357.21</v>
      </c>
      <c r="N86" s="28"/>
      <c r="O86" s="38"/>
      <c r="P86" s="28"/>
      <c r="Q86" s="28"/>
      <c r="R86" s="28"/>
      <c r="S86" s="28"/>
      <c r="T86" s="28"/>
      <c r="U86" s="28"/>
      <c r="V86" s="28"/>
    </row>
    <row r="87" spans="2:22" ht="13.5" customHeight="1">
      <c r="B87" s="36"/>
      <c r="C87" s="31" t="s">
        <v>144</v>
      </c>
      <c r="D87" s="26" t="s">
        <v>332</v>
      </c>
      <c r="F87" s="19"/>
      <c r="G87" s="19"/>
      <c r="L87" s="26">
        <v>12</v>
      </c>
      <c r="M87" s="27">
        <v>439.296</v>
      </c>
      <c r="N87" s="28"/>
      <c r="O87" s="38"/>
      <c r="P87" s="28"/>
      <c r="Q87" s="28"/>
      <c r="R87" s="28"/>
      <c r="S87" s="28"/>
      <c r="T87" s="28"/>
      <c r="U87" s="28"/>
      <c r="V87" s="28"/>
    </row>
    <row r="88" spans="2:22" ht="13.5" customHeight="1">
      <c r="B88" s="36"/>
      <c r="C88" s="12" t="s">
        <v>6</v>
      </c>
      <c r="D88" s="26" t="s">
        <v>332</v>
      </c>
      <c r="F88" s="19"/>
      <c r="G88" s="19"/>
      <c r="L88" s="26">
        <v>3</v>
      </c>
      <c r="M88" s="27">
        <v>718.08</v>
      </c>
      <c r="N88" s="28"/>
      <c r="O88" s="38"/>
      <c r="P88" s="28"/>
      <c r="Q88" s="28"/>
      <c r="R88" s="28"/>
      <c r="S88" s="28"/>
      <c r="T88" s="28"/>
      <c r="U88" s="28"/>
      <c r="V88" s="28"/>
    </row>
    <row r="89" spans="2:22" ht="13.5" customHeight="1">
      <c r="B89" s="36"/>
      <c r="C89" s="12" t="s">
        <v>6</v>
      </c>
      <c r="D89" s="26" t="s">
        <v>432</v>
      </c>
      <c r="F89" s="19"/>
      <c r="G89" s="19"/>
      <c r="L89" s="26">
        <v>19</v>
      </c>
      <c r="M89" s="27">
        <v>326.4</v>
      </c>
      <c r="N89" s="28"/>
      <c r="O89" s="38"/>
      <c r="P89" s="28"/>
      <c r="Q89" s="28"/>
      <c r="R89" s="28"/>
      <c r="S89" s="28"/>
      <c r="T89" s="28"/>
      <c r="U89" s="28"/>
      <c r="V89" s="28"/>
    </row>
    <row r="90" spans="2:22" ht="13.5" customHeight="1">
      <c r="B90" s="36"/>
      <c r="C90" s="12" t="s">
        <v>6</v>
      </c>
      <c r="D90" s="26" t="s">
        <v>411</v>
      </c>
      <c r="F90" s="19"/>
      <c r="G90" s="19"/>
      <c r="L90" s="26">
        <v>26.5</v>
      </c>
      <c r="M90" s="27">
        <v>325.08</v>
      </c>
      <c r="N90" s="28"/>
      <c r="O90" s="38"/>
      <c r="P90" s="28"/>
      <c r="Q90" s="28"/>
      <c r="R90" s="28"/>
      <c r="S90" s="28"/>
      <c r="T90" s="28"/>
      <c r="U90" s="28"/>
      <c r="V90" s="28"/>
    </row>
    <row r="91" spans="2:22" ht="13.5" customHeight="1">
      <c r="B91" s="36"/>
      <c r="C91" s="12" t="s">
        <v>8</v>
      </c>
      <c r="D91" s="26" t="s">
        <v>397</v>
      </c>
      <c r="L91" s="26">
        <v>21</v>
      </c>
      <c r="M91" s="27">
        <v>655.38</v>
      </c>
      <c r="N91" s="28"/>
      <c r="O91" s="38"/>
      <c r="P91" s="28"/>
      <c r="Q91" s="28"/>
      <c r="R91" s="28"/>
      <c r="S91" s="28"/>
      <c r="T91" s="28"/>
      <c r="U91" s="28"/>
      <c r="V91" s="28"/>
    </row>
    <row r="92" spans="2:22" ht="13.5" customHeight="1">
      <c r="B92" s="36"/>
      <c r="C92" s="12" t="s">
        <v>296</v>
      </c>
      <c r="D92" s="26" t="s">
        <v>297</v>
      </c>
      <c r="L92" s="26">
        <v>6</v>
      </c>
      <c r="M92" s="27">
        <v>16.68</v>
      </c>
      <c r="N92" s="28"/>
      <c r="O92" s="38"/>
      <c r="P92" s="28"/>
      <c r="Q92" s="28"/>
      <c r="R92" s="28"/>
      <c r="S92" s="28"/>
      <c r="T92" s="28"/>
      <c r="U92" s="28"/>
      <c r="V92" s="28"/>
    </row>
    <row r="93" spans="14:22" ht="12.75">
      <c r="N93" s="22"/>
      <c r="O93"/>
      <c r="P93" s="22"/>
      <c r="Q93" s="22"/>
      <c r="R93" s="22"/>
      <c r="S93" s="22"/>
      <c r="T93" s="22"/>
      <c r="U93" s="22"/>
      <c r="V93" s="22"/>
    </row>
    <row r="94" spans="3:22" ht="12.75">
      <c r="C94" s="24" t="s">
        <v>15</v>
      </c>
      <c r="F94" s="19"/>
      <c r="G94" s="19"/>
      <c r="I94" s="19"/>
      <c r="K94" s="19"/>
      <c r="L94" s="25" t="s">
        <v>13</v>
      </c>
      <c r="M94" s="25" t="s">
        <v>14</v>
      </c>
      <c r="N94" s="22"/>
      <c r="O94"/>
      <c r="P94" s="22"/>
      <c r="Q94" s="22"/>
      <c r="R94" s="22"/>
      <c r="S94" s="22"/>
      <c r="T94" s="22"/>
      <c r="U94" s="22"/>
      <c r="V94" s="22"/>
    </row>
    <row r="95" spans="3:22" ht="12.75">
      <c r="C95" s="31" t="s">
        <v>156</v>
      </c>
      <c r="D95" s="26" t="s">
        <v>438</v>
      </c>
      <c r="F95" s="19"/>
      <c r="G95" s="19"/>
      <c r="L95" s="26">
        <v>30</v>
      </c>
      <c r="M95" s="27">
        <v>454.74</v>
      </c>
      <c r="N95" s="28"/>
      <c r="O95"/>
      <c r="P95" s="22"/>
      <c r="Q95" s="22"/>
      <c r="R95" s="22"/>
      <c r="S95" s="22"/>
      <c r="T95" s="22"/>
      <c r="U95" s="22"/>
      <c r="V95" s="22"/>
    </row>
    <row r="96" spans="3:22" ht="12.75">
      <c r="C96" s="31" t="s">
        <v>7</v>
      </c>
      <c r="D96" s="26" t="s">
        <v>292</v>
      </c>
      <c r="I96" s="19"/>
      <c r="K96" s="19"/>
      <c r="L96" s="26">
        <v>19</v>
      </c>
      <c r="M96" s="27">
        <v>764.184</v>
      </c>
      <c r="N96" s="28"/>
      <c r="O96"/>
      <c r="P96" s="28"/>
      <c r="Q96" s="28"/>
      <c r="R96" s="28"/>
      <c r="S96" s="28"/>
      <c r="T96" s="28"/>
      <c r="U96" s="28"/>
      <c r="V96" s="28"/>
    </row>
    <row r="97" spans="3:22" ht="12.75">
      <c r="C97" s="31" t="s">
        <v>7</v>
      </c>
      <c r="D97" s="26" t="s">
        <v>309</v>
      </c>
      <c r="L97" s="26">
        <v>12</v>
      </c>
      <c r="M97" s="27">
        <v>834.288</v>
      </c>
      <c r="N97" s="28"/>
      <c r="O97"/>
      <c r="P97" s="28"/>
      <c r="Q97" s="28"/>
      <c r="R97" s="28"/>
      <c r="S97" s="28"/>
      <c r="T97" s="28"/>
      <c r="U97" s="28"/>
      <c r="V97" s="28"/>
    </row>
    <row r="98" spans="3:22" ht="12.75">
      <c r="C98" s="31" t="s">
        <v>7</v>
      </c>
      <c r="D98" s="26" t="s">
        <v>315</v>
      </c>
      <c r="L98" s="26">
        <v>20</v>
      </c>
      <c r="M98" s="27">
        <v>575.664</v>
      </c>
      <c r="N98" s="28"/>
      <c r="O98"/>
      <c r="P98" s="28"/>
      <c r="Q98" s="28"/>
      <c r="R98" s="28"/>
      <c r="S98" s="28"/>
      <c r="T98" s="28"/>
      <c r="U98" s="28"/>
      <c r="V98" s="28"/>
    </row>
    <row r="99" spans="3:22" ht="12.75">
      <c r="C99" s="12" t="s">
        <v>7</v>
      </c>
      <c r="D99" s="26" t="s">
        <v>444</v>
      </c>
      <c r="L99" s="26">
        <v>13</v>
      </c>
      <c r="M99" s="27">
        <v>671.766</v>
      </c>
      <c r="N99" s="28"/>
      <c r="O99"/>
      <c r="P99" s="28"/>
      <c r="Q99" s="28"/>
      <c r="R99" s="28"/>
      <c r="S99" s="28"/>
      <c r="T99" s="28"/>
      <c r="U99" s="28"/>
      <c r="V99" s="28"/>
    </row>
    <row r="100" spans="3:22" ht="12.75">
      <c r="C100" s="12" t="s">
        <v>102</v>
      </c>
      <c r="D100" s="13" t="s">
        <v>229</v>
      </c>
      <c r="F100" s="19"/>
      <c r="G100" s="19"/>
      <c r="L100" s="33">
        <v>45</v>
      </c>
      <c r="M100" s="13">
        <v>224</v>
      </c>
      <c r="N100" s="28"/>
      <c r="O100"/>
      <c r="P100" s="28"/>
      <c r="Q100" s="28"/>
      <c r="R100" s="28"/>
      <c r="S100" s="28"/>
      <c r="T100" s="28"/>
      <c r="U100" s="28"/>
      <c r="V100" s="28"/>
    </row>
    <row r="101" spans="3:22" ht="12.75">
      <c r="C101" s="12" t="s">
        <v>102</v>
      </c>
      <c r="D101" s="26" t="s">
        <v>306</v>
      </c>
      <c r="F101" s="19"/>
      <c r="G101" s="19"/>
      <c r="L101" s="26">
        <v>11</v>
      </c>
      <c r="M101" s="27">
        <v>1018.08</v>
      </c>
      <c r="N101" s="28"/>
      <c r="O101"/>
      <c r="P101" s="28"/>
      <c r="Q101" s="28"/>
      <c r="R101" s="28"/>
      <c r="S101" s="28"/>
      <c r="T101" s="28"/>
      <c r="U101" s="28"/>
      <c r="V101" s="28"/>
    </row>
    <row r="102" spans="3:22" ht="12.75">
      <c r="C102" s="12" t="s">
        <v>102</v>
      </c>
      <c r="D102" s="26" t="s">
        <v>416</v>
      </c>
      <c r="L102" s="26">
        <v>51</v>
      </c>
      <c r="M102" s="13">
        <v>200</v>
      </c>
      <c r="N102" s="28"/>
      <c r="O102"/>
      <c r="P102" s="28"/>
      <c r="Q102" s="28"/>
      <c r="R102" s="28"/>
      <c r="S102" s="28"/>
      <c r="T102" s="28"/>
      <c r="U102" s="28"/>
      <c r="V102" s="28"/>
    </row>
    <row r="103" spans="3:22" ht="12.75">
      <c r="C103" s="12" t="s">
        <v>102</v>
      </c>
      <c r="D103" s="26" t="s">
        <v>435</v>
      </c>
      <c r="F103" s="19"/>
      <c r="G103" s="19"/>
      <c r="L103" s="26">
        <v>25</v>
      </c>
      <c r="M103" s="27">
        <v>535.15</v>
      </c>
      <c r="N103" s="28"/>
      <c r="O103"/>
      <c r="P103" s="28"/>
      <c r="Q103" s="28"/>
      <c r="R103" s="28"/>
      <c r="S103" s="28"/>
      <c r="T103" s="28"/>
      <c r="U103" s="28"/>
      <c r="V103" s="28"/>
    </row>
    <row r="104" spans="3:22" ht="12.75">
      <c r="C104" s="12" t="s">
        <v>102</v>
      </c>
      <c r="D104" s="26" t="s">
        <v>438</v>
      </c>
      <c r="F104" s="19"/>
      <c r="G104" s="19"/>
      <c r="L104" s="26">
        <v>3</v>
      </c>
      <c r="M104" s="27">
        <v>1405.56</v>
      </c>
      <c r="N104" s="28"/>
      <c r="O104"/>
      <c r="P104" s="28"/>
      <c r="Q104" s="28"/>
      <c r="R104" s="28"/>
      <c r="S104" s="28"/>
      <c r="T104" s="28"/>
      <c r="U104" s="28"/>
      <c r="V104" s="28"/>
    </row>
    <row r="105" spans="3:22" ht="12.75">
      <c r="C105" s="12" t="s">
        <v>102</v>
      </c>
      <c r="D105" s="26" t="s">
        <v>444</v>
      </c>
      <c r="L105" s="26">
        <v>19</v>
      </c>
      <c r="M105" s="27">
        <v>443.496</v>
      </c>
      <c r="N105" s="28"/>
      <c r="O105"/>
      <c r="P105" s="28"/>
      <c r="Q105" s="28"/>
      <c r="R105" s="28"/>
      <c r="S105" s="28"/>
      <c r="T105" s="28"/>
      <c r="U105" s="28"/>
      <c r="V105" s="28"/>
    </row>
    <row r="106" spans="3:22" ht="12.75">
      <c r="C106" s="31" t="s">
        <v>211</v>
      </c>
      <c r="D106" s="26" t="s">
        <v>323</v>
      </c>
      <c r="F106" s="19"/>
      <c r="G106" s="19"/>
      <c r="L106" s="26">
        <v>50</v>
      </c>
      <c r="M106" s="13">
        <v>200</v>
      </c>
      <c r="N106" s="28"/>
      <c r="O106"/>
      <c r="P106" s="28"/>
      <c r="Q106" s="28"/>
      <c r="R106" s="28"/>
      <c r="S106" s="28"/>
      <c r="T106" s="28"/>
      <c r="U106" s="28"/>
      <c r="V106" s="28"/>
    </row>
    <row r="107" spans="3:22" ht="12.75">
      <c r="C107" s="31" t="s">
        <v>211</v>
      </c>
      <c r="D107" s="26" t="s">
        <v>435</v>
      </c>
      <c r="F107" s="19"/>
      <c r="G107" s="19"/>
      <c r="L107" s="26">
        <v>32</v>
      </c>
      <c r="M107" s="27">
        <v>492.33799999999997</v>
      </c>
      <c r="N107" s="28"/>
      <c r="O107"/>
      <c r="P107" s="28"/>
      <c r="Q107" s="28"/>
      <c r="R107" s="28"/>
      <c r="S107" s="28"/>
      <c r="T107" s="28"/>
      <c r="U107" s="28"/>
      <c r="V107" s="28"/>
    </row>
    <row r="108" spans="3:22" ht="12.75">
      <c r="C108" s="12" t="s">
        <v>446</v>
      </c>
      <c r="D108" s="26" t="s">
        <v>444</v>
      </c>
      <c r="L108" s="26">
        <v>29</v>
      </c>
      <c r="M108" s="27">
        <v>363.058</v>
      </c>
      <c r="N108" s="28"/>
      <c r="O108"/>
      <c r="P108" s="28"/>
      <c r="Q108" s="28"/>
      <c r="R108" s="28"/>
      <c r="S108" s="28"/>
      <c r="T108" s="28"/>
      <c r="U108" s="28"/>
      <c r="V108" s="28"/>
    </row>
    <row r="109" spans="3:22" ht="12.75">
      <c r="C109" s="31" t="s">
        <v>79</v>
      </c>
      <c r="D109" s="26" t="s">
        <v>323</v>
      </c>
      <c r="F109" s="19"/>
      <c r="G109" s="19"/>
      <c r="L109" s="26">
        <v>55</v>
      </c>
      <c r="M109" s="13">
        <v>200</v>
      </c>
      <c r="N109" s="28"/>
      <c r="O109"/>
      <c r="P109" s="28"/>
      <c r="Q109" s="28"/>
      <c r="R109" s="28"/>
      <c r="S109" s="28"/>
      <c r="T109" s="28"/>
      <c r="U109" s="28"/>
      <c r="V109" s="28"/>
    </row>
    <row r="110" spans="3:22" ht="12.75">
      <c r="C110" s="12" t="s">
        <v>79</v>
      </c>
      <c r="D110" s="26" t="s">
        <v>444</v>
      </c>
      <c r="L110" s="26">
        <v>8</v>
      </c>
      <c r="M110" s="27">
        <v>893.514</v>
      </c>
      <c r="N110" s="28"/>
      <c r="O110"/>
      <c r="P110" s="28"/>
      <c r="Q110" s="28"/>
      <c r="R110" s="28"/>
      <c r="S110" s="28"/>
      <c r="T110" s="28"/>
      <c r="U110" s="28"/>
      <c r="V110" s="28"/>
    </row>
    <row r="111" spans="3:22" ht="12.75">
      <c r="C111" s="12" t="s">
        <v>445</v>
      </c>
      <c r="D111" s="26" t="s">
        <v>444</v>
      </c>
      <c r="L111" s="26">
        <v>25</v>
      </c>
      <c r="M111" s="27">
        <v>380.45</v>
      </c>
      <c r="N111" s="28"/>
      <c r="O111"/>
      <c r="P111" s="28"/>
      <c r="Q111" s="28"/>
      <c r="R111" s="28"/>
      <c r="S111" s="28"/>
      <c r="T111" s="28"/>
      <c r="U111" s="28"/>
      <c r="V111" s="28"/>
    </row>
    <row r="112" spans="3:22" ht="12.75">
      <c r="C112" s="31" t="s">
        <v>144</v>
      </c>
      <c r="D112" s="26" t="s">
        <v>309</v>
      </c>
      <c r="L112" s="26">
        <v>22</v>
      </c>
      <c r="M112" s="27">
        <v>521.43</v>
      </c>
      <c r="N112" s="28"/>
      <c r="O112"/>
      <c r="P112" s="28"/>
      <c r="Q112" s="28"/>
      <c r="R112" s="28"/>
      <c r="S112" s="28"/>
      <c r="T112" s="28"/>
      <c r="U112" s="28"/>
      <c r="V112" s="28"/>
    </row>
    <row r="113" spans="3:22" ht="12.75">
      <c r="C113" s="31" t="s">
        <v>6</v>
      </c>
      <c r="D113" s="26" t="s">
        <v>319</v>
      </c>
      <c r="L113" s="26">
        <v>64</v>
      </c>
      <c r="M113" s="13">
        <v>200</v>
      </c>
      <c r="N113" s="28"/>
      <c r="O113"/>
      <c r="P113" s="28"/>
      <c r="Q113" s="28"/>
      <c r="R113" s="28"/>
      <c r="S113" s="28"/>
      <c r="T113" s="28"/>
      <c r="U113" s="28"/>
      <c r="V113" s="28"/>
    </row>
    <row r="114" spans="3:22" ht="12.75">
      <c r="C114" s="12" t="s">
        <v>6</v>
      </c>
      <c r="D114" s="26" t="s">
        <v>444</v>
      </c>
      <c r="L114" s="26">
        <v>21</v>
      </c>
      <c r="M114" s="27">
        <v>430.452</v>
      </c>
      <c r="N114" s="28"/>
      <c r="O114"/>
      <c r="P114" s="28"/>
      <c r="Q114" s="28"/>
      <c r="R114" s="28"/>
      <c r="S114" s="28"/>
      <c r="T114" s="28"/>
      <c r="U114" s="28"/>
      <c r="V114" s="28"/>
    </row>
    <row r="115" spans="3:22" ht="12.75">
      <c r="C115" s="31" t="s">
        <v>8</v>
      </c>
      <c r="D115" s="26" t="s">
        <v>315</v>
      </c>
      <c r="L115" s="26">
        <v>14</v>
      </c>
      <c r="M115" s="27">
        <v>876.384</v>
      </c>
      <c r="N115" s="28"/>
      <c r="O115"/>
      <c r="P115" s="28"/>
      <c r="Q115" s="28"/>
      <c r="R115" s="28"/>
      <c r="S115" s="28"/>
      <c r="T115" s="28"/>
      <c r="U115" s="28"/>
      <c r="V115" s="28"/>
    </row>
    <row r="116" spans="3:22" ht="12.75">
      <c r="C116" s="31" t="s">
        <v>8</v>
      </c>
      <c r="D116" s="26" t="s">
        <v>319</v>
      </c>
      <c r="L116" s="26">
        <v>25</v>
      </c>
      <c r="M116" s="13">
        <v>700</v>
      </c>
      <c r="N116" s="28"/>
      <c r="O116"/>
      <c r="P116" s="28"/>
      <c r="Q116" s="28"/>
      <c r="R116" s="28"/>
      <c r="S116" s="28"/>
      <c r="T116" s="28"/>
      <c r="U116" s="28"/>
      <c r="V116" s="28"/>
    </row>
    <row r="117" spans="3:22" ht="12.75">
      <c r="C117" s="31" t="s">
        <v>8</v>
      </c>
      <c r="D117" s="26" t="s">
        <v>407</v>
      </c>
      <c r="L117" s="26">
        <v>62</v>
      </c>
      <c r="M117" s="13">
        <v>200</v>
      </c>
      <c r="N117" s="28"/>
      <c r="O117"/>
      <c r="P117" s="28"/>
      <c r="Q117" s="28"/>
      <c r="R117" s="28"/>
      <c r="S117" s="28"/>
      <c r="T117" s="28"/>
      <c r="U117" s="28"/>
      <c r="V117" s="28"/>
    </row>
    <row r="118" spans="3:22" ht="12.75">
      <c r="C118" s="12" t="s">
        <v>8</v>
      </c>
      <c r="D118" s="26" t="s">
        <v>444</v>
      </c>
      <c r="L118" s="26">
        <v>31</v>
      </c>
      <c r="M118" s="27">
        <v>354.36199999999997</v>
      </c>
      <c r="N118" s="28"/>
      <c r="O118"/>
      <c r="P118" s="28"/>
      <c r="Q118" s="28"/>
      <c r="R118" s="28"/>
      <c r="S118" s="28"/>
      <c r="T118" s="28"/>
      <c r="U118" s="28"/>
      <c r="V118" s="28"/>
    </row>
    <row r="119" spans="3:22" ht="12.75">
      <c r="C119" s="12" t="s">
        <v>81</v>
      </c>
      <c r="D119" s="26" t="s">
        <v>416</v>
      </c>
      <c r="L119" s="26">
        <v>55</v>
      </c>
      <c r="M119" s="13">
        <v>200</v>
      </c>
      <c r="N119" s="28"/>
      <c r="O119"/>
      <c r="P119" s="28"/>
      <c r="Q119" s="28"/>
      <c r="R119" s="28"/>
      <c r="S119" s="28"/>
      <c r="T119" s="28"/>
      <c r="U119" s="28"/>
      <c r="V119" s="28"/>
    </row>
    <row r="120" spans="3:22" ht="12.75">
      <c r="C120" s="12" t="s">
        <v>81</v>
      </c>
      <c r="D120" s="26" t="s">
        <v>444</v>
      </c>
      <c r="L120" s="26">
        <v>28</v>
      </c>
      <c r="M120" s="27">
        <v>367.406</v>
      </c>
      <c r="N120" s="28"/>
      <c r="O120"/>
      <c r="P120" s="28"/>
      <c r="Q120" s="28"/>
      <c r="R120" s="28"/>
      <c r="S120" s="28"/>
      <c r="T120" s="28"/>
      <c r="U120" s="28"/>
      <c r="V120" s="28"/>
    </row>
    <row r="121" ht="12.75">
      <c r="O121"/>
    </row>
    <row r="122" ht="12.75">
      <c r="O122"/>
    </row>
    <row r="123" ht="12.75">
      <c r="O123"/>
    </row>
    <row r="124" ht="12.75">
      <c r="O124"/>
    </row>
    <row r="125" ht="12.75">
      <c r="O125"/>
    </row>
    <row r="126" ht="12.75">
      <c r="O126"/>
    </row>
    <row r="127" ht="12.75">
      <c r="O127"/>
    </row>
    <row r="128" ht="12.75">
      <c r="O128"/>
    </row>
    <row r="129" ht="12.75">
      <c r="O129"/>
    </row>
    <row r="130" ht="12.75">
      <c r="O130"/>
    </row>
    <row r="131" ht="12.75">
      <c r="O131"/>
    </row>
    <row r="132" ht="12.75">
      <c r="O132"/>
    </row>
    <row r="133" ht="12.75">
      <c r="O133"/>
    </row>
    <row r="134" ht="12.75">
      <c r="O134"/>
    </row>
    <row r="135" ht="12.75">
      <c r="O135"/>
    </row>
  </sheetData>
  <mergeCells count="3">
    <mergeCell ref="X1:AA1"/>
    <mergeCell ref="N1:W1"/>
    <mergeCell ref="X2:AA2"/>
  </mergeCells>
  <printOptions horizontalCentered="1"/>
  <pageMargins left="0.25" right="0.25" top="0.95" bottom="0.95" header="0.25" footer="0.25"/>
  <pageSetup fitToHeight="10" fitToWidth="1" horizontalDpi="300" verticalDpi="300" orientation="landscape" scale="81" r:id="rId2"/>
  <headerFooter alignWithMargins="0">
    <oddHeader>&amp;C&amp;"Times New Roman,Bold"&amp;16 2002-2003 USFA Point Standings
Senior &amp;A - Rolling Standings</oddHeader>
    <oddFooter>&amp;L&amp;"Arial,Bold"* Permanent Resident
# Under-19&amp;"Arial,Regular"
Total = Best 5 Group II plus Best 2 Group I&amp;CPage &amp;P&amp;R&amp;"Arial,Bold"np = Did not earn points (including not competing)&amp;"Arial,Regular"
Printed &amp;D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CF74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3" customWidth="1"/>
    <col min="2" max="2" width="3.28125" style="13" customWidth="1"/>
    <col min="3" max="3" width="27.421875" style="31" customWidth="1"/>
    <col min="4" max="4" width="5.421875" style="13" customWidth="1"/>
    <col min="5" max="5" width="8.00390625" style="13" customWidth="1"/>
    <col min="6" max="6" width="5.421875" style="14" customWidth="1"/>
    <col min="7" max="13" width="5.421875" style="22" customWidth="1"/>
    <col min="14" max="27" width="5.421875" style="23" customWidth="1"/>
    <col min="28" max="28" width="9.140625" style="19" customWidth="1"/>
    <col min="29" max="84" width="9.140625" style="19" hidden="1" customWidth="1"/>
    <col min="85" max="16384" width="9.140625" style="19" customWidth="1"/>
  </cols>
  <sheetData>
    <row r="1" spans="1:27" s="7" customFormat="1" ht="12.75" customHeight="1">
      <c r="A1" s="29"/>
      <c r="B1" s="1"/>
      <c r="C1" s="2" t="s">
        <v>0</v>
      </c>
      <c r="D1" s="3" t="s">
        <v>1</v>
      </c>
      <c r="E1" s="39" t="s">
        <v>2</v>
      </c>
      <c r="F1" s="6" t="s">
        <v>234</v>
      </c>
      <c r="G1" s="5"/>
      <c r="H1" s="4" t="s">
        <v>263</v>
      </c>
      <c r="I1" s="5"/>
      <c r="J1" s="4" t="s">
        <v>220</v>
      </c>
      <c r="K1" s="5"/>
      <c r="L1" s="4" t="s">
        <v>442</v>
      </c>
      <c r="M1" s="5"/>
      <c r="N1" s="46" t="s">
        <v>223</v>
      </c>
      <c r="O1" s="44"/>
      <c r="P1" s="44"/>
      <c r="Q1" s="44"/>
      <c r="R1" s="44"/>
      <c r="S1" s="44"/>
      <c r="T1" s="44"/>
      <c r="U1" s="44"/>
      <c r="V1" s="44"/>
      <c r="W1" s="45"/>
      <c r="X1" s="44" t="s">
        <v>227</v>
      </c>
      <c r="Y1" s="44"/>
      <c r="Z1" s="44"/>
      <c r="AA1" s="45"/>
    </row>
    <row r="2" spans="1:84" s="7" customFormat="1" ht="18.75" customHeight="1">
      <c r="A2" s="1"/>
      <c r="B2" s="1"/>
      <c r="C2" s="2"/>
      <c r="D2" s="2"/>
      <c r="E2" s="39"/>
      <c r="F2" s="6" t="s">
        <v>153</v>
      </c>
      <c r="G2" s="5" t="s">
        <v>235</v>
      </c>
      <c r="H2" s="4" t="s">
        <v>153</v>
      </c>
      <c r="I2" s="5" t="s">
        <v>264</v>
      </c>
      <c r="J2" s="4" t="s">
        <v>153</v>
      </c>
      <c r="K2" s="5" t="s">
        <v>334</v>
      </c>
      <c r="L2" s="4" t="s">
        <v>205</v>
      </c>
      <c r="M2" s="5" t="s">
        <v>443</v>
      </c>
      <c r="N2" s="4" t="s">
        <v>224</v>
      </c>
      <c r="O2" s="6"/>
      <c r="P2" s="6"/>
      <c r="Q2" s="6"/>
      <c r="R2" s="6"/>
      <c r="S2" s="6"/>
      <c r="T2" s="6"/>
      <c r="U2" s="6"/>
      <c r="V2" s="6"/>
      <c r="W2" s="6"/>
      <c r="X2" s="46" t="s">
        <v>3</v>
      </c>
      <c r="Y2" s="44"/>
      <c r="Z2" s="44"/>
      <c r="AA2" s="45"/>
      <c r="AM2" s="7" t="s">
        <v>225</v>
      </c>
      <c r="BA2" s="7" t="s">
        <v>226</v>
      </c>
      <c r="BE2" s="8"/>
      <c r="BO2" s="7" t="s">
        <v>225</v>
      </c>
      <c r="CC2" s="7" t="s">
        <v>226</v>
      </c>
      <c r="CF2" s="7" t="s">
        <v>228</v>
      </c>
    </row>
    <row r="3" spans="1:43" s="7" customFormat="1" ht="11.25" customHeight="1" hidden="1">
      <c r="A3" s="1"/>
      <c r="B3" s="1"/>
      <c r="C3" s="2"/>
      <c r="D3" s="2"/>
      <c r="E3" s="40"/>
      <c r="F3" s="3">
        <f>COLUMN()</f>
        <v>6</v>
      </c>
      <c r="G3" s="10">
        <f>HLOOKUP(F2,PointTableHeader,2,FALSE)</f>
        <v>9</v>
      </c>
      <c r="H3" s="9">
        <f>COLUMN()</f>
        <v>8</v>
      </c>
      <c r="I3" s="10">
        <f>HLOOKUP(H2,PointTableHeader,2,FALSE)</f>
        <v>9</v>
      </c>
      <c r="J3" s="9">
        <f>COLUMN()</f>
        <v>10</v>
      </c>
      <c r="K3" s="10">
        <f>HLOOKUP(J2,PointTableHeader,2,FALSE)</f>
        <v>9</v>
      </c>
      <c r="L3" s="9">
        <f>COLUMN()</f>
        <v>12</v>
      </c>
      <c r="M3" s="10">
        <f>HLOOKUP(L2,PointTableHeader,2,FALSE)</f>
        <v>8</v>
      </c>
      <c r="N3" s="9">
        <f>COLUMN()</f>
        <v>14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10"/>
      <c r="AN3" s="7" t="b">
        <v>0</v>
      </c>
      <c r="AO3" s="7" t="b">
        <v>0</v>
      </c>
      <c r="AP3" s="7" t="b">
        <v>0</v>
      </c>
      <c r="AQ3" s="7" t="b">
        <v>0</v>
      </c>
    </row>
    <row r="4" spans="1:84" ht="13.5">
      <c r="A4" s="11" t="str">
        <f aca="true" t="shared" si="0" ref="A4:A51">IF(E4&lt;MinimumSr,"",IF(E4=E3,A3,ROW()-3&amp;IF(E4=E5,"T","")))</f>
        <v>1</v>
      </c>
      <c r="B4" s="11">
        <f>IF(D4&gt;=JuniorCutoff,"#","")</f>
      </c>
      <c r="C4" s="12" t="s">
        <v>134</v>
      </c>
      <c r="D4" s="13">
        <v>1976</v>
      </c>
      <c r="E4" s="41">
        <f>ROUND(IF('Men''s Epée'!$A$3=1,AM4+BA4,BO4+CC4),0)</f>
        <v>4016</v>
      </c>
      <c r="F4" s="14">
        <v>2</v>
      </c>
      <c r="G4" s="16">
        <f>IF(OR('Men''s Epée'!$A$3=1,'Men''s Epée'!$AN$3=TRUE),IF(OR(F4&gt;=49,ISNUMBER(F4)=FALSE),0,VLOOKUP(F4,PointTable,G$3,TRUE)),0)</f>
        <v>920</v>
      </c>
      <c r="H4" s="15">
        <v>2</v>
      </c>
      <c r="I4" s="16">
        <f>IF(OR('Men''s Epée'!$A$3=1,'Men''s Epée'!$AO$3=TRUE),IF(OR(H4&gt;=49,ISNUMBER(H4)=FALSE),0,VLOOKUP(H4,PointTable,I$3,TRUE)),0)</f>
        <v>920</v>
      </c>
      <c r="J4" s="15" t="s">
        <v>4</v>
      </c>
      <c r="K4" s="16">
        <f>IF(OR('Men''s Epée'!$A$3=1,'Men''s Epée'!$AP$3=TRUE),IF(OR(J4&gt;=33,ISNUMBER(J4)=FALSE),0,VLOOKUP(J4,PointTable,K$3,TRUE)),0)</f>
        <v>0</v>
      </c>
      <c r="L4" s="15">
        <v>5</v>
      </c>
      <c r="M4" s="16">
        <f>IF(OR('Men''s Epée'!$A$3=1,'Men''s Epée'!$AQ$3=TRUE),IF(OR(L4&gt;=49,ISNUMBER(L4)=FALSE),0,VLOOKUP(L4,PointTable,M$3,TRUE)),0)</f>
        <v>700</v>
      </c>
      <c r="N4" s="17">
        <v>-224</v>
      </c>
      <c r="O4" s="17">
        <v>200</v>
      </c>
      <c r="P4" s="17">
        <v>200</v>
      </c>
      <c r="Q4" s="17">
        <v>200</v>
      </c>
      <c r="R4" s="17">
        <v>200</v>
      </c>
      <c r="S4" s="17"/>
      <c r="T4" s="17"/>
      <c r="U4" s="17"/>
      <c r="V4" s="17"/>
      <c r="W4" s="18"/>
      <c r="X4" s="17">
        <v>2072.208</v>
      </c>
      <c r="Y4" s="17">
        <v>767.748</v>
      </c>
      <c r="Z4" s="17"/>
      <c r="AA4" s="18"/>
      <c r="AC4" s="19">
        <f>ABS(N4)</f>
        <v>224</v>
      </c>
      <c r="AD4" s="19">
        <f aca="true" t="shared" si="1" ref="AD4:AL4">ABS(O4)</f>
        <v>200</v>
      </c>
      <c r="AE4" s="19">
        <f t="shared" si="1"/>
        <v>200</v>
      </c>
      <c r="AF4" s="19">
        <f t="shared" si="1"/>
        <v>200</v>
      </c>
      <c r="AG4" s="19">
        <f t="shared" si="1"/>
        <v>200</v>
      </c>
      <c r="AH4" s="19">
        <f t="shared" si="1"/>
        <v>0</v>
      </c>
      <c r="AI4" s="19">
        <f t="shared" si="1"/>
        <v>0</v>
      </c>
      <c r="AJ4" s="19">
        <f t="shared" si="1"/>
        <v>0</v>
      </c>
      <c r="AK4" s="19">
        <f t="shared" si="1"/>
        <v>0</v>
      </c>
      <c r="AL4" s="19">
        <f t="shared" si="1"/>
        <v>0</v>
      </c>
      <c r="AM4" s="19">
        <f>LARGE($AC4:$AL4,1)+LARGE($AC4:$AL4,2)+LARGE($AC4:$AL4,3)+LARGE($AC4:$AL4,4)+LARGE($AC4:$AL4,5)</f>
        <v>1024</v>
      </c>
      <c r="AN4" s="19">
        <f aca="true" t="shared" si="2" ref="AN4:AN35">G4</f>
        <v>920</v>
      </c>
      <c r="AO4" s="19">
        <f aca="true" t="shared" si="3" ref="AO4:AO35">I4</f>
        <v>920</v>
      </c>
      <c r="AP4" s="19">
        <f aca="true" t="shared" si="4" ref="AP4:AP35">K4</f>
        <v>0</v>
      </c>
      <c r="AQ4" s="19">
        <f aca="true" t="shared" si="5" ref="AQ4:AQ35">M4</f>
        <v>700</v>
      </c>
      <c r="AR4" s="19">
        <f>LARGE($AC4:$AL4,6)</f>
        <v>0</v>
      </c>
      <c r="AS4" s="19">
        <f>LARGE($AC4:$AL4,7)</f>
        <v>0</v>
      </c>
      <c r="AT4" s="19">
        <f>LARGE($AC4:$AL4,8)</f>
        <v>0</v>
      </c>
      <c r="AU4" s="19">
        <f>LARGE($AC4:$AL4,9)</f>
        <v>0</v>
      </c>
      <c r="AV4" s="19">
        <f>LARGE($AC4:$AL4,10)</f>
        <v>0</v>
      </c>
      <c r="AW4" s="19">
        <f aca="true" t="shared" si="6" ref="AW4:AZ6">ABS(X4)</f>
        <v>2072.208</v>
      </c>
      <c r="AX4" s="19">
        <f t="shared" si="6"/>
        <v>767.748</v>
      </c>
      <c r="AY4" s="19">
        <f t="shared" si="6"/>
        <v>0</v>
      </c>
      <c r="AZ4" s="19">
        <f t="shared" si="6"/>
        <v>0</v>
      </c>
      <c r="BA4" s="19">
        <f>LARGE($AN4:$AZ4,1)+LARGE($AN4:$AZ4,2)</f>
        <v>2992.208</v>
      </c>
      <c r="BB4" s="19">
        <f aca="true" t="shared" si="7" ref="BB4:BB35">LARGE(AR4:AZ4,1)</f>
        <v>2072.208</v>
      </c>
      <c r="BC4" s="19">
        <f aca="true" t="shared" si="8" ref="BC4:BC35">LARGE(AR4:AZ4,2)</f>
        <v>767.748</v>
      </c>
      <c r="BE4" s="20">
        <f>MAX(N4,0)</f>
        <v>0</v>
      </c>
      <c r="BF4" s="20">
        <f aca="true" t="shared" si="9" ref="BF4:BN4">MAX(O4,0)</f>
        <v>200</v>
      </c>
      <c r="BG4" s="20">
        <f t="shared" si="9"/>
        <v>200</v>
      </c>
      <c r="BH4" s="20">
        <f t="shared" si="9"/>
        <v>200</v>
      </c>
      <c r="BI4" s="20">
        <f t="shared" si="9"/>
        <v>200</v>
      </c>
      <c r="BJ4" s="20">
        <f t="shared" si="9"/>
        <v>0</v>
      </c>
      <c r="BK4" s="20">
        <f t="shared" si="9"/>
        <v>0</v>
      </c>
      <c r="BL4" s="20">
        <f t="shared" si="9"/>
        <v>0</v>
      </c>
      <c r="BM4" s="20">
        <f t="shared" si="9"/>
        <v>0</v>
      </c>
      <c r="BN4" s="20">
        <f t="shared" si="9"/>
        <v>0</v>
      </c>
      <c r="BO4" s="8">
        <f>LARGE($BE4:$BN4,1)+LARGE($BE4:$BN4,2)+LARGE($BE4:$BN4,3)+LARGE($BE4:$BN4,4)+LARGE($BE4:$BN4,5)</f>
        <v>800</v>
      </c>
      <c r="BP4" s="8">
        <f>IF('Men''s Epée'!$AN$3=TRUE,G4,0)</f>
        <v>920</v>
      </c>
      <c r="BQ4" s="8">
        <f>IF('Men''s Epée'!$AO$3=TRUE,I4,0)</f>
        <v>920</v>
      </c>
      <c r="BR4" s="8">
        <f>IF('Men''s Epée'!$AP$3=TRUE,K4,0)</f>
        <v>0</v>
      </c>
      <c r="BS4" s="8">
        <f>IF('Men''s Epée'!$AQ$3=TRUE,M4,0)</f>
        <v>700</v>
      </c>
      <c r="BT4" s="8">
        <f>LARGE($BE4:$BN4,6)</f>
        <v>0</v>
      </c>
      <c r="BU4" s="8">
        <f>LARGE($BE4:$BN4,7)</f>
        <v>0</v>
      </c>
      <c r="BV4" s="8">
        <f>LARGE($BE4:$BN4,8)</f>
        <v>0</v>
      </c>
      <c r="BW4" s="8">
        <f>LARGE($BE4:$BN4,9)</f>
        <v>0</v>
      </c>
      <c r="BX4" s="8">
        <f>LARGE($BE4:$BN4,10)</f>
        <v>0</v>
      </c>
      <c r="BY4" s="20">
        <f aca="true" t="shared" si="10" ref="BY4:CB6">MAX(X4,0)</f>
        <v>2072.208</v>
      </c>
      <c r="BZ4" s="20">
        <f t="shared" si="10"/>
        <v>767.748</v>
      </c>
      <c r="CA4" s="20">
        <f t="shared" si="10"/>
        <v>0</v>
      </c>
      <c r="CB4" s="20">
        <f t="shared" si="10"/>
        <v>0</v>
      </c>
      <c r="CC4" s="8">
        <f>LARGE($BP4:$CB4,1)+LARGE($BP4:$CB4,2)</f>
        <v>2992.208</v>
      </c>
      <c r="CD4" s="8">
        <f aca="true" t="shared" si="11" ref="CD4:CD35">LARGE(BT4:CB4,1)</f>
        <v>2072.208</v>
      </c>
      <c r="CE4" s="8">
        <f aca="true" t="shared" si="12" ref="CE4:CE35">LARGE(BT4:CB4,2)</f>
        <v>767.748</v>
      </c>
      <c r="CF4" s="8">
        <f aca="true" t="shared" si="13" ref="CF4:CF35">ROUND(BO4+CC4,0)</f>
        <v>3792</v>
      </c>
    </row>
    <row r="5" spans="1:84" ht="13.5">
      <c r="A5" s="11" t="str">
        <f t="shared" si="0"/>
        <v>2</v>
      </c>
      <c r="B5" s="11">
        <f aca="true" t="shared" si="14" ref="B5:B35">IF(D5&gt;=JuniorCutoff,"#","")</f>
      </c>
      <c r="C5" s="12" t="s">
        <v>19</v>
      </c>
      <c r="D5" s="13">
        <v>1979</v>
      </c>
      <c r="E5" s="41">
        <f>ROUND(IF('Men''s Epée'!$A$3=1,AM5+BA5,BO5+CC5),0)</f>
        <v>3773</v>
      </c>
      <c r="F5" s="14">
        <v>1</v>
      </c>
      <c r="G5" s="16">
        <f>IF(OR('Men''s Epée'!$A$3=1,'Men''s Epée'!$AN$3=TRUE),IF(OR(F5&gt;=49,ISNUMBER(F5)=FALSE),0,VLOOKUP(F5,PointTable,G$3,TRUE)),0)</f>
        <v>1000</v>
      </c>
      <c r="H5" s="15">
        <v>1</v>
      </c>
      <c r="I5" s="16">
        <f>IF(OR('Men''s Epée'!$A$3=1,'Men''s Epée'!$AO$3=TRUE),IF(OR(H5&gt;=49,ISNUMBER(H5)=FALSE),0,VLOOKUP(H5,PointTable,I$3,TRUE)),0)</f>
        <v>1000</v>
      </c>
      <c r="J5" s="15" t="s">
        <v>4</v>
      </c>
      <c r="K5" s="16">
        <f>IF(OR('Men''s Epée'!$A$3=1,'Men''s Epée'!$AP$3=TRUE),IF(OR(J5&gt;=33,ISNUMBER(J5)=FALSE),0,VLOOKUP(J5,PointTable,K$3,TRUE)),0)</f>
        <v>0</v>
      </c>
      <c r="L5" s="15">
        <v>1</v>
      </c>
      <c r="M5" s="16">
        <f>IF(OR('Men''s Epée'!$A$3=1,'Men''s Epée'!$AQ$3=TRUE),IF(OR(L5&gt;=49,ISNUMBER(L5)=FALSE),0,VLOOKUP(L5,PointTable,M$3,TRUE)),0)</f>
        <v>1000</v>
      </c>
      <c r="N5" s="17">
        <v>1224</v>
      </c>
      <c r="O5" s="17">
        <v>200</v>
      </c>
      <c r="P5" s="17">
        <v>200</v>
      </c>
      <c r="Q5" s="17"/>
      <c r="R5" s="17"/>
      <c r="S5" s="17"/>
      <c r="T5" s="17"/>
      <c r="U5" s="17"/>
      <c r="V5" s="17"/>
      <c r="W5" s="18"/>
      <c r="X5" s="17">
        <v>1148.724</v>
      </c>
      <c r="Y5" s="17">
        <v>582.816</v>
      </c>
      <c r="Z5" s="17">
        <v>200</v>
      </c>
      <c r="AA5" s="18"/>
      <c r="AC5" s="19">
        <f aca="true" t="shared" si="15" ref="AC5:AC28">ABS(N5)</f>
        <v>1224</v>
      </c>
      <c r="AD5" s="19">
        <f aca="true" t="shared" si="16" ref="AD5:AD28">ABS(O5)</f>
        <v>200</v>
      </c>
      <c r="AE5" s="19">
        <f aca="true" t="shared" si="17" ref="AE5:AE28">ABS(P5)</f>
        <v>200</v>
      </c>
      <c r="AF5" s="19">
        <f aca="true" t="shared" si="18" ref="AF5:AF28">ABS(Q5)</f>
        <v>0</v>
      </c>
      <c r="AG5" s="19">
        <f aca="true" t="shared" si="19" ref="AG5:AG28">ABS(R5)</f>
        <v>0</v>
      </c>
      <c r="AH5" s="19">
        <f aca="true" t="shared" si="20" ref="AH5:AH28">ABS(S5)</f>
        <v>0</v>
      </c>
      <c r="AI5" s="19">
        <f aca="true" t="shared" si="21" ref="AI5:AI28">ABS(T5)</f>
        <v>0</v>
      </c>
      <c r="AJ5" s="19">
        <f aca="true" t="shared" si="22" ref="AJ5:AJ28">ABS(U5)</f>
        <v>0</v>
      </c>
      <c r="AK5" s="19">
        <f aca="true" t="shared" si="23" ref="AK5:AK28">ABS(V5)</f>
        <v>0</v>
      </c>
      <c r="AL5" s="19">
        <f aca="true" t="shared" si="24" ref="AL5:AL28">ABS(W5)</f>
        <v>0</v>
      </c>
      <c r="AM5" s="19">
        <f aca="true" t="shared" si="25" ref="AM5:AM51">LARGE($AC5:$AL5,1)+LARGE($AC5:$AL5,2)+LARGE($AC5:$AL5,3)+LARGE($AC5:$AL5,4)+LARGE($AC5:$AL5,5)</f>
        <v>1624</v>
      </c>
      <c r="AN5" s="19">
        <f t="shared" si="2"/>
        <v>1000</v>
      </c>
      <c r="AO5" s="19">
        <f t="shared" si="3"/>
        <v>1000</v>
      </c>
      <c r="AP5" s="19">
        <f t="shared" si="4"/>
        <v>0</v>
      </c>
      <c r="AQ5" s="19">
        <f t="shared" si="5"/>
        <v>1000</v>
      </c>
      <c r="AR5" s="19">
        <f aca="true" t="shared" si="26" ref="AR5:AR51">LARGE($AC5:$AL5,6)</f>
        <v>0</v>
      </c>
      <c r="AS5" s="19">
        <f aca="true" t="shared" si="27" ref="AS5:AS51">LARGE($AC5:$AL5,7)</f>
        <v>0</v>
      </c>
      <c r="AT5" s="19">
        <f aca="true" t="shared" si="28" ref="AT5:AT51">LARGE($AC5:$AL5,8)</f>
        <v>0</v>
      </c>
      <c r="AU5" s="19">
        <f aca="true" t="shared" si="29" ref="AU5:AU51">LARGE($AC5:$AL5,9)</f>
        <v>0</v>
      </c>
      <c r="AV5" s="19">
        <f aca="true" t="shared" si="30" ref="AV5:AV51">LARGE($AC5:$AL5,10)</f>
        <v>0</v>
      </c>
      <c r="AW5" s="19">
        <f t="shared" si="6"/>
        <v>1148.724</v>
      </c>
      <c r="AX5" s="19">
        <f t="shared" si="6"/>
        <v>582.816</v>
      </c>
      <c r="AY5" s="19">
        <f t="shared" si="6"/>
        <v>200</v>
      </c>
      <c r="AZ5" s="19">
        <f t="shared" si="6"/>
        <v>0</v>
      </c>
      <c r="BA5" s="19">
        <f aca="true" t="shared" si="31" ref="BA5:BA51">LARGE($AN5:$AZ5,1)+LARGE($AN5:$AZ5,2)</f>
        <v>2148.724</v>
      </c>
      <c r="BB5" s="19">
        <f t="shared" si="7"/>
        <v>1148.724</v>
      </c>
      <c r="BC5" s="19">
        <f t="shared" si="8"/>
        <v>582.816</v>
      </c>
      <c r="BE5" s="20">
        <f aca="true" t="shared" si="32" ref="BE5:BE28">MAX(N5,0)</f>
        <v>1224</v>
      </c>
      <c r="BF5" s="20">
        <f aca="true" t="shared" si="33" ref="BF5:BF28">MAX(O5,0)</f>
        <v>200</v>
      </c>
      <c r="BG5" s="20">
        <f aca="true" t="shared" si="34" ref="BG5:BG28">MAX(P5,0)</f>
        <v>200</v>
      </c>
      <c r="BH5" s="20">
        <f aca="true" t="shared" si="35" ref="BH5:BH28">MAX(Q5,0)</f>
        <v>0</v>
      </c>
      <c r="BI5" s="20">
        <f aca="true" t="shared" si="36" ref="BI5:BI28">MAX(R5,0)</f>
        <v>0</v>
      </c>
      <c r="BJ5" s="20">
        <f aca="true" t="shared" si="37" ref="BJ5:BJ28">MAX(S5,0)</f>
        <v>0</v>
      </c>
      <c r="BK5" s="20">
        <f aca="true" t="shared" si="38" ref="BK5:BK28">MAX(T5,0)</f>
        <v>0</v>
      </c>
      <c r="BL5" s="20">
        <f aca="true" t="shared" si="39" ref="BL5:BL28">MAX(U5,0)</f>
        <v>0</v>
      </c>
      <c r="BM5" s="20">
        <f aca="true" t="shared" si="40" ref="BM5:BM28">MAX(V5,0)</f>
        <v>0</v>
      </c>
      <c r="BN5" s="20">
        <f aca="true" t="shared" si="41" ref="BN5:BN28">MAX(W5,0)</f>
        <v>0</v>
      </c>
      <c r="BO5" s="8">
        <f aca="true" t="shared" si="42" ref="BO5:BO51">LARGE($BE5:$BN5,1)+LARGE($BE5:$BN5,2)+LARGE($BE5:$BN5,3)+LARGE($BE5:$BN5,4)+LARGE($BE5:$BN5,5)</f>
        <v>1624</v>
      </c>
      <c r="BP5" s="8">
        <f>IF('Men''s Epée'!$AN$3=TRUE,G5,0)</f>
        <v>1000</v>
      </c>
      <c r="BQ5" s="8">
        <f>IF('Men''s Epée'!$AO$3=TRUE,I5,0)</f>
        <v>1000</v>
      </c>
      <c r="BR5" s="8">
        <f>IF('Men''s Epée'!$AP$3=TRUE,K5,0)</f>
        <v>0</v>
      </c>
      <c r="BS5" s="8">
        <f>IF('Men''s Epée'!$AQ$3=TRUE,M5,0)</f>
        <v>1000</v>
      </c>
      <c r="BT5" s="8">
        <f aca="true" t="shared" si="43" ref="BT5:BT51">LARGE($BE5:$BN5,6)</f>
        <v>0</v>
      </c>
      <c r="BU5" s="8">
        <f aca="true" t="shared" si="44" ref="BU5:BU51">LARGE($BE5:$BN5,7)</f>
        <v>0</v>
      </c>
      <c r="BV5" s="8">
        <f aca="true" t="shared" si="45" ref="BV5:BV51">LARGE($BE5:$BN5,8)</f>
        <v>0</v>
      </c>
      <c r="BW5" s="8">
        <f aca="true" t="shared" si="46" ref="BW5:BW51">LARGE($BE5:$BN5,9)</f>
        <v>0</v>
      </c>
      <c r="BX5" s="8">
        <f aca="true" t="shared" si="47" ref="BX5:BX51">LARGE($BE5:$BN5,10)</f>
        <v>0</v>
      </c>
      <c r="BY5" s="20">
        <f t="shared" si="10"/>
        <v>1148.724</v>
      </c>
      <c r="BZ5" s="20">
        <f t="shared" si="10"/>
        <v>582.816</v>
      </c>
      <c r="CA5" s="20">
        <f t="shared" si="10"/>
        <v>200</v>
      </c>
      <c r="CB5" s="20">
        <f t="shared" si="10"/>
        <v>0</v>
      </c>
      <c r="CC5" s="8">
        <f aca="true" t="shared" si="48" ref="CC5:CC51">LARGE($BP5:$CB5,1)+LARGE($BP5:$CB5,2)</f>
        <v>2148.724</v>
      </c>
      <c r="CD5" s="8">
        <f t="shared" si="11"/>
        <v>1148.724</v>
      </c>
      <c r="CE5" s="8">
        <f t="shared" si="12"/>
        <v>582.816</v>
      </c>
      <c r="CF5" s="8">
        <f t="shared" si="13"/>
        <v>3773</v>
      </c>
    </row>
    <row r="6" spans="1:84" ht="13.5">
      <c r="A6" s="11" t="str">
        <f t="shared" si="0"/>
        <v>3</v>
      </c>
      <c r="B6" s="11">
        <f t="shared" si="14"/>
      </c>
      <c r="C6" s="12" t="s">
        <v>16</v>
      </c>
      <c r="D6" s="13">
        <v>1979</v>
      </c>
      <c r="E6" s="41">
        <f>ROUND(IF('Men''s Epée'!$A$3=1,AM6+BA6,BO6+CC6),0)</f>
        <v>3121</v>
      </c>
      <c r="F6" s="14" t="s">
        <v>4</v>
      </c>
      <c r="G6" s="16">
        <f>IF(OR('Men''s Epée'!$A$3=1,'Men''s Epée'!$AN$3=TRUE),IF(OR(F6&gt;=49,ISNUMBER(F6)=FALSE),0,VLOOKUP(F6,PointTable,G$3,TRUE)),0)</f>
        <v>0</v>
      </c>
      <c r="H6" s="15" t="s">
        <v>4</v>
      </c>
      <c r="I6" s="16">
        <f>IF(OR('Men''s Epée'!$A$3=1,'Men''s Epée'!$AO$3=TRUE),IF(OR(H6&gt;=49,ISNUMBER(H6)=FALSE),0,VLOOKUP(H6,PointTable,I$3,TRUE)),0)</f>
        <v>0</v>
      </c>
      <c r="J6" s="15" t="s">
        <v>4</v>
      </c>
      <c r="K6" s="16">
        <f>IF(OR('Men''s Epée'!$A$3=1,'Men''s Epée'!$AP$3=TRUE),IF(OR(J6&gt;=33,ISNUMBER(J6)=FALSE),0,VLOOKUP(J6,PointTable,K$3,TRUE)),0)</f>
        <v>0</v>
      </c>
      <c r="L6" s="15">
        <v>3</v>
      </c>
      <c r="M6" s="16">
        <f>IF(OR('Men''s Epée'!$A$3=1,'Men''s Epée'!$AQ$3=TRUE),IF(OR(L6&gt;=49,ISNUMBER(L6)=FALSE),0,VLOOKUP(L6,PointTable,M$3,TRUE)),0)</f>
        <v>850</v>
      </c>
      <c r="N6" s="17">
        <v>-684</v>
      </c>
      <c r="O6" s="17">
        <v>200</v>
      </c>
      <c r="P6" s="17"/>
      <c r="Q6" s="17"/>
      <c r="R6" s="17"/>
      <c r="S6" s="17"/>
      <c r="T6" s="17"/>
      <c r="U6" s="17"/>
      <c r="V6" s="17"/>
      <c r="W6" s="18"/>
      <c r="X6" s="17">
        <v>1386.714</v>
      </c>
      <c r="Y6" s="17">
        <v>773.3520000000001</v>
      </c>
      <c r="Z6" s="17">
        <v>494.05800000000005</v>
      </c>
      <c r="AA6" s="18"/>
      <c r="AC6" s="19">
        <f t="shared" si="15"/>
        <v>684</v>
      </c>
      <c r="AD6" s="19">
        <f t="shared" si="16"/>
        <v>200</v>
      </c>
      <c r="AE6" s="19">
        <f t="shared" si="17"/>
        <v>0</v>
      </c>
      <c r="AF6" s="19">
        <f t="shared" si="18"/>
        <v>0</v>
      </c>
      <c r="AG6" s="19">
        <f t="shared" si="19"/>
        <v>0</v>
      </c>
      <c r="AH6" s="19">
        <f t="shared" si="20"/>
        <v>0</v>
      </c>
      <c r="AI6" s="19">
        <f t="shared" si="21"/>
        <v>0</v>
      </c>
      <c r="AJ6" s="19">
        <f t="shared" si="22"/>
        <v>0</v>
      </c>
      <c r="AK6" s="19">
        <f t="shared" si="23"/>
        <v>0</v>
      </c>
      <c r="AL6" s="19">
        <f t="shared" si="24"/>
        <v>0</v>
      </c>
      <c r="AM6" s="19">
        <f t="shared" si="25"/>
        <v>884</v>
      </c>
      <c r="AN6" s="19">
        <f t="shared" si="2"/>
        <v>0</v>
      </c>
      <c r="AO6" s="19">
        <f t="shared" si="3"/>
        <v>0</v>
      </c>
      <c r="AP6" s="19">
        <f t="shared" si="4"/>
        <v>0</v>
      </c>
      <c r="AQ6" s="19">
        <f t="shared" si="5"/>
        <v>850</v>
      </c>
      <c r="AR6" s="19">
        <f t="shared" si="26"/>
        <v>0</v>
      </c>
      <c r="AS6" s="19">
        <f t="shared" si="27"/>
        <v>0</v>
      </c>
      <c r="AT6" s="19">
        <f t="shared" si="28"/>
        <v>0</v>
      </c>
      <c r="AU6" s="19">
        <f t="shared" si="29"/>
        <v>0</v>
      </c>
      <c r="AV6" s="19">
        <f t="shared" si="30"/>
        <v>0</v>
      </c>
      <c r="AW6" s="19">
        <f t="shared" si="6"/>
        <v>1386.714</v>
      </c>
      <c r="AX6" s="19">
        <f t="shared" si="6"/>
        <v>773.3520000000001</v>
      </c>
      <c r="AY6" s="19">
        <f t="shared" si="6"/>
        <v>494.05800000000005</v>
      </c>
      <c r="AZ6" s="19">
        <f t="shared" si="6"/>
        <v>0</v>
      </c>
      <c r="BA6" s="19">
        <f t="shared" si="31"/>
        <v>2236.714</v>
      </c>
      <c r="BB6" s="19">
        <f t="shared" si="7"/>
        <v>1386.714</v>
      </c>
      <c r="BC6" s="19">
        <f t="shared" si="8"/>
        <v>773.3520000000001</v>
      </c>
      <c r="BE6" s="20">
        <f t="shared" si="32"/>
        <v>0</v>
      </c>
      <c r="BF6" s="20">
        <f t="shared" si="33"/>
        <v>200</v>
      </c>
      <c r="BG6" s="20">
        <f t="shared" si="34"/>
        <v>0</v>
      </c>
      <c r="BH6" s="20">
        <f t="shared" si="35"/>
        <v>0</v>
      </c>
      <c r="BI6" s="20">
        <f t="shared" si="36"/>
        <v>0</v>
      </c>
      <c r="BJ6" s="20">
        <f t="shared" si="37"/>
        <v>0</v>
      </c>
      <c r="BK6" s="20">
        <f t="shared" si="38"/>
        <v>0</v>
      </c>
      <c r="BL6" s="20">
        <f t="shared" si="39"/>
        <v>0</v>
      </c>
      <c r="BM6" s="20">
        <f t="shared" si="40"/>
        <v>0</v>
      </c>
      <c r="BN6" s="20">
        <f t="shared" si="41"/>
        <v>0</v>
      </c>
      <c r="BO6" s="8">
        <f t="shared" si="42"/>
        <v>200</v>
      </c>
      <c r="BP6" s="8">
        <f>IF('Men''s Epée'!$AN$3=TRUE,G6,0)</f>
        <v>0</v>
      </c>
      <c r="BQ6" s="8">
        <f>IF('Men''s Epée'!$AO$3=TRUE,I6,0)</f>
        <v>0</v>
      </c>
      <c r="BR6" s="8">
        <f>IF('Men''s Epée'!$AP$3=TRUE,K6,0)</f>
        <v>0</v>
      </c>
      <c r="BS6" s="8">
        <f>IF('Men''s Epée'!$AQ$3=TRUE,M6,0)</f>
        <v>850</v>
      </c>
      <c r="BT6" s="8">
        <f t="shared" si="43"/>
        <v>0</v>
      </c>
      <c r="BU6" s="8">
        <f t="shared" si="44"/>
        <v>0</v>
      </c>
      <c r="BV6" s="8">
        <f t="shared" si="45"/>
        <v>0</v>
      </c>
      <c r="BW6" s="8">
        <f t="shared" si="46"/>
        <v>0</v>
      </c>
      <c r="BX6" s="8">
        <f t="shared" si="47"/>
        <v>0</v>
      </c>
      <c r="BY6" s="20">
        <f t="shared" si="10"/>
        <v>1386.714</v>
      </c>
      <c r="BZ6" s="20">
        <f t="shared" si="10"/>
        <v>773.3520000000001</v>
      </c>
      <c r="CA6" s="20">
        <f t="shared" si="10"/>
        <v>494.05800000000005</v>
      </c>
      <c r="CB6" s="20">
        <f t="shared" si="10"/>
        <v>0</v>
      </c>
      <c r="CC6" s="8">
        <f t="shared" si="48"/>
        <v>2236.714</v>
      </c>
      <c r="CD6" s="8">
        <f t="shared" si="11"/>
        <v>1386.714</v>
      </c>
      <c r="CE6" s="8">
        <f t="shared" si="12"/>
        <v>773.3520000000001</v>
      </c>
      <c r="CF6" s="8">
        <f t="shared" si="13"/>
        <v>2437</v>
      </c>
    </row>
    <row r="7" spans="1:84" ht="13.5">
      <c r="A7" s="11" t="str">
        <f t="shared" si="0"/>
        <v>4</v>
      </c>
      <c r="B7" s="11">
        <f t="shared" si="14"/>
      </c>
      <c r="C7" s="12" t="s">
        <v>21</v>
      </c>
      <c r="D7" s="13">
        <v>1983</v>
      </c>
      <c r="E7" s="41">
        <f>ROUND(IF('Men''s Epée'!$A$3=1,AM7+BA7,BO7+CC7),0)</f>
        <v>1770</v>
      </c>
      <c r="F7" s="14">
        <v>14</v>
      </c>
      <c r="G7" s="16">
        <f>IF(OR('Men''s Epée'!$A$3=1,'Men''s Epée'!$AN$3=TRUE),IF(OR(F7&gt;=49,ISNUMBER(F7)=FALSE),0,VLOOKUP(F7,PointTable,G$3,TRUE)),0)</f>
        <v>504</v>
      </c>
      <c r="H7" s="15">
        <v>3</v>
      </c>
      <c r="I7" s="16">
        <f>IF(OR('Men''s Epée'!$A$3=1,'Men''s Epée'!$AO$3=TRUE),IF(OR(H7&gt;=49,ISNUMBER(H7)=FALSE),0,VLOOKUP(H7,PointTable,I$3,TRUE)),0)</f>
        <v>850</v>
      </c>
      <c r="J7" s="15" t="s">
        <v>4</v>
      </c>
      <c r="K7" s="16">
        <f>IF(OR('Men''s Epée'!$A$3=1,'Men''s Epée'!$AP$3=TRUE),IF(OR(J7&gt;=33,ISNUMBER(J7)=FALSE),0,VLOOKUP(J7,PointTable,K$3,TRUE)),0)</f>
        <v>0</v>
      </c>
      <c r="L7" s="15">
        <v>2</v>
      </c>
      <c r="M7" s="16">
        <f>IF(OR('Men''s Epée'!$A$3=1,'Men''s Epée'!$AQ$3=TRUE),IF(OR(L7&gt;=49,ISNUMBER(L7)=FALSE),0,VLOOKUP(L7,PointTable,M$3,TRUE)),0)</f>
        <v>920</v>
      </c>
      <c r="N7" s="17"/>
      <c r="O7" s="17"/>
      <c r="P7" s="17"/>
      <c r="Q7" s="17"/>
      <c r="R7" s="17"/>
      <c r="S7" s="17"/>
      <c r="T7" s="17"/>
      <c r="U7" s="17"/>
      <c r="V7" s="17"/>
      <c r="W7" s="18"/>
      <c r="X7" s="17"/>
      <c r="Y7" s="17"/>
      <c r="Z7" s="17"/>
      <c r="AA7" s="18"/>
      <c r="AC7" s="19">
        <f t="shared" si="15"/>
        <v>0</v>
      </c>
      <c r="AD7" s="19">
        <f t="shared" si="16"/>
        <v>0</v>
      </c>
      <c r="AE7" s="19">
        <f t="shared" si="17"/>
        <v>0</v>
      </c>
      <c r="AF7" s="19">
        <f t="shared" si="18"/>
        <v>0</v>
      </c>
      <c r="AG7" s="19">
        <f t="shared" si="19"/>
        <v>0</v>
      </c>
      <c r="AH7" s="19">
        <f t="shared" si="20"/>
        <v>0</v>
      </c>
      <c r="AI7" s="19">
        <f t="shared" si="21"/>
        <v>0</v>
      </c>
      <c r="AJ7" s="19">
        <f t="shared" si="22"/>
        <v>0</v>
      </c>
      <c r="AK7" s="19">
        <f t="shared" si="23"/>
        <v>0</v>
      </c>
      <c r="AL7" s="19">
        <f t="shared" si="24"/>
        <v>0</v>
      </c>
      <c r="AM7" s="19">
        <f t="shared" si="25"/>
        <v>0</v>
      </c>
      <c r="AN7" s="19">
        <f t="shared" si="2"/>
        <v>504</v>
      </c>
      <c r="AO7" s="19">
        <f t="shared" si="3"/>
        <v>850</v>
      </c>
      <c r="AP7" s="19">
        <f t="shared" si="4"/>
        <v>0</v>
      </c>
      <c r="AQ7" s="19">
        <f t="shared" si="5"/>
        <v>920</v>
      </c>
      <c r="AR7" s="19">
        <f t="shared" si="26"/>
        <v>0</v>
      </c>
      <c r="AS7" s="19">
        <f t="shared" si="27"/>
        <v>0</v>
      </c>
      <c r="AT7" s="19">
        <f t="shared" si="28"/>
        <v>0</v>
      </c>
      <c r="AU7" s="19">
        <f t="shared" si="29"/>
        <v>0</v>
      </c>
      <c r="AV7" s="19">
        <f t="shared" si="30"/>
        <v>0</v>
      </c>
      <c r="AW7" s="19">
        <f aca="true" t="shared" si="49" ref="AW7:AW34">ABS(X7)</f>
        <v>0</v>
      </c>
      <c r="AX7" s="19">
        <f aca="true" t="shared" si="50" ref="AX7:AX34">ABS(Y7)</f>
        <v>0</v>
      </c>
      <c r="AY7" s="19">
        <f aca="true" t="shared" si="51" ref="AY7:AY34">ABS(Z7)</f>
        <v>0</v>
      </c>
      <c r="AZ7" s="19">
        <f aca="true" t="shared" si="52" ref="AZ7:AZ34">ABS(AA7)</f>
        <v>0</v>
      </c>
      <c r="BA7" s="19">
        <f t="shared" si="31"/>
        <v>1770</v>
      </c>
      <c r="BB7" s="19">
        <f t="shared" si="7"/>
        <v>0</v>
      </c>
      <c r="BC7" s="19">
        <f t="shared" si="8"/>
        <v>0</v>
      </c>
      <c r="BE7" s="20">
        <f t="shared" si="32"/>
        <v>0</v>
      </c>
      <c r="BF7" s="20">
        <f t="shared" si="33"/>
        <v>0</v>
      </c>
      <c r="BG7" s="20">
        <f t="shared" si="34"/>
        <v>0</v>
      </c>
      <c r="BH7" s="20">
        <f t="shared" si="35"/>
        <v>0</v>
      </c>
      <c r="BI7" s="20">
        <f t="shared" si="36"/>
        <v>0</v>
      </c>
      <c r="BJ7" s="20">
        <f t="shared" si="37"/>
        <v>0</v>
      </c>
      <c r="BK7" s="20">
        <f t="shared" si="38"/>
        <v>0</v>
      </c>
      <c r="BL7" s="20">
        <f t="shared" si="39"/>
        <v>0</v>
      </c>
      <c r="BM7" s="20">
        <f t="shared" si="40"/>
        <v>0</v>
      </c>
      <c r="BN7" s="20">
        <f t="shared" si="41"/>
        <v>0</v>
      </c>
      <c r="BO7" s="8">
        <f t="shared" si="42"/>
        <v>0</v>
      </c>
      <c r="BP7" s="8">
        <f>IF('Men''s Epée'!$AN$3=TRUE,G7,0)</f>
        <v>504</v>
      </c>
      <c r="BQ7" s="8">
        <f>IF('Men''s Epée'!$AO$3=TRUE,I7,0)</f>
        <v>850</v>
      </c>
      <c r="BR7" s="8">
        <f>IF('Men''s Epée'!$AP$3=TRUE,K7,0)</f>
        <v>0</v>
      </c>
      <c r="BS7" s="8">
        <f>IF('Men''s Epée'!$AQ$3=TRUE,M7,0)</f>
        <v>920</v>
      </c>
      <c r="BT7" s="8">
        <f t="shared" si="43"/>
        <v>0</v>
      </c>
      <c r="BU7" s="8">
        <f t="shared" si="44"/>
        <v>0</v>
      </c>
      <c r="BV7" s="8">
        <f t="shared" si="45"/>
        <v>0</v>
      </c>
      <c r="BW7" s="8">
        <f t="shared" si="46"/>
        <v>0</v>
      </c>
      <c r="BX7" s="8">
        <f t="shared" si="47"/>
        <v>0</v>
      </c>
      <c r="BY7" s="20">
        <f aca="true" t="shared" si="53" ref="BY7:BY34">MAX(X7,0)</f>
        <v>0</v>
      </c>
      <c r="BZ7" s="20">
        <f aca="true" t="shared" si="54" ref="BZ7:BZ34">MAX(Y7,0)</f>
        <v>0</v>
      </c>
      <c r="CA7" s="20">
        <f aca="true" t="shared" si="55" ref="CA7:CA34">MAX(Z7,0)</f>
        <v>0</v>
      </c>
      <c r="CB7" s="20">
        <f aca="true" t="shared" si="56" ref="CB7:CB34">MAX(AA7,0)</f>
        <v>0</v>
      </c>
      <c r="CC7" s="8">
        <f t="shared" si="48"/>
        <v>1770</v>
      </c>
      <c r="CD7" s="8">
        <f t="shared" si="11"/>
        <v>0</v>
      </c>
      <c r="CE7" s="8">
        <f t="shared" si="12"/>
        <v>0</v>
      </c>
      <c r="CF7" s="8">
        <f t="shared" si="13"/>
        <v>1770</v>
      </c>
    </row>
    <row r="8" spans="1:84" ht="13.5">
      <c r="A8" s="11" t="str">
        <f t="shared" si="0"/>
        <v>5</v>
      </c>
      <c r="B8" s="11">
        <f t="shared" si="14"/>
      </c>
      <c r="C8" s="32" t="s">
        <v>83</v>
      </c>
      <c r="D8" s="30">
        <v>1983</v>
      </c>
      <c r="E8" s="41">
        <f>ROUND(IF('Men''s Epée'!$A$3=1,AM8+BA8,BO8+CC8),0)</f>
        <v>1690</v>
      </c>
      <c r="F8" s="14">
        <v>20</v>
      </c>
      <c r="G8" s="16">
        <f>IF(OR('Men''s Epée'!$A$3=1,'Men''s Epée'!$AN$3=TRUE),IF(OR(F8&gt;=49,ISNUMBER(F8)=FALSE),0,VLOOKUP(F8,PointTable,G$3,TRUE)),0)</f>
        <v>344</v>
      </c>
      <c r="H8" s="15">
        <v>10</v>
      </c>
      <c r="I8" s="16">
        <f>IF(OR('Men''s Epée'!$A$3=1,'Men''s Epée'!$AO$3=TRUE),IF(OR(H8&gt;=49,ISNUMBER(H8)=FALSE),0,VLOOKUP(H8,PointTable,I$3,TRUE)),0)</f>
        <v>533</v>
      </c>
      <c r="J8" s="15">
        <v>1</v>
      </c>
      <c r="K8" s="16">
        <f>IF(OR('Men''s Epée'!$A$3=1,'Men''s Epée'!$AP$3=TRUE),IF(OR(J8&gt;=33,ISNUMBER(J8)=FALSE),0,VLOOKUP(J8,PointTable,K$3,TRUE)),0)</f>
        <v>1000</v>
      </c>
      <c r="L8" s="15">
        <v>7</v>
      </c>
      <c r="M8" s="16">
        <f>IF(OR('Men''s Epée'!$A$3=1,'Men''s Epée'!$AQ$3=TRUE),IF(OR(L8&gt;=49,ISNUMBER(L8)=FALSE),0,VLOOKUP(L8,PointTable,M$3,TRUE)),0)</f>
        <v>690</v>
      </c>
      <c r="N8" s="17"/>
      <c r="O8" s="17"/>
      <c r="P8" s="17"/>
      <c r="Q8" s="17"/>
      <c r="R8" s="17"/>
      <c r="S8" s="17"/>
      <c r="T8" s="17"/>
      <c r="U8" s="17"/>
      <c r="V8" s="17"/>
      <c r="W8" s="18"/>
      <c r="X8" s="17"/>
      <c r="Y8" s="17"/>
      <c r="Z8" s="17"/>
      <c r="AA8" s="18"/>
      <c r="AC8" s="19">
        <f>ABS(N8)</f>
        <v>0</v>
      </c>
      <c r="AD8" s="19">
        <f t="shared" si="16"/>
        <v>0</v>
      </c>
      <c r="AE8" s="19">
        <f t="shared" si="17"/>
        <v>0</v>
      </c>
      <c r="AF8" s="19">
        <f t="shared" si="18"/>
        <v>0</v>
      </c>
      <c r="AG8" s="19">
        <f t="shared" si="19"/>
        <v>0</v>
      </c>
      <c r="AH8" s="19">
        <f t="shared" si="20"/>
        <v>0</v>
      </c>
      <c r="AI8" s="19">
        <f t="shared" si="21"/>
        <v>0</v>
      </c>
      <c r="AJ8" s="19">
        <f t="shared" si="22"/>
        <v>0</v>
      </c>
      <c r="AK8" s="19">
        <f t="shared" si="23"/>
        <v>0</v>
      </c>
      <c r="AL8" s="19">
        <f t="shared" si="24"/>
        <v>0</v>
      </c>
      <c r="AM8" s="19">
        <f t="shared" si="25"/>
        <v>0</v>
      </c>
      <c r="AN8" s="19">
        <f t="shared" si="2"/>
        <v>344</v>
      </c>
      <c r="AO8" s="19">
        <f t="shared" si="3"/>
        <v>533</v>
      </c>
      <c r="AP8" s="19">
        <f t="shared" si="4"/>
        <v>1000</v>
      </c>
      <c r="AQ8" s="19">
        <f t="shared" si="5"/>
        <v>690</v>
      </c>
      <c r="AR8" s="19">
        <f t="shared" si="26"/>
        <v>0</v>
      </c>
      <c r="AS8" s="19">
        <f t="shared" si="27"/>
        <v>0</v>
      </c>
      <c r="AT8" s="19">
        <f t="shared" si="28"/>
        <v>0</v>
      </c>
      <c r="AU8" s="19">
        <f t="shared" si="29"/>
        <v>0</v>
      </c>
      <c r="AV8" s="19">
        <f t="shared" si="30"/>
        <v>0</v>
      </c>
      <c r="AW8" s="19">
        <f t="shared" si="49"/>
        <v>0</v>
      </c>
      <c r="AX8" s="19">
        <f t="shared" si="50"/>
        <v>0</v>
      </c>
      <c r="AY8" s="19">
        <f t="shared" si="51"/>
        <v>0</v>
      </c>
      <c r="AZ8" s="19">
        <f t="shared" si="52"/>
        <v>0</v>
      </c>
      <c r="BA8" s="19">
        <f t="shared" si="31"/>
        <v>1690</v>
      </c>
      <c r="BB8" s="19">
        <f t="shared" si="7"/>
        <v>0</v>
      </c>
      <c r="BC8" s="19">
        <f t="shared" si="8"/>
        <v>0</v>
      </c>
      <c r="BE8" s="20">
        <f>MAX(N8,0)</f>
        <v>0</v>
      </c>
      <c r="BF8" s="20">
        <f t="shared" si="33"/>
        <v>0</v>
      </c>
      <c r="BG8" s="20">
        <f t="shared" si="34"/>
        <v>0</v>
      </c>
      <c r="BH8" s="20">
        <f t="shared" si="35"/>
        <v>0</v>
      </c>
      <c r="BI8" s="20">
        <f t="shared" si="36"/>
        <v>0</v>
      </c>
      <c r="BJ8" s="20">
        <f t="shared" si="37"/>
        <v>0</v>
      </c>
      <c r="BK8" s="20">
        <f t="shared" si="38"/>
        <v>0</v>
      </c>
      <c r="BL8" s="20">
        <f t="shared" si="39"/>
        <v>0</v>
      </c>
      <c r="BM8" s="20">
        <f t="shared" si="40"/>
        <v>0</v>
      </c>
      <c r="BN8" s="20">
        <f t="shared" si="41"/>
        <v>0</v>
      </c>
      <c r="BO8" s="8">
        <f t="shared" si="42"/>
        <v>0</v>
      </c>
      <c r="BP8" s="8">
        <f>IF('Men''s Epée'!$AN$3=TRUE,G8,0)</f>
        <v>344</v>
      </c>
      <c r="BQ8" s="8">
        <f>IF('Men''s Epée'!$AO$3=TRUE,I8,0)</f>
        <v>533</v>
      </c>
      <c r="BR8" s="8">
        <f>IF('Men''s Epée'!$AP$3=TRUE,K8,0)</f>
        <v>1000</v>
      </c>
      <c r="BS8" s="8">
        <f>IF('Men''s Epée'!$AQ$3=TRUE,M8,0)</f>
        <v>690</v>
      </c>
      <c r="BT8" s="8">
        <f t="shared" si="43"/>
        <v>0</v>
      </c>
      <c r="BU8" s="8">
        <f t="shared" si="44"/>
        <v>0</v>
      </c>
      <c r="BV8" s="8">
        <f t="shared" si="45"/>
        <v>0</v>
      </c>
      <c r="BW8" s="8">
        <f t="shared" si="46"/>
        <v>0</v>
      </c>
      <c r="BX8" s="8">
        <f t="shared" si="47"/>
        <v>0</v>
      </c>
      <c r="BY8" s="20">
        <f t="shared" si="53"/>
        <v>0</v>
      </c>
      <c r="BZ8" s="20">
        <f t="shared" si="54"/>
        <v>0</v>
      </c>
      <c r="CA8" s="20">
        <f t="shared" si="55"/>
        <v>0</v>
      </c>
      <c r="CB8" s="20">
        <f t="shared" si="56"/>
        <v>0</v>
      </c>
      <c r="CC8" s="8">
        <f t="shared" si="48"/>
        <v>1690</v>
      </c>
      <c r="CD8" s="8">
        <f t="shared" si="11"/>
        <v>0</v>
      </c>
      <c r="CE8" s="8">
        <f t="shared" si="12"/>
        <v>0</v>
      </c>
      <c r="CF8" s="8">
        <f t="shared" si="13"/>
        <v>1690</v>
      </c>
    </row>
    <row r="9" spans="1:84" ht="13.5">
      <c r="A9" s="11" t="str">
        <f t="shared" si="0"/>
        <v>6</v>
      </c>
      <c r="B9" s="11">
        <f t="shared" si="14"/>
      </c>
      <c r="C9" s="12" t="s">
        <v>73</v>
      </c>
      <c r="D9" s="13">
        <v>1975</v>
      </c>
      <c r="E9" s="41">
        <f>ROUND(IF('Men''s Epée'!$A$3=1,AM9+BA9,BO9+CC9),0)</f>
        <v>1550</v>
      </c>
      <c r="F9" s="14">
        <v>19</v>
      </c>
      <c r="G9" s="16">
        <f>IF(OR('Men''s Epée'!$A$3=1,'Men''s Epée'!$AN$3=TRUE),IF(OR(F9&gt;=49,ISNUMBER(F9)=FALSE),0,VLOOKUP(F9,PointTable,G$3,TRUE)),0)</f>
        <v>346</v>
      </c>
      <c r="H9" s="15">
        <v>7</v>
      </c>
      <c r="I9" s="16">
        <f>IF(OR('Men''s Epée'!$A$3=1,'Men''s Epée'!$AO$3=TRUE),IF(OR(H9&gt;=49,ISNUMBER(H9)=FALSE),0,VLOOKUP(H9,PointTable,I$3,TRUE)),0)</f>
        <v>690</v>
      </c>
      <c r="J9" s="15">
        <v>5</v>
      </c>
      <c r="K9" s="16">
        <f>IF(OR('Men''s Epée'!$A$3=1,'Men''s Epée'!$AP$3=TRUE),IF(OR(J9&gt;=33,ISNUMBER(J9)=FALSE),0,VLOOKUP(J9,PointTable,K$3,TRUE)),0)</f>
        <v>700</v>
      </c>
      <c r="L9" s="15">
        <v>3</v>
      </c>
      <c r="M9" s="16">
        <f>IF(OR('Men''s Epée'!$A$3=1,'Men''s Epée'!$AQ$3=TRUE),IF(OR(L9&gt;=49,ISNUMBER(L9)=FALSE),0,VLOOKUP(L9,PointTable,M$3,TRUE)),0)</f>
        <v>850</v>
      </c>
      <c r="N9" s="17"/>
      <c r="O9" s="17"/>
      <c r="P9" s="17"/>
      <c r="Q9" s="17"/>
      <c r="R9" s="17"/>
      <c r="S9" s="17"/>
      <c r="T9" s="17"/>
      <c r="U9" s="17"/>
      <c r="V9" s="17"/>
      <c r="W9" s="18"/>
      <c r="X9" s="17"/>
      <c r="Y9" s="17"/>
      <c r="Z9" s="17"/>
      <c r="AA9" s="18"/>
      <c r="AC9" s="19">
        <f t="shared" si="15"/>
        <v>0</v>
      </c>
      <c r="AD9" s="19">
        <f t="shared" si="16"/>
        <v>0</v>
      </c>
      <c r="AE9" s="19">
        <f t="shared" si="17"/>
        <v>0</v>
      </c>
      <c r="AF9" s="19">
        <f t="shared" si="18"/>
        <v>0</v>
      </c>
      <c r="AG9" s="19">
        <f t="shared" si="19"/>
        <v>0</v>
      </c>
      <c r="AH9" s="19">
        <f t="shared" si="20"/>
        <v>0</v>
      </c>
      <c r="AI9" s="19">
        <f t="shared" si="21"/>
        <v>0</v>
      </c>
      <c r="AJ9" s="19">
        <f t="shared" si="22"/>
        <v>0</v>
      </c>
      <c r="AK9" s="19">
        <f t="shared" si="23"/>
        <v>0</v>
      </c>
      <c r="AL9" s="19">
        <f t="shared" si="24"/>
        <v>0</v>
      </c>
      <c r="AM9" s="19">
        <f t="shared" si="25"/>
        <v>0</v>
      </c>
      <c r="AN9" s="19">
        <f t="shared" si="2"/>
        <v>346</v>
      </c>
      <c r="AO9" s="19">
        <f t="shared" si="3"/>
        <v>690</v>
      </c>
      <c r="AP9" s="19">
        <f t="shared" si="4"/>
        <v>700</v>
      </c>
      <c r="AQ9" s="19">
        <f t="shared" si="5"/>
        <v>850</v>
      </c>
      <c r="AR9" s="19">
        <f t="shared" si="26"/>
        <v>0</v>
      </c>
      <c r="AS9" s="19">
        <f t="shared" si="27"/>
        <v>0</v>
      </c>
      <c r="AT9" s="19">
        <f t="shared" si="28"/>
        <v>0</v>
      </c>
      <c r="AU9" s="19">
        <f t="shared" si="29"/>
        <v>0</v>
      </c>
      <c r="AV9" s="19">
        <f t="shared" si="30"/>
        <v>0</v>
      </c>
      <c r="AW9" s="19">
        <f t="shared" si="49"/>
        <v>0</v>
      </c>
      <c r="AX9" s="19">
        <f t="shared" si="50"/>
        <v>0</v>
      </c>
      <c r="AY9" s="19">
        <f t="shared" si="51"/>
        <v>0</v>
      </c>
      <c r="AZ9" s="19">
        <f t="shared" si="52"/>
        <v>0</v>
      </c>
      <c r="BA9" s="19">
        <f t="shared" si="31"/>
        <v>1550</v>
      </c>
      <c r="BB9" s="19">
        <f t="shared" si="7"/>
        <v>0</v>
      </c>
      <c r="BC9" s="19">
        <f t="shared" si="8"/>
        <v>0</v>
      </c>
      <c r="BE9" s="20">
        <f t="shared" si="32"/>
        <v>0</v>
      </c>
      <c r="BF9" s="20">
        <f t="shared" si="33"/>
        <v>0</v>
      </c>
      <c r="BG9" s="20">
        <f t="shared" si="34"/>
        <v>0</v>
      </c>
      <c r="BH9" s="20">
        <f t="shared" si="35"/>
        <v>0</v>
      </c>
      <c r="BI9" s="20">
        <f t="shared" si="36"/>
        <v>0</v>
      </c>
      <c r="BJ9" s="20">
        <f t="shared" si="37"/>
        <v>0</v>
      </c>
      <c r="BK9" s="20">
        <f t="shared" si="38"/>
        <v>0</v>
      </c>
      <c r="BL9" s="20">
        <f t="shared" si="39"/>
        <v>0</v>
      </c>
      <c r="BM9" s="20">
        <f t="shared" si="40"/>
        <v>0</v>
      </c>
      <c r="BN9" s="20">
        <f t="shared" si="41"/>
        <v>0</v>
      </c>
      <c r="BO9" s="8">
        <f t="shared" si="42"/>
        <v>0</v>
      </c>
      <c r="BP9" s="8">
        <f>IF('Men''s Epée'!$AN$3=TRUE,G9,0)</f>
        <v>346</v>
      </c>
      <c r="BQ9" s="8">
        <f>IF('Men''s Epée'!$AO$3=TRUE,I9,0)</f>
        <v>690</v>
      </c>
      <c r="BR9" s="8">
        <f>IF('Men''s Epée'!$AP$3=TRUE,K9,0)</f>
        <v>700</v>
      </c>
      <c r="BS9" s="8">
        <f>IF('Men''s Epée'!$AQ$3=TRUE,M9,0)</f>
        <v>850</v>
      </c>
      <c r="BT9" s="8">
        <f t="shared" si="43"/>
        <v>0</v>
      </c>
      <c r="BU9" s="8">
        <f t="shared" si="44"/>
        <v>0</v>
      </c>
      <c r="BV9" s="8">
        <f t="shared" si="45"/>
        <v>0</v>
      </c>
      <c r="BW9" s="8">
        <f t="shared" si="46"/>
        <v>0</v>
      </c>
      <c r="BX9" s="8">
        <f t="shared" si="47"/>
        <v>0</v>
      </c>
      <c r="BY9" s="20">
        <f t="shared" si="53"/>
        <v>0</v>
      </c>
      <c r="BZ9" s="20">
        <f t="shared" si="54"/>
        <v>0</v>
      </c>
      <c r="CA9" s="20">
        <f t="shared" si="55"/>
        <v>0</v>
      </c>
      <c r="CB9" s="20">
        <f t="shared" si="56"/>
        <v>0</v>
      </c>
      <c r="CC9" s="8">
        <f t="shared" si="48"/>
        <v>1550</v>
      </c>
      <c r="CD9" s="8">
        <f t="shared" si="11"/>
        <v>0</v>
      </c>
      <c r="CE9" s="8">
        <f t="shared" si="12"/>
        <v>0</v>
      </c>
      <c r="CF9" s="8">
        <f t="shared" si="13"/>
        <v>1550</v>
      </c>
    </row>
    <row r="10" spans="1:84" ht="13.5">
      <c r="A10" s="11" t="str">
        <f t="shared" si="0"/>
        <v>7</v>
      </c>
      <c r="B10" s="11">
        <f t="shared" si="14"/>
      </c>
      <c r="C10" s="12" t="s">
        <v>18</v>
      </c>
      <c r="D10" s="13">
        <v>1975</v>
      </c>
      <c r="E10" s="41">
        <f>ROUND(IF('Men''s Epée'!$A$3=1,AM10+BA10,BO10+CC10),0)</f>
        <v>1535</v>
      </c>
      <c r="F10" s="14">
        <v>10</v>
      </c>
      <c r="G10" s="16">
        <f>IF(OR('Men''s Epée'!$A$3=1,'Men''s Epée'!$AN$3=TRUE),IF(OR(F10&gt;=49,ISNUMBER(F10)=FALSE),0,VLOOKUP(F10,PointTable,G$3,TRUE)),0)</f>
        <v>533</v>
      </c>
      <c r="H10" s="15">
        <v>11</v>
      </c>
      <c r="I10" s="16">
        <f>IF(OR('Men''s Epée'!$A$3=1,'Men''s Epée'!$AO$3=TRUE),IF(OR(H10&gt;=49,ISNUMBER(H10)=FALSE),0,VLOOKUP(H10,PointTable,I$3,TRUE)),0)</f>
        <v>531</v>
      </c>
      <c r="J10" s="15">
        <v>3</v>
      </c>
      <c r="K10" s="16">
        <f>IF(OR('Men''s Epée'!$A$3=1,'Men''s Epée'!$AP$3=TRUE),IF(OR(J10&gt;=33,ISNUMBER(J10)=FALSE),0,VLOOKUP(J10,PointTable,K$3,TRUE)),0)</f>
        <v>850</v>
      </c>
      <c r="L10" s="15">
        <v>8</v>
      </c>
      <c r="M10" s="16">
        <f>IF(OR('Men''s Epée'!$A$3=1,'Men''s Epée'!$AQ$3=TRUE),IF(OR(L10&gt;=49,ISNUMBER(L10)=FALSE),0,VLOOKUP(L10,PointTable,M$3,TRUE)),0)</f>
        <v>685</v>
      </c>
      <c r="N10" s="17"/>
      <c r="O10" s="17"/>
      <c r="P10" s="17"/>
      <c r="Q10" s="17"/>
      <c r="R10" s="17"/>
      <c r="S10" s="17"/>
      <c r="T10" s="17"/>
      <c r="U10" s="17"/>
      <c r="V10" s="17"/>
      <c r="W10" s="18"/>
      <c r="X10" s="17">
        <v>392.262</v>
      </c>
      <c r="Y10" s="17"/>
      <c r="Z10" s="17"/>
      <c r="AA10" s="18"/>
      <c r="AC10" s="19">
        <f t="shared" si="15"/>
        <v>0</v>
      </c>
      <c r="AD10" s="19">
        <f t="shared" si="16"/>
        <v>0</v>
      </c>
      <c r="AE10" s="19">
        <f t="shared" si="17"/>
        <v>0</v>
      </c>
      <c r="AF10" s="19">
        <f t="shared" si="18"/>
        <v>0</v>
      </c>
      <c r="AG10" s="19">
        <f t="shared" si="19"/>
        <v>0</v>
      </c>
      <c r="AH10" s="19">
        <f t="shared" si="20"/>
        <v>0</v>
      </c>
      <c r="AI10" s="19">
        <f t="shared" si="21"/>
        <v>0</v>
      </c>
      <c r="AJ10" s="19">
        <f t="shared" si="22"/>
        <v>0</v>
      </c>
      <c r="AK10" s="19">
        <f t="shared" si="23"/>
        <v>0</v>
      </c>
      <c r="AL10" s="19">
        <f t="shared" si="24"/>
        <v>0</v>
      </c>
      <c r="AM10" s="19">
        <f t="shared" si="25"/>
        <v>0</v>
      </c>
      <c r="AN10" s="19">
        <f t="shared" si="2"/>
        <v>533</v>
      </c>
      <c r="AO10" s="19">
        <f t="shared" si="3"/>
        <v>531</v>
      </c>
      <c r="AP10" s="19">
        <f t="shared" si="4"/>
        <v>850</v>
      </c>
      <c r="AQ10" s="19">
        <f t="shared" si="5"/>
        <v>685</v>
      </c>
      <c r="AR10" s="19">
        <f t="shared" si="26"/>
        <v>0</v>
      </c>
      <c r="AS10" s="19">
        <f t="shared" si="27"/>
        <v>0</v>
      </c>
      <c r="AT10" s="19">
        <f t="shared" si="28"/>
        <v>0</v>
      </c>
      <c r="AU10" s="19">
        <f t="shared" si="29"/>
        <v>0</v>
      </c>
      <c r="AV10" s="19">
        <f t="shared" si="30"/>
        <v>0</v>
      </c>
      <c r="AW10" s="19">
        <f t="shared" si="49"/>
        <v>392.262</v>
      </c>
      <c r="AX10" s="19">
        <f t="shared" si="50"/>
        <v>0</v>
      </c>
      <c r="AY10" s="19">
        <f t="shared" si="51"/>
        <v>0</v>
      </c>
      <c r="AZ10" s="19">
        <f t="shared" si="52"/>
        <v>0</v>
      </c>
      <c r="BA10" s="19">
        <f t="shared" si="31"/>
        <v>1535</v>
      </c>
      <c r="BB10" s="19">
        <f t="shared" si="7"/>
        <v>392.262</v>
      </c>
      <c r="BC10" s="19">
        <f t="shared" si="8"/>
        <v>0</v>
      </c>
      <c r="BE10" s="20">
        <f t="shared" si="32"/>
        <v>0</v>
      </c>
      <c r="BF10" s="20">
        <f t="shared" si="33"/>
        <v>0</v>
      </c>
      <c r="BG10" s="20">
        <f t="shared" si="34"/>
        <v>0</v>
      </c>
      <c r="BH10" s="20">
        <f t="shared" si="35"/>
        <v>0</v>
      </c>
      <c r="BI10" s="20">
        <f t="shared" si="36"/>
        <v>0</v>
      </c>
      <c r="BJ10" s="20">
        <f t="shared" si="37"/>
        <v>0</v>
      </c>
      <c r="BK10" s="20">
        <f t="shared" si="38"/>
        <v>0</v>
      </c>
      <c r="BL10" s="20">
        <f t="shared" si="39"/>
        <v>0</v>
      </c>
      <c r="BM10" s="20">
        <f t="shared" si="40"/>
        <v>0</v>
      </c>
      <c r="BN10" s="20">
        <f t="shared" si="41"/>
        <v>0</v>
      </c>
      <c r="BO10" s="8">
        <f t="shared" si="42"/>
        <v>0</v>
      </c>
      <c r="BP10" s="8">
        <f>IF('Men''s Epée'!$AN$3=TRUE,G10,0)</f>
        <v>533</v>
      </c>
      <c r="BQ10" s="8">
        <f>IF('Men''s Epée'!$AO$3=TRUE,I10,0)</f>
        <v>531</v>
      </c>
      <c r="BR10" s="8">
        <f>IF('Men''s Epée'!$AP$3=TRUE,K10,0)</f>
        <v>850</v>
      </c>
      <c r="BS10" s="8">
        <f>IF('Men''s Epée'!$AQ$3=TRUE,M10,0)</f>
        <v>685</v>
      </c>
      <c r="BT10" s="8">
        <f t="shared" si="43"/>
        <v>0</v>
      </c>
      <c r="BU10" s="8">
        <f t="shared" si="44"/>
        <v>0</v>
      </c>
      <c r="BV10" s="8">
        <f t="shared" si="45"/>
        <v>0</v>
      </c>
      <c r="BW10" s="8">
        <f t="shared" si="46"/>
        <v>0</v>
      </c>
      <c r="BX10" s="8">
        <f t="shared" si="47"/>
        <v>0</v>
      </c>
      <c r="BY10" s="20">
        <f t="shared" si="53"/>
        <v>392.262</v>
      </c>
      <c r="BZ10" s="20">
        <f t="shared" si="54"/>
        <v>0</v>
      </c>
      <c r="CA10" s="20">
        <f t="shared" si="55"/>
        <v>0</v>
      </c>
      <c r="CB10" s="20">
        <f t="shared" si="56"/>
        <v>0</v>
      </c>
      <c r="CC10" s="8">
        <f t="shared" si="48"/>
        <v>1535</v>
      </c>
      <c r="CD10" s="8">
        <f t="shared" si="11"/>
        <v>392.262</v>
      </c>
      <c r="CE10" s="8">
        <f t="shared" si="12"/>
        <v>0</v>
      </c>
      <c r="CF10" s="8">
        <f t="shared" si="13"/>
        <v>1535</v>
      </c>
    </row>
    <row r="11" spans="1:84" ht="13.5">
      <c r="A11" s="11" t="str">
        <f t="shared" si="0"/>
        <v>8</v>
      </c>
      <c r="B11" s="11" t="str">
        <f t="shared" si="14"/>
        <v>#</v>
      </c>
      <c r="C11" s="12" t="s">
        <v>197</v>
      </c>
      <c r="D11" s="13">
        <v>1987</v>
      </c>
      <c r="E11" s="41">
        <f>ROUND(IF('Men''s Epée'!$A$3=1,AM11+BA11,BO11+CC11),0)</f>
        <v>1395</v>
      </c>
      <c r="F11" s="14">
        <v>5</v>
      </c>
      <c r="G11" s="16">
        <f>IF(OR('Men''s Epée'!$A$3=1,'Men''s Epée'!$AN$3=TRUE),IF(OR(F11&gt;=49,ISNUMBER(F11)=FALSE),0,VLOOKUP(F11,PointTable,G$3,TRUE)),0)</f>
        <v>700</v>
      </c>
      <c r="H11" s="15">
        <v>22.5</v>
      </c>
      <c r="I11" s="16">
        <f>IF(OR('Men''s Epée'!$A$3=1,'Men''s Epée'!$AO$3=TRUE),IF(OR(H11&gt;=49,ISNUMBER(H11)=FALSE),0,VLOOKUP(H11,PointTable,I$3,TRUE)),0)</f>
        <v>339</v>
      </c>
      <c r="J11" s="15">
        <v>9</v>
      </c>
      <c r="K11" s="16">
        <f>IF(OR('Men''s Epée'!$A$3=1,'Men''s Epée'!$AP$3=TRUE),IF(OR(J11&gt;=33,ISNUMBER(J11)=FALSE),0,VLOOKUP(J11,PointTable,K$3,TRUE)),0)</f>
        <v>535</v>
      </c>
      <c r="L11" s="15">
        <v>6</v>
      </c>
      <c r="M11" s="16">
        <f>IF(OR('Men''s Epée'!$A$3=1,'Men''s Epée'!$AQ$3=TRUE),IF(OR(L11&gt;=49,ISNUMBER(L11)=FALSE),0,VLOOKUP(L11,PointTable,M$3,TRUE)),0)</f>
        <v>695</v>
      </c>
      <c r="N11" s="17"/>
      <c r="O11" s="17"/>
      <c r="P11" s="17"/>
      <c r="Q11" s="17"/>
      <c r="R11" s="17"/>
      <c r="S11" s="17"/>
      <c r="T11" s="17"/>
      <c r="U11" s="17"/>
      <c r="V11" s="17"/>
      <c r="W11" s="18"/>
      <c r="X11" s="17"/>
      <c r="Y11" s="17"/>
      <c r="Z11" s="17"/>
      <c r="AA11" s="18"/>
      <c r="AC11" s="19">
        <f t="shared" si="15"/>
        <v>0</v>
      </c>
      <c r="AD11" s="19">
        <f t="shared" si="16"/>
        <v>0</v>
      </c>
      <c r="AE11" s="19">
        <f t="shared" si="17"/>
        <v>0</v>
      </c>
      <c r="AF11" s="19">
        <f t="shared" si="18"/>
        <v>0</v>
      </c>
      <c r="AG11" s="19">
        <f t="shared" si="19"/>
        <v>0</v>
      </c>
      <c r="AH11" s="19">
        <f t="shared" si="20"/>
        <v>0</v>
      </c>
      <c r="AI11" s="19">
        <f t="shared" si="21"/>
        <v>0</v>
      </c>
      <c r="AJ11" s="19">
        <f t="shared" si="22"/>
        <v>0</v>
      </c>
      <c r="AK11" s="19">
        <f t="shared" si="23"/>
        <v>0</v>
      </c>
      <c r="AL11" s="19">
        <f t="shared" si="24"/>
        <v>0</v>
      </c>
      <c r="AM11" s="19">
        <f t="shared" si="25"/>
        <v>0</v>
      </c>
      <c r="AN11" s="19">
        <f t="shared" si="2"/>
        <v>700</v>
      </c>
      <c r="AO11" s="19">
        <f t="shared" si="3"/>
        <v>339</v>
      </c>
      <c r="AP11" s="19">
        <f t="shared" si="4"/>
        <v>535</v>
      </c>
      <c r="AQ11" s="19">
        <f t="shared" si="5"/>
        <v>695</v>
      </c>
      <c r="AR11" s="19">
        <f t="shared" si="26"/>
        <v>0</v>
      </c>
      <c r="AS11" s="19">
        <f t="shared" si="27"/>
        <v>0</v>
      </c>
      <c r="AT11" s="19">
        <f t="shared" si="28"/>
        <v>0</v>
      </c>
      <c r="AU11" s="19">
        <f t="shared" si="29"/>
        <v>0</v>
      </c>
      <c r="AV11" s="19">
        <f t="shared" si="30"/>
        <v>0</v>
      </c>
      <c r="AW11" s="19">
        <f t="shared" si="49"/>
        <v>0</v>
      </c>
      <c r="AX11" s="19">
        <f t="shared" si="50"/>
        <v>0</v>
      </c>
      <c r="AY11" s="19">
        <f t="shared" si="51"/>
        <v>0</v>
      </c>
      <c r="AZ11" s="19">
        <f t="shared" si="52"/>
        <v>0</v>
      </c>
      <c r="BA11" s="19">
        <f t="shared" si="31"/>
        <v>1395</v>
      </c>
      <c r="BB11" s="19">
        <f t="shared" si="7"/>
        <v>0</v>
      </c>
      <c r="BC11" s="19">
        <f t="shared" si="8"/>
        <v>0</v>
      </c>
      <c r="BE11" s="20">
        <f t="shared" si="32"/>
        <v>0</v>
      </c>
      <c r="BF11" s="20">
        <f t="shared" si="33"/>
        <v>0</v>
      </c>
      <c r="BG11" s="20">
        <f t="shared" si="34"/>
        <v>0</v>
      </c>
      <c r="BH11" s="20">
        <f t="shared" si="35"/>
        <v>0</v>
      </c>
      <c r="BI11" s="20">
        <f t="shared" si="36"/>
        <v>0</v>
      </c>
      <c r="BJ11" s="20">
        <f t="shared" si="37"/>
        <v>0</v>
      </c>
      <c r="BK11" s="20">
        <f t="shared" si="38"/>
        <v>0</v>
      </c>
      <c r="BL11" s="20">
        <f t="shared" si="39"/>
        <v>0</v>
      </c>
      <c r="BM11" s="20">
        <f t="shared" si="40"/>
        <v>0</v>
      </c>
      <c r="BN11" s="20">
        <f t="shared" si="41"/>
        <v>0</v>
      </c>
      <c r="BO11" s="8">
        <f t="shared" si="42"/>
        <v>0</v>
      </c>
      <c r="BP11" s="8">
        <f>IF('Men''s Epée'!$AN$3=TRUE,G11,0)</f>
        <v>700</v>
      </c>
      <c r="BQ11" s="8">
        <f>IF('Men''s Epée'!$AO$3=TRUE,I11,0)</f>
        <v>339</v>
      </c>
      <c r="BR11" s="8">
        <f>IF('Men''s Epée'!$AP$3=TRUE,K11,0)</f>
        <v>535</v>
      </c>
      <c r="BS11" s="8">
        <f>IF('Men''s Epée'!$AQ$3=TRUE,M11,0)</f>
        <v>695</v>
      </c>
      <c r="BT11" s="8">
        <f t="shared" si="43"/>
        <v>0</v>
      </c>
      <c r="BU11" s="8">
        <f t="shared" si="44"/>
        <v>0</v>
      </c>
      <c r="BV11" s="8">
        <f t="shared" si="45"/>
        <v>0</v>
      </c>
      <c r="BW11" s="8">
        <f t="shared" si="46"/>
        <v>0</v>
      </c>
      <c r="BX11" s="8">
        <f t="shared" si="47"/>
        <v>0</v>
      </c>
      <c r="BY11" s="20">
        <f t="shared" si="53"/>
        <v>0</v>
      </c>
      <c r="BZ11" s="20">
        <f t="shared" si="54"/>
        <v>0</v>
      </c>
      <c r="CA11" s="20">
        <f t="shared" si="55"/>
        <v>0</v>
      </c>
      <c r="CB11" s="20">
        <f t="shared" si="56"/>
        <v>0</v>
      </c>
      <c r="CC11" s="8">
        <f t="shared" si="48"/>
        <v>1395</v>
      </c>
      <c r="CD11" s="8">
        <f t="shared" si="11"/>
        <v>0</v>
      </c>
      <c r="CE11" s="8">
        <f t="shared" si="12"/>
        <v>0</v>
      </c>
      <c r="CF11" s="8">
        <f t="shared" si="13"/>
        <v>1395</v>
      </c>
    </row>
    <row r="12" spans="1:84" ht="13.5">
      <c r="A12" s="11" t="str">
        <f t="shared" si="0"/>
        <v>9</v>
      </c>
      <c r="B12" s="11" t="str">
        <f t="shared" si="14"/>
        <v>#</v>
      </c>
      <c r="C12" s="12" t="s">
        <v>142</v>
      </c>
      <c r="D12" s="13">
        <v>1988</v>
      </c>
      <c r="E12" s="41">
        <f>ROUND(IF('Men''s Epée'!$A$3=1,AM12+BA12,BO12+CC12),0)</f>
        <v>1390</v>
      </c>
      <c r="F12" s="14">
        <v>6</v>
      </c>
      <c r="G12" s="16">
        <f>IF(OR('Men''s Epée'!$A$3=1,'Men''s Epée'!$AN$3=TRUE),IF(OR(F12&gt;=49,ISNUMBER(F12)=FALSE),0,VLOOKUP(F12,PointTable,G$3,TRUE)),0)</f>
        <v>695</v>
      </c>
      <c r="H12" s="15">
        <v>6</v>
      </c>
      <c r="I12" s="16">
        <f>IF(OR('Men''s Epée'!$A$3=1,'Men''s Epée'!$AO$3=TRUE),IF(OR(H12&gt;=49,ISNUMBER(H12)=FALSE),0,VLOOKUP(H12,PointTable,I$3,TRUE)),0)</f>
        <v>695</v>
      </c>
      <c r="J12" s="15">
        <v>6</v>
      </c>
      <c r="K12" s="16">
        <f>IF(OR('Men''s Epée'!$A$3=1,'Men''s Epée'!$AP$3=TRUE),IF(OR(J12&gt;=33,ISNUMBER(J12)=FALSE),0,VLOOKUP(J12,PointTable,K$3,TRUE)),0)</f>
        <v>695</v>
      </c>
      <c r="L12" s="15">
        <v>9</v>
      </c>
      <c r="M12" s="16">
        <f>IF(OR('Men''s Epée'!$A$3=1,'Men''s Epée'!$AQ$3=TRUE),IF(OR(L12&gt;=49,ISNUMBER(L12)=FALSE),0,VLOOKUP(L12,PointTable,M$3,TRUE)),0)</f>
        <v>535</v>
      </c>
      <c r="N12" s="17"/>
      <c r="O12" s="17"/>
      <c r="P12" s="17"/>
      <c r="Q12" s="17"/>
      <c r="R12" s="17"/>
      <c r="S12" s="17"/>
      <c r="T12" s="17"/>
      <c r="U12" s="17"/>
      <c r="V12" s="17"/>
      <c r="W12" s="18"/>
      <c r="X12" s="17"/>
      <c r="Y12" s="17"/>
      <c r="Z12" s="17"/>
      <c r="AA12" s="18"/>
      <c r="AC12" s="19">
        <f t="shared" si="15"/>
        <v>0</v>
      </c>
      <c r="AD12" s="19">
        <f t="shared" si="16"/>
        <v>0</v>
      </c>
      <c r="AE12" s="19">
        <f t="shared" si="17"/>
        <v>0</v>
      </c>
      <c r="AF12" s="19">
        <f t="shared" si="18"/>
        <v>0</v>
      </c>
      <c r="AG12" s="19">
        <f t="shared" si="19"/>
        <v>0</v>
      </c>
      <c r="AH12" s="19">
        <f t="shared" si="20"/>
        <v>0</v>
      </c>
      <c r="AI12" s="19">
        <f t="shared" si="21"/>
        <v>0</v>
      </c>
      <c r="AJ12" s="19">
        <f t="shared" si="22"/>
        <v>0</v>
      </c>
      <c r="AK12" s="19">
        <f t="shared" si="23"/>
        <v>0</v>
      </c>
      <c r="AL12" s="19">
        <f t="shared" si="24"/>
        <v>0</v>
      </c>
      <c r="AM12" s="19">
        <f t="shared" si="25"/>
        <v>0</v>
      </c>
      <c r="AN12" s="19">
        <f t="shared" si="2"/>
        <v>695</v>
      </c>
      <c r="AO12" s="19">
        <f t="shared" si="3"/>
        <v>695</v>
      </c>
      <c r="AP12" s="19">
        <f t="shared" si="4"/>
        <v>695</v>
      </c>
      <c r="AQ12" s="19">
        <f t="shared" si="5"/>
        <v>535</v>
      </c>
      <c r="AR12" s="19">
        <f t="shared" si="26"/>
        <v>0</v>
      </c>
      <c r="AS12" s="19">
        <f t="shared" si="27"/>
        <v>0</v>
      </c>
      <c r="AT12" s="19">
        <f t="shared" si="28"/>
        <v>0</v>
      </c>
      <c r="AU12" s="19">
        <f t="shared" si="29"/>
        <v>0</v>
      </c>
      <c r="AV12" s="19">
        <f t="shared" si="30"/>
        <v>0</v>
      </c>
      <c r="AW12" s="19">
        <f aca="true" t="shared" si="57" ref="AW12:AZ13">ABS(X12)</f>
        <v>0</v>
      </c>
      <c r="AX12" s="19">
        <f t="shared" si="57"/>
        <v>0</v>
      </c>
      <c r="AY12" s="19">
        <f t="shared" si="57"/>
        <v>0</v>
      </c>
      <c r="AZ12" s="19">
        <f t="shared" si="57"/>
        <v>0</v>
      </c>
      <c r="BA12" s="19">
        <f t="shared" si="31"/>
        <v>1390</v>
      </c>
      <c r="BB12" s="19">
        <f t="shared" si="7"/>
        <v>0</v>
      </c>
      <c r="BC12" s="19">
        <f t="shared" si="8"/>
        <v>0</v>
      </c>
      <c r="BE12" s="20">
        <f t="shared" si="32"/>
        <v>0</v>
      </c>
      <c r="BF12" s="20">
        <f t="shared" si="33"/>
        <v>0</v>
      </c>
      <c r="BG12" s="20">
        <f t="shared" si="34"/>
        <v>0</v>
      </c>
      <c r="BH12" s="20">
        <f t="shared" si="35"/>
        <v>0</v>
      </c>
      <c r="BI12" s="20">
        <f t="shared" si="36"/>
        <v>0</v>
      </c>
      <c r="BJ12" s="20">
        <f t="shared" si="37"/>
        <v>0</v>
      </c>
      <c r="BK12" s="20">
        <f t="shared" si="38"/>
        <v>0</v>
      </c>
      <c r="BL12" s="20">
        <f t="shared" si="39"/>
        <v>0</v>
      </c>
      <c r="BM12" s="20">
        <f t="shared" si="40"/>
        <v>0</v>
      </c>
      <c r="BN12" s="20">
        <f t="shared" si="41"/>
        <v>0</v>
      </c>
      <c r="BO12" s="8">
        <f t="shared" si="42"/>
        <v>0</v>
      </c>
      <c r="BP12" s="8">
        <f>IF('Men''s Epée'!$AN$3=TRUE,G12,0)</f>
        <v>695</v>
      </c>
      <c r="BQ12" s="8">
        <f>IF('Men''s Epée'!$AO$3=TRUE,I12,0)</f>
        <v>695</v>
      </c>
      <c r="BR12" s="8">
        <f>IF('Men''s Epée'!$AP$3=TRUE,K12,0)</f>
        <v>695</v>
      </c>
      <c r="BS12" s="8">
        <f>IF('Men''s Epée'!$AQ$3=TRUE,M12,0)</f>
        <v>535</v>
      </c>
      <c r="BT12" s="8">
        <f t="shared" si="43"/>
        <v>0</v>
      </c>
      <c r="BU12" s="8">
        <f t="shared" si="44"/>
        <v>0</v>
      </c>
      <c r="BV12" s="8">
        <f t="shared" si="45"/>
        <v>0</v>
      </c>
      <c r="BW12" s="8">
        <f t="shared" si="46"/>
        <v>0</v>
      </c>
      <c r="BX12" s="8">
        <f t="shared" si="47"/>
        <v>0</v>
      </c>
      <c r="BY12" s="20">
        <f aca="true" t="shared" si="58" ref="BY12:CB13">MAX(X12,0)</f>
        <v>0</v>
      </c>
      <c r="BZ12" s="20">
        <f t="shared" si="58"/>
        <v>0</v>
      </c>
      <c r="CA12" s="20">
        <f t="shared" si="58"/>
        <v>0</v>
      </c>
      <c r="CB12" s="20">
        <f t="shared" si="58"/>
        <v>0</v>
      </c>
      <c r="CC12" s="8">
        <f t="shared" si="48"/>
        <v>1390</v>
      </c>
      <c r="CD12" s="8">
        <f t="shared" si="11"/>
        <v>0</v>
      </c>
      <c r="CE12" s="8">
        <f t="shared" si="12"/>
        <v>0</v>
      </c>
      <c r="CF12" s="8">
        <f t="shared" si="13"/>
        <v>1390</v>
      </c>
    </row>
    <row r="13" spans="1:84" ht="13.5">
      <c r="A13" s="11" t="str">
        <f t="shared" si="0"/>
        <v>10</v>
      </c>
      <c r="B13" s="11" t="str">
        <f t="shared" si="14"/>
        <v>#</v>
      </c>
      <c r="C13" s="12" t="s">
        <v>121</v>
      </c>
      <c r="D13" s="13">
        <v>1985</v>
      </c>
      <c r="E13" s="41">
        <f>ROUND(IF('Men''s Epée'!$A$3=1,AM13+BA13,BO13+CC13),0)</f>
        <v>1220</v>
      </c>
      <c r="F13" s="14">
        <v>9</v>
      </c>
      <c r="G13" s="16">
        <f>IF(OR('Men''s Epée'!$A$3=1,'Men''s Epée'!$AN$3=TRUE),IF(OR(F13&gt;=49,ISNUMBER(F13)=FALSE),0,VLOOKUP(F13,PointTable,G$3,TRUE)),0)</f>
        <v>535</v>
      </c>
      <c r="H13" s="15">
        <v>14</v>
      </c>
      <c r="I13" s="16">
        <f>IF(OR('Men''s Epée'!$A$3=1,'Men''s Epée'!$AO$3=TRUE),IF(OR(H13&gt;=49,ISNUMBER(H13)=FALSE),0,VLOOKUP(H13,PointTable,I$3,TRUE)),0)</f>
        <v>504</v>
      </c>
      <c r="J13" s="15">
        <v>8</v>
      </c>
      <c r="K13" s="16">
        <f>IF(OR('Men''s Epée'!$A$3=1,'Men''s Epée'!$AP$3=TRUE),IF(OR(J13&gt;=33,ISNUMBER(J13)=FALSE),0,VLOOKUP(J13,PointTable,K$3,TRUE)),0)</f>
        <v>685</v>
      </c>
      <c r="L13" s="15">
        <v>12</v>
      </c>
      <c r="M13" s="16">
        <f>IF(OR('Men''s Epée'!$A$3=1,'Men''s Epée'!$AQ$3=TRUE),IF(OR(L13&gt;=49,ISNUMBER(L13)=FALSE),0,VLOOKUP(L13,PointTable,M$3,TRUE)),0)</f>
        <v>520</v>
      </c>
      <c r="N13" s="17"/>
      <c r="O13" s="17"/>
      <c r="P13" s="17"/>
      <c r="Q13" s="17"/>
      <c r="R13" s="17"/>
      <c r="S13" s="17"/>
      <c r="T13" s="17"/>
      <c r="U13" s="17"/>
      <c r="V13" s="17"/>
      <c r="W13" s="18"/>
      <c r="X13" s="17"/>
      <c r="Y13" s="17"/>
      <c r="Z13" s="17"/>
      <c r="AA13" s="18"/>
      <c r="AC13" s="19">
        <f t="shared" si="15"/>
        <v>0</v>
      </c>
      <c r="AD13" s="19">
        <f t="shared" si="16"/>
        <v>0</v>
      </c>
      <c r="AE13" s="19">
        <f t="shared" si="17"/>
        <v>0</v>
      </c>
      <c r="AF13" s="19">
        <f t="shared" si="18"/>
        <v>0</v>
      </c>
      <c r="AG13" s="19">
        <f t="shared" si="19"/>
        <v>0</v>
      </c>
      <c r="AH13" s="19">
        <f t="shared" si="20"/>
        <v>0</v>
      </c>
      <c r="AI13" s="19">
        <f t="shared" si="21"/>
        <v>0</v>
      </c>
      <c r="AJ13" s="19">
        <f t="shared" si="22"/>
        <v>0</v>
      </c>
      <c r="AK13" s="19">
        <f t="shared" si="23"/>
        <v>0</v>
      </c>
      <c r="AL13" s="19">
        <f t="shared" si="24"/>
        <v>0</v>
      </c>
      <c r="AM13" s="19">
        <f t="shared" si="25"/>
        <v>0</v>
      </c>
      <c r="AN13" s="19">
        <f t="shared" si="2"/>
        <v>535</v>
      </c>
      <c r="AO13" s="19">
        <f t="shared" si="3"/>
        <v>504</v>
      </c>
      <c r="AP13" s="19">
        <f t="shared" si="4"/>
        <v>685</v>
      </c>
      <c r="AQ13" s="19">
        <f t="shared" si="5"/>
        <v>520</v>
      </c>
      <c r="AR13" s="19">
        <f t="shared" si="26"/>
        <v>0</v>
      </c>
      <c r="AS13" s="19">
        <f t="shared" si="27"/>
        <v>0</v>
      </c>
      <c r="AT13" s="19">
        <f t="shared" si="28"/>
        <v>0</v>
      </c>
      <c r="AU13" s="19">
        <f t="shared" si="29"/>
        <v>0</v>
      </c>
      <c r="AV13" s="19">
        <f t="shared" si="30"/>
        <v>0</v>
      </c>
      <c r="AW13" s="19">
        <f t="shared" si="57"/>
        <v>0</v>
      </c>
      <c r="AX13" s="19">
        <f t="shared" si="57"/>
        <v>0</v>
      </c>
      <c r="AY13" s="19">
        <f t="shared" si="57"/>
        <v>0</v>
      </c>
      <c r="AZ13" s="19">
        <f t="shared" si="57"/>
        <v>0</v>
      </c>
      <c r="BA13" s="19">
        <f t="shared" si="31"/>
        <v>1220</v>
      </c>
      <c r="BB13" s="19">
        <f t="shared" si="7"/>
        <v>0</v>
      </c>
      <c r="BC13" s="19">
        <f t="shared" si="8"/>
        <v>0</v>
      </c>
      <c r="BE13" s="20">
        <f t="shared" si="32"/>
        <v>0</v>
      </c>
      <c r="BF13" s="20">
        <f t="shared" si="33"/>
        <v>0</v>
      </c>
      <c r="BG13" s="20">
        <f t="shared" si="34"/>
        <v>0</v>
      </c>
      <c r="BH13" s="20">
        <f t="shared" si="35"/>
        <v>0</v>
      </c>
      <c r="BI13" s="20">
        <f t="shared" si="36"/>
        <v>0</v>
      </c>
      <c r="BJ13" s="20">
        <f t="shared" si="37"/>
        <v>0</v>
      </c>
      <c r="BK13" s="20">
        <f t="shared" si="38"/>
        <v>0</v>
      </c>
      <c r="BL13" s="20">
        <f t="shared" si="39"/>
        <v>0</v>
      </c>
      <c r="BM13" s="20">
        <f t="shared" si="40"/>
        <v>0</v>
      </c>
      <c r="BN13" s="20">
        <f t="shared" si="41"/>
        <v>0</v>
      </c>
      <c r="BO13" s="8">
        <f t="shared" si="42"/>
        <v>0</v>
      </c>
      <c r="BP13" s="8">
        <f>IF('Men''s Epée'!$AN$3=TRUE,G13,0)</f>
        <v>535</v>
      </c>
      <c r="BQ13" s="8">
        <f>IF('Men''s Epée'!$AO$3=TRUE,I13,0)</f>
        <v>504</v>
      </c>
      <c r="BR13" s="8">
        <f>IF('Men''s Epée'!$AP$3=TRUE,K13,0)</f>
        <v>685</v>
      </c>
      <c r="BS13" s="8">
        <f>IF('Men''s Epée'!$AQ$3=TRUE,M13,0)</f>
        <v>520</v>
      </c>
      <c r="BT13" s="8">
        <f t="shared" si="43"/>
        <v>0</v>
      </c>
      <c r="BU13" s="8">
        <f t="shared" si="44"/>
        <v>0</v>
      </c>
      <c r="BV13" s="8">
        <f t="shared" si="45"/>
        <v>0</v>
      </c>
      <c r="BW13" s="8">
        <f t="shared" si="46"/>
        <v>0</v>
      </c>
      <c r="BX13" s="8">
        <f t="shared" si="47"/>
        <v>0</v>
      </c>
      <c r="BY13" s="20">
        <f t="shared" si="58"/>
        <v>0</v>
      </c>
      <c r="BZ13" s="20">
        <f t="shared" si="58"/>
        <v>0</v>
      </c>
      <c r="CA13" s="20">
        <f t="shared" si="58"/>
        <v>0</v>
      </c>
      <c r="CB13" s="20">
        <f t="shared" si="58"/>
        <v>0</v>
      </c>
      <c r="CC13" s="8">
        <f t="shared" si="48"/>
        <v>1220</v>
      </c>
      <c r="CD13" s="8">
        <f t="shared" si="11"/>
        <v>0</v>
      </c>
      <c r="CE13" s="8">
        <f t="shared" si="12"/>
        <v>0</v>
      </c>
      <c r="CF13" s="8">
        <f t="shared" si="13"/>
        <v>1220</v>
      </c>
    </row>
    <row r="14" spans="1:84" ht="13.5">
      <c r="A14" s="11" t="str">
        <f t="shared" si="0"/>
        <v>11</v>
      </c>
      <c r="B14" s="11">
        <f t="shared" si="14"/>
      </c>
      <c r="C14" s="12" t="s">
        <v>20</v>
      </c>
      <c r="D14" s="13">
        <v>1978</v>
      </c>
      <c r="E14" s="41">
        <f>ROUND(IF('Men''s Epée'!$A$3=1,AM14+BA14,BO14+CC14),0)</f>
        <v>1219</v>
      </c>
      <c r="F14" s="14">
        <v>7</v>
      </c>
      <c r="G14" s="16">
        <f>IF(OR('Men''s Epée'!$A$3=1,'Men''s Epée'!$AN$3=TRUE),IF(OR(F14&gt;=49,ISNUMBER(F14)=FALSE),0,VLOOKUP(F14,PointTable,G$3,TRUE)),0)</f>
        <v>690</v>
      </c>
      <c r="H14" s="15">
        <v>17</v>
      </c>
      <c r="I14" s="16">
        <f>IF(OR('Men''s Epée'!$A$3=1,'Men''s Epée'!$AO$3=TRUE),IF(OR(H14&gt;=49,ISNUMBER(H14)=FALSE),0,VLOOKUP(H14,PointTable,I$3,TRUE)),0)</f>
        <v>350</v>
      </c>
      <c r="J14" s="15">
        <v>12</v>
      </c>
      <c r="K14" s="16">
        <f>IF(OR('Men''s Epée'!$A$3=1,'Men''s Epée'!$AP$3=TRUE),IF(OR(J14&gt;=33,ISNUMBER(J14)=FALSE),0,VLOOKUP(J14,PointTable,K$3,TRUE)),0)</f>
        <v>529</v>
      </c>
      <c r="L14" s="15">
        <v>21</v>
      </c>
      <c r="M14" s="16">
        <f>IF(OR('Men''s Epée'!$A$3=1,'Men''s Epée'!$AQ$3=TRUE),IF(OR(L14&gt;=49,ISNUMBER(L14)=FALSE),0,VLOOKUP(L14,PointTable,M$3,TRUE)),0)</f>
        <v>330</v>
      </c>
      <c r="N14" s="17"/>
      <c r="O14" s="17"/>
      <c r="P14" s="17"/>
      <c r="Q14" s="17"/>
      <c r="R14" s="17"/>
      <c r="S14" s="17"/>
      <c r="T14" s="17"/>
      <c r="U14" s="17"/>
      <c r="V14" s="17"/>
      <c r="W14" s="18"/>
      <c r="X14" s="17"/>
      <c r="Y14" s="17"/>
      <c r="Z14" s="17"/>
      <c r="AA14" s="18"/>
      <c r="AC14" s="19">
        <f t="shared" si="15"/>
        <v>0</v>
      </c>
      <c r="AD14" s="19">
        <f t="shared" si="16"/>
        <v>0</v>
      </c>
      <c r="AE14" s="19">
        <f t="shared" si="17"/>
        <v>0</v>
      </c>
      <c r="AF14" s="19">
        <f t="shared" si="18"/>
        <v>0</v>
      </c>
      <c r="AG14" s="19">
        <f t="shared" si="19"/>
        <v>0</v>
      </c>
      <c r="AH14" s="19">
        <f t="shared" si="20"/>
        <v>0</v>
      </c>
      <c r="AI14" s="19">
        <f t="shared" si="21"/>
        <v>0</v>
      </c>
      <c r="AJ14" s="19">
        <f t="shared" si="22"/>
        <v>0</v>
      </c>
      <c r="AK14" s="19">
        <f t="shared" si="23"/>
        <v>0</v>
      </c>
      <c r="AL14" s="19">
        <f t="shared" si="24"/>
        <v>0</v>
      </c>
      <c r="AM14" s="19">
        <f t="shared" si="25"/>
        <v>0</v>
      </c>
      <c r="AN14" s="19">
        <f t="shared" si="2"/>
        <v>690</v>
      </c>
      <c r="AO14" s="19">
        <f t="shared" si="3"/>
        <v>350</v>
      </c>
      <c r="AP14" s="19">
        <f t="shared" si="4"/>
        <v>529</v>
      </c>
      <c r="AQ14" s="19">
        <f t="shared" si="5"/>
        <v>330</v>
      </c>
      <c r="AR14" s="19">
        <f t="shared" si="26"/>
        <v>0</v>
      </c>
      <c r="AS14" s="19">
        <f t="shared" si="27"/>
        <v>0</v>
      </c>
      <c r="AT14" s="19">
        <f t="shared" si="28"/>
        <v>0</v>
      </c>
      <c r="AU14" s="19">
        <f t="shared" si="29"/>
        <v>0</v>
      </c>
      <c r="AV14" s="19">
        <f t="shared" si="30"/>
        <v>0</v>
      </c>
      <c r="AW14" s="19">
        <f t="shared" si="49"/>
        <v>0</v>
      </c>
      <c r="AX14" s="19">
        <f t="shared" si="50"/>
        <v>0</v>
      </c>
      <c r="AY14" s="19">
        <f t="shared" si="51"/>
        <v>0</v>
      </c>
      <c r="AZ14" s="19">
        <f t="shared" si="52"/>
        <v>0</v>
      </c>
      <c r="BA14" s="19">
        <f t="shared" si="31"/>
        <v>1219</v>
      </c>
      <c r="BB14" s="19">
        <f t="shared" si="7"/>
        <v>0</v>
      </c>
      <c r="BC14" s="19">
        <f t="shared" si="8"/>
        <v>0</v>
      </c>
      <c r="BE14" s="20">
        <f t="shared" si="32"/>
        <v>0</v>
      </c>
      <c r="BF14" s="20">
        <f t="shared" si="33"/>
        <v>0</v>
      </c>
      <c r="BG14" s="20">
        <f t="shared" si="34"/>
        <v>0</v>
      </c>
      <c r="BH14" s="20">
        <f t="shared" si="35"/>
        <v>0</v>
      </c>
      <c r="BI14" s="20">
        <f t="shared" si="36"/>
        <v>0</v>
      </c>
      <c r="BJ14" s="20">
        <f t="shared" si="37"/>
        <v>0</v>
      </c>
      <c r="BK14" s="20">
        <f t="shared" si="38"/>
        <v>0</v>
      </c>
      <c r="BL14" s="20">
        <f t="shared" si="39"/>
        <v>0</v>
      </c>
      <c r="BM14" s="20">
        <f t="shared" si="40"/>
        <v>0</v>
      </c>
      <c r="BN14" s="20">
        <f t="shared" si="41"/>
        <v>0</v>
      </c>
      <c r="BO14" s="8">
        <f t="shared" si="42"/>
        <v>0</v>
      </c>
      <c r="BP14" s="8">
        <f>IF('Men''s Epée'!$AN$3=TRUE,G14,0)</f>
        <v>690</v>
      </c>
      <c r="BQ14" s="8">
        <f>IF('Men''s Epée'!$AO$3=TRUE,I14,0)</f>
        <v>350</v>
      </c>
      <c r="BR14" s="8">
        <f>IF('Men''s Epée'!$AP$3=TRUE,K14,0)</f>
        <v>529</v>
      </c>
      <c r="BS14" s="8">
        <f>IF('Men''s Epée'!$AQ$3=TRUE,M14,0)</f>
        <v>330</v>
      </c>
      <c r="BT14" s="8">
        <f t="shared" si="43"/>
        <v>0</v>
      </c>
      <c r="BU14" s="8">
        <f t="shared" si="44"/>
        <v>0</v>
      </c>
      <c r="BV14" s="8">
        <f t="shared" si="45"/>
        <v>0</v>
      </c>
      <c r="BW14" s="8">
        <f t="shared" si="46"/>
        <v>0</v>
      </c>
      <c r="BX14" s="8">
        <f t="shared" si="47"/>
        <v>0</v>
      </c>
      <c r="BY14" s="20">
        <f t="shared" si="53"/>
        <v>0</v>
      </c>
      <c r="BZ14" s="20">
        <f t="shared" si="54"/>
        <v>0</v>
      </c>
      <c r="CA14" s="20">
        <f t="shared" si="55"/>
        <v>0</v>
      </c>
      <c r="CB14" s="20">
        <f t="shared" si="56"/>
        <v>0</v>
      </c>
      <c r="CC14" s="8">
        <f t="shared" si="48"/>
        <v>1219</v>
      </c>
      <c r="CD14" s="8">
        <f t="shared" si="11"/>
        <v>0</v>
      </c>
      <c r="CE14" s="8">
        <f t="shared" si="12"/>
        <v>0</v>
      </c>
      <c r="CF14" s="8">
        <f t="shared" si="13"/>
        <v>1219</v>
      </c>
    </row>
    <row r="15" spans="1:84" ht="13.5">
      <c r="A15" s="11" t="str">
        <f t="shared" si="0"/>
        <v>12</v>
      </c>
      <c r="B15" s="11">
        <f t="shared" si="14"/>
      </c>
      <c r="C15" s="12" t="s">
        <v>274</v>
      </c>
      <c r="D15" s="13">
        <v>1970</v>
      </c>
      <c r="E15" s="41">
        <f>ROUND(IF('Men''s Epée'!$A$3=1,AM15+BA15,BO15+CC15),0)</f>
        <v>1198</v>
      </c>
      <c r="F15" s="14" t="s">
        <v>4</v>
      </c>
      <c r="G15" s="16">
        <f>IF(OR('Men''s Epée'!$A$3=1,'Men''s Epée'!$AN$3=TRUE),IF(OR(F15&gt;=49,ISNUMBER(F15)=FALSE),0,VLOOKUP(F15,PointTable,G$3,TRUE)),0)</f>
        <v>0</v>
      </c>
      <c r="H15" s="15">
        <v>18</v>
      </c>
      <c r="I15" s="16">
        <f>IF(OR('Men''s Epée'!$A$3=1,'Men''s Epée'!$AO$3=TRUE),IF(OR(H15&gt;=49,ISNUMBER(H15)=FALSE),0,VLOOKUP(H15,PointTable,I$3,TRUE)),0)</f>
        <v>348</v>
      </c>
      <c r="J15" s="15">
        <v>3</v>
      </c>
      <c r="K15" s="16">
        <f>IF(OR('Men''s Epée'!$A$3=1,'Men''s Epée'!$AP$3=TRUE),IF(OR(J15&gt;=33,ISNUMBER(J15)=FALSE),0,VLOOKUP(J15,PointTable,K$3,TRUE)),0)</f>
        <v>850</v>
      </c>
      <c r="L15" s="15">
        <v>19</v>
      </c>
      <c r="M15" s="16">
        <f>IF(OR('Men''s Epée'!$A$3=1,'Men''s Epée'!$AQ$3=TRUE),IF(OR(L15&gt;=49,ISNUMBER(L15)=FALSE),0,VLOOKUP(L15,PointTable,M$3,TRUE)),0)</f>
        <v>340</v>
      </c>
      <c r="N15" s="17"/>
      <c r="O15" s="17"/>
      <c r="P15" s="17"/>
      <c r="Q15" s="17"/>
      <c r="R15" s="17"/>
      <c r="S15" s="17"/>
      <c r="T15" s="17"/>
      <c r="U15" s="17"/>
      <c r="V15" s="17"/>
      <c r="W15" s="18"/>
      <c r="X15" s="17"/>
      <c r="Y15" s="17"/>
      <c r="Z15" s="17"/>
      <c r="AA15" s="18"/>
      <c r="AC15" s="19">
        <f t="shared" si="15"/>
        <v>0</v>
      </c>
      <c r="AD15" s="19">
        <f t="shared" si="16"/>
        <v>0</v>
      </c>
      <c r="AE15" s="19">
        <f t="shared" si="17"/>
        <v>0</v>
      </c>
      <c r="AF15" s="19">
        <f t="shared" si="18"/>
        <v>0</v>
      </c>
      <c r="AG15" s="19">
        <f t="shared" si="19"/>
        <v>0</v>
      </c>
      <c r="AH15" s="19">
        <f t="shared" si="20"/>
        <v>0</v>
      </c>
      <c r="AI15" s="19">
        <f t="shared" si="21"/>
        <v>0</v>
      </c>
      <c r="AJ15" s="19">
        <f t="shared" si="22"/>
        <v>0</v>
      </c>
      <c r="AK15" s="19">
        <f t="shared" si="23"/>
        <v>0</v>
      </c>
      <c r="AL15" s="19">
        <f t="shared" si="24"/>
        <v>0</v>
      </c>
      <c r="AM15" s="19">
        <f t="shared" si="25"/>
        <v>0</v>
      </c>
      <c r="AN15" s="19">
        <f t="shared" si="2"/>
        <v>0</v>
      </c>
      <c r="AO15" s="19">
        <f t="shared" si="3"/>
        <v>348</v>
      </c>
      <c r="AP15" s="19">
        <f t="shared" si="4"/>
        <v>850</v>
      </c>
      <c r="AQ15" s="19">
        <f t="shared" si="5"/>
        <v>340</v>
      </c>
      <c r="AR15" s="19">
        <f t="shared" si="26"/>
        <v>0</v>
      </c>
      <c r="AS15" s="19">
        <f t="shared" si="27"/>
        <v>0</v>
      </c>
      <c r="AT15" s="19">
        <f t="shared" si="28"/>
        <v>0</v>
      </c>
      <c r="AU15" s="19">
        <f t="shared" si="29"/>
        <v>0</v>
      </c>
      <c r="AV15" s="19">
        <f t="shared" si="30"/>
        <v>0</v>
      </c>
      <c r="AW15" s="19">
        <f t="shared" si="49"/>
        <v>0</v>
      </c>
      <c r="AX15" s="19">
        <f t="shared" si="50"/>
        <v>0</v>
      </c>
      <c r="AY15" s="19">
        <f t="shared" si="51"/>
        <v>0</v>
      </c>
      <c r="AZ15" s="19">
        <f t="shared" si="52"/>
        <v>0</v>
      </c>
      <c r="BA15" s="19">
        <f t="shared" si="31"/>
        <v>1198</v>
      </c>
      <c r="BB15" s="19">
        <f t="shared" si="7"/>
        <v>0</v>
      </c>
      <c r="BC15" s="19">
        <f t="shared" si="8"/>
        <v>0</v>
      </c>
      <c r="BE15" s="20">
        <f t="shared" si="32"/>
        <v>0</v>
      </c>
      <c r="BF15" s="20">
        <f t="shared" si="33"/>
        <v>0</v>
      </c>
      <c r="BG15" s="20">
        <f t="shared" si="34"/>
        <v>0</v>
      </c>
      <c r="BH15" s="20">
        <f t="shared" si="35"/>
        <v>0</v>
      </c>
      <c r="BI15" s="20">
        <f t="shared" si="36"/>
        <v>0</v>
      </c>
      <c r="BJ15" s="20">
        <f t="shared" si="37"/>
        <v>0</v>
      </c>
      <c r="BK15" s="20">
        <f t="shared" si="38"/>
        <v>0</v>
      </c>
      <c r="BL15" s="20">
        <f t="shared" si="39"/>
        <v>0</v>
      </c>
      <c r="BM15" s="20">
        <f t="shared" si="40"/>
        <v>0</v>
      </c>
      <c r="BN15" s="20">
        <f t="shared" si="41"/>
        <v>0</v>
      </c>
      <c r="BO15" s="8">
        <f t="shared" si="42"/>
        <v>0</v>
      </c>
      <c r="BP15" s="8">
        <f>IF('Men''s Epée'!$AN$3=TRUE,G15,0)</f>
        <v>0</v>
      </c>
      <c r="BQ15" s="8">
        <f>IF('Men''s Epée'!$AO$3=TRUE,I15,0)</f>
        <v>348</v>
      </c>
      <c r="BR15" s="8">
        <f>IF('Men''s Epée'!$AP$3=TRUE,K15,0)</f>
        <v>850</v>
      </c>
      <c r="BS15" s="8">
        <f>IF('Men''s Epée'!$AQ$3=TRUE,M15,0)</f>
        <v>340</v>
      </c>
      <c r="BT15" s="8">
        <f t="shared" si="43"/>
        <v>0</v>
      </c>
      <c r="BU15" s="8">
        <f t="shared" si="44"/>
        <v>0</v>
      </c>
      <c r="BV15" s="8">
        <f t="shared" si="45"/>
        <v>0</v>
      </c>
      <c r="BW15" s="8">
        <f t="shared" si="46"/>
        <v>0</v>
      </c>
      <c r="BX15" s="8">
        <f t="shared" si="47"/>
        <v>0</v>
      </c>
      <c r="BY15" s="20">
        <f t="shared" si="53"/>
        <v>0</v>
      </c>
      <c r="BZ15" s="20">
        <f t="shared" si="54"/>
        <v>0</v>
      </c>
      <c r="CA15" s="20">
        <f t="shared" si="55"/>
        <v>0</v>
      </c>
      <c r="CB15" s="20">
        <f t="shared" si="56"/>
        <v>0</v>
      </c>
      <c r="CC15" s="8">
        <f t="shared" si="48"/>
        <v>1198</v>
      </c>
      <c r="CD15" s="8">
        <f t="shared" si="11"/>
        <v>0</v>
      </c>
      <c r="CE15" s="8">
        <f t="shared" si="12"/>
        <v>0</v>
      </c>
      <c r="CF15" s="8">
        <f t="shared" si="13"/>
        <v>1198</v>
      </c>
    </row>
    <row r="16" spans="1:84" ht="13.5">
      <c r="A16" s="11" t="str">
        <f t="shared" si="0"/>
        <v>13</v>
      </c>
      <c r="B16" s="11">
        <f t="shared" si="14"/>
      </c>
      <c r="C16" s="12" t="s">
        <v>17</v>
      </c>
      <c r="D16" s="13">
        <v>1978</v>
      </c>
      <c r="E16" s="41">
        <f>ROUND(IF('Men''s Epée'!$A$3=1,AM16+BA16,BO16+CC16),0)</f>
        <v>1196</v>
      </c>
      <c r="F16" s="14">
        <v>17</v>
      </c>
      <c r="G16" s="16">
        <f>IF(OR('Men''s Epée'!$A$3=1,'Men''s Epée'!$AN$3=TRUE),IF(OR(F16&gt;=49,ISNUMBER(F16)=FALSE),0,VLOOKUP(F16,PointTable,G$3,TRUE)),0)</f>
        <v>350</v>
      </c>
      <c r="H16" s="15">
        <v>13</v>
      </c>
      <c r="I16" s="16">
        <f>IF(OR('Men''s Epée'!$A$3=1,'Men''s Epée'!$AO$3=TRUE),IF(OR(H16&gt;=49,ISNUMBER(H16)=FALSE),0,VLOOKUP(H16,PointTable,I$3,TRUE)),0)</f>
        <v>506</v>
      </c>
      <c r="J16" s="15">
        <v>7</v>
      </c>
      <c r="K16" s="16">
        <f>IF(OR('Men''s Epée'!$A$3=1,'Men''s Epée'!$AP$3=TRUE),IF(OR(J16&gt;=33,ISNUMBER(J16)=FALSE),0,VLOOKUP(J16,PointTable,K$3,TRUE)),0)</f>
        <v>690</v>
      </c>
      <c r="L16" s="15">
        <v>32</v>
      </c>
      <c r="M16" s="16">
        <f>IF(OR('Men''s Epée'!$A$3=1,'Men''s Epée'!$AQ$3=TRUE),IF(OR(L16&gt;=49,ISNUMBER(L16)=FALSE),0,VLOOKUP(L16,PointTable,M$3,TRUE)),0)</f>
        <v>275</v>
      </c>
      <c r="N16" s="17"/>
      <c r="O16" s="17"/>
      <c r="P16" s="17"/>
      <c r="Q16" s="17"/>
      <c r="R16" s="17"/>
      <c r="S16" s="17"/>
      <c r="T16" s="17"/>
      <c r="U16" s="17"/>
      <c r="V16" s="17"/>
      <c r="W16" s="18"/>
      <c r="X16" s="17"/>
      <c r="Y16" s="17"/>
      <c r="Z16" s="17"/>
      <c r="AA16" s="18"/>
      <c r="AC16" s="19">
        <f t="shared" si="15"/>
        <v>0</v>
      </c>
      <c r="AD16" s="19">
        <f t="shared" si="16"/>
        <v>0</v>
      </c>
      <c r="AE16" s="19">
        <f t="shared" si="17"/>
        <v>0</v>
      </c>
      <c r="AF16" s="19">
        <f t="shared" si="18"/>
        <v>0</v>
      </c>
      <c r="AG16" s="19">
        <f t="shared" si="19"/>
        <v>0</v>
      </c>
      <c r="AH16" s="19">
        <f t="shared" si="20"/>
        <v>0</v>
      </c>
      <c r="AI16" s="19">
        <f t="shared" si="21"/>
        <v>0</v>
      </c>
      <c r="AJ16" s="19">
        <f t="shared" si="22"/>
        <v>0</v>
      </c>
      <c r="AK16" s="19">
        <f t="shared" si="23"/>
        <v>0</v>
      </c>
      <c r="AL16" s="19">
        <f t="shared" si="24"/>
        <v>0</v>
      </c>
      <c r="AM16" s="19">
        <f t="shared" si="25"/>
        <v>0</v>
      </c>
      <c r="AN16" s="19">
        <f t="shared" si="2"/>
        <v>350</v>
      </c>
      <c r="AO16" s="19">
        <f t="shared" si="3"/>
        <v>506</v>
      </c>
      <c r="AP16" s="19">
        <f t="shared" si="4"/>
        <v>690</v>
      </c>
      <c r="AQ16" s="19">
        <f t="shared" si="5"/>
        <v>275</v>
      </c>
      <c r="AR16" s="19">
        <f t="shared" si="26"/>
        <v>0</v>
      </c>
      <c r="AS16" s="19">
        <f t="shared" si="27"/>
        <v>0</v>
      </c>
      <c r="AT16" s="19">
        <f t="shared" si="28"/>
        <v>0</v>
      </c>
      <c r="AU16" s="19">
        <f t="shared" si="29"/>
        <v>0</v>
      </c>
      <c r="AV16" s="19">
        <f t="shared" si="30"/>
        <v>0</v>
      </c>
      <c r="AW16" s="19">
        <f aca="true" t="shared" si="59" ref="AW16:AZ17">ABS(X16)</f>
        <v>0</v>
      </c>
      <c r="AX16" s="19">
        <f t="shared" si="59"/>
        <v>0</v>
      </c>
      <c r="AY16" s="19">
        <f t="shared" si="59"/>
        <v>0</v>
      </c>
      <c r="AZ16" s="19">
        <f t="shared" si="59"/>
        <v>0</v>
      </c>
      <c r="BA16" s="19">
        <f t="shared" si="31"/>
        <v>1196</v>
      </c>
      <c r="BB16" s="19">
        <f t="shared" si="7"/>
        <v>0</v>
      </c>
      <c r="BC16" s="19">
        <f t="shared" si="8"/>
        <v>0</v>
      </c>
      <c r="BE16" s="20">
        <f t="shared" si="32"/>
        <v>0</v>
      </c>
      <c r="BF16" s="20">
        <f t="shared" si="33"/>
        <v>0</v>
      </c>
      <c r="BG16" s="20">
        <f t="shared" si="34"/>
        <v>0</v>
      </c>
      <c r="BH16" s="20">
        <f t="shared" si="35"/>
        <v>0</v>
      </c>
      <c r="BI16" s="20">
        <f t="shared" si="36"/>
        <v>0</v>
      </c>
      <c r="BJ16" s="20">
        <f t="shared" si="37"/>
        <v>0</v>
      </c>
      <c r="BK16" s="20">
        <f t="shared" si="38"/>
        <v>0</v>
      </c>
      <c r="BL16" s="20">
        <f t="shared" si="39"/>
        <v>0</v>
      </c>
      <c r="BM16" s="20">
        <f t="shared" si="40"/>
        <v>0</v>
      </c>
      <c r="BN16" s="20">
        <f t="shared" si="41"/>
        <v>0</v>
      </c>
      <c r="BO16" s="8">
        <f t="shared" si="42"/>
        <v>0</v>
      </c>
      <c r="BP16" s="8">
        <f>IF('Men''s Epée'!$AN$3=TRUE,G16,0)</f>
        <v>350</v>
      </c>
      <c r="BQ16" s="8">
        <f>IF('Men''s Epée'!$AO$3=TRUE,I16,0)</f>
        <v>506</v>
      </c>
      <c r="BR16" s="8">
        <f>IF('Men''s Epée'!$AP$3=TRUE,K16,0)</f>
        <v>690</v>
      </c>
      <c r="BS16" s="8">
        <f>IF('Men''s Epée'!$AQ$3=TRUE,M16,0)</f>
        <v>275</v>
      </c>
      <c r="BT16" s="8">
        <f t="shared" si="43"/>
        <v>0</v>
      </c>
      <c r="BU16" s="8">
        <f t="shared" si="44"/>
        <v>0</v>
      </c>
      <c r="BV16" s="8">
        <f t="shared" si="45"/>
        <v>0</v>
      </c>
      <c r="BW16" s="8">
        <f t="shared" si="46"/>
        <v>0</v>
      </c>
      <c r="BX16" s="8">
        <f t="shared" si="47"/>
        <v>0</v>
      </c>
      <c r="BY16" s="20">
        <f aca="true" t="shared" si="60" ref="BY16:CB17">MAX(X16,0)</f>
        <v>0</v>
      </c>
      <c r="BZ16" s="20">
        <f t="shared" si="60"/>
        <v>0</v>
      </c>
      <c r="CA16" s="20">
        <f t="shared" si="60"/>
        <v>0</v>
      </c>
      <c r="CB16" s="20">
        <f t="shared" si="60"/>
        <v>0</v>
      </c>
      <c r="CC16" s="8">
        <f t="shared" si="48"/>
        <v>1196</v>
      </c>
      <c r="CD16" s="8">
        <f t="shared" si="11"/>
        <v>0</v>
      </c>
      <c r="CE16" s="8">
        <f t="shared" si="12"/>
        <v>0</v>
      </c>
      <c r="CF16" s="8">
        <f t="shared" si="13"/>
        <v>1196</v>
      </c>
    </row>
    <row r="17" spans="1:84" ht="13.5">
      <c r="A17" s="11" t="str">
        <f t="shared" si="0"/>
        <v>14</v>
      </c>
      <c r="B17" s="11">
        <f t="shared" si="14"/>
      </c>
      <c r="C17" s="12" t="s">
        <v>241</v>
      </c>
      <c r="D17" s="13">
        <v>1971</v>
      </c>
      <c r="E17" s="41">
        <f>ROUND(IF('Men''s Epée'!$A$3=1,AM17+BA17,BO17+CC17),0)</f>
        <v>1064</v>
      </c>
      <c r="F17" s="14">
        <v>11</v>
      </c>
      <c r="G17" s="16">
        <f>IF(OR('Men''s Epée'!$A$3=1,'Men''s Epée'!$AN$3=TRUE),IF(OR(F17&gt;=49,ISNUMBER(F17)=FALSE),0,VLOOKUP(F17,PointTable,G$3,TRUE)),0)</f>
        <v>531</v>
      </c>
      <c r="H17" s="15" t="s">
        <v>4</v>
      </c>
      <c r="I17" s="16">
        <f>IF(OR('Men''s Epée'!$A$3=1,'Men''s Epée'!$AO$3=TRUE),IF(OR(H17&gt;=49,ISNUMBER(H17)=FALSE),0,VLOOKUP(H17,PointTable,I$3,TRUE)),0)</f>
        <v>0</v>
      </c>
      <c r="J17" s="15">
        <v>10</v>
      </c>
      <c r="K17" s="16">
        <f>IF(OR('Men''s Epée'!$A$3=1,'Men''s Epée'!$AP$3=TRUE),IF(OR(J17&gt;=33,ISNUMBER(J17)=FALSE),0,VLOOKUP(J17,PointTable,K$3,TRUE)),0)</f>
        <v>533</v>
      </c>
      <c r="L17" s="15">
        <v>10</v>
      </c>
      <c r="M17" s="16">
        <f>IF(OR('Men''s Epée'!$A$3=1,'Men''s Epée'!$AQ$3=TRUE),IF(OR(L17&gt;=49,ISNUMBER(L17)=FALSE),0,VLOOKUP(L17,PointTable,M$3,TRUE)),0)</f>
        <v>530</v>
      </c>
      <c r="N17" s="17"/>
      <c r="O17" s="17"/>
      <c r="P17" s="17"/>
      <c r="Q17" s="17"/>
      <c r="R17" s="17"/>
      <c r="S17" s="17"/>
      <c r="T17" s="17"/>
      <c r="U17" s="17"/>
      <c r="V17" s="17"/>
      <c r="W17" s="18"/>
      <c r="X17" s="17"/>
      <c r="Y17" s="17"/>
      <c r="Z17" s="17"/>
      <c r="AA17" s="18"/>
      <c r="AC17" s="19">
        <f t="shared" si="15"/>
        <v>0</v>
      </c>
      <c r="AD17" s="19">
        <f t="shared" si="16"/>
        <v>0</v>
      </c>
      <c r="AE17" s="19">
        <f t="shared" si="17"/>
        <v>0</v>
      </c>
      <c r="AF17" s="19">
        <f t="shared" si="18"/>
        <v>0</v>
      </c>
      <c r="AG17" s="19">
        <f t="shared" si="19"/>
        <v>0</v>
      </c>
      <c r="AH17" s="19">
        <f t="shared" si="20"/>
        <v>0</v>
      </c>
      <c r="AI17" s="19">
        <f t="shared" si="21"/>
        <v>0</v>
      </c>
      <c r="AJ17" s="19">
        <f t="shared" si="22"/>
        <v>0</v>
      </c>
      <c r="AK17" s="19">
        <f t="shared" si="23"/>
        <v>0</v>
      </c>
      <c r="AL17" s="19">
        <f t="shared" si="24"/>
        <v>0</v>
      </c>
      <c r="AM17" s="19">
        <f t="shared" si="25"/>
        <v>0</v>
      </c>
      <c r="AN17" s="19">
        <f t="shared" si="2"/>
        <v>531</v>
      </c>
      <c r="AO17" s="19">
        <f t="shared" si="3"/>
        <v>0</v>
      </c>
      <c r="AP17" s="19">
        <f t="shared" si="4"/>
        <v>533</v>
      </c>
      <c r="AQ17" s="19">
        <f t="shared" si="5"/>
        <v>530</v>
      </c>
      <c r="AR17" s="19">
        <f t="shared" si="26"/>
        <v>0</v>
      </c>
      <c r="AS17" s="19">
        <f t="shared" si="27"/>
        <v>0</v>
      </c>
      <c r="AT17" s="19">
        <f t="shared" si="28"/>
        <v>0</v>
      </c>
      <c r="AU17" s="19">
        <f t="shared" si="29"/>
        <v>0</v>
      </c>
      <c r="AV17" s="19">
        <f t="shared" si="30"/>
        <v>0</v>
      </c>
      <c r="AW17" s="19">
        <f t="shared" si="59"/>
        <v>0</v>
      </c>
      <c r="AX17" s="19">
        <f t="shared" si="59"/>
        <v>0</v>
      </c>
      <c r="AY17" s="19">
        <f t="shared" si="59"/>
        <v>0</v>
      </c>
      <c r="AZ17" s="19">
        <f t="shared" si="59"/>
        <v>0</v>
      </c>
      <c r="BA17" s="19">
        <f t="shared" si="31"/>
        <v>1064</v>
      </c>
      <c r="BB17" s="19">
        <f t="shared" si="7"/>
        <v>0</v>
      </c>
      <c r="BC17" s="19">
        <f t="shared" si="8"/>
        <v>0</v>
      </c>
      <c r="BE17" s="20">
        <f t="shared" si="32"/>
        <v>0</v>
      </c>
      <c r="BF17" s="20">
        <f t="shared" si="33"/>
        <v>0</v>
      </c>
      <c r="BG17" s="20">
        <f t="shared" si="34"/>
        <v>0</v>
      </c>
      <c r="BH17" s="20">
        <f t="shared" si="35"/>
        <v>0</v>
      </c>
      <c r="BI17" s="20">
        <f t="shared" si="36"/>
        <v>0</v>
      </c>
      <c r="BJ17" s="20">
        <f t="shared" si="37"/>
        <v>0</v>
      </c>
      <c r="BK17" s="20">
        <f t="shared" si="38"/>
        <v>0</v>
      </c>
      <c r="BL17" s="20">
        <f t="shared" si="39"/>
        <v>0</v>
      </c>
      <c r="BM17" s="20">
        <f t="shared" si="40"/>
        <v>0</v>
      </c>
      <c r="BN17" s="20">
        <f t="shared" si="41"/>
        <v>0</v>
      </c>
      <c r="BO17" s="8">
        <f t="shared" si="42"/>
        <v>0</v>
      </c>
      <c r="BP17" s="8">
        <f>IF('Men''s Epée'!$AN$3=TRUE,G17,0)</f>
        <v>531</v>
      </c>
      <c r="BQ17" s="8">
        <f>IF('Men''s Epée'!$AO$3=TRUE,I17,0)</f>
        <v>0</v>
      </c>
      <c r="BR17" s="8">
        <f>IF('Men''s Epée'!$AP$3=TRUE,K17,0)</f>
        <v>533</v>
      </c>
      <c r="BS17" s="8">
        <f>IF('Men''s Epée'!$AQ$3=TRUE,M17,0)</f>
        <v>530</v>
      </c>
      <c r="BT17" s="8">
        <f t="shared" si="43"/>
        <v>0</v>
      </c>
      <c r="BU17" s="8">
        <f t="shared" si="44"/>
        <v>0</v>
      </c>
      <c r="BV17" s="8">
        <f t="shared" si="45"/>
        <v>0</v>
      </c>
      <c r="BW17" s="8">
        <f t="shared" si="46"/>
        <v>0</v>
      </c>
      <c r="BX17" s="8">
        <f t="shared" si="47"/>
        <v>0</v>
      </c>
      <c r="BY17" s="20">
        <f t="shared" si="60"/>
        <v>0</v>
      </c>
      <c r="BZ17" s="20">
        <f t="shared" si="60"/>
        <v>0</v>
      </c>
      <c r="CA17" s="20">
        <f t="shared" si="60"/>
        <v>0</v>
      </c>
      <c r="CB17" s="20">
        <f t="shared" si="60"/>
        <v>0</v>
      </c>
      <c r="CC17" s="8">
        <f t="shared" si="48"/>
        <v>1064</v>
      </c>
      <c r="CD17" s="8">
        <f t="shared" si="11"/>
        <v>0</v>
      </c>
      <c r="CE17" s="8">
        <f t="shared" si="12"/>
        <v>0</v>
      </c>
      <c r="CF17" s="8">
        <f t="shared" si="13"/>
        <v>1064</v>
      </c>
    </row>
    <row r="18" spans="1:84" ht="13.5">
      <c r="A18" s="11" t="str">
        <f t="shared" si="0"/>
        <v>15</v>
      </c>
      <c r="B18" s="11">
        <f t="shared" si="14"/>
      </c>
      <c r="C18" s="32" t="s">
        <v>82</v>
      </c>
      <c r="D18" s="30">
        <v>1978</v>
      </c>
      <c r="E18" s="41">
        <f>ROUND(IF('Men''s Epée'!$A$3=1,AM18+BA18,BO18+CC18),0)</f>
        <v>1033</v>
      </c>
      <c r="F18" s="14">
        <v>15</v>
      </c>
      <c r="G18" s="16">
        <f>IF(OR('Men''s Epée'!$A$3=1,'Men''s Epée'!$AN$3=TRUE),IF(OR(F18&gt;=49,ISNUMBER(F18)=FALSE),0,VLOOKUP(F18,PointTable,G$3,TRUE)),0)</f>
        <v>502</v>
      </c>
      <c r="H18" s="15">
        <v>28</v>
      </c>
      <c r="I18" s="16">
        <f>IF(OR('Men''s Epée'!$A$3=1,'Men''s Epée'!$AO$3=TRUE),IF(OR(H18&gt;=49,ISNUMBER(H18)=FALSE),0,VLOOKUP(H18,PointTable,I$3,TRUE)),0)</f>
        <v>283</v>
      </c>
      <c r="J18" s="15">
        <v>11</v>
      </c>
      <c r="K18" s="16">
        <f>IF(OR('Men''s Epée'!$A$3=1,'Men''s Epée'!$AP$3=TRUE),IF(OR(J18&gt;=33,ISNUMBER(J18)=FALSE),0,VLOOKUP(J18,PointTable,K$3,TRUE)),0)</f>
        <v>531</v>
      </c>
      <c r="L18" s="15">
        <v>27</v>
      </c>
      <c r="M18" s="16">
        <f>IF(OR('Men''s Epée'!$A$3=1,'Men''s Epée'!$AQ$3=TRUE),IF(OR(L18&gt;=49,ISNUMBER(L18)=FALSE),0,VLOOKUP(L18,PointTable,M$3,TRUE)),0)</f>
        <v>300</v>
      </c>
      <c r="N18" s="17"/>
      <c r="O18" s="17"/>
      <c r="P18" s="17"/>
      <c r="Q18" s="17"/>
      <c r="R18" s="17"/>
      <c r="S18" s="17"/>
      <c r="T18" s="17"/>
      <c r="U18" s="17"/>
      <c r="V18" s="17"/>
      <c r="W18" s="18"/>
      <c r="X18" s="17"/>
      <c r="Y18" s="17"/>
      <c r="Z18" s="17"/>
      <c r="AA18" s="18"/>
      <c r="AC18" s="19">
        <f t="shared" si="15"/>
        <v>0</v>
      </c>
      <c r="AD18" s="19">
        <f t="shared" si="16"/>
        <v>0</v>
      </c>
      <c r="AE18" s="19">
        <f t="shared" si="17"/>
        <v>0</v>
      </c>
      <c r="AF18" s="19">
        <f t="shared" si="18"/>
        <v>0</v>
      </c>
      <c r="AG18" s="19">
        <f t="shared" si="19"/>
        <v>0</v>
      </c>
      <c r="AH18" s="19">
        <f t="shared" si="20"/>
        <v>0</v>
      </c>
      <c r="AI18" s="19">
        <f t="shared" si="21"/>
        <v>0</v>
      </c>
      <c r="AJ18" s="19">
        <f t="shared" si="22"/>
        <v>0</v>
      </c>
      <c r="AK18" s="19">
        <f t="shared" si="23"/>
        <v>0</v>
      </c>
      <c r="AL18" s="19">
        <f t="shared" si="24"/>
        <v>0</v>
      </c>
      <c r="AM18" s="19">
        <f t="shared" si="25"/>
        <v>0</v>
      </c>
      <c r="AN18" s="19">
        <f t="shared" si="2"/>
        <v>502</v>
      </c>
      <c r="AO18" s="19">
        <f t="shared" si="3"/>
        <v>283</v>
      </c>
      <c r="AP18" s="19">
        <f t="shared" si="4"/>
        <v>531</v>
      </c>
      <c r="AQ18" s="19">
        <f t="shared" si="5"/>
        <v>300</v>
      </c>
      <c r="AR18" s="19">
        <f t="shared" si="26"/>
        <v>0</v>
      </c>
      <c r="AS18" s="19">
        <f t="shared" si="27"/>
        <v>0</v>
      </c>
      <c r="AT18" s="19">
        <f t="shared" si="28"/>
        <v>0</v>
      </c>
      <c r="AU18" s="19">
        <f t="shared" si="29"/>
        <v>0</v>
      </c>
      <c r="AV18" s="19">
        <f t="shared" si="30"/>
        <v>0</v>
      </c>
      <c r="AW18" s="19">
        <f t="shared" si="49"/>
        <v>0</v>
      </c>
      <c r="AX18" s="19">
        <f t="shared" si="50"/>
        <v>0</v>
      </c>
      <c r="AY18" s="19">
        <f t="shared" si="51"/>
        <v>0</v>
      </c>
      <c r="AZ18" s="19">
        <f t="shared" si="52"/>
        <v>0</v>
      </c>
      <c r="BA18" s="19">
        <f t="shared" si="31"/>
        <v>1033</v>
      </c>
      <c r="BB18" s="19">
        <f t="shared" si="7"/>
        <v>0</v>
      </c>
      <c r="BC18" s="19">
        <f t="shared" si="8"/>
        <v>0</v>
      </c>
      <c r="BE18" s="20">
        <f t="shared" si="32"/>
        <v>0</v>
      </c>
      <c r="BF18" s="20">
        <f t="shared" si="33"/>
        <v>0</v>
      </c>
      <c r="BG18" s="20">
        <f t="shared" si="34"/>
        <v>0</v>
      </c>
      <c r="BH18" s="20">
        <f t="shared" si="35"/>
        <v>0</v>
      </c>
      <c r="BI18" s="20">
        <f t="shared" si="36"/>
        <v>0</v>
      </c>
      <c r="BJ18" s="20">
        <f t="shared" si="37"/>
        <v>0</v>
      </c>
      <c r="BK18" s="20">
        <f t="shared" si="38"/>
        <v>0</v>
      </c>
      <c r="BL18" s="20">
        <f t="shared" si="39"/>
        <v>0</v>
      </c>
      <c r="BM18" s="20">
        <f t="shared" si="40"/>
        <v>0</v>
      </c>
      <c r="BN18" s="20">
        <f t="shared" si="41"/>
        <v>0</v>
      </c>
      <c r="BO18" s="8">
        <f t="shared" si="42"/>
        <v>0</v>
      </c>
      <c r="BP18" s="8">
        <f>IF('Men''s Epée'!$AN$3=TRUE,G18,0)</f>
        <v>502</v>
      </c>
      <c r="BQ18" s="8">
        <f>IF('Men''s Epée'!$AO$3=TRUE,I18,0)</f>
        <v>283</v>
      </c>
      <c r="BR18" s="8">
        <f>IF('Men''s Epée'!$AP$3=TRUE,K18,0)</f>
        <v>531</v>
      </c>
      <c r="BS18" s="8">
        <f>IF('Men''s Epée'!$AQ$3=TRUE,M18,0)</f>
        <v>300</v>
      </c>
      <c r="BT18" s="8">
        <f t="shared" si="43"/>
        <v>0</v>
      </c>
      <c r="BU18" s="8">
        <f t="shared" si="44"/>
        <v>0</v>
      </c>
      <c r="BV18" s="8">
        <f t="shared" si="45"/>
        <v>0</v>
      </c>
      <c r="BW18" s="8">
        <f t="shared" si="46"/>
        <v>0</v>
      </c>
      <c r="BX18" s="8">
        <f t="shared" si="47"/>
        <v>0</v>
      </c>
      <c r="BY18" s="20">
        <f t="shared" si="53"/>
        <v>0</v>
      </c>
      <c r="BZ18" s="20">
        <f t="shared" si="54"/>
        <v>0</v>
      </c>
      <c r="CA18" s="20">
        <f t="shared" si="55"/>
        <v>0</v>
      </c>
      <c r="CB18" s="20">
        <f t="shared" si="56"/>
        <v>0</v>
      </c>
      <c r="CC18" s="8">
        <f t="shared" si="48"/>
        <v>1033</v>
      </c>
      <c r="CD18" s="8">
        <f t="shared" si="11"/>
        <v>0</v>
      </c>
      <c r="CE18" s="8">
        <f t="shared" si="12"/>
        <v>0</v>
      </c>
      <c r="CF18" s="8">
        <f t="shared" si="13"/>
        <v>1033</v>
      </c>
    </row>
    <row r="19" spans="1:84" ht="13.5">
      <c r="A19" s="11" t="str">
        <f t="shared" si="0"/>
        <v>16</v>
      </c>
      <c r="B19" s="11">
        <f t="shared" si="14"/>
      </c>
      <c r="C19" s="12" t="s">
        <v>24</v>
      </c>
      <c r="D19" s="13">
        <v>1981</v>
      </c>
      <c r="E19" s="41">
        <f>ROUND(IF('Men''s Epée'!$A$3=1,AM19+BA19,BO19+CC19),0)</f>
        <v>1027</v>
      </c>
      <c r="F19" s="14" t="s">
        <v>4</v>
      </c>
      <c r="G19" s="16">
        <f>IF(OR('Men''s Epée'!$A$3=1,'Men''s Epée'!$AN$3=TRUE),IF(OR(F19&gt;=49,ISNUMBER(F19)=FALSE),0,VLOOKUP(F19,PointTable,G$3,TRUE)),0)</f>
        <v>0</v>
      </c>
      <c r="H19" s="15" t="s">
        <v>4</v>
      </c>
      <c r="I19" s="16">
        <f>IF(OR('Men''s Epée'!$A$3=1,'Men''s Epée'!$AO$3=TRUE),IF(OR(H19&gt;=49,ISNUMBER(H19)=FALSE),0,VLOOKUP(H19,PointTable,I$3,TRUE)),0)</f>
        <v>0</v>
      </c>
      <c r="J19" s="15">
        <v>15</v>
      </c>
      <c r="K19" s="16">
        <f>IF(OR('Men''s Epée'!$A$3=1,'Men''s Epée'!$AP$3=TRUE),IF(OR(J19&gt;=33,ISNUMBER(J19)=FALSE),0,VLOOKUP(J19,PointTable,K$3,TRUE)),0)</f>
        <v>502</v>
      </c>
      <c r="L19" s="15">
        <v>11</v>
      </c>
      <c r="M19" s="16">
        <f>IF(OR('Men''s Epée'!$A$3=1,'Men''s Epée'!$AQ$3=TRUE),IF(OR(L19&gt;=49,ISNUMBER(L19)=FALSE),0,VLOOKUP(L19,PointTable,M$3,TRUE)),0)</f>
        <v>525</v>
      </c>
      <c r="N19" s="17"/>
      <c r="O19" s="17"/>
      <c r="P19" s="17"/>
      <c r="Q19" s="17"/>
      <c r="R19" s="17"/>
      <c r="S19" s="17"/>
      <c r="T19" s="17"/>
      <c r="U19" s="17"/>
      <c r="V19" s="17"/>
      <c r="W19" s="18"/>
      <c r="X19" s="17"/>
      <c r="Y19" s="17"/>
      <c r="Z19" s="17"/>
      <c r="AA19" s="18"/>
      <c r="AC19" s="19">
        <f t="shared" si="15"/>
        <v>0</v>
      </c>
      <c r="AD19" s="19">
        <f t="shared" si="16"/>
        <v>0</v>
      </c>
      <c r="AE19" s="19">
        <f t="shared" si="17"/>
        <v>0</v>
      </c>
      <c r="AF19" s="19">
        <f t="shared" si="18"/>
        <v>0</v>
      </c>
      <c r="AG19" s="19">
        <f t="shared" si="19"/>
        <v>0</v>
      </c>
      <c r="AH19" s="19">
        <f t="shared" si="20"/>
        <v>0</v>
      </c>
      <c r="AI19" s="19">
        <f t="shared" si="21"/>
        <v>0</v>
      </c>
      <c r="AJ19" s="19">
        <f t="shared" si="22"/>
        <v>0</v>
      </c>
      <c r="AK19" s="19">
        <f t="shared" si="23"/>
        <v>0</v>
      </c>
      <c r="AL19" s="19">
        <f t="shared" si="24"/>
        <v>0</v>
      </c>
      <c r="AM19" s="19">
        <f t="shared" si="25"/>
        <v>0</v>
      </c>
      <c r="AN19" s="19">
        <f t="shared" si="2"/>
        <v>0</v>
      </c>
      <c r="AO19" s="19">
        <f t="shared" si="3"/>
        <v>0</v>
      </c>
      <c r="AP19" s="19">
        <f t="shared" si="4"/>
        <v>502</v>
      </c>
      <c r="AQ19" s="19">
        <f t="shared" si="5"/>
        <v>525</v>
      </c>
      <c r="AR19" s="19">
        <f t="shared" si="26"/>
        <v>0</v>
      </c>
      <c r="AS19" s="19">
        <f t="shared" si="27"/>
        <v>0</v>
      </c>
      <c r="AT19" s="19">
        <f t="shared" si="28"/>
        <v>0</v>
      </c>
      <c r="AU19" s="19">
        <f t="shared" si="29"/>
        <v>0</v>
      </c>
      <c r="AV19" s="19">
        <f t="shared" si="30"/>
        <v>0</v>
      </c>
      <c r="AW19" s="19">
        <f t="shared" si="49"/>
        <v>0</v>
      </c>
      <c r="AX19" s="19">
        <f t="shared" si="50"/>
        <v>0</v>
      </c>
      <c r="AY19" s="19">
        <f t="shared" si="51"/>
        <v>0</v>
      </c>
      <c r="AZ19" s="19">
        <f t="shared" si="52"/>
        <v>0</v>
      </c>
      <c r="BA19" s="19">
        <f t="shared" si="31"/>
        <v>1027</v>
      </c>
      <c r="BB19" s="19">
        <f t="shared" si="7"/>
        <v>0</v>
      </c>
      <c r="BC19" s="19">
        <f t="shared" si="8"/>
        <v>0</v>
      </c>
      <c r="BE19" s="20">
        <f t="shared" si="32"/>
        <v>0</v>
      </c>
      <c r="BF19" s="20">
        <f t="shared" si="33"/>
        <v>0</v>
      </c>
      <c r="BG19" s="20">
        <f t="shared" si="34"/>
        <v>0</v>
      </c>
      <c r="BH19" s="20">
        <f t="shared" si="35"/>
        <v>0</v>
      </c>
      <c r="BI19" s="20">
        <f t="shared" si="36"/>
        <v>0</v>
      </c>
      <c r="BJ19" s="20">
        <f t="shared" si="37"/>
        <v>0</v>
      </c>
      <c r="BK19" s="20">
        <f t="shared" si="38"/>
        <v>0</v>
      </c>
      <c r="BL19" s="20">
        <f t="shared" si="39"/>
        <v>0</v>
      </c>
      <c r="BM19" s="20">
        <f t="shared" si="40"/>
        <v>0</v>
      </c>
      <c r="BN19" s="20">
        <f t="shared" si="41"/>
        <v>0</v>
      </c>
      <c r="BO19" s="8">
        <f t="shared" si="42"/>
        <v>0</v>
      </c>
      <c r="BP19" s="8">
        <f>IF('Men''s Epée'!$AN$3=TRUE,G19,0)</f>
        <v>0</v>
      </c>
      <c r="BQ19" s="8">
        <f>IF('Men''s Epée'!$AO$3=TRUE,I19,0)</f>
        <v>0</v>
      </c>
      <c r="BR19" s="8">
        <f>IF('Men''s Epée'!$AP$3=TRUE,K19,0)</f>
        <v>502</v>
      </c>
      <c r="BS19" s="8">
        <f>IF('Men''s Epée'!$AQ$3=TRUE,M19,0)</f>
        <v>525</v>
      </c>
      <c r="BT19" s="8">
        <f t="shared" si="43"/>
        <v>0</v>
      </c>
      <c r="BU19" s="8">
        <f t="shared" si="44"/>
        <v>0</v>
      </c>
      <c r="BV19" s="8">
        <f t="shared" si="45"/>
        <v>0</v>
      </c>
      <c r="BW19" s="8">
        <f t="shared" si="46"/>
        <v>0</v>
      </c>
      <c r="BX19" s="8">
        <f t="shared" si="47"/>
        <v>0</v>
      </c>
      <c r="BY19" s="20">
        <f t="shared" si="53"/>
        <v>0</v>
      </c>
      <c r="BZ19" s="20">
        <f t="shared" si="54"/>
        <v>0</v>
      </c>
      <c r="CA19" s="20">
        <f t="shared" si="55"/>
        <v>0</v>
      </c>
      <c r="CB19" s="20">
        <f t="shared" si="56"/>
        <v>0</v>
      </c>
      <c r="CC19" s="8">
        <f t="shared" si="48"/>
        <v>1027</v>
      </c>
      <c r="CD19" s="8">
        <f t="shared" si="11"/>
        <v>0</v>
      </c>
      <c r="CE19" s="8">
        <f t="shared" si="12"/>
        <v>0</v>
      </c>
      <c r="CF19" s="8">
        <f t="shared" si="13"/>
        <v>1027</v>
      </c>
    </row>
    <row r="20" spans="1:84" ht="13.5">
      <c r="A20" s="11" t="str">
        <f t="shared" si="0"/>
        <v>17</v>
      </c>
      <c r="B20" s="11">
        <f t="shared" si="14"/>
      </c>
      <c r="C20" s="12" t="s">
        <v>112</v>
      </c>
      <c r="D20" s="13">
        <v>1981</v>
      </c>
      <c r="E20" s="41">
        <f>ROUND(IF('Men''s Epée'!$A$3=1,AM20+BA20,BO20+CC20),0)</f>
        <v>1015</v>
      </c>
      <c r="F20" s="14" t="s">
        <v>4</v>
      </c>
      <c r="G20" s="16">
        <f>IF(OR('Men''s Epée'!$A$3=1,'Men''s Epée'!$AN$3=TRUE),IF(OR(F20&gt;=49,ISNUMBER(F20)=FALSE),0,VLOOKUP(F20,PointTable,G$3,TRUE)),0)</f>
        <v>0</v>
      </c>
      <c r="H20" s="15">
        <v>16</v>
      </c>
      <c r="I20" s="16">
        <f>IF(OR('Men''s Epée'!$A$3=1,'Men''s Epée'!$AO$3=TRUE),IF(OR(H20&gt;=49,ISNUMBER(H20)=FALSE),0,VLOOKUP(H20,PointTable,I$3,TRUE)),0)</f>
        <v>500</v>
      </c>
      <c r="J20" s="15">
        <v>32</v>
      </c>
      <c r="K20" s="16">
        <f>IF(OR('Men''s Epée'!$A$3=1,'Men''s Epée'!$AP$3=TRUE),IF(OR(J20&gt;=33,ISNUMBER(J20)=FALSE),0,VLOOKUP(J20,PointTable,K$3,TRUE)),0)</f>
        <v>275</v>
      </c>
      <c r="L20" s="15">
        <v>13</v>
      </c>
      <c r="M20" s="16">
        <f>IF(OR('Men''s Epée'!$A$3=1,'Men''s Epée'!$AQ$3=TRUE),IF(OR(L20&gt;=49,ISNUMBER(L20)=FALSE),0,VLOOKUP(L20,PointTable,M$3,TRUE)),0)</f>
        <v>515</v>
      </c>
      <c r="N20" s="17"/>
      <c r="O20" s="17"/>
      <c r="P20" s="17"/>
      <c r="Q20" s="17"/>
      <c r="R20" s="17"/>
      <c r="S20" s="17"/>
      <c r="T20" s="17"/>
      <c r="U20" s="17"/>
      <c r="V20" s="17"/>
      <c r="W20" s="18"/>
      <c r="X20" s="17"/>
      <c r="Y20" s="17"/>
      <c r="Z20" s="17"/>
      <c r="AA20" s="18"/>
      <c r="AC20" s="19">
        <f t="shared" si="15"/>
        <v>0</v>
      </c>
      <c r="AD20" s="19">
        <f t="shared" si="16"/>
        <v>0</v>
      </c>
      <c r="AE20" s="19">
        <f t="shared" si="17"/>
        <v>0</v>
      </c>
      <c r="AF20" s="19">
        <f t="shared" si="18"/>
        <v>0</v>
      </c>
      <c r="AG20" s="19">
        <f t="shared" si="19"/>
        <v>0</v>
      </c>
      <c r="AH20" s="19">
        <f t="shared" si="20"/>
        <v>0</v>
      </c>
      <c r="AI20" s="19">
        <f t="shared" si="21"/>
        <v>0</v>
      </c>
      <c r="AJ20" s="19">
        <f t="shared" si="22"/>
        <v>0</v>
      </c>
      <c r="AK20" s="19">
        <f t="shared" si="23"/>
        <v>0</v>
      </c>
      <c r="AL20" s="19">
        <f t="shared" si="24"/>
        <v>0</v>
      </c>
      <c r="AM20" s="19">
        <f t="shared" si="25"/>
        <v>0</v>
      </c>
      <c r="AN20" s="19">
        <f t="shared" si="2"/>
        <v>0</v>
      </c>
      <c r="AO20" s="19">
        <f t="shared" si="3"/>
        <v>500</v>
      </c>
      <c r="AP20" s="19">
        <f t="shared" si="4"/>
        <v>275</v>
      </c>
      <c r="AQ20" s="19">
        <f t="shared" si="5"/>
        <v>515</v>
      </c>
      <c r="AR20" s="19">
        <f t="shared" si="26"/>
        <v>0</v>
      </c>
      <c r="AS20" s="19">
        <f t="shared" si="27"/>
        <v>0</v>
      </c>
      <c r="AT20" s="19">
        <f t="shared" si="28"/>
        <v>0</v>
      </c>
      <c r="AU20" s="19">
        <f t="shared" si="29"/>
        <v>0</v>
      </c>
      <c r="AV20" s="19">
        <f t="shared" si="30"/>
        <v>0</v>
      </c>
      <c r="AW20" s="19">
        <f t="shared" si="49"/>
        <v>0</v>
      </c>
      <c r="AX20" s="19">
        <f t="shared" si="50"/>
        <v>0</v>
      </c>
      <c r="AY20" s="19">
        <f t="shared" si="51"/>
        <v>0</v>
      </c>
      <c r="AZ20" s="19">
        <f t="shared" si="52"/>
        <v>0</v>
      </c>
      <c r="BA20" s="19">
        <f t="shared" si="31"/>
        <v>1015</v>
      </c>
      <c r="BB20" s="19">
        <f t="shared" si="7"/>
        <v>0</v>
      </c>
      <c r="BC20" s="19">
        <f t="shared" si="8"/>
        <v>0</v>
      </c>
      <c r="BE20" s="20">
        <f t="shared" si="32"/>
        <v>0</v>
      </c>
      <c r="BF20" s="20">
        <f t="shared" si="33"/>
        <v>0</v>
      </c>
      <c r="BG20" s="20">
        <f t="shared" si="34"/>
        <v>0</v>
      </c>
      <c r="BH20" s="20">
        <f t="shared" si="35"/>
        <v>0</v>
      </c>
      <c r="BI20" s="20">
        <f t="shared" si="36"/>
        <v>0</v>
      </c>
      <c r="BJ20" s="20">
        <f t="shared" si="37"/>
        <v>0</v>
      </c>
      <c r="BK20" s="20">
        <f t="shared" si="38"/>
        <v>0</v>
      </c>
      <c r="BL20" s="20">
        <f t="shared" si="39"/>
        <v>0</v>
      </c>
      <c r="BM20" s="20">
        <f t="shared" si="40"/>
        <v>0</v>
      </c>
      <c r="BN20" s="20">
        <f t="shared" si="41"/>
        <v>0</v>
      </c>
      <c r="BO20" s="8">
        <f t="shared" si="42"/>
        <v>0</v>
      </c>
      <c r="BP20" s="8">
        <f>IF('Men''s Epée'!$AN$3=TRUE,G20,0)</f>
        <v>0</v>
      </c>
      <c r="BQ20" s="8">
        <f>IF('Men''s Epée'!$AO$3=TRUE,I20,0)</f>
        <v>500</v>
      </c>
      <c r="BR20" s="8">
        <f>IF('Men''s Epée'!$AP$3=TRUE,K20,0)</f>
        <v>275</v>
      </c>
      <c r="BS20" s="8">
        <f>IF('Men''s Epée'!$AQ$3=TRUE,M20,0)</f>
        <v>515</v>
      </c>
      <c r="BT20" s="8">
        <f t="shared" si="43"/>
        <v>0</v>
      </c>
      <c r="BU20" s="8">
        <f t="shared" si="44"/>
        <v>0</v>
      </c>
      <c r="BV20" s="8">
        <f t="shared" si="45"/>
        <v>0</v>
      </c>
      <c r="BW20" s="8">
        <f t="shared" si="46"/>
        <v>0</v>
      </c>
      <c r="BX20" s="8">
        <f t="shared" si="47"/>
        <v>0</v>
      </c>
      <c r="BY20" s="20">
        <f t="shared" si="53"/>
        <v>0</v>
      </c>
      <c r="BZ20" s="20">
        <f t="shared" si="54"/>
        <v>0</v>
      </c>
      <c r="CA20" s="20">
        <f t="shared" si="55"/>
        <v>0</v>
      </c>
      <c r="CB20" s="20">
        <f t="shared" si="56"/>
        <v>0</v>
      </c>
      <c r="CC20" s="8">
        <f t="shared" si="48"/>
        <v>1015</v>
      </c>
      <c r="CD20" s="8">
        <f t="shared" si="11"/>
        <v>0</v>
      </c>
      <c r="CE20" s="8">
        <f t="shared" si="12"/>
        <v>0</v>
      </c>
      <c r="CF20" s="8">
        <f t="shared" si="13"/>
        <v>1015</v>
      </c>
    </row>
    <row r="21" spans="1:84" ht="13.5">
      <c r="A21" s="11" t="str">
        <f t="shared" si="0"/>
        <v>18</v>
      </c>
      <c r="B21" s="11" t="str">
        <f t="shared" si="14"/>
        <v>#</v>
      </c>
      <c r="C21" s="12" t="s">
        <v>257</v>
      </c>
      <c r="D21" s="13">
        <v>1985</v>
      </c>
      <c r="E21" s="41">
        <f>ROUND(IF('Men''s Epée'!$A$3=1,AM21+BA21,BO21+CC21),0)</f>
        <v>995</v>
      </c>
      <c r="F21" s="14">
        <v>8</v>
      </c>
      <c r="G21" s="16">
        <f>IF(OR('Men''s Epée'!$A$3=1,'Men''s Epée'!$AN$3=TRUE),IF(OR(F21&gt;=49,ISNUMBER(F21)=FALSE),0,VLOOKUP(F21,PointTable,G$3,TRUE)),0)</f>
        <v>685</v>
      </c>
      <c r="H21" s="15">
        <v>27</v>
      </c>
      <c r="I21" s="16">
        <f>IF(OR('Men''s Epée'!$A$3=1,'Men''s Epée'!$AO$3=TRUE),IF(OR(H21&gt;=49,ISNUMBER(H21)=FALSE),0,VLOOKUP(H21,PointTable,I$3,TRUE)),0)</f>
        <v>285</v>
      </c>
      <c r="J21" s="15" t="s">
        <v>4</v>
      </c>
      <c r="K21" s="16">
        <f>IF(OR('Men''s Epée'!$A$3=1,'Men''s Epée'!$AP$3=TRUE),IF(OR(J21&gt;=33,ISNUMBER(J21)=FALSE),0,VLOOKUP(J21,PointTable,K$3,TRUE)),0)</f>
        <v>0</v>
      </c>
      <c r="L21" s="15">
        <v>25</v>
      </c>
      <c r="M21" s="16">
        <f>IF(OR('Men''s Epée'!$A$3=1,'Men''s Epée'!$AQ$3=TRUE),IF(OR(L21&gt;=49,ISNUMBER(L21)=FALSE),0,VLOOKUP(L21,PointTable,M$3,TRUE)),0)</f>
        <v>310</v>
      </c>
      <c r="N21" s="17"/>
      <c r="O21" s="17"/>
      <c r="P21" s="17"/>
      <c r="Q21" s="17"/>
      <c r="R21" s="17"/>
      <c r="S21" s="17"/>
      <c r="T21" s="17"/>
      <c r="U21" s="17"/>
      <c r="V21" s="17"/>
      <c r="W21" s="18"/>
      <c r="X21" s="17"/>
      <c r="Y21" s="17"/>
      <c r="Z21" s="17"/>
      <c r="AA21" s="18"/>
      <c r="AC21" s="19">
        <f t="shared" si="15"/>
        <v>0</v>
      </c>
      <c r="AD21" s="19">
        <f t="shared" si="16"/>
        <v>0</v>
      </c>
      <c r="AE21" s="19">
        <f t="shared" si="17"/>
        <v>0</v>
      </c>
      <c r="AF21" s="19">
        <f t="shared" si="18"/>
        <v>0</v>
      </c>
      <c r="AG21" s="19">
        <f t="shared" si="19"/>
        <v>0</v>
      </c>
      <c r="AH21" s="19">
        <f t="shared" si="20"/>
        <v>0</v>
      </c>
      <c r="AI21" s="19">
        <f t="shared" si="21"/>
        <v>0</v>
      </c>
      <c r="AJ21" s="19">
        <f t="shared" si="22"/>
        <v>0</v>
      </c>
      <c r="AK21" s="19">
        <f t="shared" si="23"/>
        <v>0</v>
      </c>
      <c r="AL21" s="19">
        <f t="shared" si="24"/>
        <v>0</v>
      </c>
      <c r="AM21" s="19">
        <f t="shared" si="25"/>
        <v>0</v>
      </c>
      <c r="AN21" s="19">
        <f t="shared" si="2"/>
        <v>685</v>
      </c>
      <c r="AO21" s="19">
        <f t="shared" si="3"/>
        <v>285</v>
      </c>
      <c r="AP21" s="19">
        <f t="shared" si="4"/>
        <v>0</v>
      </c>
      <c r="AQ21" s="19">
        <f t="shared" si="5"/>
        <v>310</v>
      </c>
      <c r="AR21" s="19">
        <f t="shared" si="26"/>
        <v>0</v>
      </c>
      <c r="AS21" s="19">
        <f t="shared" si="27"/>
        <v>0</v>
      </c>
      <c r="AT21" s="19">
        <f t="shared" si="28"/>
        <v>0</v>
      </c>
      <c r="AU21" s="19">
        <f t="shared" si="29"/>
        <v>0</v>
      </c>
      <c r="AV21" s="19">
        <f t="shared" si="30"/>
        <v>0</v>
      </c>
      <c r="AW21" s="19">
        <f t="shared" si="49"/>
        <v>0</v>
      </c>
      <c r="AX21" s="19">
        <f t="shared" si="50"/>
        <v>0</v>
      </c>
      <c r="AY21" s="19">
        <f t="shared" si="51"/>
        <v>0</v>
      </c>
      <c r="AZ21" s="19">
        <f t="shared" si="52"/>
        <v>0</v>
      </c>
      <c r="BA21" s="19">
        <f t="shared" si="31"/>
        <v>995</v>
      </c>
      <c r="BB21" s="19">
        <f t="shared" si="7"/>
        <v>0</v>
      </c>
      <c r="BC21" s="19">
        <f t="shared" si="8"/>
        <v>0</v>
      </c>
      <c r="BE21" s="20">
        <f t="shared" si="32"/>
        <v>0</v>
      </c>
      <c r="BF21" s="20">
        <f t="shared" si="33"/>
        <v>0</v>
      </c>
      <c r="BG21" s="20">
        <f t="shared" si="34"/>
        <v>0</v>
      </c>
      <c r="BH21" s="20">
        <f t="shared" si="35"/>
        <v>0</v>
      </c>
      <c r="BI21" s="20">
        <f t="shared" si="36"/>
        <v>0</v>
      </c>
      <c r="BJ21" s="20">
        <f t="shared" si="37"/>
        <v>0</v>
      </c>
      <c r="BK21" s="20">
        <f t="shared" si="38"/>
        <v>0</v>
      </c>
      <c r="BL21" s="20">
        <f t="shared" si="39"/>
        <v>0</v>
      </c>
      <c r="BM21" s="20">
        <f t="shared" si="40"/>
        <v>0</v>
      </c>
      <c r="BN21" s="20">
        <f t="shared" si="41"/>
        <v>0</v>
      </c>
      <c r="BO21" s="8">
        <f t="shared" si="42"/>
        <v>0</v>
      </c>
      <c r="BP21" s="8">
        <f>IF('Men''s Epée'!$AN$3=TRUE,G21,0)</f>
        <v>685</v>
      </c>
      <c r="BQ21" s="8">
        <f>IF('Men''s Epée'!$AO$3=TRUE,I21,0)</f>
        <v>285</v>
      </c>
      <c r="BR21" s="8">
        <f>IF('Men''s Epée'!$AP$3=TRUE,K21,0)</f>
        <v>0</v>
      </c>
      <c r="BS21" s="8">
        <f>IF('Men''s Epée'!$AQ$3=TRUE,M21,0)</f>
        <v>310</v>
      </c>
      <c r="BT21" s="8">
        <f t="shared" si="43"/>
        <v>0</v>
      </c>
      <c r="BU21" s="8">
        <f t="shared" si="44"/>
        <v>0</v>
      </c>
      <c r="BV21" s="8">
        <f t="shared" si="45"/>
        <v>0</v>
      </c>
      <c r="BW21" s="8">
        <f t="shared" si="46"/>
        <v>0</v>
      </c>
      <c r="BX21" s="8">
        <f t="shared" si="47"/>
        <v>0</v>
      </c>
      <c r="BY21" s="20">
        <f t="shared" si="53"/>
        <v>0</v>
      </c>
      <c r="BZ21" s="20">
        <f t="shared" si="54"/>
        <v>0</v>
      </c>
      <c r="CA21" s="20">
        <f t="shared" si="55"/>
        <v>0</v>
      </c>
      <c r="CB21" s="20">
        <f t="shared" si="56"/>
        <v>0</v>
      </c>
      <c r="CC21" s="8">
        <f t="shared" si="48"/>
        <v>995</v>
      </c>
      <c r="CD21" s="8">
        <f t="shared" si="11"/>
        <v>0</v>
      </c>
      <c r="CE21" s="8">
        <f t="shared" si="12"/>
        <v>0</v>
      </c>
      <c r="CF21" s="8">
        <f t="shared" si="13"/>
        <v>995</v>
      </c>
    </row>
    <row r="22" spans="1:84" ht="13.5">
      <c r="A22" s="11" t="str">
        <f t="shared" si="0"/>
        <v>19</v>
      </c>
      <c r="B22" s="11">
        <f t="shared" si="14"/>
      </c>
      <c r="C22" s="12" t="s">
        <v>271</v>
      </c>
      <c r="D22" s="13">
        <v>1979</v>
      </c>
      <c r="E22" s="41">
        <f>ROUND(IF('Men''s Epée'!$A$3=1,AM22+BA22,BO22+CC22),0)</f>
        <v>854</v>
      </c>
      <c r="F22" s="14" t="s">
        <v>4</v>
      </c>
      <c r="G22" s="16">
        <f>IF(OR('Men''s Epée'!$A$3=1,'Men''s Epée'!$AN$3=TRUE),IF(OR(F22&gt;=49,ISNUMBER(F22)=FALSE),0,VLOOKUP(F22,PointTable,G$3,TRUE)),0)</f>
        <v>0</v>
      </c>
      <c r="H22" s="15">
        <v>20</v>
      </c>
      <c r="I22" s="16">
        <f>IF(OR('Men''s Epée'!$A$3=1,'Men''s Epée'!$AO$3=TRUE),IF(OR(H22&gt;=49,ISNUMBER(H22)=FALSE),0,VLOOKUP(H22,PointTable,I$3,TRUE)),0)</f>
        <v>344</v>
      </c>
      <c r="J22" s="15">
        <v>29</v>
      </c>
      <c r="K22" s="16">
        <f>IF(OR('Men''s Epée'!$A$3=1,'Men''s Epée'!$AP$3=TRUE),IF(OR(J22&gt;=33,ISNUMBER(J22)=FALSE),0,VLOOKUP(J22,PointTable,K$3,TRUE)),0)</f>
        <v>281</v>
      </c>
      <c r="L22" s="15">
        <v>14</v>
      </c>
      <c r="M22" s="16">
        <f>IF(OR('Men''s Epée'!$A$3=1,'Men''s Epée'!$AQ$3=TRUE),IF(OR(L22&gt;=49,ISNUMBER(L22)=FALSE),0,VLOOKUP(L22,PointTable,M$3,TRUE)),0)</f>
        <v>510</v>
      </c>
      <c r="N22" s="17"/>
      <c r="O22" s="17"/>
      <c r="P22" s="17"/>
      <c r="Q22" s="17"/>
      <c r="R22" s="17"/>
      <c r="S22" s="17"/>
      <c r="T22" s="17"/>
      <c r="U22" s="17"/>
      <c r="V22" s="17"/>
      <c r="W22" s="18"/>
      <c r="X22" s="17"/>
      <c r="Y22" s="17"/>
      <c r="Z22" s="17"/>
      <c r="AA22" s="18"/>
      <c r="AC22" s="19">
        <f t="shared" si="15"/>
        <v>0</v>
      </c>
      <c r="AD22" s="19">
        <f t="shared" si="16"/>
        <v>0</v>
      </c>
      <c r="AE22" s="19">
        <f t="shared" si="17"/>
        <v>0</v>
      </c>
      <c r="AF22" s="19">
        <f t="shared" si="18"/>
        <v>0</v>
      </c>
      <c r="AG22" s="19">
        <f t="shared" si="19"/>
        <v>0</v>
      </c>
      <c r="AH22" s="19">
        <f t="shared" si="20"/>
        <v>0</v>
      </c>
      <c r="AI22" s="19">
        <f t="shared" si="21"/>
        <v>0</v>
      </c>
      <c r="AJ22" s="19">
        <f t="shared" si="22"/>
        <v>0</v>
      </c>
      <c r="AK22" s="19">
        <f t="shared" si="23"/>
        <v>0</v>
      </c>
      <c r="AL22" s="19">
        <f t="shared" si="24"/>
        <v>0</v>
      </c>
      <c r="AM22" s="19">
        <f t="shared" si="25"/>
        <v>0</v>
      </c>
      <c r="AN22" s="19">
        <f t="shared" si="2"/>
        <v>0</v>
      </c>
      <c r="AO22" s="19">
        <f t="shared" si="3"/>
        <v>344</v>
      </c>
      <c r="AP22" s="19">
        <f t="shared" si="4"/>
        <v>281</v>
      </c>
      <c r="AQ22" s="19">
        <f t="shared" si="5"/>
        <v>510</v>
      </c>
      <c r="AR22" s="19">
        <f t="shared" si="26"/>
        <v>0</v>
      </c>
      <c r="AS22" s="19">
        <f t="shared" si="27"/>
        <v>0</v>
      </c>
      <c r="AT22" s="19">
        <f t="shared" si="28"/>
        <v>0</v>
      </c>
      <c r="AU22" s="19">
        <f t="shared" si="29"/>
        <v>0</v>
      </c>
      <c r="AV22" s="19">
        <f t="shared" si="30"/>
        <v>0</v>
      </c>
      <c r="AW22" s="19">
        <f t="shared" si="49"/>
        <v>0</v>
      </c>
      <c r="AX22" s="19">
        <f t="shared" si="50"/>
        <v>0</v>
      </c>
      <c r="AY22" s="19">
        <f t="shared" si="51"/>
        <v>0</v>
      </c>
      <c r="AZ22" s="19">
        <f t="shared" si="52"/>
        <v>0</v>
      </c>
      <c r="BA22" s="19">
        <f t="shared" si="31"/>
        <v>854</v>
      </c>
      <c r="BB22" s="19">
        <f t="shared" si="7"/>
        <v>0</v>
      </c>
      <c r="BC22" s="19">
        <f t="shared" si="8"/>
        <v>0</v>
      </c>
      <c r="BE22" s="20">
        <f t="shared" si="32"/>
        <v>0</v>
      </c>
      <c r="BF22" s="20">
        <f t="shared" si="33"/>
        <v>0</v>
      </c>
      <c r="BG22" s="20">
        <f t="shared" si="34"/>
        <v>0</v>
      </c>
      <c r="BH22" s="20">
        <f t="shared" si="35"/>
        <v>0</v>
      </c>
      <c r="BI22" s="20">
        <f t="shared" si="36"/>
        <v>0</v>
      </c>
      <c r="BJ22" s="20">
        <f t="shared" si="37"/>
        <v>0</v>
      </c>
      <c r="BK22" s="20">
        <f t="shared" si="38"/>
        <v>0</v>
      </c>
      <c r="BL22" s="20">
        <f t="shared" si="39"/>
        <v>0</v>
      </c>
      <c r="BM22" s="20">
        <f t="shared" si="40"/>
        <v>0</v>
      </c>
      <c r="BN22" s="20">
        <f t="shared" si="41"/>
        <v>0</v>
      </c>
      <c r="BO22" s="8">
        <f t="shared" si="42"/>
        <v>0</v>
      </c>
      <c r="BP22" s="8">
        <f>IF('Men''s Epée'!$AN$3=TRUE,G22,0)</f>
        <v>0</v>
      </c>
      <c r="BQ22" s="8">
        <f>IF('Men''s Epée'!$AO$3=TRUE,I22,0)</f>
        <v>344</v>
      </c>
      <c r="BR22" s="8">
        <f>IF('Men''s Epée'!$AP$3=TRUE,K22,0)</f>
        <v>281</v>
      </c>
      <c r="BS22" s="8">
        <f>IF('Men''s Epée'!$AQ$3=TRUE,M22,0)</f>
        <v>510</v>
      </c>
      <c r="BT22" s="8">
        <f t="shared" si="43"/>
        <v>0</v>
      </c>
      <c r="BU22" s="8">
        <f t="shared" si="44"/>
        <v>0</v>
      </c>
      <c r="BV22" s="8">
        <f t="shared" si="45"/>
        <v>0</v>
      </c>
      <c r="BW22" s="8">
        <f t="shared" si="46"/>
        <v>0</v>
      </c>
      <c r="BX22" s="8">
        <f t="shared" si="47"/>
        <v>0</v>
      </c>
      <c r="BY22" s="20">
        <f t="shared" si="53"/>
        <v>0</v>
      </c>
      <c r="BZ22" s="20">
        <f t="shared" si="54"/>
        <v>0</v>
      </c>
      <c r="CA22" s="20">
        <f t="shared" si="55"/>
        <v>0</v>
      </c>
      <c r="CB22" s="20">
        <f t="shared" si="56"/>
        <v>0</v>
      </c>
      <c r="CC22" s="8">
        <f t="shared" si="48"/>
        <v>854</v>
      </c>
      <c r="CD22" s="8">
        <f t="shared" si="11"/>
        <v>0</v>
      </c>
      <c r="CE22" s="8">
        <f t="shared" si="12"/>
        <v>0</v>
      </c>
      <c r="CF22" s="8">
        <f t="shared" si="13"/>
        <v>854</v>
      </c>
    </row>
    <row r="23" spans="1:84" ht="13.5">
      <c r="A23" s="11" t="str">
        <f t="shared" si="0"/>
        <v>20</v>
      </c>
      <c r="B23" s="11" t="str">
        <f t="shared" si="14"/>
        <v>#</v>
      </c>
      <c r="C23" s="12" t="s">
        <v>164</v>
      </c>
      <c r="D23" s="13">
        <v>1986</v>
      </c>
      <c r="E23" s="41">
        <f>ROUND(IF('Men''s Epée'!$A$3=1,AM23+BA23,BO23+CC23),0)</f>
        <v>851</v>
      </c>
      <c r="F23" s="14">
        <v>24</v>
      </c>
      <c r="G23" s="16">
        <f>IF(OR('Men''s Epée'!$A$3=1,'Men''s Epée'!$AN$3=TRUE),IF(OR(F23&gt;=49,ISNUMBER(F23)=FALSE),0,VLOOKUP(F23,PointTable,G$3,TRUE)),0)</f>
        <v>336</v>
      </c>
      <c r="H23" s="15">
        <v>19</v>
      </c>
      <c r="I23" s="16">
        <f>IF(OR('Men''s Epée'!$A$3=1,'Men''s Epée'!$AO$3=TRUE),IF(OR(H23&gt;=49,ISNUMBER(H23)=FALSE),0,VLOOKUP(H23,PointTable,I$3,TRUE)),0)</f>
        <v>346</v>
      </c>
      <c r="J23" s="15">
        <v>13.5</v>
      </c>
      <c r="K23" s="16">
        <f>IF(OR('Men''s Epée'!$A$3=1,'Men''s Epée'!$AP$3=TRUE),IF(OR(J23&gt;=33,ISNUMBER(J23)=FALSE),0,VLOOKUP(J23,PointTable,K$3,TRUE)),0)</f>
        <v>505</v>
      </c>
      <c r="L23" s="15">
        <v>24</v>
      </c>
      <c r="M23" s="16">
        <f>IF(OR('Men''s Epée'!$A$3=1,'Men''s Epée'!$AQ$3=TRUE),IF(OR(L23&gt;=49,ISNUMBER(L23)=FALSE),0,VLOOKUP(L23,PointTable,M$3,TRUE)),0)</f>
        <v>315</v>
      </c>
      <c r="N23" s="17"/>
      <c r="O23" s="17"/>
      <c r="P23" s="17"/>
      <c r="Q23" s="17"/>
      <c r="R23" s="17"/>
      <c r="S23" s="17"/>
      <c r="T23" s="17"/>
      <c r="U23" s="17"/>
      <c r="V23" s="17"/>
      <c r="W23" s="18"/>
      <c r="X23" s="17"/>
      <c r="Y23" s="17"/>
      <c r="Z23" s="17"/>
      <c r="AA23" s="18"/>
      <c r="AC23" s="19">
        <f t="shared" si="15"/>
        <v>0</v>
      </c>
      <c r="AD23" s="19">
        <f t="shared" si="16"/>
        <v>0</v>
      </c>
      <c r="AE23" s="19">
        <f t="shared" si="17"/>
        <v>0</v>
      </c>
      <c r="AF23" s="19">
        <f t="shared" si="18"/>
        <v>0</v>
      </c>
      <c r="AG23" s="19">
        <f t="shared" si="19"/>
        <v>0</v>
      </c>
      <c r="AH23" s="19">
        <f t="shared" si="20"/>
        <v>0</v>
      </c>
      <c r="AI23" s="19">
        <f t="shared" si="21"/>
        <v>0</v>
      </c>
      <c r="AJ23" s="19">
        <f t="shared" si="22"/>
        <v>0</v>
      </c>
      <c r="AK23" s="19">
        <f t="shared" si="23"/>
        <v>0</v>
      </c>
      <c r="AL23" s="19">
        <f t="shared" si="24"/>
        <v>0</v>
      </c>
      <c r="AM23" s="19">
        <f t="shared" si="25"/>
        <v>0</v>
      </c>
      <c r="AN23" s="19">
        <f t="shared" si="2"/>
        <v>336</v>
      </c>
      <c r="AO23" s="19">
        <f t="shared" si="3"/>
        <v>346</v>
      </c>
      <c r="AP23" s="19">
        <f t="shared" si="4"/>
        <v>505</v>
      </c>
      <c r="AQ23" s="19">
        <f t="shared" si="5"/>
        <v>315</v>
      </c>
      <c r="AR23" s="19">
        <f t="shared" si="26"/>
        <v>0</v>
      </c>
      <c r="AS23" s="19">
        <f t="shared" si="27"/>
        <v>0</v>
      </c>
      <c r="AT23" s="19">
        <f t="shared" si="28"/>
        <v>0</v>
      </c>
      <c r="AU23" s="19">
        <f t="shared" si="29"/>
        <v>0</v>
      </c>
      <c r="AV23" s="19">
        <f t="shared" si="30"/>
        <v>0</v>
      </c>
      <c r="AW23" s="19">
        <f t="shared" si="49"/>
        <v>0</v>
      </c>
      <c r="AX23" s="19">
        <f t="shared" si="50"/>
        <v>0</v>
      </c>
      <c r="AY23" s="19">
        <f t="shared" si="51"/>
        <v>0</v>
      </c>
      <c r="AZ23" s="19">
        <f t="shared" si="52"/>
        <v>0</v>
      </c>
      <c r="BA23" s="19">
        <f t="shared" si="31"/>
        <v>851</v>
      </c>
      <c r="BB23" s="19">
        <f t="shared" si="7"/>
        <v>0</v>
      </c>
      <c r="BC23" s="19">
        <f t="shared" si="8"/>
        <v>0</v>
      </c>
      <c r="BE23" s="20">
        <f t="shared" si="32"/>
        <v>0</v>
      </c>
      <c r="BF23" s="20">
        <f t="shared" si="33"/>
        <v>0</v>
      </c>
      <c r="BG23" s="20">
        <f t="shared" si="34"/>
        <v>0</v>
      </c>
      <c r="BH23" s="20">
        <f t="shared" si="35"/>
        <v>0</v>
      </c>
      <c r="BI23" s="20">
        <f t="shared" si="36"/>
        <v>0</v>
      </c>
      <c r="BJ23" s="20">
        <f t="shared" si="37"/>
        <v>0</v>
      </c>
      <c r="BK23" s="20">
        <f t="shared" si="38"/>
        <v>0</v>
      </c>
      <c r="BL23" s="20">
        <f t="shared" si="39"/>
        <v>0</v>
      </c>
      <c r="BM23" s="20">
        <f t="shared" si="40"/>
        <v>0</v>
      </c>
      <c r="BN23" s="20">
        <f t="shared" si="41"/>
        <v>0</v>
      </c>
      <c r="BO23" s="8">
        <f t="shared" si="42"/>
        <v>0</v>
      </c>
      <c r="BP23" s="8">
        <f>IF('Men''s Epée'!$AN$3=TRUE,G23,0)</f>
        <v>336</v>
      </c>
      <c r="BQ23" s="8">
        <f>IF('Men''s Epée'!$AO$3=TRUE,I23,0)</f>
        <v>346</v>
      </c>
      <c r="BR23" s="8">
        <f>IF('Men''s Epée'!$AP$3=TRUE,K23,0)</f>
        <v>505</v>
      </c>
      <c r="BS23" s="8">
        <f>IF('Men''s Epée'!$AQ$3=TRUE,M23,0)</f>
        <v>315</v>
      </c>
      <c r="BT23" s="8">
        <f t="shared" si="43"/>
        <v>0</v>
      </c>
      <c r="BU23" s="8">
        <f t="shared" si="44"/>
        <v>0</v>
      </c>
      <c r="BV23" s="8">
        <f t="shared" si="45"/>
        <v>0</v>
      </c>
      <c r="BW23" s="8">
        <f t="shared" si="46"/>
        <v>0</v>
      </c>
      <c r="BX23" s="8">
        <f t="shared" si="47"/>
        <v>0</v>
      </c>
      <c r="BY23" s="20">
        <f t="shared" si="53"/>
        <v>0</v>
      </c>
      <c r="BZ23" s="20">
        <f t="shared" si="54"/>
        <v>0</v>
      </c>
      <c r="CA23" s="20">
        <f t="shared" si="55"/>
        <v>0</v>
      </c>
      <c r="CB23" s="20">
        <f t="shared" si="56"/>
        <v>0</v>
      </c>
      <c r="CC23" s="8">
        <f t="shared" si="48"/>
        <v>851</v>
      </c>
      <c r="CD23" s="8">
        <f t="shared" si="11"/>
        <v>0</v>
      </c>
      <c r="CE23" s="8">
        <f t="shared" si="12"/>
        <v>0</v>
      </c>
      <c r="CF23" s="8">
        <f t="shared" si="13"/>
        <v>851</v>
      </c>
    </row>
    <row r="24" spans="1:84" ht="13.5">
      <c r="A24" s="11" t="str">
        <f t="shared" si="0"/>
        <v>21</v>
      </c>
      <c r="B24" s="11">
        <f t="shared" si="14"/>
      </c>
      <c r="C24" s="12" t="s">
        <v>352</v>
      </c>
      <c r="D24" s="13">
        <v>1972</v>
      </c>
      <c r="E24" s="41">
        <f>ROUND(IF('Men''s Epée'!$A$3=1,AM24+BA24,BO24+CC24),0)</f>
        <v>788</v>
      </c>
      <c r="F24" s="14" t="s">
        <v>4</v>
      </c>
      <c r="G24" s="16">
        <f>IF(OR('Men''s Epée'!$A$3=1,'Men''s Epée'!$AN$3=TRUE),IF(OR(F24&gt;=49,ISNUMBER(F24)=FALSE),0,VLOOKUP(F24,PointTable,G$3,TRUE)),0)</f>
        <v>0</v>
      </c>
      <c r="H24" s="15" t="s">
        <v>4</v>
      </c>
      <c r="I24" s="16">
        <f>IF(OR('Men''s Epée'!$A$3=1,'Men''s Epée'!$AO$3=TRUE),IF(OR(H24&gt;=49,ISNUMBER(H24)=FALSE),0,VLOOKUP(H24,PointTable,I$3,TRUE)),0)</f>
        <v>0</v>
      </c>
      <c r="J24" s="15">
        <v>28</v>
      </c>
      <c r="K24" s="16">
        <f>IF(OR('Men''s Epée'!$A$3=1,'Men''s Epée'!$AP$3=TRUE),IF(OR(J24&gt;=33,ISNUMBER(J24)=FALSE),0,VLOOKUP(J24,PointTable,K$3,TRUE)),0)</f>
        <v>283</v>
      </c>
      <c r="L24" s="15">
        <v>15</v>
      </c>
      <c r="M24" s="16">
        <f>IF(OR('Men''s Epée'!$A$3=1,'Men''s Epée'!$AQ$3=TRUE),IF(OR(L24&gt;=49,ISNUMBER(L24)=FALSE),0,VLOOKUP(L24,PointTable,M$3,TRUE)),0)</f>
        <v>505</v>
      </c>
      <c r="N24" s="17"/>
      <c r="O24" s="17"/>
      <c r="P24" s="17"/>
      <c r="Q24" s="17"/>
      <c r="R24" s="17"/>
      <c r="S24" s="17"/>
      <c r="T24" s="17"/>
      <c r="U24" s="17"/>
      <c r="V24" s="17"/>
      <c r="W24" s="18"/>
      <c r="X24" s="17"/>
      <c r="Y24" s="17"/>
      <c r="Z24" s="17"/>
      <c r="AA24" s="18"/>
      <c r="AC24" s="19">
        <f t="shared" si="15"/>
        <v>0</v>
      </c>
      <c r="AD24" s="19">
        <f t="shared" si="16"/>
        <v>0</v>
      </c>
      <c r="AE24" s="19">
        <f t="shared" si="17"/>
        <v>0</v>
      </c>
      <c r="AF24" s="19">
        <f t="shared" si="18"/>
        <v>0</v>
      </c>
      <c r="AG24" s="19">
        <f t="shared" si="19"/>
        <v>0</v>
      </c>
      <c r="AH24" s="19">
        <f t="shared" si="20"/>
        <v>0</v>
      </c>
      <c r="AI24" s="19">
        <f t="shared" si="21"/>
        <v>0</v>
      </c>
      <c r="AJ24" s="19">
        <f t="shared" si="22"/>
        <v>0</v>
      </c>
      <c r="AK24" s="19">
        <f t="shared" si="23"/>
        <v>0</v>
      </c>
      <c r="AL24" s="19">
        <f t="shared" si="24"/>
        <v>0</v>
      </c>
      <c r="AM24" s="19">
        <f t="shared" si="25"/>
        <v>0</v>
      </c>
      <c r="AN24" s="19">
        <f t="shared" si="2"/>
        <v>0</v>
      </c>
      <c r="AO24" s="19">
        <f t="shared" si="3"/>
        <v>0</v>
      </c>
      <c r="AP24" s="19">
        <f t="shared" si="4"/>
        <v>283</v>
      </c>
      <c r="AQ24" s="19">
        <f t="shared" si="5"/>
        <v>505</v>
      </c>
      <c r="AR24" s="19">
        <f t="shared" si="26"/>
        <v>0</v>
      </c>
      <c r="AS24" s="19">
        <f t="shared" si="27"/>
        <v>0</v>
      </c>
      <c r="AT24" s="19">
        <f t="shared" si="28"/>
        <v>0</v>
      </c>
      <c r="AU24" s="19">
        <f t="shared" si="29"/>
        <v>0</v>
      </c>
      <c r="AV24" s="19">
        <f t="shared" si="30"/>
        <v>0</v>
      </c>
      <c r="AW24" s="19">
        <f t="shared" si="49"/>
        <v>0</v>
      </c>
      <c r="AX24" s="19">
        <f t="shared" si="50"/>
        <v>0</v>
      </c>
      <c r="AY24" s="19">
        <f t="shared" si="51"/>
        <v>0</v>
      </c>
      <c r="AZ24" s="19">
        <f t="shared" si="52"/>
        <v>0</v>
      </c>
      <c r="BA24" s="19">
        <f t="shared" si="31"/>
        <v>788</v>
      </c>
      <c r="BB24" s="19">
        <f t="shared" si="7"/>
        <v>0</v>
      </c>
      <c r="BC24" s="19">
        <f t="shared" si="8"/>
        <v>0</v>
      </c>
      <c r="BE24" s="20">
        <f t="shared" si="32"/>
        <v>0</v>
      </c>
      <c r="BF24" s="20">
        <f t="shared" si="33"/>
        <v>0</v>
      </c>
      <c r="BG24" s="20">
        <f t="shared" si="34"/>
        <v>0</v>
      </c>
      <c r="BH24" s="20">
        <f t="shared" si="35"/>
        <v>0</v>
      </c>
      <c r="BI24" s="20">
        <f t="shared" si="36"/>
        <v>0</v>
      </c>
      <c r="BJ24" s="20">
        <f t="shared" si="37"/>
        <v>0</v>
      </c>
      <c r="BK24" s="20">
        <f t="shared" si="38"/>
        <v>0</v>
      </c>
      <c r="BL24" s="20">
        <f t="shared" si="39"/>
        <v>0</v>
      </c>
      <c r="BM24" s="20">
        <f t="shared" si="40"/>
        <v>0</v>
      </c>
      <c r="BN24" s="20">
        <f t="shared" si="41"/>
        <v>0</v>
      </c>
      <c r="BO24" s="8">
        <f t="shared" si="42"/>
        <v>0</v>
      </c>
      <c r="BP24" s="8">
        <f>IF('Men''s Epée'!$AN$3=TRUE,G24,0)</f>
        <v>0</v>
      </c>
      <c r="BQ24" s="8">
        <f>IF('Men''s Epée'!$AO$3=TRUE,I24,0)</f>
        <v>0</v>
      </c>
      <c r="BR24" s="8">
        <f>IF('Men''s Epée'!$AP$3=TRUE,K24,0)</f>
        <v>283</v>
      </c>
      <c r="BS24" s="8">
        <f>IF('Men''s Epée'!$AQ$3=TRUE,M24,0)</f>
        <v>505</v>
      </c>
      <c r="BT24" s="8">
        <f t="shared" si="43"/>
        <v>0</v>
      </c>
      <c r="BU24" s="8">
        <f t="shared" si="44"/>
        <v>0</v>
      </c>
      <c r="BV24" s="8">
        <f t="shared" si="45"/>
        <v>0</v>
      </c>
      <c r="BW24" s="8">
        <f t="shared" si="46"/>
        <v>0</v>
      </c>
      <c r="BX24" s="8">
        <f t="shared" si="47"/>
        <v>0</v>
      </c>
      <c r="BY24" s="20">
        <f t="shared" si="53"/>
        <v>0</v>
      </c>
      <c r="BZ24" s="20">
        <f t="shared" si="54"/>
        <v>0</v>
      </c>
      <c r="CA24" s="20">
        <f t="shared" si="55"/>
        <v>0</v>
      </c>
      <c r="CB24" s="20">
        <f t="shared" si="56"/>
        <v>0</v>
      </c>
      <c r="CC24" s="8">
        <f t="shared" si="48"/>
        <v>788</v>
      </c>
      <c r="CD24" s="8">
        <f t="shared" si="11"/>
        <v>0</v>
      </c>
      <c r="CE24" s="8">
        <f t="shared" si="12"/>
        <v>0</v>
      </c>
      <c r="CF24" s="8">
        <f t="shared" si="13"/>
        <v>788</v>
      </c>
    </row>
    <row r="25" spans="1:84" ht="13.5">
      <c r="A25" s="11" t="str">
        <f t="shared" si="0"/>
        <v>22</v>
      </c>
      <c r="B25" s="11">
        <f t="shared" si="14"/>
      </c>
      <c r="C25" s="12" t="s">
        <v>110</v>
      </c>
      <c r="D25" s="13">
        <v>1981</v>
      </c>
      <c r="E25" s="41">
        <f>ROUND(IF('Men''s Epée'!$A$3=1,AM25+BA25,BO25+CC25),0)</f>
        <v>781</v>
      </c>
      <c r="F25" s="14">
        <v>29</v>
      </c>
      <c r="G25" s="16">
        <f>IF(OR('Men''s Epée'!$A$3=1,'Men''s Epée'!$AN$3=TRUE),IF(OR(F25&gt;=49,ISNUMBER(F25)=FALSE),0,VLOOKUP(F25,PointTable,G$3,TRUE)),0)</f>
        <v>281</v>
      </c>
      <c r="H25" s="15" t="s">
        <v>4</v>
      </c>
      <c r="I25" s="16">
        <f>IF(OR('Men''s Epée'!$A$3=1,'Men''s Epée'!$AO$3=TRUE),IF(OR(H25&gt;=49,ISNUMBER(H25)=FALSE),0,VLOOKUP(H25,PointTable,I$3,TRUE)),0)</f>
        <v>0</v>
      </c>
      <c r="J25" s="15" t="s">
        <v>4</v>
      </c>
      <c r="K25" s="16">
        <f>IF(OR('Men''s Epée'!$A$3=1,'Men''s Epée'!$AP$3=TRUE),IF(OR(J25&gt;=33,ISNUMBER(J25)=FALSE),0,VLOOKUP(J25,PointTable,K$3,TRUE)),0)</f>
        <v>0</v>
      </c>
      <c r="L25" s="15">
        <v>16</v>
      </c>
      <c r="M25" s="16">
        <f>IF(OR('Men''s Epée'!$A$3=1,'Men''s Epée'!$AQ$3=TRUE),IF(OR(L25&gt;=49,ISNUMBER(L25)=FALSE),0,VLOOKUP(L25,PointTable,M$3,TRUE)),0)</f>
        <v>500</v>
      </c>
      <c r="N25" s="17"/>
      <c r="O25" s="17"/>
      <c r="P25" s="17"/>
      <c r="Q25" s="17"/>
      <c r="R25" s="17"/>
      <c r="S25" s="17"/>
      <c r="T25" s="17"/>
      <c r="U25" s="17"/>
      <c r="V25" s="17"/>
      <c r="W25" s="18"/>
      <c r="X25" s="17"/>
      <c r="Y25" s="17"/>
      <c r="Z25" s="17"/>
      <c r="AA25" s="18"/>
      <c r="AC25" s="19">
        <f t="shared" si="15"/>
        <v>0</v>
      </c>
      <c r="AD25" s="19">
        <f t="shared" si="16"/>
        <v>0</v>
      </c>
      <c r="AE25" s="19">
        <f t="shared" si="17"/>
        <v>0</v>
      </c>
      <c r="AF25" s="19">
        <f t="shared" si="18"/>
        <v>0</v>
      </c>
      <c r="AG25" s="19">
        <f t="shared" si="19"/>
        <v>0</v>
      </c>
      <c r="AH25" s="19">
        <f t="shared" si="20"/>
        <v>0</v>
      </c>
      <c r="AI25" s="19">
        <f t="shared" si="21"/>
        <v>0</v>
      </c>
      <c r="AJ25" s="19">
        <f t="shared" si="22"/>
        <v>0</v>
      </c>
      <c r="AK25" s="19">
        <f t="shared" si="23"/>
        <v>0</v>
      </c>
      <c r="AL25" s="19">
        <f t="shared" si="24"/>
        <v>0</v>
      </c>
      <c r="AM25" s="19">
        <f t="shared" si="25"/>
        <v>0</v>
      </c>
      <c r="AN25" s="19">
        <f t="shared" si="2"/>
        <v>281</v>
      </c>
      <c r="AO25" s="19">
        <f t="shared" si="3"/>
        <v>0</v>
      </c>
      <c r="AP25" s="19">
        <f t="shared" si="4"/>
        <v>0</v>
      </c>
      <c r="AQ25" s="19">
        <f t="shared" si="5"/>
        <v>500</v>
      </c>
      <c r="AR25" s="19">
        <f t="shared" si="26"/>
        <v>0</v>
      </c>
      <c r="AS25" s="19">
        <f t="shared" si="27"/>
        <v>0</v>
      </c>
      <c r="AT25" s="19">
        <f t="shared" si="28"/>
        <v>0</v>
      </c>
      <c r="AU25" s="19">
        <f t="shared" si="29"/>
        <v>0</v>
      </c>
      <c r="AV25" s="19">
        <f t="shared" si="30"/>
        <v>0</v>
      </c>
      <c r="AW25" s="19">
        <f t="shared" si="49"/>
        <v>0</v>
      </c>
      <c r="AX25" s="19">
        <f t="shared" si="50"/>
        <v>0</v>
      </c>
      <c r="AY25" s="19">
        <f t="shared" si="51"/>
        <v>0</v>
      </c>
      <c r="AZ25" s="19">
        <f t="shared" si="52"/>
        <v>0</v>
      </c>
      <c r="BA25" s="19">
        <f t="shared" si="31"/>
        <v>781</v>
      </c>
      <c r="BB25" s="19">
        <f t="shared" si="7"/>
        <v>0</v>
      </c>
      <c r="BC25" s="19">
        <f t="shared" si="8"/>
        <v>0</v>
      </c>
      <c r="BE25" s="20">
        <f t="shared" si="32"/>
        <v>0</v>
      </c>
      <c r="BF25" s="20">
        <f t="shared" si="33"/>
        <v>0</v>
      </c>
      <c r="BG25" s="20">
        <f t="shared" si="34"/>
        <v>0</v>
      </c>
      <c r="BH25" s="20">
        <f t="shared" si="35"/>
        <v>0</v>
      </c>
      <c r="BI25" s="20">
        <f t="shared" si="36"/>
        <v>0</v>
      </c>
      <c r="BJ25" s="20">
        <f t="shared" si="37"/>
        <v>0</v>
      </c>
      <c r="BK25" s="20">
        <f t="shared" si="38"/>
        <v>0</v>
      </c>
      <c r="BL25" s="20">
        <f t="shared" si="39"/>
        <v>0</v>
      </c>
      <c r="BM25" s="20">
        <f t="shared" si="40"/>
        <v>0</v>
      </c>
      <c r="BN25" s="20">
        <f t="shared" si="41"/>
        <v>0</v>
      </c>
      <c r="BO25" s="8">
        <f t="shared" si="42"/>
        <v>0</v>
      </c>
      <c r="BP25" s="8">
        <f>IF('Men''s Epée'!$AN$3=TRUE,G25,0)</f>
        <v>281</v>
      </c>
      <c r="BQ25" s="8">
        <f>IF('Men''s Epée'!$AO$3=TRUE,I25,0)</f>
        <v>0</v>
      </c>
      <c r="BR25" s="8">
        <f>IF('Men''s Epée'!$AP$3=TRUE,K25,0)</f>
        <v>0</v>
      </c>
      <c r="BS25" s="8">
        <f>IF('Men''s Epée'!$AQ$3=TRUE,M25,0)</f>
        <v>500</v>
      </c>
      <c r="BT25" s="8">
        <f t="shared" si="43"/>
        <v>0</v>
      </c>
      <c r="BU25" s="8">
        <f t="shared" si="44"/>
        <v>0</v>
      </c>
      <c r="BV25" s="8">
        <f t="shared" si="45"/>
        <v>0</v>
      </c>
      <c r="BW25" s="8">
        <f t="shared" si="46"/>
        <v>0</v>
      </c>
      <c r="BX25" s="8">
        <f t="shared" si="47"/>
        <v>0</v>
      </c>
      <c r="BY25" s="20">
        <f t="shared" si="53"/>
        <v>0</v>
      </c>
      <c r="BZ25" s="20">
        <f t="shared" si="54"/>
        <v>0</v>
      </c>
      <c r="CA25" s="20">
        <f t="shared" si="55"/>
        <v>0</v>
      </c>
      <c r="CB25" s="20">
        <f t="shared" si="56"/>
        <v>0</v>
      </c>
      <c r="CC25" s="8">
        <f t="shared" si="48"/>
        <v>781</v>
      </c>
      <c r="CD25" s="8">
        <f t="shared" si="11"/>
        <v>0</v>
      </c>
      <c r="CE25" s="8">
        <f t="shared" si="12"/>
        <v>0</v>
      </c>
      <c r="CF25" s="8">
        <f t="shared" si="13"/>
        <v>781</v>
      </c>
    </row>
    <row r="26" spans="1:84" ht="13.5">
      <c r="A26" s="11" t="str">
        <f t="shared" si="0"/>
        <v>23</v>
      </c>
      <c r="B26" s="11">
        <f t="shared" si="14"/>
      </c>
      <c r="C26" s="12" t="s">
        <v>111</v>
      </c>
      <c r="D26" s="13">
        <v>1983</v>
      </c>
      <c r="E26" s="41">
        <f>ROUND(IF('Men''s Epée'!$A$3=1,AM26+BA26,BO26+CC26),0)</f>
        <v>775</v>
      </c>
      <c r="F26" s="14">
        <v>16</v>
      </c>
      <c r="G26" s="16">
        <f>IF(OR('Men''s Epée'!$A$3=1,'Men''s Epée'!$AN$3=TRUE),IF(OR(F26&gt;=49,ISNUMBER(F26)=FALSE),0,VLOOKUP(F26,PointTable,G$3,TRUE)),0)</f>
        <v>500</v>
      </c>
      <c r="H26" s="15">
        <v>32</v>
      </c>
      <c r="I26" s="16">
        <f>IF(OR('Men''s Epée'!$A$3=1,'Men''s Epée'!$AO$3=TRUE),IF(OR(H26&gt;=49,ISNUMBER(H26)=FALSE),0,VLOOKUP(H26,PointTable,I$3,TRUE)),0)</f>
        <v>275</v>
      </c>
      <c r="J26" s="15" t="s">
        <v>4</v>
      </c>
      <c r="K26" s="16">
        <f>IF(OR('Men''s Epée'!$A$3=1,'Men''s Epée'!$AP$3=TRUE),IF(OR(J26&gt;=33,ISNUMBER(J26)=FALSE),0,VLOOKUP(J26,PointTable,K$3,TRUE)),0)</f>
        <v>0</v>
      </c>
      <c r="L26" s="15" t="s">
        <v>4</v>
      </c>
      <c r="M26" s="16">
        <f>IF(OR('Men''s Epée'!$A$3=1,'Men''s Epée'!$AQ$3=TRUE),IF(OR(L26&gt;=49,ISNUMBER(L26)=FALSE),0,VLOOKUP(L26,PointTable,M$3,TRUE)),0)</f>
        <v>0</v>
      </c>
      <c r="N26" s="17"/>
      <c r="O26" s="17"/>
      <c r="P26" s="17"/>
      <c r="Q26" s="17"/>
      <c r="R26" s="17"/>
      <c r="S26" s="17"/>
      <c r="T26" s="17"/>
      <c r="U26" s="17"/>
      <c r="V26" s="17"/>
      <c r="W26" s="18"/>
      <c r="X26" s="17"/>
      <c r="Y26" s="17"/>
      <c r="Z26" s="17"/>
      <c r="AA26" s="18"/>
      <c r="AC26" s="19">
        <f t="shared" si="15"/>
        <v>0</v>
      </c>
      <c r="AD26" s="19">
        <f t="shared" si="16"/>
        <v>0</v>
      </c>
      <c r="AE26" s="19">
        <f t="shared" si="17"/>
        <v>0</v>
      </c>
      <c r="AF26" s="19">
        <f t="shared" si="18"/>
        <v>0</v>
      </c>
      <c r="AG26" s="19">
        <f t="shared" si="19"/>
        <v>0</v>
      </c>
      <c r="AH26" s="19">
        <f t="shared" si="20"/>
        <v>0</v>
      </c>
      <c r="AI26" s="19">
        <f t="shared" si="21"/>
        <v>0</v>
      </c>
      <c r="AJ26" s="19">
        <f t="shared" si="22"/>
        <v>0</v>
      </c>
      <c r="AK26" s="19">
        <f t="shared" si="23"/>
        <v>0</v>
      </c>
      <c r="AL26" s="19">
        <f t="shared" si="24"/>
        <v>0</v>
      </c>
      <c r="AM26" s="19">
        <f t="shared" si="25"/>
        <v>0</v>
      </c>
      <c r="AN26" s="19">
        <f t="shared" si="2"/>
        <v>500</v>
      </c>
      <c r="AO26" s="19">
        <f t="shared" si="3"/>
        <v>275</v>
      </c>
      <c r="AP26" s="19">
        <f t="shared" si="4"/>
        <v>0</v>
      </c>
      <c r="AQ26" s="19">
        <f t="shared" si="5"/>
        <v>0</v>
      </c>
      <c r="AR26" s="19">
        <f t="shared" si="26"/>
        <v>0</v>
      </c>
      <c r="AS26" s="19">
        <f t="shared" si="27"/>
        <v>0</v>
      </c>
      <c r="AT26" s="19">
        <f t="shared" si="28"/>
        <v>0</v>
      </c>
      <c r="AU26" s="19">
        <f t="shared" si="29"/>
        <v>0</v>
      </c>
      <c r="AV26" s="19">
        <f t="shared" si="30"/>
        <v>0</v>
      </c>
      <c r="AW26" s="19">
        <f t="shared" si="49"/>
        <v>0</v>
      </c>
      <c r="AX26" s="19">
        <f t="shared" si="50"/>
        <v>0</v>
      </c>
      <c r="AY26" s="19">
        <f t="shared" si="51"/>
        <v>0</v>
      </c>
      <c r="AZ26" s="19">
        <f t="shared" si="52"/>
        <v>0</v>
      </c>
      <c r="BA26" s="19">
        <f t="shared" si="31"/>
        <v>775</v>
      </c>
      <c r="BB26" s="19">
        <f t="shared" si="7"/>
        <v>0</v>
      </c>
      <c r="BC26" s="19">
        <f t="shared" si="8"/>
        <v>0</v>
      </c>
      <c r="BE26" s="20">
        <f t="shared" si="32"/>
        <v>0</v>
      </c>
      <c r="BF26" s="20">
        <f t="shared" si="33"/>
        <v>0</v>
      </c>
      <c r="BG26" s="20">
        <f t="shared" si="34"/>
        <v>0</v>
      </c>
      <c r="BH26" s="20">
        <f t="shared" si="35"/>
        <v>0</v>
      </c>
      <c r="BI26" s="20">
        <f t="shared" si="36"/>
        <v>0</v>
      </c>
      <c r="BJ26" s="20">
        <f t="shared" si="37"/>
        <v>0</v>
      </c>
      <c r="BK26" s="20">
        <f t="shared" si="38"/>
        <v>0</v>
      </c>
      <c r="BL26" s="20">
        <f t="shared" si="39"/>
        <v>0</v>
      </c>
      <c r="BM26" s="20">
        <f t="shared" si="40"/>
        <v>0</v>
      </c>
      <c r="BN26" s="20">
        <f t="shared" si="41"/>
        <v>0</v>
      </c>
      <c r="BO26" s="8">
        <f t="shared" si="42"/>
        <v>0</v>
      </c>
      <c r="BP26" s="8">
        <f>IF('Men''s Epée'!$AN$3=TRUE,G26,0)</f>
        <v>500</v>
      </c>
      <c r="BQ26" s="8">
        <f>IF('Men''s Epée'!$AO$3=TRUE,I26,0)</f>
        <v>275</v>
      </c>
      <c r="BR26" s="8">
        <f>IF('Men''s Epée'!$AP$3=TRUE,K26,0)</f>
        <v>0</v>
      </c>
      <c r="BS26" s="8">
        <f>IF('Men''s Epée'!$AQ$3=TRUE,M26,0)</f>
        <v>0</v>
      </c>
      <c r="BT26" s="8">
        <f t="shared" si="43"/>
        <v>0</v>
      </c>
      <c r="BU26" s="8">
        <f t="shared" si="44"/>
        <v>0</v>
      </c>
      <c r="BV26" s="8">
        <f t="shared" si="45"/>
        <v>0</v>
      </c>
      <c r="BW26" s="8">
        <f t="shared" si="46"/>
        <v>0</v>
      </c>
      <c r="BX26" s="8">
        <f t="shared" si="47"/>
        <v>0</v>
      </c>
      <c r="BY26" s="20">
        <f t="shared" si="53"/>
        <v>0</v>
      </c>
      <c r="BZ26" s="20">
        <f t="shared" si="54"/>
        <v>0</v>
      </c>
      <c r="CA26" s="20">
        <f t="shared" si="55"/>
        <v>0</v>
      </c>
      <c r="CB26" s="20">
        <f t="shared" si="56"/>
        <v>0</v>
      </c>
      <c r="CC26" s="8">
        <f t="shared" si="48"/>
        <v>775</v>
      </c>
      <c r="CD26" s="8">
        <f t="shared" si="11"/>
        <v>0</v>
      </c>
      <c r="CE26" s="8">
        <f t="shared" si="12"/>
        <v>0</v>
      </c>
      <c r="CF26" s="8">
        <f t="shared" si="13"/>
        <v>775</v>
      </c>
    </row>
    <row r="27" spans="1:84" ht="13.5">
      <c r="A27" s="11" t="str">
        <f t="shared" si="0"/>
        <v>24</v>
      </c>
      <c r="B27" s="11" t="str">
        <f t="shared" si="14"/>
        <v>#</v>
      </c>
      <c r="C27" s="12" t="s">
        <v>347</v>
      </c>
      <c r="D27" s="13">
        <v>1985</v>
      </c>
      <c r="E27" s="41">
        <f>ROUND(IF('Men''s Epée'!$A$3=1,AM27+BA27,BO27+CC27),0)</f>
        <v>691</v>
      </c>
      <c r="F27" s="14" t="s">
        <v>4</v>
      </c>
      <c r="G27" s="16">
        <f>IF(OR('Men''s Epée'!$A$3=1,'Men''s Epée'!$AN$3=TRUE),IF(OR(F27&gt;=49,ISNUMBER(F27)=FALSE),0,VLOOKUP(F27,PointTable,G$3,TRUE)),0)</f>
        <v>0</v>
      </c>
      <c r="H27" s="15" t="s">
        <v>4</v>
      </c>
      <c r="I27" s="16">
        <f>IF(OR('Men''s Epée'!$A$3=1,'Men''s Epée'!$AO$3=TRUE),IF(OR(H27&gt;=49,ISNUMBER(H27)=FALSE),0,VLOOKUP(H27,PointTable,I$3,TRUE)),0)</f>
        <v>0</v>
      </c>
      <c r="J27" s="15">
        <v>19</v>
      </c>
      <c r="K27" s="16">
        <f>IF(OR('Men''s Epée'!$A$3=1,'Men''s Epée'!$AP$3=TRUE),IF(OR(J27&gt;=33,ISNUMBER(J27)=FALSE),0,VLOOKUP(J27,PointTable,K$3,TRUE)),0)</f>
        <v>346</v>
      </c>
      <c r="L27" s="15">
        <v>18</v>
      </c>
      <c r="M27" s="16">
        <f>IF(OR('Men''s Epée'!$A$3=1,'Men''s Epée'!$AQ$3=TRUE),IF(OR(L27&gt;=49,ISNUMBER(L27)=FALSE),0,VLOOKUP(L27,PointTable,M$3,TRUE)),0)</f>
        <v>345</v>
      </c>
      <c r="N27" s="17"/>
      <c r="O27" s="17"/>
      <c r="P27" s="17"/>
      <c r="Q27" s="17"/>
      <c r="R27" s="17"/>
      <c r="S27" s="17"/>
      <c r="T27" s="17"/>
      <c r="U27" s="17"/>
      <c r="V27" s="17"/>
      <c r="W27" s="18"/>
      <c r="X27" s="17"/>
      <c r="Y27" s="17"/>
      <c r="Z27" s="17"/>
      <c r="AA27" s="18"/>
      <c r="AC27" s="19">
        <f t="shared" si="15"/>
        <v>0</v>
      </c>
      <c r="AD27" s="19">
        <f t="shared" si="16"/>
        <v>0</v>
      </c>
      <c r="AE27" s="19">
        <f t="shared" si="17"/>
        <v>0</v>
      </c>
      <c r="AF27" s="19">
        <f t="shared" si="18"/>
        <v>0</v>
      </c>
      <c r="AG27" s="19">
        <f t="shared" si="19"/>
        <v>0</v>
      </c>
      <c r="AH27" s="19">
        <f t="shared" si="20"/>
        <v>0</v>
      </c>
      <c r="AI27" s="19">
        <f t="shared" si="21"/>
        <v>0</v>
      </c>
      <c r="AJ27" s="19">
        <f t="shared" si="22"/>
        <v>0</v>
      </c>
      <c r="AK27" s="19">
        <f t="shared" si="23"/>
        <v>0</v>
      </c>
      <c r="AL27" s="19">
        <f t="shared" si="24"/>
        <v>0</v>
      </c>
      <c r="AM27" s="19">
        <f t="shared" si="25"/>
        <v>0</v>
      </c>
      <c r="AN27" s="19">
        <f t="shared" si="2"/>
        <v>0</v>
      </c>
      <c r="AO27" s="19">
        <f t="shared" si="3"/>
        <v>0</v>
      </c>
      <c r="AP27" s="19">
        <f t="shared" si="4"/>
        <v>346</v>
      </c>
      <c r="AQ27" s="19">
        <f t="shared" si="5"/>
        <v>345</v>
      </c>
      <c r="AR27" s="19">
        <f t="shared" si="26"/>
        <v>0</v>
      </c>
      <c r="AS27" s="19">
        <f t="shared" si="27"/>
        <v>0</v>
      </c>
      <c r="AT27" s="19">
        <f t="shared" si="28"/>
        <v>0</v>
      </c>
      <c r="AU27" s="19">
        <f t="shared" si="29"/>
        <v>0</v>
      </c>
      <c r="AV27" s="19">
        <f t="shared" si="30"/>
        <v>0</v>
      </c>
      <c r="AW27" s="19">
        <f t="shared" si="49"/>
        <v>0</v>
      </c>
      <c r="AX27" s="19">
        <f t="shared" si="50"/>
        <v>0</v>
      </c>
      <c r="AY27" s="19">
        <f t="shared" si="51"/>
        <v>0</v>
      </c>
      <c r="AZ27" s="19">
        <f t="shared" si="52"/>
        <v>0</v>
      </c>
      <c r="BA27" s="19">
        <f t="shared" si="31"/>
        <v>691</v>
      </c>
      <c r="BB27" s="19">
        <f t="shared" si="7"/>
        <v>0</v>
      </c>
      <c r="BC27" s="19">
        <f t="shared" si="8"/>
        <v>0</v>
      </c>
      <c r="BE27" s="20">
        <f t="shared" si="32"/>
        <v>0</v>
      </c>
      <c r="BF27" s="20">
        <f t="shared" si="33"/>
        <v>0</v>
      </c>
      <c r="BG27" s="20">
        <f t="shared" si="34"/>
        <v>0</v>
      </c>
      <c r="BH27" s="20">
        <f t="shared" si="35"/>
        <v>0</v>
      </c>
      <c r="BI27" s="20">
        <f t="shared" si="36"/>
        <v>0</v>
      </c>
      <c r="BJ27" s="20">
        <f t="shared" si="37"/>
        <v>0</v>
      </c>
      <c r="BK27" s="20">
        <f t="shared" si="38"/>
        <v>0</v>
      </c>
      <c r="BL27" s="20">
        <f t="shared" si="39"/>
        <v>0</v>
      </c>
      <c r="BM27" s="20">
        <f t="shared" si="40"/>
        <v>0</v>
      </c>
      <c r="BN27" s="20">
        <f t="shared" si="41"/>
        <v>0</v>
      </c>
      <c r="BO27" s="8">
        <f t="shared" si="42"/>
        <v>0</v>
      </c>
      <c r="BP27" s="8">
        <f>IF('Men''s Epée'!$AN$3=TRUE,G27,0)</f>
        <v>0</v>
      </c>
      <c r="BQ27" s="8">
        <f>IF('Men''s Epée'!$AO$3=TRUE,I27,0)</f>
        <v>0</v>
      </c>
      <c r="BR27" s="8">
        <f>IF('Men''s Epée'!$AP$3=TRUE,K27,0)</f>
        <v>346</v>
      </c>
      <c r="BS27" s="8">
        <f>IF('Men''s Epée'!$AQ$3=TRUE,M27,0)</f>
        <v>345</v>
      </c>
      <c r="BT27" s="8">
        <f t="shared" si="43"/>
        <v>0</v>
      </c>
      <c r="BU27" s="8">
        <f t="shared" si="44"/>
        <v>0</v>
      </c>
      <c r="BV27" s="8">
        <f t="shared" si="45"/>
        <v>0</v>
      </c>
      <c r="BW27" s="8">
        <f t="shared" si="46"/>
        <v>0</v>
      </c>
      <c r="BX27" s="8">
        <f t="shared" si="47"/>
        <v>0</v>
      </c>
      <c r="BY27" s="20">
        <f t="shared" si="53"/>
        <v>0</v>
      </c>
      <c r="BZ27" s="20">
        <f t="shared" si="54"/>
        <v>0</v>
      </c>
      <c r="CA27" s="20">
        <f t="shared" si="55"/>
        <v>0</v>
      </c>
      <c r="CB27" s="20">
        <f t="shared" si="56"/>
        <v>0</v>
      </c>
      <c r="CC27" s="8">
        <f t="shared" si="48"/>
        <v>691</v>
      </c>
      <c r="CD27" s="8">
        <f t="shared" si="11"/>
        <v>0</v>
      </c>
      <c r="CE27" s="8">
        <f t="shared" si="12"/>
        <v>0</v>
      </c>
      <c r="CF27" s="8">
        <f t="shared" si="13"/>
        <v>691</v>
      </c>
    </row>
    <row r="28" spans="1:84" ht="13.5">
      <c r="A28" s="11" t="str">
        <f t="shared" si="0"/>
        <v>25</v>
      </c>
      <c r="B28" s="11">
        <f t="shared" si="14"/>
      </c>
      <c r="C28" s="12" t="s">
        <v>195</v>
      </c>
      <c r="D28" s="13">
        <v>1982</v>
      </c>
      <c r="E28" s="41">
        <f>ROUND(IF('Men''s Epée'!$A$3=1,AM28+BA28,BO28+CC28),0)</f>
        <v>690</v>
      </c>
      <c r="F28" s="14" t="s">
        <v>4</v>
      </c>
      <c r="G28" s="16">
        <f>IF(OR('Men''s Epée'!$A$3=1,'Men''s Epée'!$AN$3=TRUE),IF(OR(F28&gt;=49,ISNUMBER(F28)=FALSE),0,VLOOKUP(F28,PointTable,G$3,TRUE)),0)</f>
        <v>0</v>
      </c>
      <c r="H28" s="15">
        <v>22.5</v>
      </c>
      <c r="I28" s="16">
        <f>IF(OR('Men''s Epée'!$A$3=1,'Men''s Epée'!$AO$3=TRUE),IF(OR(H28&gt;=49,ISNUMBER(H28)=FALSE),0,VLOOKUP(H28,PointTable,I$3,TRUE)),0)</f>
        <v>339</v>
      </c>
      <c r="J28" s="15">
        <v>22</v>
      </c>
      <c r="K28" s="16">
        <f>IF(OR('Men''s Epée'!$A$3=1,'Men''s Epée'!$AP$3=TRUE),IF(OR(J28&gt;=33,ISNUMBER(J28)=FALSE),0,VLOOKUP(J28,PointTable,K$3,TRUE)),0)</f>
        <v>340</v>
      </c>
      <c r="L28" s="15">
        <v>17</v>
      </c>
      <c r="M28" s="16">
        <f>IF(OR('Men''s Epée'!$A$3=1,'Men''s Epée'!$AQ$3=TRUE),IF(OR(L28&gt;=49,ISNUMBER(L28)=FALSE),0,VLOOKUP(L28,PointTable,M$3,TRUE)),0)</f>
        <v>350</v>
      </c>
      <c r="N28" s="17"/>
      <c r="O28" s="17"/>
      <c r="P28" s="17"/>
      <c r="Q28" s="17"/>
      <c r="R28" s="17"/>
      <c r="S28" s="17"/>
      <c r="T28" s="17"/>
      <c r="U28" s="17"/>
      <c r="V28" s="17"/>
      <c r="W28" s="18"/>
      <c r="X28" s="17"/>
      <c r="Y28" s="17"/>
      <c r="Z28" s="17"/>
      <c r="AA28" s="18"/>
      <c r="AC28" s="19">
        <f t="shared" si="15"/>
        <v>0</v>
      </c>
      <c r="AD28" s="19">
        <f t="shared" si="16"/>
        <v>0</v>
      </c>
      <c r="AE28" s="19">
        <f t="shared" si="17"/>
        <v>0</v>
      </c>
      <c r="AF28" s="19">
        <f t="shared" si="18"/>
        <v>0</v>
      </c>
      <c r="AG28" s="19">
        <f t="shared" si="19"/>
        <v>0</v>
      </c>
      <c r="AH28" s="19">
        <f t="shared" si="20"/>
        <v>0</v>
      </c>
      <c r="AI28" s="19">
        <f t="shared" si="21"/>
        <v>0</v>
      </c>
      <c r="AJ28" s="19">
        <f t="shared" si="22"/>
        <v>0</v>
      </c>
      <c r="AK28" s="19">
        <f t="shared" si="23"/>
        <v>0</v>
      </c>
      <c r="AL28" s="19">
        <f t="shared" si="24"/>
        <v>0</v>
      </c>
      <c r="AM28" s="19">
        <f t="shared" si="25"/>
        <v>0</v>
      </c>
      <c r="AN28" s="19">
        <f t="shared" si="2"/>
        <v>0</v>
      </c>
      <c r="AO28" s="19">
        <f t="shared" si="3"/>
        <v>339</v>
      </c>
      <c r="AP28" s="19">
        <f t="shared" si="4"/>
        <v>340</v>
      </c>
      <c r="AQ28" s="19">
        <f t="shared" si="5"/>
        <v>350</v>
      </c>
      <c r="AR28" s="19">
        <f t="shared" si="26"/>
        <v>0</v>
      </c>
      <c r="AS28" s="19">
        <f t="shared" si="27"/>
        <v>0</v>
      </c>
      <c r="AT28" s="19">
        <f t="shared" si="28"/>
        <v>0</v>
      </c>
      <c r="AU28" s="19">
        <f t="shared" si="29"/>
        <v>0</v>
      </c>
      <c r="AV28" s="19">
        <f t="shared" si="30"/>
        <v>0</v>
      </c>
      <c r="AW28" s="19">
        <f t="shared" si="49"/>
        <v>0</v>
      </c>
      <c r="AX28" s="19">
        <f t="shared" si="50"/>
        <v>0</v>
      </c>
      <c r="AY28" s="19">
        <f t="shared" si="51"/>
        <v>0</v>
      </c>
      <c r="AZ28" s="19">
        <f t="shared" si="52"/>
        <v>0</v>
      </c>
      <c r="BA28" s="19">
        <f t="shared" si="31"/>
        <v>690</v>
      </c>
      <c r="BB28" s="19">
        <f t="shared" si="7"/>
        <v>0</v>
      </c>
      <c r="BC28" s="19">
        <f t="shared" si="8"/>
        <v>0</v>
      </c>
      <c r="BE28" s="20">
        <f t="shared" si="32"/>
        <v>0</v>
      </c>
      <c r="BF28" s="20">
        <f t="shared" si="33"/>
        <v>0</v>
      </c>
      <c r="BG28" s="20">
        <f t="shared" si="34"/>
        <v>0</v>
      </c>
      <c r="BH28" s="20">
        <f t="shared" si="35"/>
        <v>0</v>
      </c>
      <c r="BI28" s="20">
        <f t="shared" si="36"/>
        <v>0</v>
      </c>
      <c r="BJ28" s="20">
        <f t="shared" si="37"/>
        <v>0</v>
      </c>
      <c r="BK28" s="20">
        <f t="shared" si="38"/>
        <v>0</v>
      </c>
      <c r="BL28" s="20">
        <f t="shared" si="39"/>
        <v>0</v>
      </c>
      <c r="BM28" s="20">
        <f t="shared" si="40"/>
        <v>0</v>
      </c>
      <c r="BN28" s="20">
        <f t="shared" si="41"/>
        <v>0</v>
      </c>
      <c r="BO28" s="8">
        <f t="shared" si="42"/>
        <v>0</v>
      </c>
      <c r="BP28" s="8">
        <f>IF('Men''s Epée'!$AN$3=TRUE,G28,0)</f>
        <v>0</v>
      </c>
      <c r="BQ28" s="8">
        <f>IF('Men''s Epée'!$AO$3=TRUE,I28,0)</f>
        <v>339</v>
      </c>
      <c r="BR28" s="8">
        <f>IF('Men''s Epée'!$AP$3=TRUE,K28,0)</f>
        <v>340</v>
      </c>
      <c r="BS28" s="8">
        <f>IF('Men''s Epée'!$AQ$3=TRUE,M28,0)</f>
        <v>350</v>
      </c>
      <c r="BT28" s="8">
        <f t="shared" si="43"/>
        <v>0</v>
      </c>
      <c r="BU28" s="8">
        <f t="shared" si="44"/>
        <v>0</v>
      </c>
      <c r="BV28" s="8">
        <f t="shared" si="45"/>
        <v>0</v>
      </c>
      <c r="BW28" s="8">
        <f t="shared" si="46"/>
        <v>0</v>
      </c>
      <c r="BX28" s="8">
        <f t="shared" si="47"/>
        <v>0</v>
      </c>
      <c r="BY28" s="20">
        <f t="shared" si="53"/>
        <v>0</v>
      </c>
      <c r="BZ28" s="20">
        <f t="shared" si="54"/>
        <v>0</v>
      </c>
      <c r="CA28" s="20">
        <f t="shared" si="55"/>
        <v>0</v>
      </c>
      <c r="CB28" s="20">
        <f t="shared" si="56"/>
        <v>0</v>
      </c>
      <c r="CC28" s="8">
        <f t="shared" si="48"/>
        <v>690</v>
      </c>
      <c r="CD28" s="8">
        <f t="shared" si="11"/>
        <v>0</v>
      </c>
      <c r="CE28" s="8">
        <f t="shared" si="12"/>
        <v>0</v>
      </c>
      <c r="CF28" s="8">
        <f t="shared" si="13"/>
        <v>690</v>
      </c>
    </row>
    <row r="29" spans="1:84" ht="13.5">
      <c r="A29" s="11" t="str">
        <f t="shared" si="0"/>
        <v>26</v>
      </c>
      <c r="B29" s="11">
        <f t="shared" si="14"/>
      </c>
      <c r="C29" s="12" t="s">
        <v>346</v>
      </c>
      <c r="D29" s="13">
        <v>1981</v>
      </c>
      <c r="E29" s="41">
        <f>ROUND(IF('Men''s Epée'!$A$3=1,AM29+BA29,BO29+CC29),0)</f>
        <v>683</v>
      </c>
      <c r="F29" s="14" t="s">
        <v>4</v>
      </c>
      <c r="G29" s="16">
        <f>IF(OR('Men''s Epée'!$A$3=1,'Men''s Epée'!$AN$3=TRUE),IF(OR(F29&gt;=49,ISNUMBER(F29)=FALSE),0,VLOOKUP(F29,PointTable,G$3,TRUE)),0)</f>
        <v>0</v>
      </c>
      <c r="H29" s="15" t="s">
        <v>4</v>
      </c>
      <c r="I29" s="16">
        <f>IF(OR('Men''s Epée'!$A$3=1,'Men''s Epée'!$AO$3=TRUE),IF(OR(H29&gt;=49,ISNUMBER(H29)=FALSE),0,VLOOKUP(H29,PointTable,I$3,TRUE)),0)</f>
        <v>0</v>
      </c>
      <c r="J29" s="15">
        <v>18</v>
      </c>
      <c r="K29" s="16">
        <f>IF(OR('Men''s Epée'!$A$3=1,'Men''s Epée'!$AP$3=TRUE),IF(OR(J29&gt;=33,ISNUMBER(J29)=FALSE),0,VLOOKUP(J29,PointTable,K$3,TRUE)),0)</f>
        <v>348</v>
      </c>
      <c r="L29" s="15">
        <v>20</v>
      </c>
      <c r="M29" s="16">
        <f>IF(OR('Men''s Epée'!$A$3=1,'Men''s Epée'!$AQ$3=TRUE),IF(OR(L29&gt;=49,ISNUMBER(L29)=FALSE),0,VLOOKUP(L29,PointTable,M$3,TRUE)),0)</f>
        <v>335</v>
      </c>
      <c r="N29" s="17"/>
      <c r="O29" s="17"/>
      <c r="P29" s="17"/>
      <c r="Q29" s="17"/>
      <c r="R29" s="17"/>
      <c r="S29" s="17"/>
      <c r="T29" s="17"/>
      <c r="U29" s="17"/>
      <c r="V29" s="17"/>
      <c r="W29" s="18"/>
      <c r="X29" s="17"/>
      <c r="Y29" s="17"/>
      <c r="Z29" s="17"/>
      <c r="AA29" s="18"/>
      <c r="AC29" s="19">
        <f aca="true" t="shared" si="61" ref="AC29:AL30">ABS(N29)</f>
        <v>0</v>
      </c>
      <c r="AD29" s="19">
        <f t="shared" si="61"/>
        <v>0</v>
      </c>
      <c r="AE29" s="19">
        <f t="shared" si="61"/>
        <v>0</v>
      </c>
      <c r="AF29" s="19">
        <f t="shared" si="61"/>
        <v>0</v>
      </c>
      <c r="AG29" s="19">
        <f t="shared" si="61"/>
        <v>0</v>
      </c>
      <c r="AH29" s="19">
        <f t="shared" si="61"/>
        <v>0</v>
      </c>
      <c r="AI29" s="19">
        <f t="shared" si="61"/>
        <v>0</v>
      </c>
      <c r="AJ29" s="19">
        <f t="shared" si="61"/>
        <v>0</v>
      </c>
      <c r="AK29" s="19">
        <f t="shared" si="61"/>
        <v>0</v>
      </c>
      <c r="AL29" s="19">
        <f t="shared" si="61"/>
        <v>0</v>
      </c>
      <c r="AM29" s="19">
        <f t="shared" si="25"/>
        <v>0</v>
      </c>
      <c r="AN29" s="19">
        <f t="shared" si="2"/>
        <v>0</v>
      </c>
      <c r="AO29" s="19">
        <f t="shared" si="3"/>
        <v>0</v>
      </c>
      <c r="AP29" s="19">
        <f t="shared" si="4"/>
        <v>348</v>
      </c>
      <c r="AQ29" s="19">
        <f t="shared" si="5"/>
        <v>335</v>
      </c>
      <c r="AR29" s="19">
        <f t="shared" si="26"/>
        <v>0</v>
      </c>
      <c r="AS29" s="19">
        <f t="shared" si="27"/>
        <v>0</v>
      </c>
      <c r="AT29" s="19">
        <f t="shared" si="28"/>
        <v>0</v>
      </c>
      <c r="AU29" s="19">
        <f t="shared" si="29"/>
        <v>0</v>
      </c>
      <c r="AV29" s="19">
        <f t="shared" si="30"/>
        <v>0</v>
      </c>
      <c r="AW29" s="19">
        <f aca="true" t="shared" si="62" ref="AW29:AZ30">ABS(X29)</f>
        <v>0</v>
      </c>
      <c r="AX29" s="19">
        <f t="shared" si="62"/>
        <v>0</v>
      </c>
      <c r="AY29" s="19">
        <f t="shared" si="62"/>
        <v>0</v>
      </c>
      <c r="AZ29" s="19">
        <f t="shared" si="62"/>
        <v>0</v>
      </c>
      <c r="BA29" s="19">
        <f t="shared" si="31"/>
        <v>683</v>
      </c>
      <c r="BB29" s="19">
        <f t="shared" si="7"/>
        <v>0</v>
      </c>
      <c r="BC29" s="19">
        <f t="shared" si="8"/>
        <v>0</v>
      </c>
      <c r="BE29" s="20">
        <f aca="true" t="shared" si="63" ref="BE29:BN30">MAX(N29,0)</f>
        <v>0</v>
      </c>
      <c r="BF29" s="20">
        <f t="shared" si="63"/>
        <v>0</v>
      </c>
      <c r="BG29" s="20">
        <f t="shared" si="63"/>
        <v>0</v>
      </c>
      <c r="BH29" s="20">
        <f t="shared" si="63"/>
        <v>0</v>
      </c>
      <c r="BI29" s="20">
        <f t="shared" si="63"/>
        <v>0</v>
      </c>
      <c r="BJ29" s="20">
        <f t="shared" si="63"/>
        <v>0</v>
      </c>
      <c r="BK29" s="20">
        <f t="shared" si="63"/>
        <v>0</v>
      </c>
      <c r="BL29" s="20">
        <f t="shared" si="63"/>
        <v>0</v>
      </c>
      <c r="BM29" s="20">
        <f t="shared" si="63"/>
        <v>0</v>
      </c>
      <c r="BN29" s="20">
        <f t="shared" si="63"/>
        <v>0</v>
      </c>
      <c r="BO29" s="8">
        <f t="shared" si="42"/>
        <v>0</v>
      </c>
      <c r="BP29" s="8">
        <f>IF('Men''s Epée'!$AN$3=TRUE,G29,0)</f>
        <v>0</v>
      </c>
      <c r="BQ29" s="8">
        <f>IF('Men''s Epée'!$AO$3=TRUE,I29,0)</f>
        <v>0</v>
      </c>
      <c r="BR29" s="8">
        <f>IF('Men''s Epée'!$AP$3=TRUE,K29,0)</f>
        <v>348</v>
      </c>
      <c r="BS29" s="8">
        <f>IF('Men''s Epée'!$AQ$3=TRUE,M29,0)</f>
        <v>335</v>
      </c>
      <c r="BT29" s="8">
        <f t="shared" si="43"/>
        <v>0</v>
      </c>
      <c r="BU29" s="8">
        <f t="shared" si="44"/>
        <v>0</v>
      </c>
      <c r="BV29" s="8">
        <f t="shared" si="45"/>
        <v>0</v>
      </c>
      <c r="BW29" s="8">
        <f t="shared" si="46"/>
        <v>0</v>
      </c>
      <c r="BX29" s="8">
        <f t="shared" si="47"/>
        <v>0</v>
      </c>
      <c r="BY29" s="20">
        <f aca="true" t="shared" si="64" ref="BY29:CB30">MAX(X29,0)</f>
        <v>0</v>
      </c>
      <c r="BZ29" s="20">
        <f t="shared" si="64"/>
        <v>0</v>
      </c>
      <c r="CA29" s="20">
        <f t="shared" si="64"/>
        <v>0</v>
      </c>
      <c r="CB29" s="20">
        <f t="shared" si="64"/>
        <v>0</v>
      </c>
      <c r="CC29" s="8">
        <f t="shared" si="48"/>
        <v>683</v>
      </c>
      <c r="CD29" s="8">
        <f t="shared" si="11"/>
        <v>0</v>
      </c>
      <c r="CE29" s="8">
        <f t="shared" si="12"/>
        <v>0</v>
      </c>
      <c r="CF29" s="8">
        <f t="shared" si="13"/>
        <v>683</v>
      </c>
    </row>
    <row r="30" spans="1:84" ht="13.5">
      <c r="A30" s="11" t="str">
        <f t="shared" si="0"/>
        <v>27</v>
      </c>
      <c r="B30" s="11" t="str">
        <f t="shared" si="14"/>
        <v>#</v>
      </c>
      <c r="C30" s="12" t="s">
        <v>198</v>
      </c>
      <c r="D30" s="13">
        <v>1986</v>
      </c>
      <c r="E30" s="41">
        <f>ROUND(IF('Men''s Epée'!$A$3=1,AM30+BA30,BO30+CC30),0)</f>
        <v>662</v>
      </c>
      <c r="F30" s="14" t="s">
        <v>4</v>
      </c>
      <c r="G30" s="16">
        <f>IF(OR('Men''s Epée'!$A$3=1,'Men''s Epée'!$AN$3=TRUE),IF(OR(F30&gt;=49,ISNUMBER(F30)=FALSE),0,VLOOKUP(F30,PointTable,G$3,TRUE)),0)</f>
        <v>0</v>
      </c>
      <c r="H30" s="15" t="s">
        <v>4</v>
      </c>
      <c r="I30" s="16">
        <f>IF(OR('Men''s Epée'!$A$3=1,'Men''s Epée'!$AO$3=TRUE),IF(OR(H30&gt;=49,ISNUMBER(H30)=FALSE),0,VLOOKUP(H30,PointTable,I$3,TRUE)),0)</f>
        <v>0</v>
      </c>
      <c r="J30" s="15">
        <v>21</v>
      </c>
      <c r="K30" s="16">
        <f>IF(OR('Men''s Epée'!$A$3=1,'Men''s Epée'!$AP$3=TRUE),IF(OR(J30&gt;=33,ISNUMBER(J30)=FALSE),0,VLOOKUP(J30,PointTable,K$3,TRUE)),0)</f>
        <v>342</v>
      </c>
      <c r="L30" s="15">
        <v>23</v>
      </c>
      <c r="M30" s="16">
        <f>IF(OR('Men''s Epée'!$A$3=1,'Men''s Epée'!$AQ$3=TRUE),IF(OR(L30&gt;=49,ISNUMBER(L30)=FALSE),0,VLOOKUP(L30,PointTable,M$3,TRUE)),0)</f>
        <v>320</v>
      </c>
      <c r="N30" s="17"/>
      <c r="O30" s="17"/>
      <c r="P30" s="17"/>
      <c r="Q30" s="17"/>
      <c r="R30" s="17"/>
      <c r="S30" s="17"/>
      <c r="T30" s="17"/>
      <c r="U30" s="17"/>
      <c r="V30" s="17"/>
      <c r="W30" s="18"/>
      <c r="X30" s="17"/>
      <c r="Y30" s="17"/>
      <c r="Z30" s="17"/>
      <c r="AA30" s="18"/>
      <c r="AC30" s="19">
        <f t="shared" si="61"/>
        <v>0</v>
      </c>
      <c r="AD30" s="19">
        <f t="shared" si="61"/>
        <v>0</v>
      </c>
      <c r="AE30" s="19">
        <f t="shared" si="61"/>
        <v>0</v>
      </c>
      <c r="AF30" s="19">
        <f t="shared" si="61"/>
        <v>0</v>
      </c>
      <c r="AG30" s="19">
        <f t="shared" si="61"/>
        <v>0</v>
      </c>
      <c r="AH30" s="19">
        <f t="shared" si="61"/>
        <v>0</v>
      </c>
      <c r="AI30" s="19">
        <f t="shared" si="61"/>
        <v>0</v>
      </c>
      <c r="AJ30" s="19">
        <f t="shared" si="61"/>
        <v>0</v>
      </c>
      <c r="AK30" s="19">
        <f t="shared" si="61"/>
        <v>0</v>
      </c>
      <c r="AL30" s="19">
        <f t="shared" si="61"/>
        <v>0</v>
      </c>
      <c r="AM30" s="19">
        <f t="shared" si="25"/>
        <v>0</v>
      </c>
      <c r="AN30" s="19">
        <f t="shared" si="2"/>
        <v>0</v>
      </c>
      <c r="AO30" s="19">
        <f t="shared" si="3"/>
        <v>0</v>
      </c>
      <c r="AP30" s="19">
        <f t="shared" si="4"/>
        <v>342</v>
      </c>
      <c r="AQ30" s="19">
        <f t="shared" si="5"/>
        <v>320</v>
      </c>
      <c r="AR30" s="19">
        <f t="shared" si="26"/>
        <v>0</v>
      </c>
      <c r="AS30" s="19">
        <f t="shared" si="27"/>
        <v>0</v>
      </c>
      <c r="AT30" s="19">
        <f t="shared" si="28"/>
        <v>0</v>
      </c>
      <c r="AU30" s="19">
        <f t="shared" si="29"/>
        <v>0</v>
      </c>
      <c r="AV30" s="19">
        <f t="shared" si="30"/>
        <v>0</v>
      </c>
      <c r="AW30" s="19">
        <f t="shared" si="62"/>
        <v>0</v>
      </c>
      <c r="AX30" s="19">
        <f t="shared" si="62"/>
        <v>0</v>
      </c>
      <c r="AY30" s="19">
        <f t="shared" si="62"/>
        <v>0</v>
      </c>
      <c r="AZ30" s="19">
        <f t="shared" si="62"/>
        <v>0</v>
      </c>
      <c r="BA30" s="19">
        <f t="shared" si="31"/>
        <v>662</v>
      </c>
      <c r="BB30" s="19">
        <f t="shared" si="7"/>
        <v>0</v>
      </c>
      <c r="BC30" s="19">
        <f t="shared" si="8"/>
        <v>0</v>
      </c>
      <c r="BE30" s="20">
        <f t="shared" si="63"/>
        <v>0</v>
      </c>
      <c r="BF30" s="20">
        <f t="shared" si="63"/>
        <v>0</v>
      </c>
      <c r="BG30" s="20">
        <f t="shared" si="63"/>
        <v>0</v>
      </c>
      <c r="BH30" s="20">
        <f t="shared" si="63"/>
        <v>0</v>
      </c>
      <c r="BI30" s="20">
        <f t="shared" si="63"/>
        <v>0</v>
      </c>
      <c r="BJ30" s="20">
        <f t="shared" si="63"/>
        <v>0</v>
      </c>
      <c r="BK30" s="20">
        <f t="shared" si="63"/>
        <v>0</v>
      </c>
      <c r="BL30" s="20">
        <f t="shared" si="63"/>
        <v>0</v>
      </c>
      <c r="BM30" s="20">
        <f t="shared" si="63"/>
        <v>0</v>
      </c>
      <c r="BN30" s="20">
        <f t="shared" si="63"/>
        <v>0</v>
      </c>
      <c r="BO30" s="8">
        <f t="shared" si="42"/>
        <v>0</v>
      </c>
      <c r="BP30" s="8">
        <f>IF('Men''s Epée'!$AN$3=TRUE,G30,0)</f>
        <v>0</v>
      </c>
      <c r="BQ30" s="8">
        <f>IF('Men''s Epée'!$AO$3=TRUE,I30,0)</f>
        <v>0</v>
      </c>
      <c r="BR30" s="8">
        <f>IF('Men''s Epée'!$AP$3=TRUE,K30,0)</f>
        <v>342</v>
      </c>
      <c r="BS30" s="8">
        <f>IF('Men''s Epée'!$AQ$3=TRUE,M30,0)</f>
        <v>320</v>
      </c>
      <c r="BT30" s="8">
        <f t="shared" si="43"/>
        <v>0</v>
      </c>
      <c r="BU30" s="8">
        <f t="shared" si="44"/>
        <v>0</v>
      </c>
      <c r="BV30" s="8">
        <f t="shared" si="45"/>
        <v>0</v>
      </c>
      <c r="BW30" s="8">
        <f t="shared" si="46"/>
        <v>0</v>
      </c>
      <c r="BX30" s="8">
        <f t="shared" si="47"/>
        <v>0</v>
      </c>
      <c r="BY30" s="20">
        <f t="shared" si="64"/>
        <v>0</v>
      </c>
      <c r="BZ30" s="20">
        <f t="shared" si="64"/>
        <v>0</v>
      </c>
      <c r="CA30" s="20">
        <f t="shared" si="64"/>
        <v>0</v>
      </c>
      <c r="CB30" s="20">
        <f t="shared" si="64"/>
        <v>0</v>
      </c>
      <c r="CC30" s="8">
        <f t="shared" si="48"/>
        <v>662</v>
      </c>
      <c r="CD30" s="8">
        <f t="shared" si="11"/>
        <v>0</v>
      </c>
      <c r="CE30" s="8">
        <f t="shared" si="12"/>
        <v>0</v>
      </c>
      <c r="CF30" s="8">
        <f t="shared" si="13"/>
        <v>662</v>
      </c>
    </row>
    <row r="31" spans="1:84" ht="13.5">
      <c r="A31" s="11" t="str">
        <f t="shared" si="0"/>
        <v>28</v>
      </c>
      <c r="B31" s="11" t="str">
        <f t="shared" si="14"/>
        <v>#</v>
      </c>
      <c r="C31" s="12" t="s">
        <v>258</v>
      </c>
      <c r="D31" s="13">
        <v>1986</v>
      </c>
      <c r="E31" s="41">
        <f>ROUND(IF('Men''s Epée'!$A$3=1,AM31+BA31,BO31+CC31),0)</f>
        <v>643</v>
      </c>
      <c r="F31" s="14">
        <v>18</v>
      </c>
      <c r="G31" s="16">
        <f>IF(OR('Men''s Epée'!$A$3=1,'Men''s Epée'!$AN$3=TRUE),IF(OR(F31&gt;=49,ISNUMBER(F31)=FALSE),0,VLOOKUP(F31,PointTable,G$3,TRUE)),0)</f>
        <v>348</v>
      </c>
      <c r="H31" s="15" t="s">
        <v>4</v>
      </c>
      <c r="I31" s="16">
        <f>IF(OR('Men''s Epée'!$A$3=1,'Men''s Epée'!$AO$3=TRUE),IF(OR(H31&gt;=49,ISNUMBER(H31)=FALSE),0,VLOOKUP(H31,PointTable,I$3,TRUE)),0)</f>
        <v>0</v>
      </c>
      <c r="J31" s="15" t="s">
        <v>4</v>
      </c>
      <c r="K31" s="16">
        <f>IF(OR('Men''s Epée'!$A$3=1,'Men''s Epée'!$AP$3=TRUE),IF(OR(J31&gt;=33,ISNUMBER(J31)=FALSE),0,VLOOKUP(J31,PointTable,K$3,TRUE)),0)</f>
        <v>0</v>
      </c>
      <c r="L31" s="15">
        <v>28</v>
      </c>
      <c r="M31" s="16">
        <f>IF(OR('Men''s Epée'!$A$3=1,'Men''s Epée'!$AQ$3=TRUE),IF(OR(L31&gt;=49,ISNUMBER(L31)=FALSE),0,VLOOKUP(L31,PointTable,M$3,TRUE)),0)</f>
        <v>295</v>
      </c>
      <c r="N31" s="17"/>
      <c r="O31" s="17"/>
      <c r="P31" s="17"/>
      <c r="Q31" s="17"/>
      <c r="R31" s="17"/>
      <c r="S31" s="17"/>
      <c r="T31" s="17"/>
      <c r="U31" s="17"/>
      <c r="V31" s="17"/>
      <c r="W31" s="18"/>
      <c r="X31" s="17"/>
      <c r="Y31" s="17"/>
      <c r="Z31" s="17"/>
      <c r="AA31" s="18"/>
      <c r="AC31" s="19">
        <f aca="true" t="shared" si="65" ref="AC31:AL35">ABS(N31)</f>
        <v>0</v>
      </c>
      <c r="AD31" s="19">
        <f t="shared" si="65"/>
        <v>0</v>
      </c>
      <c r="AE31" s="19">
        <f t="shared" si="65"/>
        <v>0</v>
      </c>
      <c r="AF31" s="19">
        <f t="shared" si="65"/>
        <v>0</v>
      </c>
      <c r="AG31" s="19">
        <f t="shared" si="65"/>
        <v>0</v>
      </c>
      <c r="AH31" s="19">
        <f t="shared" si="65"/>
        <v>0</v>
      </c>
      <c r="AI31" s="19">
        <f t="shared" si="65"/>
        <v>0</v>
      </c>
      <c r="AJ31" s="19">
        <f t="shared" si="65"/>
        <v>0</v>
      </c>
      <c r="AK31" s="19">
        <f t="shared" si="65"/>
        <v>0</v>
      </c>
      <c r="AL31" s="19">
        <f t="shared" si="65"/>
        <v>0</v>
      </c>
      <c r="AM31" s="19">
        <f t="shared" si="25"/>
        <v>0</v>
      </c>
      <c r="AN31" s="19">
        <f t="shared" si="2"/>
        <v>348</v>
      </c>
      <c r="AO31" s="19">
        <f t="shared" si="3"/>
        <v>0</v>
      </c>
      <c r="AP31" s="19">
        <f t="shared" si="4"/>
        <v>0</v>
      </c>
      <c r="AQ31" s="19">
        <f t="shared" si="5"/>
        <v>295</v>
      </c>
      <c r="AR31" s="19">
        <f t="shared" si="26"/>
        <v>0</v>
      </c>
      <c r="AS31" s="19">
        <f t="shared" si="27"/>
        <v>0</v>
      </c>
      <c r="AT31" s="19">
        <f t="shared" si="28"/>
        <v>0</v>
      </c>
      <c r="AU31" s="19">
        <f t="shared" si="29"/>
        <v>0</v>
      </c>
      <c r="AV31" s="19">
        <f t="shared" si="30"/>
        <v>0</v>
      </c>
      <c r="AW31" s="19">
        <f>ABS(X31)</f>
        <v>0</v>
      </c>
      <c r="AX31" s="19">
        <f>ABS(Y31)</f>
        <v>0</v>
      </c>
      <c r="AY31" s="19">
        <f>ABS(Z31)</f>
        <v>0</v>
      </c>
      <c r="AZ31" s="19">
        <f>ABS(AA31)</f>
        <v>0</v>
      </c>
      <c r="BA31" s="19">
        <f t="shared" si="31"/>
        <v>643</v>
      </c>
      <c r="BB31" s="19">
        <f t="shared" si="7"/>
        <v>0</v>
      </c>
      <c r="BC31" s="19">
        <f t="shared" si="8"/>
        <v>0</v>
      </c>
      <c r="BE31" s="20">
        <f aca="true" t="shared" si="66" ref="BE31:BN35">MAX(N31,0)</f>
        <v>0</v>
      </c>
      <c r="BF31" s="20">
        <f t="shared" si="66"/>
        <v>0</v>
      </c>
      <c r="BG31" s="20">
        <f t="shared" si="66"/>
        <v>0</v>
      </c>
      <c r="BH31" s="20">
        <f t="shared" si="66"/>
        <v>0</v>
      </c>
      <c r="BI31" s="20">
        <f t="shared" si="66"/>
        <v>0</v>
      </c>
      <c r="BJ31" s="20">
        <f t="shared" si="66"/>
        <v>0</v>
      </c>
      <c r="BK31" s="20">
        <f t="shared" si="66"/>
        <v>0</v>
      </c>
      <c r="BL31" s="20">
        <f t="shared" si="66"/>
        <v>0</v>
      </c>
      <c r="BM31" s="20">
        <f t="shared" si="66"/>
        <v>0</v>
      </c>
      <c r="BN31" s="20">
        <f t="shared" si="66"/>
        <v>0</v>
      </c>
      <c r="BO31" s="8">
        <f t="shared" si="42"/>
        <v>0</v>
      </c>
      <c r="BP31" s="8">
        <f>IF('Men''s Epée'!$AN$3=TRUE,G31,0)</f>
        <v>348</v>
      </c>
      <c r="BQ31" s="8">
        <f>IF('Men''s Epée'!$AO$3=TRUE,I31,0)</f>
        <v>0</v>
      </c>
      <c r="BR31" s="8">
        <f>IF('Men''s Epée'!$AP$3=TRUE,K31,0)</f>
        <v>0</v>
      </c>
      <c r="BS31" s="8">
        <f>IF('Men''s Epée'!$AQ$3=TRUE,M31,0)</f>
        <v>295</v>
      </c>
      <c r="BT31" s="8">
        <f t="shared" si="43"/>
        <v>0</v>
      </c>
      <c r="BU31" s="8">
        <f t="shared" si="44"/>
        <v>0</v>
      </c>
      <c r="BV31" s="8">
        <f t="shared" si="45"/>
        <v>0</v>
      </c>
      <c r="BW31" s="8">
        <f t="shared" si="46"/>
        <v>0</v>
      </c>
      <c r="BX31" s="8">
        <f t="shared" si="47"/>
        <v>0</v>
      </c>
      <c r="BY31" s="20">
        <f>MAX(X31,0)</f>
        <v>0</v>
      </c>
      <c r="BZ31" s="20">
        <f>MAX(Y31,0)</f>
        <v>0</v>
      </c>
      <c r="CA31" s="20">
        <f>MAX(Z31,0)</f>
        <v>0</v>
      </c>
      <c r="CB31" s="20">
        <f>MAX(AA31,0)</f>
        <v>0</v>
      </c>
      <c r="CC31" s="8">
        <f t="shared" si="48"/>
        <v>643</v>
      </c>
      <c r="CD31" s="8">
        <f t="shared" si="11"/>
        <v>0</v>
      </c>
      <c r="CE31" s="8">
        <f t="shared" si="12"/>
        <v>0</v>
      </c>
      <c r="CF31" s="8">
        <f t="shared" si="13"/>
        <v>643</v>
      </c>
    </row>
    <row r="32" spans="1:84" ht="13.5">
      <c r="A32" s="11" t="str">
        <f t="shared" si="0"/>
        <v>29</v>
      </c>
      <c r="B32" s="11">
        <f t="shared" si="14"/>
      </c>
      <c r="C32" s="12" t="s">
        <v>160</v>
      </c>
      <c r="D32" s="13">
        <v>1980</v>
      </c>
      <c r="E32" s="41">
        <f>ROUND(IF('Men''s Epée'!$A$3=1,AM32+BA32,BO32+CC32),0)</f>
        <v>629</v>
      </c>
      <c r="F32" s="14">
        <v>22</v>
      </c>
      <c r="G32" s="16">
        <f>IF(OR('Men''s Epée'!$A$3=1,'Men''s Epée'!$AN$3=TRUE),IF(OR(F32&gt;=49,ISNUMBER(F32)=FALSE),0,VLOOKUP(F32,PointTable,G$3,TRUE)),0)</f>
        <v>340</v>
      </c>
      <c r="H32" s="15">
        <v>25</v>
      </c>
      <c r="I32" s="16">
        <f>IF(OR('Men''s Epée'!$A$3=1,'Men''s Epée'!$AO$3=TRUE),IF(OR(H32&gt;=49,ISNUMBER(H32)=FALSE),0,VLOOKUP(H32,PointTable,I$3,TRUE)),0)</f>
        <v>289</v>
      </c>
      <c r="J32" s="15" t="s">
        <v>4</v>
      </c>
      <c r="K32" s="16">
        <f>IF(OR('Men''s Epée'!$A$3=1,'Men''s Epée'!$AP$3=TRUE),IF(OR(J32&gt;=33,ISNUMBER(J32)=FALSE),0,VLOOKUP(J32,PointTable,K$3,TRUE)),0)</f>
        <v>0</v>
      </c>
      <c r="L32" s="15">
        <v>30</v>
      </c>
      <c r="M32" s="16">
        <f>IF(OR('Men''s Epée'!$A$3=1,'Men''s Epée'!$AQ$3=TRUE),IF(OR(L32&gt;=49,ISNUMBER(L32)=FALSE),0,VLOOKUP(L32,PointTable,M$3,TRUE)),0)</f>
        <v>285</v>
      </c>
      <c r="N32" s="17"/>
      <c r="O32" s="17"/>
      <c r="P32" s="17"/>
      <c r="Q32" s="17"/>
      <c r="R32" s="17"/>
      <c r="S32" s="17"/>
      <c r="T32" s="17"/>
      <c r="U32" s="17"/>
      <c r="V32" s="17"/>
      <c r="W32" s="18"/>
      <c r="X32" s="17"/>
      <c r="Y32" s="17"/>
      <c r="Z32" s="17"/>
      <c r="AA32" s="18"/>
      <c r="AC32" s="19">
        <f t="shared" si="65"/>
        <v>0</v>
      </c>
      <c r="AD32" s="19">
        <f t="shared" si="65"/>
        <v>0</v>
      </c>
      <c r="AE32" s="19">
        <f t="shared" si="65"/>
        <v>0</v>
      </c>
      <c r="AF32" s="19">
        <f t="shared" si="65"/>
        <v>0</v>
      </c>
      <c r="AG32" s="19">
        <f t="shared" si="65"/>
        <v>0</v>
      </c>
      <c r="AH32" s="19">
        <f t="shared" si="65"/>
        <v>0</v>
      </c>
      <c r="AI32" s="19">
        <f t="shared" si="65"/>
        <v>0</v>
      </c>
      <c r="AJ32" s="19">
        <f t="shared" si="65"/>
        <v>0</v>
      </c>
      <c r="AK32" s="19">
        <f t="shared" si="65"/>
        <v>0</v>
      </c>
      <c r="AL32" s="19">
        <f t="shared" si="65"/>
        <v>0</v>
      </c>
      <c r="AM32" s="19">
        <f t="shared" si="25"/>
        <v>0</v>
      </c>
      <c r="AN32" s="19">
        <f t="shared" si="2"/>
        <v>340</v>
      </c>
      <c r="AO32" s="19">
        <f t="shared" si="3"/>
        <v>289</v>
      </c>
      <c r="AP32" s="19">
        <f t="shared" si="4"/>
        <v>0</v>
      </c>
      <c r="AQ32" s="19">
        <f t="shared" si="5"/>
        <v>285</v>
      </c>
      <c r="AR32" s="19">
        <f t="shared" si="26"/>
        <v>0</v>
      </c>
      <c r="AS32" s="19">
        <f t="shared" si="27"/>
        <v>0</v>
      </c>
      <c r="AT32" s="19">
        <f t="shared" si="28"/>
        <v>0</v>
      </c>
      <c r="AU32" s="19">
        <f t="shared" si="29"/>
        <v>0</v>
      </c>
      <c r="AV32" s="19">
        <f t="shared" si="30"/>
        <v>0</v>
      </c>
      <c r="AW32" s="19">
        <f aca="true" t="shared" si="67" ref="AW32:AW51">ABS(X32)</f>
        <v>0</v>
      </c>
      <c r="AX32" s="19">
        <f aca="true" t="shared" si="68" ref="AX32:AX51">ABS(Y32)</f>
        <v>0</v>
      </c>
      <c r="AY32" s="19">
        <f aca="true" t="shared" si="69" ref="AY32:AY51">ABS(Z32)</f>
        <v>0</v>
      </c>
      <c r="AZ32" s="19">
        <f aca="true" t="shared" si="70" ref="AZ32:AZ51">ABS(AA32)</f>
        <v>0</v>
      </c>
      <c r="BA32" s="19">
        <f t="shared" si="31"/>
        <v>629</v>
      </c>
      <c r="BB32" s="19">
        <f t="shared" si="7"/>
        <v>0</v>
      </c>
      <c r="BC32" s="19">
        <f t="shared" si="8"/>
        <v>0</v>
      </c>
      <c r="BE32" s="20">
        <f t="shared" si="66"/>
        <v>0</v>
      </c>
      <c r="BF32" s="20">
        <f t="shared" si="66"/>
        <v>0</v>
      </c>
      <c r="BG32" s="20">
        <f t="shared" si="66"/>
        <v>0</v>
      </c>
      <c r="BH32" s="20">
        <f t="shared" si="66"/>
        <v>0</v>
      </c>
      <c r="BI32" s="20">
        <f t="shared" si="66"/>
        <v>0</v>
      </c>
      <c r="BJ32" s="20">
        <f t="shared" si="66"/>
        <v>0</v>
      </c>
      <c r="BK32" s="20">
        <f t="shared" si="66"/>
        <v>0</v>
      </c>
      <c r="BL32" s="20">
        <f t="shared" si="66"/>
        <v>0</v>
      </c>
      <c r="BM32" s="20">
        <f t="shared" si="66"/>
        <v>0</v>
      </c>
      <c r="BN32" s="20">
        <f t="shared" si="66"/>
        <v>0</v>
      </c>
      <c r="BO32" s="8">
        <f t="shared" si="42"/>
        <v>0</v>
      </c>
      <c r="BP32" s="8">
        <f>IF('Men''s Epée'!$AN$3=TRUE,G32,0)</f>
        <v>340</v>
      </c>
      <c r="BQ32" s="8">
        <f>IF('Men''s Epée'!$AO$3=TRUE,I32,0)</f>
        <v>289</v>
      </c>
      <c r="BR32" s="8">
        <f>IF('Men''s Epée'!$AP$3=TRUE,K32,0)</f>
        <v>0</v>
      </c>
      <c r="BS32" s="8">
        <f>IF('Men''s Epée'!$AQ$3=TRUE,M32,0)</f>
        <v>285</v>
      </c>
      <c r="BT32" s="8">
        <f t="shared" si="43"/>
        <v>0</v>
      </c>
      <c r="BU32" s="8">
        <f t="shared" si="44"/>
        <v>0</v>
      </c>
      <c r="BV32" s="8">
        <f t="shared" si="45"/>
        <v>0</v>
      </c>
      <c r="BW32" s="8">
        <f t="shared" si="46"/>
        <v>0</v>
      </c>
      <c r="BX32" s="8">
        <f t="shared" si="47"/>
        <v>0</v>
      </c>
      <c r="BY32" s="20">
        <f aca="true" t="shared" si="71" ref="BY32:BY51">MAX(X32,0)</f>
        <v>0</v>
      </c>
      <c r="BZ32" s="20">
        <f aca="true" t="shared" si="72" ref="BZ32:BZ51">MAX(Y32,0)</f>
        <v>0</v>
      </c>
      <c r="CA32" s="20">
        <f aca="true" t="shared" si="73" ref="CA32:CA51">MAX(Z32,0)</f>
        <v>0</v>
      </c>
      <c r="CB32" s="20">
        <f aca="true" t="shared" si="74" ref="CB32:CB51">MAX(AA32,0)</f>
        <v>0</v>
      </c>
      <c r="CC32" s="8">
        <f t="shared" si="48"/>
        <v>629</v>
      </c>
      <c r="CD32" s="8">
        <f t="shared" si="11"/>
        <v>0</v>
      </c>
      <c r="CE32" s="8">
        <f t="shared" si="12"/>
        <v>0</v>
      </c>
      <c r="CF32" s="8">
        <f t="shared" si="13"/>
        <v>629</v>
      </c>
    </row>
    <row r="33" spans="1:84" ht="13.5">
      <c r="A33" s="11" t="str">
        <f t="shared" si="0"/>
        <v>30</v>
      </c>
      <c r="B33" s="11">
        <f t="shared" si="14"/>
      </c>
      <c r="C33" s="12" t="s">
        <v>242</v>
      </c>
      <c r="D33" s="13">
        <v>1975</v>
      </c>
      <c r="E33" s="41">
        <f>ROUND(IF('Men''s Epée'!$A$3=1,AM33+BA33,BO33+CC33),0)</f>
        <v>613</v>
      </c>
      <c r="F33" s="14">
        <v>32</v>
      </c>
      <c r="G33" s="16">
        <f>IF(OR('Men''s Epée'!$A$3=1,'Men''s Epée'!$AN$3=TRUE),IF(OR(F33&gt;=49,ISNUMBER(F33)=FALSE),0,VLOOKUP(F33,PointTable,G$3,TRUE)),0)</f>
        <v>275</v>
      </c>
      <c r="H33" s="15" t="s">
        <v>4</v>
      </c>
      <c r="I33" s="16">
        <f>IF(OR('Men''s Epée'!$A$3=1,'Men''s Epée'!$AO$3=TRUE),IF(OR(H33&gt;=49,ISNUMBER(H33)=FALSE),0,VLOOKUP(H33,PointTable,I$3,TRUE)),0)</f>
        <v>0</v>
      </c>
      <c r="J33" s="15">
        <v>23</v>
      </c>
      <c r="K33" s="16">
        <f>IF(OR('Men''s Epée'!$A$3=1,'Men''s Epée'!$AP$3=TRUE),IF(OR(J33&gt;=33,ISNUMBER(J33)=FALSE),0,VLOOKUP(J33,PointTable,K$3,TRUE)),0)</f>
        <v>338</v>
      </c>
      <c r="L33" s="15" t="s">
        <v>4</v>
      </c>
      <c r="M33" s="16">
        <f>IF(OR('Men''s Epée'!$A$3=1,'Men''s Epée'!$AQ$3=TRUE),IF(OR(L33&gt;=49,ISNUMBER(L33)=FALSE),0,VLOOKUP(L33,PointTable,M$3,TRUE)),0)</f>
        <v>0</v>
      </c>
      <c r="N33" s="17"/>
      <c r="O33" s="17"/>
      <c r="P33" s="17"/>
      <c r="Q33" s="17"/>
      <c r="R33" s="17"/>
      <c r="S33" s="17"/>
      <c r="T33" s="17"/>
      <c r="U33" s="17"/>
      <c r="V33" s="17"/>
      <c r="W33" s="18"/>
      <c r="X33" s="17"/>
      <c r="Y33" s="17"/>
      <c r="Z33" s="17"/>
      <c r="AA33" s="18"/>
      <c r="AC33" s="19">
        <f t="shared" si="65"/>
        <v>0</v>
      </c>
      <c r="AD33" s="19">
        <f t="shared" si="65"/>
        <v>0</v>
      </c>
      <c r="AE33" s="19">
        <f t="shared" si="65"/>
        <v>0</v>
      </c>
      <c r="AF33" s="19">
        <f t="shared" si="65"/>
        <v>0</v>
      </c>
      <c r="AG33" s="19">
        <f t="shared" si="65"/>
        <v>0</v>
      </c>
      <c r="AH33" s="19">
        <f t="shared" si="65"/>
        <v>0</v>
      </c>
      <c r="AI33" s="19">
        <f t="shared" si="65"/>
        <v>0</v>
      </c>
      <c r="AJ33" s="19">
        <f t="shared" si="65"/>
        <v>0</v>
      </c>
      <c r="AK33" s="19">
        <f t="shared" si="65"/>
        <v>0</v>
      </c>
      <c r="AL33" s="19">
        <f t="shared" si="65"/>
        <v>0</v>
      </c>
      <c r="AM33" s="19">
        <f t="shared" si="25"/>
        <v>0</v>
      </c>
      <c r="AN33" s="19">
        <f t="shared" si="2"/>
        <v>275</v>
      </c>
      <c r="AO33" s="19">
        <f t="shared" si="3"/>
        <v>0</v>
      </c>
      <c r="AP33" s="19">
        <f t="shared" si="4"/>
        <v>338</v>
      </c>
      <c r="AQ33" s="19">
        <f t="shared" si="5"/>
        <v>0</v>
      </c>
      <c r="AR33" s="19">
        <f t="shared" si="26"/>
        <v>0</v>
      </c>
      <c r="AS33" s="19">
        <f t="shared" si="27"/>
        <v>0</v>
      </c>
      <c r="AT33" s="19">
        <f t="shared" si="28"/>
        <v>0</v>
      </c>
      <c r="AU33" s="19">
        <f t="shared" si="29"/>
        <v>0</v>
      </c>
      <c r="AV33" s="19">
        <f t="shared" si="30"/>
        <v>0</v>
      </c>
      <c r="AW33" s="19">
        <f>ABS(X33)</f>
        <v>0</v>
      </c>
      <c r="AX33" s="19">
        <f>ABS(Y33)</f>
        <v>0</v>
      </c>
      <c r="AY33" s="19">
        <f>ABS(Z33)</f>
        <v>0</v>
      </c>
      <c r="AZ33" s="19">
        <f>ABS(AA33)</f>
        <v>0</v>
      </c>
      <c r="BA33" s="19">
        <f t="shared" si="31"/>
        <v>613</v>
      </c>
      <c r="BB33" s="19">
        <f t="shared" si="7"/>
        <v>0</v>
      </c>
      <c r="BC33" s="19">
        <f t="shared" si="8"/>
        <v>0</v>
      </c>
      <c r="BE33" s="20">
        <f t="shared" si="66"/>
        <v>0</v>
      </c>
      <c r="BF33" s="20">
        <f t="shared" si="66"/>
        <v>0</v>
      </c>
      <c r="BG33" s="20">
        <f t="shared" si="66"/>
        <v>0</v>
      </c>
      <c r="BH33" s="20">
        <f t="shared" si="66"/>
        <v>0</v>
      </c>
      <c r="BI33" s="20">
        <f t="shared" si="66"/>
        <v>0</v>
      </c>
      <c r="BJ33" s="20">
        <f t="shared" si="66"/>
        <v>0</v>
      </c>
      <c r="BK33" s="20">
        <f t="shared" si="66"/>
        <v>0</v>
      </c>
      <c r="BL33" s="20">
        <f t="shared" si="66"/>
        <v>0</v>
      </c>
      <c r="BM33" s="20">
        <f t="shared" si="66"/>
        <v>0</v>
      </c>
      <c r="BN33" s="20">
        <f t="shared" si="66"/>
        <v>0</v>
      </c>
      <c r="BO33" s="8">
        <f t="shared" si="42"/>
        <v>0</v>
      </c>
      <c r="BP33" s="8">
        <f>IF('Men''s Epée'!$AN$3=TRUE,G33,0)</f>
        <v>275</v>
      </c>
      <c r="BQ33" s="8">
        <f>IF('Men''s Epée'!$AO$3=TRUE,I33,0)</f>
        <v>0</v>
      </c>
      <c r="BR33" s="8">
        <f>IF('Men''s Epée'!$AP$3=TRUE,K33,0)</f>
        <v>338</v>
      </c>
      <c r="BS33" s="8">
        <f>IF('Men''s Epée'!$AQ$3=TRUE,M33,0)</f>
        <v>0</v>
      </c>
      <c r="BT33" s="8">
        <f t="shared" si="43"/>
        <v>0</v>
      </c>
      <c r="BU33" s="8">
        <f t="shared" si="44"/>
        <v>0</v>
      </c>
      <c r="BV33" s="8">
        <f t="shared" si="45"/>
        <v>0</v>
      </c>
      <c r="BW33" s="8">
        <f t="shared" si="46"/>
        <v>0</v>
      </c>
      <c r="BX33" s="8">
        <f t="shared" si="47"/>
        <v>0</v>
      </c>
      <c r="BY33" s="20">
        <f>MAX(X33,0)</f>
        <v>0</v>
      </c>
      <c r="BZ33" s="20">
        <f>MAX(Y33,0)</f>
        <v>0</v>
      </c>
      <c r="CA33" s="20">
        <f>MAX(Z33,0)</f>
        <v>0</v>
      </c>
      <c r="CB33" s="20">
        <f>MAX(AA33,0)</f>
        <v>0</v>
      </c>
      <c r="CC33" s="8">
        <f t="shared" si="48"/>
        <v>613</v>
      </c>
      <c r="CD33" s="8">
        <f t="shared" si="11"/>
        <v>0</v>
      </c>
      <c r="CE33" s="8">
        <f t="shared" si="12"/>
        <v>0</v>
      </c>
      <c r="CF33" s="8">
        <f t="shared" si="13"/>
        <v>613</v>
      </c>
    </row>
    <row r="34" spans="1:84" ht="13.5">
      <c r="A34" s="11" t="str">
        <f t="shared" si="0"/>
        <v>31</v>
      </c>
      <c r="B34" s="11">
        <f t="shared" si="14"/>
      </c>
      <c r="C34" s="12" t="s">
        <v>22</v>
      </c>
      <c r="D34" s="13">
        <v>1970</v>
      </c>
      <c r="E34" s="41">
        <f>ROUND(IF('Men''s Epée'!$A$3=1,AM34+BA34,BO34+CC34),0)</f>
        <v>584</v>
      </c>
      <c r="F34" s="14" t="s">
        <v>4</v>
      </c>
      <c r="G34" s="16">
        <f>IF(OR('Men''s Epée'!$A$3=1,'Men''s Epée'!$AN$3=TRUE),IF(OR(F34&gt;=49,ISNUMBER(F34)=FALSE),0,VLOOKUP(F34,PointTable,G$3,TRUE)),0)</f>
        <v>0</v>
      </c>
      <c r="H34" s="15" t="s">
        <v>4</v>
      </c>
      <c r="I34" s="16">
        <f>IF(OR('Men''s Epée'!$A$3=1,'Men''s Epée'!$AO$3=TRUE),IF(OR(H34&gt;=49,ISNUMBER(H34)=FALSE),0,VLOOKUP(H34,PointTable,I$3,TRUE)),0)</f>
        <v>0</v>
      </c>
      <c r="J34" s="15">
        <v>30</v>
      </c>
      <c r="K34" s="16">
        <f>IF(OR('Men''s Epée'!$A$3=1,'Men''s Epée'!$AP$3=TRUE),IF(OR(J34&gt;=33,ISNUMBER(J34)=FALSE),0,VLOOKUP(J34,PointTable,K$3,TRUE)),0)</f>
        <v>279</v>
      </c>
      <c r="L34" s="15">
        <v>26</v>
      </c>
      <c r="M34" s="16">
        <f>IF(OR('Men''s Epée'!$A$3=1,'Men''s Epée'!$AQ$3=TRUE),IF(OR(L34&gt;=49,ISNUMBER(L34)=FALSE),0,VLOOKUP(L34,PointTable,M$3,TRUE)),0)</f>
        <v>305</v>
      </c>
      <c r="N34" s="17"/>
      <c r="O34" s="17"/>
      <c r="P34" s="17"/>
      <c r="Q34" s="17"/>
      <c r="R34" s="17"/>
      <c r="S34" s="17"/>
      <c r="T34" s="17"/>
      <c r="U34" s="17"/>
      <c r="V34" s="17"/>
      <c r="W34" s="18"/>
      <c r="X34" s="17"/>
      <c r="Y34" s="17"/>
      <c r="Z34" s="17"/>
      <c r="AA34" s="18"/>
      <c r="AC34" s="19">
        <f t="shared" si="65"/>
        <v>0</v>
      </c>
      <c r="AD34" s="19">
        <f t="shared" si="65"/>
        <v>0</v>
      </c>
      <c r="AE34" s="19">
        <f t="shared" si="65"/>
        <v>0</v>
      </c>
      <c r="AF34" s="19">
        <f t="shared" si="65"/>
        <v>0</v>
      </c>
      <c r="AG34" s="19">
        <f t="shared" si="65"/>
        <v>0</v>
      </c>
      <c r="AH34" s="19">
        <f t="shared" si="65"/>
        <v>0</v>
      </c>
      <c r="AI34" s="19">
        <f t="shared" si="65"/>
        <v>0</v>
      </c>
      <c r="AJ34" s="19">
        <f t="shared" si="65"/>
        <v>0</v>
      </c>
      <c r="AK34" s="19">
        <f t="shared" si="65"/>
        <v>0</v>
      </c>
      <c r="AL34" s="19">
        <f t="shared" si="65"/>
        <v>0</v>
      </c>
      <c r="AM34" s="19">
        <f t="shared" si="25"/>
        <v>0</v>
      </c>
      <c r="AN34" s="19">
        <f t="shared" si="2"/>
        <v>0</v>
      </c>
      <c r="AO34" s="19">
        <f t="shared" si="3"/>
        <v>0</v>
      </c>
      <c r="AP34" s="19">
        <f t="shared" si="4"/>
        <v>279</v>
      </c>
      <c r="AQ34" s="19">
        <f t="shared" si="5"/>
        <v>305</v>
      </c>
      <c r="AR34" s="19">
        <f t="shared" si="26"/>
        <v>0</v>
      </c>
      <c r="AS34" s="19">
        <f t="shared" si="27"/>
        <v>0</v>
      </c>
      <c r="AT34" s="19">
        <f t="shared" si="28"/>
        <v>0</v>
      </c>
      <c r="AU34" s="19">
        <f t="shared" si="29"/>
        <v>0</v>
      </c>
      <c r="AV34" s="19">
        <f t="shared" si="30"/>
        <v>0</v>
      </c>
      <c r="AW34" s="19">
        <f t="shared" si="49"/>
        <v>0</v>
      </c>
      <c r="AX34" s="19">
        <f t="shared" si="50"/>
        <v>0</v>
      </c>
      <c r="AY34" s="19">
        <f t="shared" si="51"/>
        <v>0</v>
      </c>
      <c r="AZ34" s="19">
        <f t="shared" si="52"/>
        <v>0</v>
      </c>
      <c r="BA34" s="19">
        <f t="shared" si="31"/>
        <v>584</v>
      </c>
      <c r="BB34" s="19">
        <f t="shared" si="7"/>
        <v>0</v>
      </c>
      <c r="BC34" s="19">
        <f t="shared" si="8"/>
        <v>0</v>
      </c>
      <c r="BE34" s="20">
        <f t="shared" si="66"/>
        <v>0</v>
      </c>
      <c r="BF34" s="20">
        <f t="shared" si="66"/>
        <v>0</v>
      </c>
      <c r="BG34" s="20">
        <f t="shared" si="66"/>
        <v>0</v>
      </c>
      <c r="BH34" s="20">
        <f t="shared" si="66"/>
        <v>0</v>
      </c>
      <c r="BI34" s="20">
        <f t="shared" si="66"/>
        <v>0</v>
      </c>
      <c r="BJ34" s="20">
        <f t="shared" si="66"/>
        <v>0</v>
      </c>
      <c r="BK34" s="20">
        <f t="shared" si="66"/>
        <v>0</v>
      </c>
      <c r="BL34" s="20">
        <f t="shared" si="66"/>
        <v>0</v>
      </c>
      <c r="BM34" s="20">
        <f t="shared" si="66"/>
        <v>0</v>
      </c>
      <c r="BN34" s="20">
        <f t="shared" si="66"/>
        <v>0</v>
      </c>
      <c r="BO34" s="8">
        <f t="shared" si="42"/>
        <v>0</v>
      </c>
      <c r="BP34" s="8">
        <f>IF('Men''s Epée'!$AN$3=TRUE,G34,0)</f>
        <v>0</v>
      </c>
      <c r="BQ34" s="8">
        <f>IF('Men''s Epée'!$AO$3=TRUE,I34,0)</f>
        <v>0</v>
      </c>
      <c r="BR34" s="8">
        <f>IF('Men''s Epée'!$AP$3=TRUE,K34,0)</f>
        <v>279</v>
      </c>
      <c r="BS34" s="8">
        <f>IF('Men''s Epée'!$AQ$3=TRUE,M34,0)</f>
        <v>305</v>
      </c>
      <c r="BT34" s="8">
        <f t="shared" si="43"/>
        <v>0</v>
      </c>
      <c r="BU34" s="8">
        <f t="shared" si="44"/>
        <v>0</v>
      </c>
      <c r="BV34" s="8">
        <f t="shared" si="45"/>
        <v>0</v>
      </c>
      <c r="BW34" s="8">
        <f t="shared" si="46"/>
        <v>0</v>
      </c>
      <c r="BX34" s="8">
        <f t="shared" si="47"/>
        <v>0</v>
      </c>
      <c r="BY34" s="20">
        <f t="shared" si="53"/>
        <v>0</v>
      </c>
      <c r="BZ34" s="20">
        <f t="shared" si="54"/>
        <v>0</v>
      </c>
      <c r="CA34" s="20">
        <f t="shared" si="55"/>
        <v>0</v>
      </c>
      <c r="CB34" s="20">
        <f t="shared" si="56"/>
        <v>0</v>
      </c>
      <c r="CC34" s="8">
        <f t="shared" si="48"/>
        <v>584</v>
      </c>
      <c r="CD34" s="8">
        <f t="shared" si="11"/>
        <v>0</v>
      </c>
      <c r="CE34" s="8">
        <f t="shared" si="12"/>
        <v>0</v>
      </c>
      <c r="CF34" s="8">
        <f t="shared" si="13"/>
        <v>584</v>
      </c>
    </row>
    <row r="35" spans="1:84" ht="13.5">
      <c r="A35" s="11" t="str">
        <f t="shared" si="0"/>
        <v>32</v>
      </c>
      <c r="B35" s="11" t="str">
        <f t="shared" si="14"/>
        <v>#</v>
      </c>
      <c r="C35" s="12" t="s">
        <v>146</v>
      </c>
      <c r="D35" s="13">
        <v>1985</v>
      </c>
      <c r="E35" s="41">
        <f>ROUND(IF('Men''s Epée'!$A$3=1,AM35+BA35,BO35+CC35),0)</f>
        <v>559</v>
      </c>
      <c r="F35" s="14">
        <v>30</v>
      </c>
      <c r="G35" s="16">
        <f>IF(OR('Men''s Epée'!$A$3=1,'Men''s Epée'!$AN$3=TRUE),IF(OR(F35&gt;=49,ISNUMBER(F35)=FALSE),0,VLOOKUP(F35,PointTable,G$3,TRUE)),0)</f>
        <v>279</v>
      </c>
      <c r="H35" s="15" t="s">
        <v>4</v>
      </c>
      <c r="I35" s="16">
        <f>IF(OR('Men''s Epée'!$A$3=1,'Men''s Epée'!$AO$3=TRUE),IF(OR(H35&gt;=49,ISNUMBER(H35)=FALSE),0,VLOOKUP(H35,PointTable,I$3,TRUE)),0)</f>
        <v>0</v>
      </c>
      <c r="J35" s="15" t="s">
        <v>4</v>
      </c>
      <c r="K35" s="16">
        <f>IF(OR('Men''s Epée'!$A$3=1,'Men''s Epée'!$AP$3=TRUE),IF(OR(J35&gt;=33,ISNUMBER(J35)=FALSE),0,VLOOKUP(J35,PointTable,K$3,TRUE)),0)</f>
        <v>0</v>
      </c>
      <c r="L35" s="15">
        <v>31</v>
      </c>
      <c r="M35" s="16">
        <f>IF(OR('Men''s Epée'!$A$3=1,'Men''s Epée'!$AQ$3=TRUE),IF(OR(L35&gt;=49,ISNUMBER(L35)=FALSE),0,VLOOKUP(L35,PointTable,M$3,TRUE)),0)</f>
        <v>280</v>
      </c>
      <c r="N35" s="17"/>
      <c r="O35" s="17"/>
      <c r="P35" s="17"/>
      <c r="Q35" s="17"/>
      <c r="R35" s="17"/>
      <c r="S35" s="17"/>
      <c r="T35" s="17"/>
      <c r="U35" s="17"/>
      <c r="V35" s="17"/>
      <c r="W35" s="18"/>
      <c r="X35" s="17"/>
      <c r="Y35" s="17"/>
      <c r="Z35" s="17"/>
      <c r="AA35" s="18"/>
      <c r="AC35" s="19">
        <f t="shared" si="65"/>
        <v>0</v>
      </c>
      <c r="AD35" s="19">
        <f t="shared" si="65"/>
        <v>0</v>
      </c>
      <c r="AE35" s="19">
        <f t="shared" si="65"/>
        <v>0</v>
      </c>
      <c r="AF35" s="19">
        <f t="shared" si="65"/>
        <v>0</v>
      </c>
      <c r="AG35" s="19">
        <f t="shared" si="65"/>
        <v>0</v>
      </c>
      <c r="AH35" s="19">
        <f t="shared" si="65"/>
        <v>0</v>
      </c>
      <c r="AI35" s="19">
        <f t="shared" si="65"/>
        <v>0</v>
      </c>
      <c r="AJ35" s="19">
        <f t="shared" si="65"/>
        <v>0</v>
      </c>
      <c r="AK35" s="19">
        <f t="shared" si="65"/>
        <v>0</v>
      </c>
      <c r="AL35" s="19">
        <f t="shared" si="65"/>
        <v>0</v>
      </c>
      <c r="AM35" s="19">
        <f t="shared" si="25"/>
        <v>0</v>
      </c>
      <c r="AN35" s="19">
        <f t="shared" si="2"/>
        <v>279</v>
      </c>
      <c r="AO35" s="19">
        <f t="shared" si="3"/>
        <v>0</v>
      </c>
      <c r="AP35" s="19">
        <f t="shared" si="4"/>
        <v>0</v>
      </c>
      <c r="AQ35" s="19">
        <f t="shared" si="5"/>
        <v>280</v>
      </c>
      <c r="AR35" s="19">
        <f t="shared" si="26"/>
        <v>0</v>
      </c>
      <c r="AS35" s="19">
        <f t="shared" si="27"/>
        <v>0</v>
      </c>
      <c r="AT35" s="19">
        <f t="shared" si="28"/>
        <v>0</v>
      </c>
      <c r="AU35" s="19">
        <f t="shared" si="29"/>
        <v>0</v>
      </c>
      <c r="AV35" s="19">
        <f t="shared" si="30"/>
        <v>0</v>
      </c>
      <c r="AW35" s="19">
        <f>ABS(X35)</f>
        <v>0</v>
      </c>
      <c r="AX35" s="19">
        <f>ABS(Y35)</f>
        <v>0</v>
      </c>
      <c r="AY35" s="19">
        <f>ABS(Z35)</f>
        <v>0</v>
      </c>
      <c r="AZ35" s="19">
        <f>ABS(AA35)</f>
        <v>0</v>
      </c>
      <c r="BA35" s="19">
        <f t="shared" si="31"/>
        <v>559</v>
      </c>
      <c r="BB35" s="19">
        <f t="shared" si="7"/>
        <v>0</v>
      </c>
      <c r="BC35" s="19">
        <f t="shared" si="8"/>
        <v>0</v>
      </c>
      <c r="BE35" s="20">
        <f t="shared" si="66"/>
        <v>0</v>
      </c>
      <c r="BF35" s="20">
        <f t="shared" si="66"/>
        <v>0</v>
      </c>
      <c r="BG35" s="20">
        <f t="shared" si="66"/>
        <v>0</v>
      </c>
      <c r="BH35" s="20">
        <f t="shared" si="66"/>
        <v>0</v>
      </c>
      <c r="BI35" s="20">
        <f t="shared" si="66"/>
        <v>0</v>
      </c>
      <c r="BJ35" s="20">
        <f t="shared" si="66"/>
        <v>0</v>
      </c>
      <c r="BK35" s="20">
        <f t="shared" si="66"/>
        <v>0</v>
      </c>
      <c r="BL35" s="20">
        <f t="shared" si="66"/>
        <v>0</v>
      </c>
      <c r="BM35" s="20">
        <f t="shared" si="66"/>
        <v>0</v>
      </c>
      <c r="BN35" s="20">
        <f t="shared" si="66"/>
        <v>0</v>
      </c>
      <c r="BO35" s="8">
        <f t="shared" si="42"/>
        <v>0</v>
      </c>
      <c r="BP35" s="8">
        <f>IF('Men''s Epée'!$AN$3=TRUE,G35,0)</f>
        <v>279</v>
      </c>
      <c r="BQ35" s="8">
        <f>IF('Men''s Epée'!$AO$3=TRUE,I35,0)</f>
        <v>0</v>
      </c>
      <c r="BR35" s="8">
        <f>IF('Men''s Epée'!$AP$3=TRUE,K35,0)</f>
        <v>0</v>
      </c>
      <c r="BS35" s="8">
        <f>IF('Men''s Epée'!$AQ$3=TRUE,M35,0)</f>
        <v>280</v>
      </c>
      <c r="BT35" s="8">
        <f t="shared" si="43"/>
        <v>0</v>
      </c>
      <c r="BU35" s="8">
        <f t="shared" si="44"/>
        <v>0</v>
      </c>
      <c r="BV35" s="8">
        <f t="shared" si="45"/>
        <v>0</v>
      </c>
      <c r="BW35" s="8">
        <f t="shared" si="46"/>
        <v>0</v>
      </c>
      <c r="BX35" s="8">
        <f t="shared" si="47"/>
        <v>0</v>
      </c>
      <c r="BY35" s="20">
        <f>MAX(X35,0)</f>
        <v>0</v>
      </c>
      <c r="BZ35" s="20">
        <f>MAX(Y35,0)</f>
        <v>0</v>
      </c>
      <c r="CA35" s="20">
        <f>MAX(Z35,0)</f>
        <v>0</v>
      </c>
      <c r="CB35" s="20">
        <f>MAX(AA35,0)</f>
        <v>0</v>
      </c>
      <c r="CC35" s="8">
        <f t="shared" si="48"/>
        <v>559</v>
      </c>
      <c r="CD35" s="8">
        <f t="shared" si="11"/>
        <v>0</v>
      </c>
      <c r="CE35" s="8">
        <f t="shared" si="12"/>
        <v>0</v>
      </c>
      <c r="CF35" s="8">
        <f t="shared" si="13"/>
        <v>559</v>
      </c>
    </row>
    <row r="36" spans="1:84" ht="13.5">
      <c r="A36" s="11" t="str">
        <f t="shared" si="0"/>
        <v>33</v>
      </c>
      <c r="B36" s="11">
        <f aca="true" t="shared" si="75" ref="B36:B51">IF(D36&gt;=JuniorCutoff,"#","")</f>
      </c>
      <c r="C36" s="12" t="s">
        <v>86</v>
      </c>
      <c r="D36" s="13">
        <v>1983</v>
      </c>
      <c r="E36" s="41">
        <f>ROUND(IF('Men''s Epée'!$A$3=1,AM36+BA36,BO36+CC36),0)</f>
        <v>502</v>
      </c>
      <c r="F36" s="14" t="s">
        <v>4</v>
      </c>
      <c r="G36" s="16">
        <f>IF(OR('Men''s Epée'!$A$3=1,'Men''s Epée'!$AN$3=TRUE),IF(OR(F36&gt;=49,ISNUMBER(F36)=FALSE),0,VLOOKUP(F36,PointTable,G$3,TRUE)),0)</f>
        <v>0</v>
      </c>
      <c r="H36" s="15">
        <v>15</v>
      </c>
      <c r="I36" s="16">
        <f>IF(OR('Men''s Epée'!$A$3=1,'Men''s Epée'!$AO$3=TRUE),IF(OR(H36&gt;=49,ISNUMBER(H36)=FALSE),0,VLOOKUP(H36,PointTable,I$3,TRUE)),0)</f>
        <v>502</v>
      </c>
      <c r="J36" s="15" t="s">
        <v>4</v>
      </c>
      <c r="K36" s="16">
        <f>IF(OR('Men''s Epée'!$A$3=1,'Men''s Epée'!$AP$3=TRUE),IF(OR(J36&gt;=33,ISNUMBER(J36)=FALSE),0,VLOOKUP(J36,PointTable,K$3,TRUE)),0)</f>
        <v>0</v>
      </c>
      <c r="L36" s="15" t="s">
        <v>4</v>
      </c>
      <c r="M36" s="16">
        <f>IF(OR('Men''s Epée'!$A$3=1,'Men''s Epée'!$AQ$3=TRUE),IF(OR(L36&gt;=49,ISNUMBER(L36)=FALSE),0,VLOOKUP(L36,PointTable,M$3,TRUE)),0)</f>
        <v>0</v>
      </c>
      <c r="N36" s="17"/>
      <c r="O36" s="17"/>
      <c r="P36" s="17"/>
      <c r="Q36" s="17"/>
      <c r="R36" s="17"/>
      <c r="S36" s="17"/>
      <c r="T36" s="17"/>
      <c r="U36" s="17"/>
      <c r="V36" s="17"/>
      <c r="W36" s="18"/>
      <c r="X36" s="17"/>
      <c r="Y36" s="17"/>
      <c r="Z36" s="17"/>
      <c r="AA36" s="18"/>
      <c r="AC36" s="19">
        <f aca="true" t="shared" si="76" ref="AC36:AC51">ABS(N36)</f>
        <v>0</v>
      </c>
      <c r="AD36" s="19">
        <f aca="true" t="shared" si="77" ref="AD36:AD51">ABS(O36)</f>
        <v>0</v>
      </c>
      <c r="AE36" s="19">
        <f aca="true" t="shared" si="78" ref="AE36:AE51">ABS(P36)</f>
        <v>0</v>
      </c>
      <c r="AF36" s="19">
        <f aca="true" t="shared" si="79" ref="AF36:AF51">ABS(Q36)</f>
        <v>0</v>
      </c>
      <c r="AG36" s="19">
        <f aca="true" t="shared" si="80" ref="AG36:AG51">ABS(R36)</f>
        <v>0</v>
      </c>
      <c r="AH36" s="19">
        <f aca="true" t="shared" si="81" ref="AH36:AH51">ABS(S36)</f>
        <v>0</v>
      </c>
      <c r="AI36" s="19">
        <f aca="true" t="shared" si="82" ref="AI36:AI51">ABS(T36)</f>
        <v>0</v>
      </c>
      <c r="AJ36" s="19">
        <f aca="true" t="shared" si="83" ref="AJ36:AJ51">ABS(U36)</f>
        <v>0</v>
      </c>
      <c r="AK36" s="19">
        <f aca="true" t="shared" si="84" ref="AK36:AK51">ABS(V36)</f>
        <v>0</v>
      </c>
      <c r="AL36" s="19">
        <f aca="true" t="shared" si="85" ref="AL36:AL51">ABS(W36)</f>
        <v>0</v>
      </c>
      <c r="AM36" s="19">
        <f t="shared" si="25"/>
        <v>0</v>
      </c>
      <c r="AN36" s="19">
        <f aca="true" t="shared" si="86" ref="AN36:AN51">G36</f>
        <v>0</v>
      </c>
      <c r="AO36" s="19">
        <f aca="true" t="shared" si="87" ref="AO36:AO51">I36</f>
        <v>502</v>
      </c>
      <c r="AP36" s="19">
        <f aca="true" t="shared" si="88" ref="AP36:AP51">K36</f>
        <v>0</v>
      </c>
      <c r="AQ36" s="19">
        <f aca="true" t="shared" si="89" ref="AQ36:AQ51">M36</f>
        <v>0</v>
      </c>
      <c r="AR36" s="19">
        <f t="shared" si="26"/>
        <v>0</v>
      </c>
      <c r="AS36" s="19">
        <f t="shared" si="27"/>
        <v>0</v>
      </c>
      <c r="AT36" s="19">
        <f t="shared" si="28"/>
        <v>0</v>
      </c>
      <c r="AU36" s="19">
        <f t="shared" si="29"/>
        <v>0</v>
      </c>
      <c r="AV36" s="19">
        <f t="shared" si="30"/>
        <v>0</v>
      </c>
      <c r="AW36" s="19">
        <f t="shared" si="67"/>
        <v>0</v>
      </c>
      <c r="AX36" s="19">
        <f t="shared" si="68"/>
        <v>0</v>
      </c>
      <c r="AY36" s="19">
        <f t="shared" si="69"/>
        <v>0</v>
      </c>
      <c r="AZ36" s="19">
        <f t="shared" si="70"/>
        <v>0</v>
      </c>
      <c r="BA36" s="19">
        <f t="shared" si="31"/>
        <v>502</v>
      </c>
      <c r="BB36" s="19">
        <f aca="true" t="shared" si="90" ref="BB36:BB51">LARGE(AR36:AZ36,1)</f>
        <v>0</v>
      </c>
      <c r="BC36" s="19">
        <f aca="true" t="shared" si="91" ref="BC36:BC51">LARGE(AR36:AZ36,2)</f>
        <v>0</v>
      </c>
      <c r="BE36" s="20">
        <f aca="true" t="shared" si="92" ref="BE36:BE51">MAX(N36,0)</f>
        <v>0</v>
      </c>
      <c r="BF36" s="20">
        <f aca="true" t="shared" si="93" ref="BF36:BF51">MAX(O36,0)</f>
        <v>0</v>
      </c>
      <c r="BG36" s="20">
        <f aca="true" t="shared" si="94" ref="BG36:BG51">MAX(P36,0)</f>
        <v>0</v>
      </c>
      <c r="BH36" s="20">
        <f aca="true" t="shared" si="95" ref="BH36:BH51">MAX(Q36,0)</f>
        <v>0</v>
      </c>
      <c r="BI36" s="20">
        <f aca="true" t="shared" si="96" ref="BI36:BI51">MAX(R36,0)</f>
        <v>0</v>
      </c>
      <c r="BJ36" s="20">
        <f aca="true" t="shared" si="97" ref="BJ36:BJ51">MAX(S36,0)</f>
        <v>0</v>
      </c>
      <c r="BK36" s="20">
        <f aca="true" t="shared" si="98" ref="BK36:BK51">MAX(T36,0)</f>
        <v>0</v>
      </c>
      <c r="BL36" s="20">
        <f aca="true" t="shared" si="99" ref="BL36:BL51">MAX(U36,0)</f>
        <v>0</v>
      </c>
      <c r="BM36" s="20">
        <f aca="true" t="shared" si="100" ref="BM36:BM51">MAX(V36,0)</f>
        <v>0</v>
      </c>
      <c r="BN36" s="20">
        <f aca="true" t="shared" si="101" ref="BN36:BN51">MAX(W36,0)</f>
        <v>0</v>
      </c>
      <c r="BO36" s="8">
        <f t="shared" si="42"/>
        <v>0</v>
      </c>
      <c r="BP36" s="8">
        <f>IF('Men''s Epée'!$AN$3=TRUE,G36,0)</f>
        <v>0</v>
      </c>
      <c r="BQ36" s="8">
        <f>IF('Men''s Epée'!$AO$3=TRUE,I36,0)</f>
        <v>502</v>
      </c>
      <c r="BR36" s="8">
        <f>IF('Men''s Epée'!$AP$3=TRUE,K36,0)</f>
        <v>0</v>
      </c>
      <c r="BS36" s="8">
        <f>IF('Men''s Epée'!$AQ$3=TRUE,M36,0)</f>
        <v>0</v>
      </c>
      <c r="BT36" s="8">
        <f t="shared" si="43"/>
        <v>0</v>
      </c>
      <c r="BU36" s="8">
        <f t="shared" si="44"/>
        <v>0</v>
      </c>
      <c r="BV36" s="8">
        <f t="shared" si="45"/>
        <v>0</v>
      </c>
      <c r="BW36" s="8">
        <f t="shared" si="46"/>
        <v>0</v>
      </c>
      <c r="BX36" s="8">
        <f t="shared" si="47"/>
        <v>0</v>
      </c>
      <c r="BY36" s="20">
        <f t="shared" si="71"/>
        <v>0</v>
      </c>
      <c r="BZ36" s="20">
        <f t="shared" si="72"/>
        <v>0</v>
      </c>
      <c r="CA36" s="20">
        <f t="shared" si="73"/>
        <v>0</v>
      </c>
      <c r="CB36" s="20">
        <f t="shared" si="74"/>
        <v>0</v>
      </c>
      <c r="CC36" s="8">
        <f t="shared" si="48"/>
        <v>502</v>
      </c>
      <c r="CD36" s="8">
        <f aca="true" t="shared" si="102" ref="CD36:CD51">LARGE(BT36:CB36,1)</f>
        <v>0</v>
      </c>
      <c r="CE36" s="8">
        <f aca="true" t="shared" si="103" ref="CE36:CE51">LARGE(BT36:CB36,2)</f>
        <v>0</v>
      </c>
      <c r="CF36" s="8">
        <f aca="true" t="shared" si="104" ref="CF36:CF51">ROUND(BO36+CC36,0)</f>
        <v>502</v>
      </c>
    </row>
    <row r="37" spans="1:84" ht="13.5">
      <c r="A37" s="11" t="str">
        <f t="shared" si="0"/>
        <v>34</v>
      </c>
      <c r="B37" s="11">
        <f t="shared" si="75"/>
      </c>
      <c r="C37" s="12" t="s">
        <v>196</v>
      </c>
      <c r="D37" s="13">
        <v>1983</v>
      </c>
      <c r="E37" s="41">
        <f>ROUND(IF('Men''s Epée'!$A$3=1,AM37+BA37,BO37+CC37),0)</f>
        <v>342</v>
      </c>
      <c r="F37" s="14">
        <v>21</v>
      </c>
      <c r="G37" s="16">
        <f>IF(OR('Men''s Epée'!$A$3=1,'Men''s Epée'!$AN$3=TRUE),IF(OR(F37&gt;=49,ISNUMBER(F37)=FALSE),0,VLOOKUP(F37,PointTable,G$3,TRUE)),0)</f>
        <v>342</v>
      </c>
      <c r="H37" s="15" t="s">
        <v>4</v>
      </c>
      <c r="I37" s="16">
        <f>IF(OR('Men''s Epée'!$A$3=1,'Men''s Epée'!$AO$3=TRUE),IF(OR(H37&gt;=49,ISNUMBER(H37)=FALSE),0,VLOOKUP(H37,PointTable,I$3,TRUE)),0)</f>
        <v>0</v>
      </c>
      <c r="J37" s="15" t="s">
        <v>4</v>
      </c>
      <c r="K37" s="16">
        <f>IF(OR('Men''s Epée'!$A$3=1,'Men''s Epée'!$AP$3=TRUE),IF(OR(J37&gt;=33,ISNUMBER(J37)=FALSE),0,VLOOKUP(J37,PointTable,K$3,TRUE)),0)</f>
        <v>0</v>
      </c>
      <c r="L37" s="15" t="s">
        <v>4</v>
      </c>
      <c r="M37" s="16">
        <f>IF(OR('Men''s Epée'!$A$3=1,'Men''s Epée'!$AQ$3=TRUE),IF(OR(L37&gt;=49,ISNUMBER(L37)=FALSE),0,VLOOKUP(L37,PointTable,M$3,TRUE)),0)</f>
        <v>0</v>
      </c>
      <c r="N37" s="17"/>
      <c r="O37" s="17"/>
      <c r="P37" s="17"/>
      <c r="Q37" s="17"/>
      <c r="R37" s="17"/>
      <c r="S37" s="17"/>
      <c r="T37" s="17"/>
      <c r="U37" s="17"/>
      <c r="V37" s="17"/>
      <c r="W37" s="18"/>
      <c r="X37" s="17"/>
      <c r="Y37" s="17"/>
      <c r="Z37" s="17"/>
      <c r="AA37" s="18"/>
      <c r="AC37" s="19">
        <f t="shared" si="76"/>
        <v>0</v>
      </c>
      <c r="AD37" s="19">
        <f t="shared" si="77"/>
        <v>0</v>
      </c>
      <c r="AE37" s="19">
        <f t="shared" si="78"/>
        <v>0</v>
      </c>
      <c r="AF37" s="19">
        <f t="shared" si="79"/>
        <v>0</v>
      </c>
      <c r="AG37" s="19">
        <f t="shared" si="80"/>
        <v>0</v>
      </c>
      <c r="AH37" s="19">
        <f t="shared" si="81"/>
        <v>0</v>
      </c>
      <c r="AI37" s="19">
        <f t="shared" si="82"/>
        <v>0</v>
      </c>
      <c r="AJ37" s="19">
        <f t="shared" si="83"/>
        <v>0</v>
      </c>
      <c r="AK37" s="19">
        <f t="shared" si="84"/>
        <v>0</v>
      </c>
      <c r="AL37" s="19">
        <f t="shared" si="85"/>
        <v>0</v>
      </c>
      <c r="AM37" s="19">
        <f t="shared" si="25"/>
        <v>0</v>
      </c>
      <c r="AN37" s="19">
        <f t="shared" si="86"/>
        <v>342</v>
      </c>
      <c r="AO37" s="19">
        <f t="shared" si="87"/>
        <v>0</v>
      </c>
      <c r="AP37" s="19">
        <f t="shared" si="88"/>
        <v>0</v>
      </c>
      <c r="AQ37" s="19">
        <f t="shared" si="89"/>
        <v>0</v>
      </c>
      <c r="AR37" s="19">
        <f t="shared" si="26"/>
        <v>0</v>
      </c>
      <c r="AS37" s="19">
        <f t="shared" si="27"/>
        <v>0</v>
      </c>
      <c r="AT37" s="19">
        <f t="shared" si="28"/>
        <v>0</v>
      </c>
      <c r="AU37" s="19">
        <f t="shared" si="29"/>
        <v>0</v>
      </c>
      <c r="AV37" s="19">
        <f t="shared" si="30"/>
        <v>0</v>
      </c>
      <c r="AW37" s="19">
        <f t="shared" si="67"/>
        <v>0</v>
      </c>
      <c r="AX37" s="19">
        <f t="shared" si="68"/>
        <v>0</v>
      </c>
      <c r="AY37" s="19">
        <f t="shared" si="69"/>
        <v>0</v>
      </c>
      <c r="AZ37" s="19">
        <f t="shared" si="70"/>
        <v>0</v>
      </c>
      <c r="BA37" s="19">
        <f t="shared" si="31"/>
        <v>342</v>
      </c>
      <c r="BB37" s="19">
        <f t="shared" si="90"/>
        <v>0</v>
      </c>
      <c r="BC37" s="19">
        <f t="shared" si="91"/>
        <v>0</v>
      </c>
      <c r="BE37" s="20">
        <f t="shared" si="92"/>
        <v>0</v>
      </c>
      <c r="BF37" s="20">
        <f t="shared" si="93"/>
        <v>0</v>
      </c>
      <c r="BG37" s="20">
        <f t="shared" si="94"/>
        <v>0</v>
      </c>
      <c r="BH37" s="20">
        <f t="shared" si="95"/>
        <v>0</v>
      </c>
      <c r="BI37" s="20">
        <f t="shared" si="96"/>
        <v>0</v>
      </c>
      <c r="BJ37" s="20">
        <f t="shared" si="97"/>
        <v>0</v>
      </c>
      <c r="BK37" s="20">
        <f t="shared" si="98"/>
        <v>0</v>
      </c>
      <c r="BL37" s="20">
        <f t="shared" si="99"/>
        <v>0</v>
      </c>
      <c r="BM37" s="20">
        <f t="shared" si="100"/>
        <v>0</v>
      </c>
      <c r="BN37" s="20">
        <f t="shared" si="101"/>
        <v>0</v>
      </c>
      <c r="BO37" s="8">
        <f t="shared" si="42"/>
        <v>0</v>
      </c>
      <c r="BP37" s="8">
        <f>IF('Men''s Epée'!$AN$3=TRUE,G37,0)</f>
        <v>342</v>
      </c>
      <c r="BQ37" s="8">
        <f>IF('Men''s Epée'!$AO$3=TRUE,I37,0)</f>
        <v>0</v>
      </c>
      <c r="BR37" s="8">
        <f>IF('Men''s Epée'!$AP$3=TRUE,K37,0)</f>
        <v>0</v>
      </c>
      <c r="BS37" s="8">
        <f>IF('Men''s Epée'!$AQ$3=TRUE,M37,0)</f>
        <v>0</v>
      </c>
      <c r="BT37" s="8">
        <f t="shared" si="43"/>
        <v>0</v>
      </c>
      <c r="BU37" s="8">
        <f t="shared" si="44"/>
        <v>0</v>
      </c>
      <c r="BV37" s="8">
        <f t="shared" si="45"/>
        <v>0</v>
      </c>
      <c r="BW37" s="8">
        <f t="shared" si="46"/>
        <v>0</v>
      </c>
      <c r="BX37" s="8">
        <f t="shared" si="47"/>
        <v>0</v>
      </c>
      <c r="BY37" s="20">
        <f t="shared" si="71"/>
        <v>0</v>
      </c>
      <c r="BZ37" s="20">
        <f t="shared" si="72"/>
        <v>0</v>
      </c>
      <c r="CA37" s="20">
        <f t="shared" si="73"/>
        <v>0</v>
      </c>
      <c r="CB37" s="20">
        <f t="shared" si="74"/>
        <v>0</v>
      </c>
      <c r="CC37" s="8">
        <f t="shared" si="48"/>
        <v>342</v>
      </c>
      <c r="CD37" s="8">
        <f t="shared" si="102"/>
        <v>0</v>
      </c>
      <c r="CE37" s="8">
        <f t="shared" si="103"/>
        <v>0</v>
      </c>
      <c r="CF37" s="8">
        <f t="shared" si="104"/>
        <v>342</v>
      </c>
    </row>
    <row r="38" spans="1:84" ht="13.5">
      <c r="A38" s="11" t="str">
        <f t="shared" si="0"/>
        <v>35</v>
      </c>
      <c r="B38" s="11">
        <f t="shared" si="75"/>
      </c>
      <c r="C38" s="12" t="s">
        <v>23</v>
      </c>
      <c r="D38" s="13">
        <v>1981</v>
      </c>
      <c r="E38" s="41">
        <f>ROUND(IF('Men''s Epée'!$A$3=1,AM38+BA38,BO38+CC38),0)</f>
        <v>338</v>
      </c>
      <c r="F38" s="14">
        <v>23</v>
      </c>
      <c r="G38" s="16">
        <f>IF(OR('Men''s Epée'!$A$3=1,'Men''s Epée'!$AN$3=TRUE),IF(OR(F38&gt;=49,ISNUMBER(F38)=FALSE),0,VLOOKUP(F38,PointTable,G$3,TRUE)),0)</f>
        <v>338</v>
      </c>
      <c r="H38" s="15" t="s">
        <v>4</v>
      </c>
      <c r="I38" s="16">
        <f>IF(OR('Men''s Epée'!$A$3=1,'Men''s Epée'!$AO$3=TRUE),IF(OR(H38&gt;=49,ISNUMBER(H38)=FALSE),0,VLOOKUP(H38,PointTable,I$3,TRUE)),0)</f>
        <v>0</v>
      </c>
      <c r="J38" s="15" t="s">
        <v>4</v>
      </c>
      <c r="K38" s="16">
        <f>IF(OR('Men''s Epée'!$A$3=1,'Men''s Epée'!$AP$3=TRUE),IF(OR(J38&gt;=33,ISNUMBER(J38)=FALSE),0,VLOOKUP(J38,PointTable,K$3,TRUE)),0)</f>
        <v>0</v>
      </c>
      <c r="L38" s="15" t="s">
        <v>4</v>
      </c>
      <c r="M38" s="16">
        <f>IF(OR('Men''s Epée'!$A$3=1,'Men''s Epée'!$AQ$3=TRUE),IF(OR(L38&gt;=49,ISNUMBER(L38)=FALSE),0,VLOOKUP(L38,PointTable,M$3,TRUE)),0)</f>
        <v>0</v>
      </c>
      <c r="N38" s="17"/>
      <c r="O38" s="17"/>
      <c r="P38" s="17"/>
      <c r="Q38" s="17"/>
      <c r="R38" s="17"/>
      <c r="S38" s="17"/>
      <c r="T38" s="17"/>
      <c r="U38" s="17"/>
      <c r="V38" s="17"/>
      <c r="W38" s="18"/>
      <c r="X38" s="17"/>
      <c r="Y38" s="17"/>
      <c r="Z38" s="17"/>
      <c r="AA38" s="18"/>
      <c r="AC38" s="19">
        <f t="shared" si="76"/>
        <v>0</v>
      </c>
      <c r="AD38" s="19">
        <f t="shared" si="77"/>
        <v>0</v>
      </c>
      <c r="AE38" s="19">
        <f t="shared" si="78"/>
        <v>0</v>
      </c>
      <c r="AF38" s="19">
        <f t="shared" si="79"/>
        <v>0</v>
      </c>
      <c r="AG38" s="19">
        <f t="shared" si="80"/>
        <v>0</v>
      </c>
      <c r="AH38" s="19">
        <f t="shared" si="81"/>
        <v>0</v>
      </c>
      <c r="AI38" s="19">
        <f t="shared" si="82"/>
        <v>0</v>
      </c>
      <c r="AJ38" s="19">
        <f t="shared" si="83"/>
        <v>0</v>
      </c>
      <c r="AK38" s="19">
        <f t="shared" si="84"/>
        <v>0</v>
      </c>
      <c r="AL38" s="19">
        <f t="shared" si="85"/>
        <v>0</v>
      </c>
      <c r="AM38" s="19">
        <f t="shared" si="25"/>
        <v>0</v>
      </c>
      <c r="AN38" s="19">
        <f t="shared" si="86"/>
        <v>338</v>
      </c>
      <c r="AO38" s="19">
        <f t="shared" si="87"/>
        <v>0</v>
      </c>
      <c r="AP38" s="19">
        <f t="shared" si="88"/>
        <v>0</v>
      </c>
      <c r="AQ38" s="19">
        <f t="shared" si="89"/>
        <v>0</v>
      </c>
      <c r="AR38" s="19">
        <f t="shared" si="26"/>
        <v>0</v>
      </c>
      <c r="AS38" s="19">
        <f t="shared" si="27"/>
        <v>0</v>
      </c>
      <c r="AT38" s="19">
        <f t="shared" si="28"/>
        <v>0</v>
      </c>
      <c r="AU38" s="19">
        <f t="shared" si="29"/>
        <v>0</v>
      </c>
      <c r="AV38" s="19">
        <f t="shared" si="30"/>
        <v>0</v>
      </c>
      <c r="AW38" s="19">
        <f t="shared" si="67"/>
        <v>0</v>
      </c>
      <c r="AX38" s="19">
        <f t="shared" si="68"/>
        <v>0</v>
      </c>
      <c r="AY38" s="19">
        <f t="shared" si="69"/>
        <v>0</v>
      </c>
      <c r="AZ38" s="19">
        <f t="shared" si="70"/>
        <v>0</v>
      </c>
      <c r="BA38" s="19">
        <f t="shared" si="31"/>
        <v>338</v>
      </c>
      <c r="BB38" s="19">
        <f t="shared" si="90"/>
        <v>0</v>
      </c>
      <c r="BC38" s="19">
        <f t="shared" si="91"/>
        <v>0</v>
      </c>
      <c r="BE38" s="20">
        <f t="shared" si="92"/>
        <v>0</v>
      </c>
      <c r="BF38" s="20">
        <f t="shared" si="93"/>
        <v>0</v>
      </c>
      <c r="BG38" s="20">
        <f t="shared" si="94"/>
        <v>0</v>
      </c>
      <c r="BH38" s="20">
        <f t="shared" si="95"/>
        <v>0</v>
      </c>
      <c r="BI38" s="20">
        <f t="shared" si="96"/>
        <v>0</v>
      </c>
      <c r="BJ38" s="20">
        <f t="shared" si="97"/>
        <v>0</v>
      </c>
      <c r="BK38" s="20">
        <f t="shared" si="98"/>
        <v>0</v>
      </c>
      <c r="BL38" s="20">
        <f t="shared" si="99"/>
        <v>0</v>
      </c>
      <c r="BM38" s="20">
        <f t="shared" si="100"/>
        <v>0</v>
      </c>
      <c r="BN38" s="20">
        <f t="shared" si="101"/>
        <v>0</v>
      </c>
      <c r="BO38" s="8">
        <f t="shared" si="42"/>
        <v>0</v>
      </c>
      <c r="BP38" s="8">
        <f>IF('Men''s Epée'!$AN$3=TRUE,G38,0)</f>
        <v>338</v>
      </c>
      <c r="BQ38" s="8">
        <f>IF('Men''s Epée'!$AO$3=TRUE,I38,0)</f>
        <v>0</v>
      </c>
      <c r="BR38" s="8">
        <f>IF('Men''s Epée'!$AP$3=TRUE,K38,0)</f>
        <v>0</v>
      </c>
      <c r="BS38" s="8">
        <f>IF('Men''s Epée'!$AQ$3=TRUE,M38,0)</f>
        <v>0</v>
      </c>
      <c r="BT38" s="8">
        <f t="shared" si="43"/>
        <v>0</v>
      </c>
      <c r="BU38" s="8">
        <f t="shared" si="44"/>
        <v>0</v>
      </c>
      <c r="BV38" s="8">
        <f t="shared" si="45"/>
        <v>0</v>
      </c>
      <c r="BW38" s="8">
        <f t="shared" si="46"/>
        <v>0</v>
      </c>
      <c r="BX38" s="8">
        <f t="shared" si="47"/>
        <v>0</v>
      </c>
      <c r="BY38" s="20">
        <f t="shared" si="71"/>
        <v>0</v>
      </c>
      <c r="BZ38" s="20">
        <f t="shared" si="72"/>
        <v>0</v>
      </c>
      <c r="CA38" s="20">
        <f t="shared" si="73"/>
        <v>0</v>
      </c>
      <c r="CB38" s="20">
        <f t="shared" si="74"/>
        <v>0</v>
      </c>
      <c r="CC38" s="8">
        <f t="shared" si="48"/>
        <v>338</v>
      </c>
      <c r="CD38" s="8">
        <f t="shared" si="102"/>
        <v>0</v>
      </c>
      <c r="CE38" s="8">
        <f t="shared" si="103"/>
        <v>0</v>
      </c>
      <c r="CF38" s="8">
        <f t="shared" si="104"/>
        <v>338</v>
      </c>
    </row>
    <row r="39" spans="1:84" ht="13.5">
      <c r="A39" s="11" t="str">
        <f t="shared" si="0"/>
        <v>36T</v>
      </c>
      <c r="B39" s="11">
        <f t="shared" si="75"/>
      </c>
      <c r="C39" s="12" t="s">
        <v>128</v>
      </c>
      <c r="D39" s="13">
        <v>1978</v>
      </c>
      <c r="E39" s="41">
        <f>ROUND(IF('Men''s Epée'!$A$3=1,AM39+BA39,BO39+CC39),0)</f>
        <v>336</v>
      </c>
      <c r="F39" s="14" t="s">
        <v>4</v>
      </c>
      <c r="G39" s="16">
        <f>IF(OR('Men''s Epée'!$A$3=1,'Men''s Epée'!$AN$3=TRUE),IF(OR(F39&gt;=49,ISNUMBER(F39)=FALSE),0,VLOOKUP(F39,PointTable,G$3,TRUE)),0)</f>
        <v>0</v>
      </c>
      <c r="H39" s="15">
        <v>24</v>
      </c>
      <c r="I39" s="16">
        <f>IF(OR('Men''s Epée'!$A$3=1,'Men''s Epée'!$AO$3=TRUE),IF(OR(H39&gt;=49,ISNUMBER(H39)=FALSE),0,VLOOKUP(H39,PointTable,I$3,TRUE)),0)</f>
        <v>336</v>
      </c>
      <c r="J39" s="15" t="s">
        <v>4</v>
      </c>
      <c r="K39" s="16">
        <f>IF(OR('Men''s Epée'!$A$3=1,'Men''s Epée'!$AP$3=TRUE),IF(OR(J39&gt;=33,ISNUMBER(J39)=FALSE),0,VLOOKUP(J39,PointTable,K$3,TRUE)),0)</f>
        <v>0</v>
      </c>
      <c r="L39" s="15" t="s">
        <v>4</v>
      </c>
      <c r="M39" s="16">
        <f>IF(OR('Men''s Epée'!$A$3=1,'Men''s Epée'!$AQ$3=TRUE),IF(OR(L39&gt;=49,ISNUMBER(L39)=FALSE),0,VLOOKUP(L39,PointTable,M$3,TRUE)),0)</f>
        <v>0</v>
      </c>
      <c r="N39" s="17"/>
      <c r="O39" s="17"/>
      <c r="P39" s="17"/>
      <c r="Q39" s="17"/>
      <c r="R39" s="17"/>
      <c r="S39" s="17"/>
      <c r="T39" s="17"/>
      <c r="U39" s="17"/>
      <c r="V39" s="17"/>
      <c r="W39" s="18"/>
      <c r="X39" s="17"/>
      <c r="Y39" s="17"/>
      <c r="Z39" s="17"/>
      <c r="AA39" s="18"/>
      <c r="AC39" s="19">
        <f t="shared" si="76"/>
        <v>0</v>
      </c>
      <c r="AD39" s="19">
        <f t="shared" si="77"/>
        <v>0</v>
      </c>
      <c r="AE39" s="19">
        <f t="shared" si="78"/>
        <v>0</v>
      </c>
      <c r="AF39" s="19">
        <f t="shared" si="79"/>
        <v>0</v>
      </c>
      <c r="AG39" s="19">
        <f t="shared" si="80"/>
        <v>0</v>
      </c>
      <c r="AH39" s="19">
        <f t="shared" si="81"/>
        <v>0</v>
      </c>
      <c r="AI39" s="19">
        <f t="shared" si="82"/>
        <v>0</v>
      </c>
      <c r="AJ39" s="19">
        <f t="shared" si="83"/>
        <v>0</v>
      </c>
      <c r="AK39" s="19">
        <f t="shared" si="84"/>
        <v>0</v>
      </c>
      <c r="AL39" s="19">
        <f t="shared" si="85"/>
        <v>0</v>
      </c>
      <c r="AM39" s="19">
        <f t="shared" si="25"/>
        <v>0</v>
      </c>
      <c r="AN39" s="19">
        <f t="shared" si="86"/>
        <v>0</v>
      </c>
      <c r="AO39" s="19">
        <f t="shared" si="87"/>
        <v>336</v>
      </c>
      <c r="AP39" s="19">
        <f t="shared" si="88"/>
        <v>0</v>
      </c>
      <c r="AQ39" s="19">
        <f t="shared" si="89"/>
        <v>0</v>
      </c>
      <c r="AR39" s="19">
        <f t="shared" si="26"/>
        <v>0</v>
      </c>
      <c r="AS39" s="19">
        <f t="shared" si="27"/>
        <v>0</v>
      </c>
      <c r="AT39" s="19">
        <f t="shared" si="28"/>
        <v>0</v>
      </c>
      <c r="AU39" s="19">
        <f t="shared" si="29"/>
        <v>0</v>
      </c>
      <c r="AV39" s="19">
        <f t="shared" si="30"/>
        <v>0</v>
      </c>
      <c r="AW39" s="19">
        <f t="shared" si="67"/>
        <v>0</v>
      </c>
      <c r="AX39" s="19">
        <f t="shared" si="68"/>
        <v>0</v>
      </c>
      <c r="AY39" s="19">
        <f t="shared" si="69"/>
        <v>0</v>
      </c>
      <c r="AZ39" s="19">
        <f t="shared" si="70"/>
        <v>0</v>
      </c>
      <c r="BA39" s="19">
        <f t="shared" si="31"/>
        <v>336</v>
      </c>
      <c r="BB39" s="19">
        <f t="shared" si="90"/>
        <v>0</v>
      </c>
      <c r="BC39" s="19">
        <f t="shared" si="91"/>
        <v>0</v>
      </c>
      <c r="BE39" s="20">
        <f t="shared" si="92"/>
        <v>0</v>
      </c>
      <c r="BF39" s="20">
        <f t="shared" si="93"/>
        <v>0</v>
      </c>
      <c r="BG39" s="20">
        <f t="shared" si="94"/>
        <v>0</v>
      </c>
      <c r="BH39" s="20">
        <f t="shared" si="95"/>
        <v>0</v>
      </c>
      <c r="BI39" s="20">
        <f t="shared" si="96"/>
        <v>0</v>
      </c>
      <c r="BJ39" s="20">
        <f t="shared" si="97"/>
        <v>0</v>
      </c>
      <c r="BK39" s="20">
        <f t="shared" si="98"/>
        <v>0</v>
      </c>
      <c r="BL39" s="20">
        <f t="shared" si="99"/>
        <v>0</v>
      </c>
      <c r="BM39" s="20">
        <f t="shared" si="100"/>
        <v>0</v>
      </c>
      <c r="BN39" s="20">
        <f t="shared" si="101"/>
        <v>0</v>
      </c>
      <c r="BO39" s="8">
        <f t="shared" si="42"/>
        <v>0</v>
      </c>
      <c r="BP39" s="8">
        <f>IF('Men''s Epée'!$AN$3=TRUE,G39,0)</f>
        <v>0</v>
      </c>
      <c r="BQ39" s="8">
        <f>IF('Men''s Epée'!$AO$3=TRUE,I39,0)</f>
        <v>336</v>
      </c>
      <c r="BR39" s="8">
        <f>IF('Men''s Epée'!$AP$3=TRUE,K39,0)</f>
        <v>0</v>
      </c>
      <c r="BS39" s="8">
        <f>IF('Men''s Epée'!$AQ$3=TRUE,M39,0)</f>
        <v>0</v>
      </c>
      <c r="BT39" s="8">
        <f t="shared" si="43"/>
        <v>0</v>
      </c>
      <c r="BU39" s="8">
        <f t="shared" si="44"/>
        <v>0</v>
      </c>
      <c r="BV39" s="8">
        <f t="shared" si="45"/>
        <v>0</v>
      </c>
      <c r="BW39" s="8">
        <f t="shared" si="46"/>
        <v>0</v>
      </c>
      <c r="BX39" s="8">
        <f t="shared" si="47"/>
        <v>0</v>
      </c>
      <c r="BY39" s="20">
        <f t="shared" si="71"/>
        <v>0</v>
      </c>
      <c r="BZ39" s="20">
        <f t="shared" si="72"/>
        <v>0</v>
      </c>
      <c r="CA39" s="20">
        <f t="shared" si="73"/>
        <v>0</v>
      </c>
      <c r="CB39" s="20">
        <f t="shared" si="74"/>
        <v>0</v>
      </c>
      <c r="CC39" s="8">
        <f t="shared" si="48"/>
        <v>336</v>
      </c>
      <c r="CD39" s="8">
        <f t="shared" si="102"/>
        <v>0</v>
      </c>
      <c r="CE39" s="8">
        <f t="shared" si="103"/>
        <v>0</v>
      </c>
      <c r="CF39" s="8">
        <f t="shared" si="104"/>
        <v>336</v>
      </c>
    </row>
    <row r="40" spans="1:84" ht="13.5">
      <c r="A40" s="11" t="str">
        <f t="shared" si="0"/>
        <v>36T</v>
      </c>
      <c r="B40" s="11">
        <f t="shared" si="75"/>
      </c>
      <c r="C40" s="12" t="s">
        <v>348</v>
      </c>
      <c r="D40" s="13">
        <v>1981</v>
      </c>
      <c r="E40" s="41">
        <f>ROUND(IF('Men''s Epée'!$A$3=1,AM40+BA40,BO40+CC40),0)</f>
        <v>336</v>
      </c>
      <c r="F40" s="14" t="s">
        <v>4</v>
      </c>
      <c r="G40" s="16">
        <f>IF(OR('Men''s Epée'!$A$3=1,'Men''s Epée'!$AN$3=TRUE),IF(OR(F40&gt;=49,ISNUMBER(F40)=FALSE),0,VLOOKUP(F40,PointTable,G$3,TRUE)),0)</f>
        <v>0</v>
      </c>
      <c r="H40" s="15" t="s">
        <v>4</v>
      </c>
      <c r="I40" s="16">
        <f>IF(OR('Men''s Epée'!$A$3=1,'Men''s Epée'!$AO$3=TRUE),IF(OR(H40&gt;=49,ISNUMBER(H40)=FALSE),0,VLOOKUP(H40,PointTable,I$3,TRUE)),0)</f>
        <v>0</v>
      </c>
      <c r="J40" s="15">
        <v>24</v>
      </c>
      <c r="K40" s="16">
        <f>IF(OR('Men''s Epée'!$A$3=1,'Men''s Epée'!$AP$3=TRUE),IF(OR(J40&gt;=33,ISNUMBER(J40)=FALSE),0,VLOOKUP(J40,PointTable,K$3,TRUE)),0)</f>
        <v>336</v>
      </c>
      <c r="L40" s="15" t="s">
        <v>4</v>
      </c>
      <c r="M40" s="16">
        <f>IF(OR('Men''s Epée'!$A$3=1,'Men''s Epée'!$AQ$3=TRUE),IF(OR(L40&gt;=49,ISNUMBER(L40)=FALSE),0,VLOOKUP(L40,PointTable,M$3,TRUE)),0)</f>
        <v>0</v>
      </c>
      <c r="N40" s="17"/>
      <c r="O40" s="17"/>
      <c r="P40" s="17"/>
      <c r="Q40" s="17"/>
      <c r="R40" s="17"/>
      <c r="S40" s="17"/>
      <c r="T40" s="17"/>
      <c r="U40" s="17"/>
      <c r="V40" s="17"/>
      <c r="W40" s="18"/>
      <c r="X40" s="17"/>
      <c r="Y40" s="17"/>
      <c r="Z40" s="17"/>
      <c r="AA40" s="18"/>
      <c r="AC40" s="19">
        <f t="shared" si="76"/>
        <v>0</v>
      </c>
      <c r="AD40" s="19">
        <f t="shared" si="77"/>
        <v>0</v>
      </c>
      <c r="AE40" s="19">
        <f t="shared" si="78"/>
        <v>0</v>
      </c>
      <c r="AF40" s="19">
        <f t="shared" si="79"/>
        <v>0</v>
      </c>
      <c r="AG40" s="19">
        <f t="shared" si="80"/>
        <v>0</v>
      </c>
      <c r="AH40" s="19">
        <f t="shared" si="81"/>
        <v>0</v>
      </c>
      <c r="AI40" s="19">
        <f t="shared" si="82"/>
        <v>0</v>
      </c>
      <c r="AJ40" s="19">
        <f t="shared" si="83"/>
        <v>0</v>
      </c>
      <c r="AK40" s="19">
        <f t="shared" si="84"/>
        <v>0</v>
      </c>
      <c r="AL40" s="19">
        <f t="shared" si="85"/>
        <v>0</v>
      </c>
      <c r="AM40" s="19">
        <f t="shared" si="25"/>
        <v>0</v>
      </c>
      <c r="AN40" s="19">
        <f t="shared" si="86"/>
        <v>0</v>
      </c>
      <c r="AO40" s="19">
        <f t="shared" si="87"/>
        <v>0</v>
      </c>
      <c r="AP40" s="19">
        <f t="shared" si="88"/>
        <v>336</v>
      </c>
      <c r="AQ40" s="19">
        <f t="shared" si="89"/>
        <v>0</v>
      </c>
      <c r="AR40" s="19">
        <f t="shared" si="26"/>
        <v>0</v>
      </c>
      <c r="AS40" s="19">
        <f t="shared" si="27"/>
        <v>0</v>
      </c>
      <c r="AT40" s="19">
        <f t="shared" si="28"/>
        <v>0</v>
      </c>
      <c r="AU40" s="19">
        <f t="shared" si="29"/>
        <v>0</v>
      </c>
      <c r="AV40" s="19">
        <f t="shared" si="30"/>
        <v>0</v>
      </c>
      <c r="AW40" s="19">
        <f t="shared" si="67"/>
        <v>0</v>
      </c>
      <c r="AX40" s="19">
        <f t="shared" si="68"/>
        <v>0</v>
      </c>
      <c r="AY40" s="19">
        <f t="shared" si="69"/>
        <v>0</v>
      </c>
      <c r="AZ40" s="19">
        <f t="shared" si="70"/>
        <v>0</v>
      </c>
      <c r="BA40" s="19">
        <f t="shared" si="31"/>
        <v>336</v>
      </c>
      <c r="BB40" s="19">
        <f t="shared" si="90"/>
        <v>0</v>
      </c>
      <c r="BC40" s="19">
        <f t="shared" si="91"/>
        <v>0</v>
      </c>
      <c r="BE40" s="20">
        <f t="shared" si="92"/>
        <v>0</v>
      </c>
      <c r="BF40" s="20">
        <f t="shared" si="93"/>
        <v>0</v>
      </c>
      <c r="BG40" s="20">
        <f t="shared" si="94"/>
        <v>0</v>
      </c>
      <c r="BH40" s="20">
        <f t="shared" si="95"/>
        <v>0</v>
      </c>
      <c r="BI40" s="20">
        <f t="shared" si="96"/>
        <v>0</v>
      </c>
      <c r="BJ40" s="20">
        <f t="shared" si="97"/>
        <v>0</v>
      </c>
      <c r="BK40" s="20">
        <f t="shared" si="98"/>
        <v>0</v>
      </c>
      <c r="BL40" s="20">
        <f t="shared" si="99"/>
        <v>0</v>
      </c>
      <c r="BM40" s="20">
        <f t="shared" si="100"/>
        <v>0</v>
      </c>
      <c r="BN40" s="20">
        <f t="shared" si="101"/>
        <v>0</v>
      </c>
      <c r="BO40" s="8">
        <f t="shared" si="42"/>
        <v>0</v>
      </c>
      <c r="BP40" s="8">
        <f>IF('Men''s Epée'!$AN$3=TRUE,G40,0)</f>
        <v>0</v>
      </c>
      <c r="BQ40" s="8">
        <f>IF('Men''s Epée'!$AO$3=TRUE,I40,0)</f>
        <v>0</v>
      </c>
      <c r="BR40" s="8">
        <f>IF('Men''s Epée'!$AP$3=TRUE,K40,0)</f>
        <v>336</v>
      </c>
      <c r="BS40" s="8">
        <f>IF('Men''s Epée'!$AQ$3=TRUE,M40,0)</f>
        <v>0</v>
      </c>
      <c r="BT40" s="8">
        <f t="shared" si="43"/>
        <v>0</v>
      </c>
      <c r="BU40" s="8">
        <f t="shared" si="44"/>
        <v>0</v>
      </c>
      <c r="BV40" s="8">
        <f t="shared" si="45"/>
        <v>0</v>
      </c>
      <c r="BW40" s="8">
        <f t="shared" si="46"/>
        <v>0</v>
      </c>
      <c r="BX40" s="8">
        <f t="shared" si="47"/>
        <v>0</v>
      </c>
      <c r="BY40" s="20">
        <f t="shared" si="71"/>
        <v>0</v>
      </c>
      <c r="BZ40" s="20">
        <f t="shared" si="72"/>
        <v>0</v>
      </c>
      <c r="CA40" s="20">
        <f t="shared" si="73"/>
        <v>0</v>
      </c>
      <c r="CB40" s="20">
        <f t="shared" si="74"/>
        <v>0</v>
      </c>
      <c r="CC40" s="8">
        <f t="shared" si="48"/>
        <v>336</v>
      </c>
      <c r="CD40" s="8">
        <f t="shared" si="102"/>
        <v>0</v>
      </c>
      <c r="CE40" s="8">
        <f t="shared" si="103"/>
        <v>0</v>
      </c>
      <c r="CF40" s="8">
        <f t="shared" si="104"/>
        <v>336</v>
      </c>
    </row>
    <row r="41" spans="1:84" ht="13.5">
      <c r="A41" s="11" t="str">
        <f t="shared" si="0"/>
        <v>38</v>
      </c>
      <c r="B41" s="11">
        <f t="shared" si="75"/>
      </c>
      <c r="C41" s="12" t="s">
        <v>158</v>
      </c>
      <c r="D41" s="13">
        <v>1975</v>
      </c>
      <c r="E41" s="41">
        <f>ROUND(IF('Men''s Epée'!$A$3=1,AM41+BA41,BO41+CC41),0)</f>
        <v>325</v>
      </c>
      <c r="F41" s="14" t="s">
        <v>4</v>
      </c>
      <c r="G41" s="16">
        <f>IF(OR('Men''s Epée'!$A$3=1,'Men''s Epée'!$AN$3=TRUE),IF(OR(F41&gt;=49,ISNUMBER(F41)=FALSE),0,VLOOKUP(F41,PointTable,G$3,TRUE)),0)</f>
        <v>0</v>
      </c>
      <c r="H41" s="15" t="s">
        <v>4</v>
      </c>
      <c r="I41" s="16">
        <f>IF(OR('Men''s Epée'!$A$3=1,'Men''s Epée'!$AO$3=TRUE),IF(OR(H41&gt;=49,ISNUMBER(H41)=FALSE),0,VLOOKUP(H41,PointTable,I$3,TRUE)),0)</f>
        <v>0</v>
      </c>
      <c r="J41" s="15" t="s">
        <v>4</v>
      </c>
      <c r="K41" s="16">
        <f>IF(OR('Men''s Epée'!$A$3=1,'Men''s Epée'!$AP$3=TRUE),IF(OR(J41&gt;=33,ISNUMBER(J41)=FALSE),0,VLOOKUP(J41,PointTable,K$3,TRUE)),0)</f>
        <v>0</v>
      </c>
      <c r="L41" s="15">
        <v>22</v>
      </c>
      <c r="M41" s="16">
        <f>IF(OR('Men''s Epée'!$A$3=1,'Men''s Epée'!$AQ$3=TRUE),IF(OR(L41&gt;=49,ISNUMBER(L41)=FALSE),0,VLOOKUP(L41,PointTable,M$3,TRUE)),0)</f>
        <v>325</v>
      </c>
      <c r="N41" s="17"/>
      <c r="O41" s="17"/>
      <c r="P41" s="17"/>
      <c r="Q41" s="17"/>
      <c r="R41" s="17"/>
      <c r="S41" s="17"/>
      <c r="T41" s="17"/>
      <c r="U41" s="17"/>
      <c r="V41" s="17"/>
      <c r="W41" s="18"/>
      <c r="X41" s="17"/>
      <c r="Y41" s="17"/>
      <c r="Z41" s="17"/>
      <c r="AA41" s="18"/>
      <c r="AC41" s="19">
        <f t="shared" si="76"/>
        <v>0</v>
      </c>
      <c r="AD41" s="19">
        <f t="shared" si="77"/>
        <v>0</v>
      </c>
      <c r="AE41" s="19">
        <f t="shared" si="78"/>
        <v>0</v>
      </c>
      <c r="AF41" s="19">
        <f t="shared" si="79"/>
        <v>0</v>
      </c>
      <c r="AG41" s="19">
        <f t="shared" si="80"/>
        <v>0</v>
      </c>
      <c r="AH41" s="19">
        <f t="shared" si="81"/>
        <v>0</v>
      </c>
      <c r="AI41" s="19">
        <f t="shared" si="82"/>
        <v>0</v>
      </c>
      <c r="AJ41" s="19">
        <f t="shared" si="83"/>
        <v>0</v>
      </c>
      <c r="AK41" s="19">
        <f t="shared" si="84"/>
        <v>0</v>
      </c>
      <c r="AL41" s="19">
        <f t="shared" si="85"/>
        <v>0</v>
      </c>
      <c r="AM41" s="19">
        <f t="shared" si="25"/>
        <v>0</v>
      </c>
      <c r="AN41" s="19">
        <f t="shared" si="86"/>
        <v>0</v>
      </c>
      <c r="AO41" s="19">
        <f t="shared" si="87"/>
        <v>0</v>
      </c>
      <c r="AP41" s="19">
        <f t="shared" si="88"/>
        <v>0</v>
      </c>
      <c r="AQ41" s="19">
        <f t="shared" si="89"/>
        <v>325</v>
      </c>
      <c r="AR41" s="19">
        <f t="shared" si="26"/>
        <v>0</v>
      </c>
      <c r="AS41" s="19">
        <f t="shared" si="27"/>
        <v>0</v>
      </c>
      <c r="AT41" s="19">
        <f t="shared" si="28"/>
        <v>0</v>
      </c>
      <c r="AU41" s="19">
        <f t="shared" si="29"/>
        <v>0</v>
      </c>
      <c r="AV41" s="19">
        <f t="shared" si="30"/>
        <v>0</v>
      </c>
      <c r="AW41" s="19">
        <f t="shared" si="67"/>
        <v>0</v>
      </c>
      <c r="AX41" s="19">
        <f t="shared" si="68"/>
        <v>0</v>
      </c>
      <c r="AY41" s="19">
        <f t="shared" si="69"/>
        <v>0</v>
      </c>
      <c r="AZ41" s="19">
        <f t="shared" si="70"/>
        <v>0</v>
      </c>
      <c r="BA41" s="19">
        <f t="shared" si="31"/>
        <v>325</v>
      </c>
      <c r="BB41" s="19">
        <f t="shared" si="90"/>
        <v>0</v>
      </c>
      <c r="BC41" s="19">
        <f t="shared" si="91"/>
        <v>0</v>
      </c>
      <c r="BE41" s="20">
        <f t="shared" si="92"/>
        <v>0</v>
      </c>
      <c r="BF41" s="20">
        <f t="shared" si="93"/>
        <v>0</v>
      </c>
      <c r="BG41" s="20">
        <f t="shared" si="94"/>
        <v>0</v>
      </c>
      <c r="BH41" s="20">
        <f t="shared" si="95"/>
        <v>0</v>
      </c>
      <c r="BI41" s="20">
        <f t="shared" si="96"/>
        <v>0</v>
      </c>
      <c r="BJ41" s="20">
        <f t="shared" si="97"/>
        <v>0</v>
      </c>
      <c r="BK41" s="20">
        <f t="shared" si="98"/>
        <v>0</v>
      </c>
      <c r="BL41" s="20">
        <f t="shared" si="99"/>
        <v>0</v>
      </c>
      <c r="BM41" s="20">
        <f t="shared" si="100"/>
        <v>0</v>
      </c>
      <c r="BN41" s="20">
        <f t="shared" si="101"/>
        <v>0</v>
      </c>
      <c r="BO41" s="8">
        <f t="shared" si="42"/>
        <v>0</v>
      </c>
      <c r="BP41" s="8">
        <f>IF('Men''s Epée'!$AN$3=TRUE,G41,0)</f>
        <v>0</v>
      </c>
      <c r="BQ41" s="8">
        <f>IF('Men''s Epée'!$AO$3=TRUE,I41,0)</f>
        <v>0</v>
      </c>
      <c r="BR41" s="8">
        <f>IF('Men''s Epée'!$AP$3=TRUE,K41,0)</f>
        <v>0</v>
      </c>
      <c r="BS41" s="8">
        <f>IF('Men''s Epée'!$AQ$3=TRUE,M41,0)</f>
        <v>325</v>
      </c>
      <c r="BT41" s="8">
        <f t="shared" si="43"/>
        <v>0</v>
      </c>
      <c r="BU41" s="8">
        <f t="shared" si="44"/>
        <v>0</v>
      </c>
      <c r="BV41" s="8">
        <f t="shared" si="45"/>
        <v>0</v>
      </c>
      <c r="BW41" s="8">
        <f t="shared" si="46"/>
        <v>0</v>
      </c>
      <c r="BX41" s="8">
        <f t="shared" si="47"/>
        <v>0</v>
      </c>
      <c r="BY41" s="20">
        <f t="shared" si="71"/>
        <v>0</v>
      </c>
      <c r="BZ41" s="20">
        <f t="shared" si="72"/>
        <v>0</v>
      </c>
      <c r="CA41" s="20">
        <f t="shared" si="73"/>
        <v>0</v>
      </c>
      <c r="CB41" s="20">
        <f t="shared" si="74"/>
        <v>0</v>
      </c>
      <c r="CC41" s="8">
        <f t="shared" si="48"/>
        <v>325</v>
      </c>
      <c r="CD41" s="8">
        <f t="shared" si="102"/>
        <v>0</v>
      </c>
      <c r="CE41" s="8">
        <f t="shared" si="103"/>
        <v>0</v>
      </c>
      <c r="CF41" s="8">
        <f t="shared" si="104"/>
        <v>325</v>
      </c>
    </row>
    <row r="42" spans="1:84" ht="13.5">
      <c r="A42" s="11" t="str">
        <f t="shared" si="0"/>
        <v>39</v>
      </c>
      <c r="B42" s="11">
        <f t="shared" si="75"/>
      </c>
      <c r="C42" s="12" t="s">
        <v>145</v>
      </c>
      <c r="D42" s="13">
        <v>1969</v>
      </c>
      <c r="E42" s="41">
        <f>ROUND(IF('Men''s Epée'!$A$3=1,AM42+BA42,BO42+CC42),0)</f>
        <v>290</v>
      </c>
      <c r="F42" s="14" t="s">
        <v>4</v>
      </c>
      <c r="G42" s="16">
        <f>IF(OR('Men''s Epée'!$A$3=1,'Men''s Epée'!$AN$3=TRUE),IF(OR(F42&gt;=49,ISNUMBER(F42)=FALSE),0,VLOOKUP(F42,PointTable,G$3,TRUE)),0)</f>
        <v>0</v>
      </c>
      <c r="H42" s="15" t="s">
        <v>4</v>
      </c>
      <c r="I42" s="16">
        <f>IF(OR('Men''s Epée'!$A$3=1,'Men''s Epée'!$AO$3=TRUE),IF(OR(H42&gt;=49,ISNUMBER(H42)=FALSE),0,VLOOKUP(H42,PointTable,I$3,TRUE)),0)</f>
        <v>0</v>
      </c>
      <c r="J42" s="15" t="s">
        <v>4</v>
      </c>
      <c r="K42" s="16">
        <f>IF(OR('Men''s Epée'!$A$3=1,'Men''s Epée'!$AP$3=TRUE),IF(OR(J42&gt;=33,ISNUMBER(J42)=FALSE),0,VLOOKUP(J42,PointTable,K$3,TRUE)),0)</f>
        <v>0</v>
      </c>
      <c r="L42" s="15">
        <v>29</v>
      </c>
      <c r="M42" s="16">
        <f>IF(OR('Men''s Epée'!$A$3=1,'Men''s Epée'!$AQ$3=TRUE),IF(OR(L42&gt;=49,ISNUMBER(L42)=FALSE),0,VLOOKUP(L42,PointTable,M$3,TRUE)),0)</f>
        <v>290</v>
      </c>
      <c r="N42" s="17"/>
      <c r="O42" s="17"/>
      <c r="P42" s="17"/>
      <c r="Q42" s="17"/>
      <c r="R42" s="17"/>
      <c r="S42" s="17"/>
      <c r="T42" s="17"/>
      <c r="U42" s="17"/>
      <c r="V42" s="17"/>
      <c r="W42" s="18"/>
      <c r="X42" s="17"/>
      <c r="Y42" s="17"/>
      <c r="Z42" s="17"/>
      <c r="AA42" s="18"/>
      <c r="AC42" s="19">
        <f t="shared" si="76"/>
        <v>0</v>
      </c>
      <c r="AD42" s="19">
        <f t="shared" si="77"/>
        <v>0</v>
      </c>
      <c r="AE42" s="19">
        <f t="shared" si="78"/>
        <v>0</v>
      </c>
      <c r="AF42" s="19">
        <f t="shared" si="79"/>
        <v>0</v>
      </c>
      <c r="AG42" s="19">
        <f t="shared" si="80"/>
        <v>0</v>
      </c>
      <c r="AH42" s="19">
        <f t="shared" si="81"/>
        <v>0</v>
      </c>
      <c r="AI42" s="19">
        <f t="shared" si="82"/>
        <v>0</v>
      </c>
      <c r="AJ42" s="19">
        <f t="shared" si="83"/>
        <v>0</v>
      </c>
      <c r="AK42" s="19">
        <f t="shared" si="84"/>
        <v>0</v>
      </c>
      <c r="AL42" s="19">
        <f t="shared" si="85"/>
        <v>0</v>
      </c>
      <c r="AM42" s="19">
        <f t="shared" si="25"/>
        <v>0</v>
      </c>
      <c r="AN42" s="19">
        <f t="shared" si="86"/>
        <v>0</v>
      </c>
      <c r="AO42" s="19">
        <f t="shared" si="87"/>
        <v>0</v>
      </c>
      <c r="AP42" s="19">
        <f t="shared" si="88"/>
        <v>0</v>
      </c>
      <c r="AQ42" s="19">
        <f t="shared" si="89"/>
        <v>290</v>
      </c>
      <c r="AR42" s="19">
        <f t="shared" si="26"/>
        <v>0</v>
      </c>
      <c r="AS42" s="19">
        <f t="shared" si="27"/>
        <v>0</v>
      </c>
      <c r="AT42" s="19">
        <f t="shared" si="28"/>
        <v>0</v>
      </c>
      <c r="AU42" s="19">
        <f t="shared" si="29"/>
        <v>0</v>
      </c>
      <c r="AV42" s="19">
        <f t="shared" si="30"/>
        <v>0</v>
      </c>
      <c r="AW42" s="19">
        <f>ABS(X42)</f>
        <v>0</v>
      </c>
      <c r="AX42" s="19">
        <f>ABS(Y42)</f>
        <v>0</v>
      </c>
      <c r="AY42" s="19">
        <f>ABS(Z42)</f>
        <v>0</v>
      </c>
      <c r="AZ42" s="19">
        <f>ABS(AA42)</f>
        <v>0</v>
      </c>
      <c r="BA42" s="19">
        <f t="shared" si="31"/>
        <v>290</v>
      </c>
      <c r="BB42" s="19">
        <f t="shared" si="90"/>
        <v>0</v>
      </c>
      <c r="BC42" s="19">
        <f t="shared" si="91"/>
        <v>0</v>
      </c>
      <c r="BE42" s="20">
        <f t="shared" si="92"/>
        <v>0</v>
      </c>
      <c r="BF42" s="20">
        <f t="shared" si="93"/>
        <v>0</v>
      </c>
      <c r="BG42" s="20">
        <f t="shared" si="94"/>
        <v>0</v>
      </c>
      <c r="BH42" s="20">
        <f t="shared" si="95"/>
        <v>0</v>
      </c>
      <c r="BI42" s="20">
        <f t="shared" si="96"/>
        <v>0</v>
      </c>
      <c r="BJ42" s="20">
        <f t="shared" si="97"/>
        <v>0</v>
      </c>
      <c r="BK42" s="20">
        <f t="shared" si="98"/>
        <v>0</v>
      </c>
      <c r="BL42" s="20">
        <f t="shared" si="99"/>
        <v>0</v>
      </c>
      <c r="BM42" s="20">
        <f t="shared" si="100"/>
        <v>0</v>
      </c>
      <c r="BN42" s="20">
        <f t="shared" si="101"/>
        <v>0</v>
      </c>
      <c r="BO42" s="8">
        <f t="shared" si="42"/>
        <v>0</v>
      </c>
      <c r="BP42" s="8">
        <f>IF('Men''s Epée'!$AN$3=TRUE,G42,0)</f>
        <v>0</v>
      </c>
      <c r="BQ42" s="8">
        <f>IF('Men''s Epée'!$AO$3=TRUE,I42,0)</f>
        <v>0</v>
      </c>
      <c r="BR42" s="8">
        <f>IF('Men''s Epée'!$AP$3=TRUE,K42,0)</f>
        <v>0</v>
      </c>
      <c r="BS42" s="8">
        <f>IF('Men''s Epée'!$AQ$3=TRUE,M42,0)</f>
        <v>290</v>
      </c>
      <c r="BT42" s="8">
        <f t="shared" si="43"/>
        <v>0</v>
      </c>
      <c r="BU42" s="8">
        <f t="shared" si="44"/>
        <v>0</v>
      </c>
      <c r="BV42" s="8">
        <f t="shared" si="45"/>
        <v>0</v>
      </c>
      <c r="BW42" s="8">
        <f t="shared" si="46"/>
        <v>0</v>
      </c>
      <c r="BX42" s="8">
        <f t="shared" si="47"/>
        <v>0</v>
      </c>
      <c r="BY42" s="20">
        <f>MAX(X42,0)</f>
        <v>0</v>
      </c>
      <c r="BZ42" s="20">
        <f>MAX(Y42,0)</f>
        <v>0</v>
      </c>
      <c r="CA42" s="20">
        <f>MAX(Z42,0)</f>
        <v>0</v>
      </c>
      <c r="CB42" s="20">
        <f>MAX(AA42,0)</f>
        <v>0</v>
      </c>
      <c r="CC42" s="8">
        <f t="shared" si="48"/>
        <v>290</v>
      </c>
      <c r="CD42" s="8">
        <f t="shared" si="102"/>
        <v>0</v>
      </c>
      <c r="CE42" s="8">
        <f t="shared" si="103"/>
        <v>0</v>
      </c>
      <c r="CF42" s="8">
        <f t="shared" si="104"/>
        <v>290</v>
      </c>
    </row>
    <row r="43" spans="1:84" ht="13.5">
      <c r="A43" s="11" t="str">
        <f t="shared" si="0"/>
        <v>40T</v>
      </c>
      <c r="B43" s="11">
        <f t="shared" si="75"/>
      </c>
      <c r="C43" s="12" t="s">
        <v>159</v>
      </c>
      <c r="D43" s="13">
        <v>1959</v>
      </c>
      <c r="E43" s="41">
        <f>ROUND(IF('Men''s Epée'!$A$3=1,AM43+BA43,BO43+CC43),0)</f>
        <v>289</v>
      </c>
      <c r="F43" s="14">
        <v>25</v>
      </c>
      <c r="G43" s="16">
        <f>IF(OR('Men''s Epée'!$A$3=1,'Men''s Epée'!$AN$3=TRUE),IF(OR(F43&gt;=49,ISNUMBER(F43)=FALSE),0,VLOOKUP(F43,PointTable,G$3,TRUE)),0)</f>
        <v>289</v>
      </c>
      <c r="H43" s="15" t="s">
        <v>4</v>
      </c>
      <c r="I43" s="16">
        <f>IF(OR('Men''s Epée'!$A$3=1,'Men''s Epée'!$AO$3=TRUE),IF(OR(H43&gt;=49,ISNUMBER(H43)=FALSE),0,VLOOKUP(H43,PointTable,I$3,TRUE)),0)</f>
        <v>0</v>
      </c>
      <c r="J43" s="15" t="s">
        <v>4</v>
      </c>
      <c r="K43" s="16">
        <f>IF(OR('Men''s Epée'!$A$3=1,'Men''s Epée'!$AP$3=TRUE),IF(OR(J43&gt;=33,ISNUMBER(J43)=FALSE),0,VLOOKUP(J43,PointTable,K$3,TRUE)),0)</f>
        <v>0</v>
      </c>
      <c r="L43" s="15" t="s">
        <v>4</v>
      </c>
      <c r="M43" s="16">
        <f>IF(OR('Men''s Epée'!$A$3=1,'Men''s Epée'!$AQ$3=TRUE),IF(OR(L43&gt;=49,ISNUMBER(L43)=FALSE),0,VLOOKUP(L43,PointTable,M$3,TRUE)),0)</f>
        <v>0</v>
      </c>
      <c r="N43" s="17"/>
      <c r="O43" s="17"/>
      <c r="P43" s="17"/>
      <c r="Q43" s="17"/>
      <c r="R43" s="17"/>
      <c r="S43" s="17"/>
      <c r="T43" s="17"/>
      <c r="U43" s="17"/>
      <c r="V43" s="17"/>
      <c r="W43" s="18"/>
      <c r="X43" s="17"/>
      <c r="Y43" s="17"/>
      <c r="Z43" s="17"/>
      <c r="AA43" s="18"/>
      <c r="AC43" s="19">
        <f t="shared" si="76"/>
        <v>0</v>
      </c>
      <c r="AD43" s="19">
        <f t="shared" si="77"/>
        <v>0</v>
      </c>
      <c r="AE43" s="19">
        <f t="shared" si="78"/>
        <v>0</v>
      </c>
      <c r="AF43" s="19">
        <f t="shared" si="79"/>
        <v>0</v>
      </c>
      <c r="AG43" s="19">
        <f t="shared" si="80"/>
        <v>0</v>
      </c>
      <c r="AH43" s="19">
        <f t="shared" si="81"/>
        <v>0</v>
      </c>
      <c r="AI43" s="19">
        <f t="shared" si="82"/>
        <v>0</v>
      </c>
      <c r="AJ43" s="19">
        <f t="shared" si="83"/>
        <v>0</v>
      </c>
      <c r="AK43" s="19">
        <f t="shared" si="84"/>
        <v>0</v>
      </c>
      <c r="AL43" s="19">
        <f t="shared" si="85"/>
        <v>0</v>
      </c>
      <c r="AM43" s="19">
        <f t="shared" si="25"/>
        <v>0</v>
      </c>
      <c r="AN43" s="19">
        <f t="shared" si="86"/>
        <v>289</v>
      </c>
      <c r="AO43" s="19">
        <f t="shared" si="87"/>
        <v>0</v>
      </c>
      <c r="AP43" s="19">
        <f t="shared" si="88"/>
        <v>0</v>
      </c>
      <c r="AQ43" s="19">
        <f t="shared" si="89"/>
        <v>0</v>
      </c>
      <c r="AR43" s="19">
        <f t="shared" si="26"/>
        <v>0</v>
      </c>
      <c r="AS43" s="19">
        <f t="shared" si="27"/>
        <v>0</v>
      </c>
      <c r="AT43" s="19">
        <f t="shared" si="28"/>
        <v>0</v>
      </c>
      <c r="AU43" s="19">
        <f t="shared" si="29"/>
        <v>0</v>
      </c>
      <c r="AV43" s="19">
        <f t="shared" si="30"/>
        <v>0</v>
      </c>
      <c r="AW43" s="19">
        <f t="shared" si="67"/>
        <v>0</v>
      </c>
      <c r="AX43" s="19">
        <f t="shared" si="68"/>
        <v>0</v>
      </c>
      <c r="AY43" s="19">
        <f t="shared" si="69"/>
        <v>0</v>
      </c>
      <c r="AZ43" s="19">
        <f t="shared" si="70"/>
        <v>0</v>
      </c>
      <c r="BA43" s="19">
        <f t="shared" si="31"/>
        <v>289</v>
      </c>
      <c r="BB43" s="19">
        <f t="shared" si="90"/>
        <v>0</v>
      </c>
      <c r="BC43" s="19">
        <f t="shared" si="91"/>
        <v>0</v>
      </c>
      <c r="BE43" s="20">
        <f t="shared" si="92"/>
        <v>0</v>
      </c>
      <c r="BF43" s="20">
        <f t="shared" si="93"/>
        <v>0</v>
      </c>
      <c r="BG43" s="20">
        <f t="shared" si="94"/>
        <v>0</v>
      </c>
      <c r="BH43" s="20">
        <f t="shared" si="95"/>
        <v>0</v>
      </c>
      <c r="BI43" s="20">
        <f t="shared" si="96"/>
        <v>0</v>
      </c>
      <c r="BJ43" s="20">
        <f t="shared" si="97"/>
        <v>0</v>
      </c>
      <c r="BK43" s="20">
        <f t="shared" si="98"/>
        <v>0</v>
      </c>
      <c r="BL43" s="20">
        <f t="shared" si="99"/>
        <v>0</v>
      </c>
      <c r="BM43" s="20">
        <f t="shared" si="100"/>
        <v>0</v>
      </c>
      <c r="BN43" s="20">
        <f t="shared" si="101"/>
        <v>0</v>
      </c>
      <c r="BO43" s="8">
        <f t="shared" si="42"/>
        <v>0</v>
      </c>
      <c r="BP43" s="8">
        <f>IF('Men''s Epée'!$AN$3=TRUE,G43,0)</f>
        <v>289</v>
      </c>
      <c r="BQ43" s="8">
        <f>IF('Men''s Epée'!$AO$3=TRUE,I43,0)</f>
        <v>0</v>
      </c>
      <c r="BR43" s="8">
        <f>IF('Men''s Epée'!$AP$3=TRUE,K43,0)</f>
        <v>0</v>
      </c>
      <c r="BS43" s="8">
        <f>IF('Men''s Epée'!$AQ$3=TRUE,M43,0)</f>
        <v>0</v>
      </c>
      <c r="BT43" s="8">
        <f t="shared" si="43"/>
        <v>0</v>
      </c>
      <c r="BU43" s="8">
        <f t="shared" si="44"/>
        <v>0</v>
      </c>
      <c r="BV43" s="8">
        <f t="shared" si="45"/>
        <v>0</v>
      </c>
      <c r="BW43" s="8">
        <f t="shared" si="46"/>
        <v>0</v>
      </c>
      <c r="BX43" s="8">
        <f t="shared" si="47"/>
        <v>0</v>
      </c>
      <c r="BY43" s="20">
        <f t="shared" si="71"/>
        <v>0</v>
      </c>
      <c r="BZ43" s="20">
        <f t="shared" si="72"/>
        <v>0</v>
      </c>
      <c r="CA43" s="20">
        <f t="shared" si="73"/>
        <v>0</v>
      </c>
      <c r="CB43" s="20">
        <f t="shared" si="74"/>
        <v>0</v>
      </c>
      <c r="CC43" s="8">
        <f t="shared" si="48"/>
        <v>289</v>
      </c>
      <c r="CD43" s="8">
        <f t="shared" si="102"/>
        <v>0</v>
      </c>
      <c r="CE43" s="8">
        <f t="shared" si="103"/>
        <v>0</v>
      </c>
      <c r="CF43" s="8">
        <f t="shared" si="104"/>
        <v>289</v>
      </c>
    </row>
    <row r="44" spans="1:84" ht="13.5">
      <c r="A44" s="11" t="str">
        <f t="shared" si="0"/>
        <v>40T</v>
      </c>
      <c r="B44" s="11" t="str">
        <f t="shared" si="75"/>
        <v>#</v>
      </c>
      <c r="C44" s="12" t="s">
        <v>349</v>
      </c>
      <c r="D44" s="13">
        <v>1987</v>
      </c>
      <c r="E44" s="41">
        <f>ROUND(IF('Men''s Epée'!$A$3=1,AM44+BA44,BO44+CC44),0)</f>
        <v>289</v>
      </c>
      <c r="F44" s="14" t="s">
        <v>4</v>
      </c>
      <c r="G44" s="16">
        <f>IF(OR('Men''s Epée'!$A$3=1,'Men''s Epée'!$AN$3=TRUE),IF(OR(F44&gt;=49,ISNUMBER(F44)=FALSE),0,VLOOKUP(F44,PointTable,G$3,TRUE)),0)</f>
        <v>0</v>
      </c>
      <c r="H44" s="15" t="s">
        <v>4</v>
      </c>
      <c r="I44" s="16">
        <f>IF(OR('Men''s Epée'!$A$3=1,'Men''s Epée'!$AO$3=TRUE),IF(OR(H44&gt;=49,ISNUMBER(H44)=FALSE),0,VLOOKUP(H44,PointTable,I$3,TRUE)),0)</f>
        <v>0</v>
      </c>
      <c r="J44" s="15">
        <v>25</v>
      </c>
      <c r="K44" s="16">
        <f>IF(OR('Men''s Epée'!$A$3=1,'Men''s Epée'!$AP$3=TRUE),IF(OR(J44&gt;=33,ISNUMBER(J44)=FALSE),0,VLOOKUP(J44,PointTable,K$3,TRUE)),0)</f>
        <v>289</v>
      </c>
      <c r="L44" s="15" t="s">
        <v>4</v>
      </c>
      <c r="M44" s="16">
        <f>IF(OR('Men''s Epée'!$A$3=1,'Men''s Epée'!$AQ$3=TRUE),IF(OR(L44&gt;=49,ISNUMBER(L44)=FALSE),0,VLOOKUP(L44,PointTable,M$3,TRUE)),0)</f>
        <v>0</v>
      </c>
      <c r="N44" s="17"/>
      <c r="O44" s="17"/>
      <c r="P44" s="17"/>
      <c r="Q44" s="17"/>
      <c r="R44" s="17"/>
      <c r="S44" s="17"/>
      <c r="T44" s="17"/>
      <c r="U44" s="17"/>
      <c r="V44" s="17"/>
      <c r="W44" s="18"/>
      <c r="X44" s="17"/>
      <c r="Y44" s="17"/>
      <c r="Z44" s="17"/>
      <c r="AA44" s="18"/>
      <c r="AC44" s="19">
        <f t="shared" si="76"/>
        <v>0</v>
      </c>
      <c r="AD44" s="19">
        <f t="shared" si="77"/>
        <v>0</v>
      </c>
      <c r="AE44" s="19">
        <f t="shared" si="78"/>
        <v>0</v>
      </c>
      <c r="AF44" s="19">
        <f t="shared" si="79"/>
        <v>0</v>
      </c>
      <c r="AG44" s="19">
        <f t="shared" si="80"/>
        <v>0</v>
      </c>
      <c r="AH44" s="19">
        <f t="shared" si="81"/>
        <v>0</v>
      </c>
      <c r="AI44" s="19">
        <f t="shared" si="82"/>
        <v>0</v>
      </c>
      <c r="AJ44" s="19">
        <f t="shared" si="83"/>
        <v>0</v>
      </c>
      <c r="AK44" s="19">
        <f t="shared" si="84"/>
        <v>0</v>
      </c>
      <c r="AL44" s="19">
        <f t="shared" si="85"/>
        <v>0</v>
      </c>
      <c r="AM44" s="19">
        <f t="shared" si="25"/>
        <v>0</v>
      </c>
      <c r="AN44" s="19">
        <f t="shared" si="86"/>
        <v>0</v>
      </c>
      <c r="AO44" s="19">
        <f t="shared" si="87"/>
        <v>0</v>
      </c>
      <c r="AP44" s="19">
        <f t="shared" si="88"/>
        <v>289</v>
      </c>
      <c r="AQ44" s="19">
        <f t="shared" si="89"/>
        <v>0</v>
      </c>
      <c r="AR44" s="19">
        <f t="shared" si="26"/>
        <v>0</v>
      </c>
      <c r="AS44" s="19">
        <f t="shared" si="27"/>
        <v>0</v>
      </c>
      <c r="AT44" s="19">
        <f t="shared" si="28"/>
        <v>0</v>
      </c>
      <c r="AU44" s="19">
        <f t="shared" si="29"/>
        <v>0</v>
      </c>
      <c r="AV44" s="19">
        <f t="shared" si="30"/>
        <v>0</v>
      </c>
      <c r="AW44" s="19">
        <f t="shared" si="67"/>
        <v>0</v>
      </c>
      <c r="AX44" s="19">
        <f t="shared" si="68"/>
        <v>0</v>
      </c>
      <c r="AY44" s="19">
        <f t="shared" si="69"/>
        <v>0</v>
      </c>
      <c r="AZ44" s="19">
        <f t="shared" si="70"/>
        <v>0</v>
      </c>
      <c r="BA44" s="19">
        <f t="shared" si="31"/>
        <v>289</v>
      </c>
      <c r="BB44" s="19">
        <f t="shared" si="90"/>
        <v>0</v>
      </c>
      <c r="BC44" s="19">
        <f t="shared" si="91"/>
        <v>0</v>
      </c>
      <c r="BE44" s="20">
        <f t="shared" si="92"/>
        <v>0</v>
      </c>
      <c r="BF44" s="20">
        <f t="shared" si="93"/>
        <v>0</v>
      </c>
      <c r="BG44" s="20">
        <f t="shared" si="94"/>
        <v>0</v>
      </c>
      <c r="BH44" s="20">
        <f t="shared" si="95"/>
        <v>0</v>
      </c>
      <c r="BI44" s="20">
        <f t="shared" si="96"/>
        <v>0</v>
      </c>
      <c r="BJ44" s="20">
        <f t="shared" si="97"/>
        <v>0</v>
      </c>
      <c r="BK44" s="20">
        <f t="shared" si="98"/>
        <v>0</v>
      </c>
      <c r="BL44" s="20">
        <f t="shared" si="99"/>
        <v>0</v>
      </c>
      <c r="BM44" s="20">
        <f t="shared" si="100"/>
        <v>0</v>
      </c>
      <c r="BN44" s="20">
        <f t="shared" si="101"/>
        <v>0</v>
      </c>
      <c r="BO44" s="8">
        <f t="shared" si="42"/>
        <v>0</v>
      </c>
      <c r="BP44" s="8">
        <f>IF('Men''s Epée'!$AN$3=TRUE,G44,0)</f>
        <v>0</v>
      </c>
      <c r="BQ44" s="8">
        <f>IF('Men''s Epée'!$AO$3=TRUE,I44,0)</f>
        <v>0</v>
      </c>
      <c r="BR44" s="8">
        <f>IF('Men''s Epée'!$AP$3=TRUE,K44,0)</f>
        <v>289</v>
      </c>
      <c r="BS44" s="8">
        <f>IF('Men''s Epée'!$AQ$3=TRUE,M44,0)</f>
        <v>0</v>
      </c>
      <c r="BT44" s="8">
        <f t="shared" si="43"/>
        <v>0</v>
      </c>
      <c r="BU44" s="8">
        <f t="shared" si="44"/>
        <v>0</v>
      </c>
      <c r="BV44" s="8">
        <f t="shared" si="45"/>
        <v>0</v>
      </c>
      <c r="BW44" s="8">
        <f t="shared" si="46"/>
        <v>0</v>
      </c>
      <c r="BX44" s="8">
        <f t="shared" si="47"/>
        <v>0</v>
      </c>
      <c r="BY44" s="20">
        <f t="shared" si="71"/>
        <v>0</v>
      </c>
      <c r="BZ44" s="20">
        <f t="shared" si="72"/>
        <v>0</v>
      </c>
      <c r="CA44" s="20">
        <f t="shared" si="73"/>
        <v>0</v>
      </c>
      <c r="CB44" s="20">
        <f t="shared" si="74"/>
        <v>0</v>
      </c>
      <c r="CC44" s="8">
        <f t="shared" si="48"/>
        <v>289</v>
      </c>
      <c r="CD44" s="8">
        <f t="shared" si="102"/>
        <v>0</v>
      </c>
      <c r="CE44" s="8">
        <f t="shared" si="103"/>
        <v>0</v>
      </c>
      <c r="CF44" s="8">
        <f t="shared" si="104"/>
        <v>289</v>
      </c>
    </row>
    <row r="45" spans="1:84" ht="13.5">
      <c r="A45" s="11" t="str">
        <f t="shared" si="0"/>
        <v>42T</v>
      </c>
      <c r="B45" s="11">
        <f t="shared" si="75"/>
      </c>
      <c r="C45" s="12" t="s">
        <v>272</v>
      </c>
      <c r="D45" s="13">
        <v>1983</v>
      </c>
      <c r="E45" s="41">
        <f>ROUND(IF('Men''s Epée'!$A$3=1,AM45+BA45,BO45+CC45),0)</f>
        <v>287</v>
      </c>
      <c r="F45" s="14" t="s">
        <v>4</v>
      </c>
      <c r="G45" s="16">
        <f>IF(OR('Men''s Epée'!$A$3=1,'Men''s Epée'!$AN$3=TRUE),IF(OR(F45&gt;=49,ISNUMBER(F45)=FALSE),0,VLOOKUP(F45,PointTable,G$3,TRUE)),0)</f>
        <v>0</v>
      </c>
      <c r="H45" s="15">
        <v>26</v>
      </c>
      <c r="I45" s="16">
        <f>IF(OR('Men''s Epée'!$A$3=1,'Men''s Epée'!$AO$3=TRUE),IF(OR(H45&gt;=49,ISNUMBER(H45)=FALSE),0,VLOOKUP(H45,PointTable,I$3,TRUE)),0)</f>
        <v>287</v>
      </c>
      <c r="J45" s="15" t="s">
        <v>4</v>
      </c>
      <c r="K45" s="16">
        <f>IF(OR('Men''s Epée'!$A$3=1,'Men''s Epée'!$AP$3=TRUE),IF(OR(J45&gt;=33,ISNUMBER(J45)=FALSE),0,VLOOKUP(J45,PointTable,K$3,TRUE)),0)</f>
        <v>0</v>
      </c>
      <c r="L45" s="15" t="s">
        <v>4</v>
      </c>
      <c r="M45" s="16">
        <f>IF(OR('Men''s Epée'!$A$3=1,'Men''s Epée'!$AQ$3=TRUE),IF(OR(L45&gt;=49,ISNUMBER(L45)=FALSE),0,VLOOKUP(L45,PointTable,M$3,TRUE)),0)</f>
        <v>0</v>
      </c>
      <c r="N45" s="17"/>
      <c r="O45" s="17"/>
      <c r="P45" s="17"/>
      <c r="Q45" s="17"/>
      <c r="R45" s="17"/>
      <c r="S45" s="17"/>
      <c r="T45" s="17"/>
      <c r="U45" s="17"/>
      <c r="V45" s="17"/>
      <c r="W45" s="18"/>
      <c r="X45" s="17"/>
      <c r="Y45" s="17"/>
      <c r="Z45" s="17"/>
      <c r="AA45" s="18"/>
      <c r="AC45" s="19">
        <f t="shared" si="76"/>
        <v>0</v>
      </c>
      <c r="AD45" s="19">
        <f t="shared" si="77"/>
        <v>0</v>
      </c>
      <c r="AE45" s="19">
        <f t="shared" si="78"/>
        <v>0</v>
      </c>
      <c r="AF45" s="19">
        <f t="shared" si="79"/>
        <v>0</v>
      </c>
      <c r="AG45" s="19">
        <f t="shared" si="80"/>
        <v>0</v>
      </c>
      <c r="AH45" s="19">
        <f t="shared" si="81"/>
        <v>0</v>
      </c>
      <c r="AI45" s="19">
        <f t="shared" si="82"/>
        <v>0</v>
      </c>
      <c r="AJ45" s="19">
        <f t="shared" si="83"/>
        <v>0</v>
      </c>
      <c r="AK45" s="19">
        <f t="shared" si="84"/>
        <v>0</v>
      </c>
      <c r="AL45" s="19">
        <f t="shared" si="85"/>
        <v>0</v>
      </c>
      <c r="AM45" s="19">
        <f t="shared" si="25"/>
        <v>0</v>
      </c>
      <c r="AN45" s="19">
        <f t="shared" si="86"/>
        <v>0</v>
      </c>
      <c r="AO45" s="19">
        <f t="shared" si="87"/>
        <v>287</v>
      </c>
      <c r="AP45" s="19">
        <f t="shared" si="88"/>
        <v>0</v>
      </c>
      <c r="AQ45" s="19">
        <f t="shared" si="89"/>
        <v>0</v>
      </c>
      <c r="AR45" s="19">
        <f t="shared" si="26"/>
        <v>0</v>
      </c>
      <c r="AS45" s="19">
        <f t="shared" si="27"/>
        <v>0</v>
      </c>
      <c r="AT45" s="19">
        <f t="shared" si="28"/>
        <v>0</v>
      </c>
      <c r="AU45" s="19">
        <f t="shared" si="29"/>
        <v>0</v>
      </c>
      <c r="AV45" s="19">
        <f t="shared" si="30"/>
        <v>0</v>
      </c>
      <c r="AW45" s="19">
        <f t="shared" si="67"/>
        <v>0</v>
      </c>
      <c r="AX45" s="19">
        <f t="shared" si="68"/>
        <v>0</v>
      </c>
      <c r="AY45" s="19">
        <f t="shared" si="69"/>
        <v>0</v>
      </c>
      <c r="AZ45" s="19">
        <f t="shared" si="70"/>
        <v>0</v>
      </c>
      <c r="BA45" s="19">
        <f t="shared" si="31"/>
        <v>287</v>
      </c>
      <c r="BB45" s="19">
        <f t="shared" si="90"/>
        <v>0</v>
      </c>
      <c r="BC45" s="19">
        <f t="shared" si="91"/>
        <v>0</v>
      </c>
      <c r="BE45" s="20">
        <f t="shared" si="92"/>
        <v>0</v>
      </c>
      <c r="BF45" s="20">
        <f t="shared" si="93"/>
        <v>0</v>
      </c>
      <c r="BG45" s="20">
        <f t="shared" si="94"/>
        <v>0</v>
      </c>
      <c r="BH45" s="20">
        <f t="shared" si="95"/>
        <v>0</v>
      </c>
      <c r="BI45" s="20">
        <f t="shared" si="96"/>
        <v>0</v>
      </c>
      <c r="BJ45" s="20">
        <f t="shared" si="97"/>
        <v>0</v>
      </c>
      <c r="BK45" s="20">
        <f t="shared" si="98"/>
        <v>0</v>
      </c>
      <c r="BL45" s="20">
        <f t="shared" si="99"/>
        <v>0</v>
      </c>
      <c r="BM45" s="20">
        <f t="shared" si="100"/>
        <v>0</v>
      </c>
      <c r="BN45" s="20">
        <f t="shared" si="101"/>
        <v>0</v>
      </c>
      <c r="BO45" s="8">
        <f t="shared" si="42"/>
        <v>0</v>
      </c>
      <c r="BP45" s="8">
        <f>IF('Men''s Epée'!$AN$3=TRUE,G45,0)</f>
        <v>0</v>
      </c>
      <c r="BQ45" s="8">
        <f>IF('Men''s Epée'!$AO$3=TRUE,I45,0)</f>
        <v>287</v>
      </c>
      <c r="BR45" s="8">
        <f>IF('Men''s Epée'!$AP$3=TRUE,K45,0)</f>
        <v>0</v>
      </c>
      <c r="BS45" s="8">
        <f>IF('Men''s Epée'!$AQ$3=TRUE,M45,0)</f>
        <v>0</v>
      </c>
      <c r="BT45" s="8">
        <f t="shared" si="43"/>
        <v>0</v>
      </c>
      <c r="BU45" s="8">
        <f t="shared" si="44"/>
        <v>0</v>
      </c>
      <c r="BV45" s="8">
        <f t="shared" si="45"/>
        <v>0</v>
      </c>
      <c r="BW45" s="8">
        <f t="shared" si="46"/>
        <v>0</v>
      </c>
      <c r="BX45" s="8">
        <f t="shared" si="47"/>
        <v>0</v>
      </c>
      <c r="BY45" s="20">
        <f t="shared" si="71"/>
        <v>0</v>
      </c>
      <c r="BZ45" s="20">
        <f t="shared" si="72"/>
        <v>0</v>
      </c>
      <c r="CA45" s="20">
        <f t="shared" si="73"/>
        <v>0</v>
      </c>
      <c r="CB45" s="20">
        <f t="shared" si="74"/>
        <v>0</v>
      </c>
      <c r="CC45" s="8">
        <f t="shared" si="48"/>
        <v>287</v>
      </c>
      <c r="CD45" s="8">
        <f t="shared" si="102"/>
        <v>0</v>
      </c>
      <c r="CE45" s="8">
        <f t="shared" si="103"/>
        <v>0</v>
      </c>
      <c r="CF45" s="8">
        <f t="shared" si="104"/>
        <v>287</v>
      </c>
    </row>
    <row r="46" spans="1:84" ht="13.5">
      <c r="A46" s="11" t="str">
        <f t="shared" si="0"/>
        <v>42T</v>
      </c>
      <c r="B46" s="11">
        <f t="shared" si="75"/>
      </c>
      <c r="C46" s="12" t="s">
        <v>350</v>
      </c>
      <c r="D46" s="13">
        <v>1971</v>
      </c>
      <c r="E46" s="41">
        <f>ROUND(IF('Men''s Epée'!$A$3=1,AM46+BA46,BO46+CC46),0)</f>
        <v>287</v>
      </c>
      <c r="F46" s="14" t="s">
        <v>4</v>
      </c>
      <c r="G46" s="16">
        <f>IF(OR('Men''s Epée'!$A$3=1,'Men''s Epée'!$AN$3=TRUE),IF(OR(F46&gt;=49,ISNUMBER(F46)=FALSE),0,VLOOKUP(F46,PointTable,G$3,TRUE)),0)</f>
        <v>0</v>
      </c>
      <c r="H46" s="15" t="s">
        <v>4</v>
      </c>
      <c r="I46" s="16">
        <f>IF(OR('Men''s Epée'!$A$3=1,'Men''s Epée'!$AO$3=TRUE),IF(OR(H46&gt;=49,ISNUMBER(H46)=FALSE),0,VLOOKUP(H46,PointTable,I$3,TRUE)),0)</f>
        <v>0</v>
      </c>
      <c r="J46" s="15">
        <v>26</v>
      </c>
      <c r="K46" s="16">
        <f>IF(OR('Men''s Epée'!$A$3=1,'Men''s Epée'!$AP$3=TRUE),IF(OR(J46&gt;=33,ISNUMBER(J46)=FALSE),0,VLOOKUP(J46,PointTable,K$3,TRUE)),0)</f>
        <v>287</v>
      </c>
      <c r="L46" s="15" t="s">
        <v>4</v>
      </c>
      <c r="M46" s="16">
        <f>IF(OR('Men''s Epée'!$A$3=1,'Men''s Epée'!$AQ$3=TRUE),IF(OR(L46&gt;=49,ISNUMBER(L46)=FALSE),0,VLOOKUP(L46,PointTable,M$3,TRUE)),0)</f>
        <v>0</v>
      </c>
      <c r="N46" s="17"/>
      <c r="O46" s="17"/>
      <c r="P46" s="17"/>
      <c r="Q46" s="17"/>
      <c r="R46" s="17"/>
      <c r="S46" s="17"/>
      <c r="T46" s="17"/>
      <c r="U46" s="17"/>
      <c r="V46" s="17"/>
      <c r="W46" s="18"/>
      <c r="X46" s="17"/>
      <c r="Y46" s="17"/>
      <c r="Z46" s="17"/>
      <c r="AA46" s="18"/>
      <c r="AC46" s="19">
        <f t="shared" si="76"/>
        <v>0</v>
      </c>
      <c r="AD46" s="19">
        <f t="shared" si="77"/>
        <v>0</v>
      </c>
      <c r="AE46" s="19">
        <f t="shared" si="78"/>
        <v>0</v>
      </c>
      <c r="AF46" s="19">
        <f t="shared" si="79"/>
        <v>0</v>
      </c>
      <c r="AG46" s="19">
        <f t="shared" si="80"/>
        <v>0</v>
      </c>
      <c r="AH46" s="19">
        <f t="shared" si="81"/>
        <v>0</v>
      </c>
      <c r="AI46" s="19">
        <f t="shared" si="82"/>
        <v>0</v>
      </c>
      <c r="AJ46" s="19">
        <f t="shared" si="83"/>
        <v>0</v>
      </c>
      <c r="AK46" s="19">
        <f t="shared" si="84"/>
        <v>0</v>
      </c>
      <c r="AL46" s="19">
        <f t="shared" si="85"/>
        <v>0</v>
      </c>
      <c r="AM46" s="19">
        <f t="shared" si="25"/>
        <v>0</v>
      </c>
      <c r="AN46" s="19">
        <f t="shared" si="86"/>
        <v>0</v>
      </c>
      <c r="AO46" s="19">
        <f t="shared" si="87"/>
        <v>0</v>
      </c>
      <c r="AP46" s="19">
        <f t="shared" si="88"/>
        <v>287</v>
      </c>
      <c r="AQ46" s="19">
        <f t="shared" si="89"/>
        <v>0</v>
      </c>
      <c r="AR46" s="19">
        <f t="shared" si="26"/>
        <v>0</v>
      </c>
      <c r="AS46" s="19">
        <f t="shared" si="27"/>
        <v>0</v>
      </c>
      <c r="AT46" s="19">
        <f t="shared" si="28"/>
        <v>0</v>
      </c>
      <c r="AU46" s="19">
        <f t="shared" si="29"/>
        <v>0</v>
      </c>
      <c r="AV46" s="19">
        <f t="shared" si="30"/>
        <v>0</v>
      </c>
      <c r="AW46" s="19">
        <f t="shared" si="67"/>
        <v>0</v>
      </c>
      <c r="AX46" s="19">
        <f t="shared" si="68"/>
        <v>0</v>
      </c>
      <c r="AY46" s="19">
        <f t="shared" si="69"/>
        <v>0</v>
      </c>
      <c r="AZ46" s="19">
        <f t="shared" si="70"/>
        <v>0</v>
      </c>
      <c r="BA46" s="19">
        <f t="shared" si="31"/>
        <v>287</v>
      </c>
      <c r="BB46" s="19">
        <f t="shared" si="90"/>
        <v>0</v>
      </c>
      <c r="BC46" s="19">
        <f t="shared" si="91"/>
        <v>0</v>
      </c>
      <c r="BE46" s="20">
        <f t="shared" si="92"/>
        <v>0</v>
      </c>
      <c r="BF46" s="20">
        <f t="shared" si="93"/>
        <v>0</v>
      </c>
      <c r="BG46" s="20">
        <f t="shared" si="94"/>
        <v>0</v>
      </c>
      <c r="BH46" s="20">
        <f t="shared" si="95"/>
        <v>0</v>
      </c>
      <c r="BI46" s="20">
        <f t="shared" si="96"/>
        <v>0</v>
      </c>
      <c r="BJ46" s="20">
        <f t="shared" si="97"/>
        <v>0</v>
      </c>
      <c r="BK46" s="20">
        <f t="shared" si="98"/>
        <v>0</v>
      </c>
      <c r="BL46" s="20">
        <f t="shared" si="99"/>
        <v>0</v>
      </c>
      <c r="BM46" s="20">
        <f t="shared" si="100"/>
        <v>0</v>
      </c>
      <c r="BN46" s="20">
        <f t="shared" si="101"/>
        <v>0</v>
      </c>
      <c r="BO46" s="8">
        <f t="shared" si="42"/>
        <v>0</v>
      </c>
      <c r="BP46" s="8">
        <f>IF('Men''s Epée'!$AN$3=TRUE,G46,0)</f>
        <v>0</v>
      </c>
      <c r="BQ46" s="8">
        <f>IF('Men''s Epée'!$AO$3=TRUE,I46,0)</f>
        <v>0</v>
      </c>
      <c r="BR46" s="8">
        <f>IF('Men''s Epée'!$AP$3=TRUE,K46,0)</f>
        <v>287</v>
      </c>
      <c r="BS46" s="8">
        <f>IF('Men''s Epée'!$AQ$3=TRUE,M46,0)</f>
        <v>0</v>
      </c>
      <c r="BT46" s="8">
        <f t="shared" si="43"/>
        <v>0</v>
      </c>
      <c r="BU46" s="8">
        <f t="shared" si="44"/>
        <v>0</v>
      </c>
      <c r="BV46" s="8">
        <f t="shared" si="45"/>
        <v>0</v>
      </c>
      <c r="BW46" s="8">
        <f t="shared" si="46"/>
        <v>0</v>
      </c>
      <c r="BX46" s="8">
        <f t="shared" si="47"/>
        <v>0</v>
      </c>
      <c r="BY46" s="20">
        <f t="shared" si="71"/>
        <v>0</v>
      </c>
      <c r="BZ46" s="20">
        <f t="shared" si="72"/>
        <v>0</v>
      </c>
      <c r="CA46" s="20">
        <f t="shared" si="73"/>
        <v>0</v>
      </c>
      <c r="CB46" s="20">
        <f t="shared" si="74"/>
        <v>0</v>
      </c>
      <c r="CC46" s="8">
        <f t="shared" si="48"/>
        <v>287</v>
      </c>
      <c r="CD46" s="8">
        <f t="shared" si="102"/>
        <v>0</v>
      </c>
      <c r="CE46" s="8">
        <f t="shared" si="103"/>
        <v>0</v>
      </c>
      <c r="CF46" s="8">
        <f t="shared" si="104"/>
        <v>287</v>
      </c>
    </row>
    <row r="47" spans="1:84" ht="13.5">
      <c r="A47" s="11" t="str">
        <f t="shared" si="0"/>
        <v>44</v>
      </c>
      <c r="B47" s="11" t="str">
        <f t="shared" si="75"/>
        <v>#</v>
      </c>
      <c r="C47" s="12" t="s">
        <v>351</v>
      </c>
      <c r="D47" s="13">
        <v>1984</v>
      </c>
      <c r="E47" s="41">
        <f>ROUND(IF('Men''s Epée'!$A$3=1,AM47+BA47,BO47+CC47),0)</f>
        <v>285</v>
      </c>
      <c r="F47" s="14" t="s">
        <v>4</v>
      </c>
      <c r="G47" s="16">
        <f>IF(OR('Men''s Epée'!$A$3=1,'Men''s Epée'!$AN$3=TRUE),IF(OR(F47&gt;=49,ISNUMBER(F47)=FALSE),0,VLOOKUP(F47,PointTable,G$3,TRUE)),0)</f>
        <v>0</v>
      </c>
      <c r="H47" s="15" t="s">
        <v>4</v>
      </c>
      <c r="I47" s="16">
        <f>IF(OR('Men''s Epée'!$A$3=1,'Men''s Epée'!$AO$3=TRUE),IF(OR(H47&gt;=49,ISNUMBER(H47)=FALSE),0,VLOOKUP(H47,PointTable,I$3,TRUE)),0)</f>
        <v>0</v>
      </c>
      <c r="J47" s="15">
        <v>27</v>
      </c>
      <c r="K47" s="16">
        <f>IF(OR('Men''s Epée'!$A$3=1,'Men''s Epée'!$AP$3=TRUE),IF(OR(J47&gt;=33,ISNUMBER(J47)=FALSE),0,VLOOKUP(J47,PointTable,K$3,TRUE)),0)</f>
        <v>285</v>
      </c>
      <c r="L47" s="15" t="s">
        <v>4</v>
      </c>
      <c r="M47" s="16">
        <f>IF(OR('Men''s Epée'!$A$3=1,'Men''s Epée'!$AQ$3=TRUE),IF(OR(L47&gt;=49,ISNUMBER(L47)=FALSE),0,VLOOKUP(L47,PointTable,M$3,TRUE)),0)</f>
        <v>0</v>
      </c>
      <c r="N47" s="17"/>
      <c r="O47" s="17"/>
      <c r="P47" s="17"/>
      <c r="Q47" s="17"/>
      <c r="R47" s="17"/>
      <c r="S47" s="17"/>
      <c r="T47" s="17"/>
      <c r="U47" s="17"/>
      <c r="V47" s="17"/>
      <c r="W47" s="18"/>
      <c r="X47" s="17"/>
      <c r="Y47" s="17"/>
      <c r="Z47" s="17"/>
      <c r="AA47" s="18"/>
      <c r="AC47" s="19">
        <f t="shared" si="76"/>
        <v>0</v>
      </c>
      <c r="AD47" s="19">
        <f t="shared" si="77"/>
        <v>0</v>
      </c>
      <c r="AE47" s="19">
        <f t="shared" si="78"/>
        <v>0</v>
      </c>
      <c r="AF47" s="19">
        <f t="shared" si="79"/>
        <v>0</v>
      </c>
      <c r="AG47" s="19">
        <f t="shared" si="80"/>
        <v>0</v>
      </c>
      <c r="AH47" s="19">
        <f t="shared" si="81"/>
        <v>0</v>
      </c>
      <c r="AI47" s="19">
        <f t="shared" si="82"/>
        <v>0</v>
      </c>
      <c r="AJ47" s="19">
        <f t="shared" si="83"/>
        <v>0</v>
      </c>
      <c r="AK47" s="19">
        <f t="shared" si="84"/>
        <v>0</v>
      </c>
      <c r="AL47" s="19">
        <f t="shared" si="85"/>
        <v>0</v>
      </c>
      <c r="AM47" s="19">
        <f t="shared" si="25"/>
        <v>0</v>
      </c>
      <c r="AN47" s="19">
        <f t="shared" si="86"/>
        <v>0</v>
      </c>
      <c r="AO47" s="19">
        <f t="shared" si="87"/>
        <v>0</v>
      </c>
      <c r="AP47" s="19">
        <f t="shared" si="88"/>
        <v>285</v>
      </c>
      <c r="AQ47" s="19">
        <f t="shared" si="89"/>
        <v>0</v>
      </c>
      <c r="AR47" s="19">
        <f t="shared" si="26"/>
        <v>0</v>
      </c>
      <c r="AS47" s="19">
        <f t="shared" si="27"/>
        <v>0</v>
      </c>
      <c r="AT47" s="19">
        <f t="shared" si="28"/>
        <v>0</v>
      </c>
      <c r="AU47" s="19">
        <f t="shared" si="29"/>
        <v>0</v>
      </c>
      <c r="AV47" s="19">
        <f t="shared" si="30"/>
        <v>0</v>
      </c>
      <c r="AW47" s="19">
        <f t="shared" si="67"/>
        <v>0</v>
      </c>
      <c r="AX47" s="19">
        <f t="shared" si="68"/>
        <v>0</v>
      </c>
      <c r="AY47" s="19">
        <f t="shared" si="69"/>
        <v>0</v>
      </c>
      <c r="AZ47" s="19">
        <f t="shared" si="70"/>
        <v>0</v>
      </c>
      <c r="BA47" s="19">
        <f t="shared" si="31"/>
        <v>285</v>
      </c>
      <c r="BB47" s="19">
        <f t="shared" si="90"/>
        <v>0</v>
      </c>
      <c r="BC47" s="19">
        <f t="shared" si="91"/>
        <v>0</v>
      </c>
      <c r="BE47" s="20">
        <f t="shared" si="92"/>
        <v>0</v>
      </c>
      <c r="BF47" s="20">
        <f t="shared" si="93"/>
        <v>0</v>
      </c>
      <c r="BG47" s="20">
        <f t="shared" si="94"/>
        <v>0</v>
      </c>
      <c r="BH47" s="20">
        <f t="shared" si="95"/>
        <v>0</v>
      </c>
      <c r="BI47" s="20">
        <f t="shared" si="96"/>
        <v>0</v>
      </c>
      <c r="BJ47" s="20">
        <f t="shared" si="97"/>
        <v>0</v>
      </c>
      <c r="BK47" s="20">
        <f t="shared" si="98"/>
        <v>0</v>
      </c>
      <c r="BL47" s="20">
        <f t="shared" si="99"/>
        <v>0</v>
      </c>
      <c r="BM47" s="20">
        <f t="shared" si="100"/>
        <v>0</v>
      </c>
      <c r="BN47" s="20">
        <f t="shared" si="101"/>
        <v>0</v>
      </c>
      <c r="BO47" s="8">
        <f t="shared" si="42"/>
        <v>0</v>
      </c>
      <c r="BP47" s="8">
        <f>IF('Men''s Epée'!$AN$3=TRUE,G47,0)</f>
        <v>0</v>
      </c>
      <c r="BQ47" s="8">
        <f>IF('Men''s Epée'!$AO$3=TRUE,I47,0)</f>
        <v>0</v>
      </c>
      <c r="BR47" s="8">
        <f>IF('Men''s Epée'!$AP$3=TRUE,K47,0)</f>
        <v>285</v>
      </c>
      <c r="BS47" s="8">
        <f>IF('Men''s Epée'!$AQ$3=TRUE,M47,0)</f>
        <v>0</v>
      </c>
      <c r="BT47" s="8">
        <f t="shared" si="43"/>
        <v>0</v>
      </c>
      <c r="BU47" s="8">
        <f t="shared" si="44"/>
        <v>0</v>
      </c>
      <c r="BV47" s="8">
        <f t="shared" si="45"/>
        <v>0</v>
      </c>
      <c r="BW47" s="8">
        <f t="shared" si="46"/>
        <v>0</v>
      </c>
      <c r="BX47" s="8">
        <f t="shared" si="47"/>
        <v>0</v>
      </c>
      <c r="BY47" s="20">
        <f t="shared" si="71"/>
        <v>0</v>
      </c>
      <c r="BZ47" s="20">
        <f t="shared" si="72"/>
        <v>0</v>
      </c>
      <c r="CA47" s="20">
        <f t="shared" si="73"/>
        <v>0</v>
      </c>
      <c r="CB47" s="20">
        <f t="shared" si="74"/>
        <v>0</v>
      </c>
      <c r="CC47" s="8">
        <f t="shared" si="48"/>
        <v>285</v>
      </c>
      <c r="CD47" s="8">
        <f t="shared" si="102"/>
        <v>0</v>
      </c>
      <c r="CE47" s="8">
        <f t="shared" si="103"/>
        <v>0</v>
      </c>
      <c r="CF47" s="8">
        <f t="shared" si="104"/>
        <v>285</v>
      </c>
    </row>
    <row r="48" spans="1:84" ht="13.5">
      <c r="A48" s="11" t="str">
        <f t="shared" si="0"/>
        <v>45</v>
      </c>
      <c r="B48" s="11">
        <f t="shared" si="75"/>
      </c>
      <c r="C48" s="12" t="s">
        <v>25</v>
      </c>
      <c r="D48" s="13">
        <v>1981</v>
      </c>
      <c r="E48" s="41">
        <f>ROUND(IF('Men''s Epée'!$A$3=1,AM48+BA48,BO48+CC48),0)</f>
        <v>283</v>
      </c>
      <c r="F48" s="14">
        <v>28</v>
      </c>
      <c r="G48" s="16">
        <f>IF(OR('Men''s Epée'!$A$3=1,'Men''s Epée'!$AN$3=TRUE),IF(OR(F48&gt;=49,ISNUMBER(F48)=FALSE),0,VLOOKUP(F48,PointTable,G$3,TRUE)),0)</f>
        <v>283</v>
      </c>
      <c r="H48" s="15" t="s">
        <v>4</v>
      </c>
      <c r="I48" s="16">
        <f>IF(OR('Men''s Epée'!$A$3=1,'Men''s Epée'!$AO$3=TRUE),IF(OR(H48&gt;=49,ISNUMBER(H48)=FALSE),0,VLOOKUP(H48,PointTable,I$3,TRUE)),0)</f>
        <v>0</v>
      </c>
      <c r="J48" s="15" t="s">
        <v>4</v>
      </c>
      <c r="K48" s="16">
        <f>IF(OR('Men''s Epée'!$A$3=1,'Men''s Epée'!$AP$3=TRUE),IF(OR(J48&gt;=33,ISNUMBER(J48)=FALSE),0,VLOOKUP(J48,PointTable,K$3,TRUE)),0)</f>
        <v>0</v>
      </c>
      <c r="L48" s="15" t="s">
        <v>4</v>
      </c>
      <c r="M48" s="16">
        <f>IF(OR('Men''s Epée'!$A$3=1,'Men''s Epée'!$AQ$3=TRUE),IF(OR(L48&gt;=49,ISNUMBER(L48)=FALSE),0,VLOOKUP(L48,PointTable,M$3,TRUE)),0)</f>
        <v>0</v>
      </c>
      <c r="N48" s="17"/>
      <c r="O48" s="17"/>
      <c r="P48" s="17"/>
      <c r="Q48" s="17"/>
      <c r="R48" s="17"/>
      <c r="S48" s="17"/>
      <c r="T48" s="17"/>
      <c r="U48" s="17"/>
      <c r="V48" s="17"/>
      <c r="W48" s="18"/>
      <c r="X48" s="17"/>
      <c r="Y48" s="17"/>
      <c r="Z48" s="17"/>
      <c r="AA48" s="18"/>
      <c r="AC48" s="19">
        <f t="shared" si="76"/>
        <v>0</v>
      </c>
      <c r="AD48" s="19">
        <f t="shared" si="77"/>
        <v>0</v>
      </c>
      <c r="AE48" s="19">
        <f t="shared" si="78"/>
        <v>0</v>
      </c>
      <c r="AF48" s="19">
        <f t="shared" si="79"/>
        <v>0</v>
      </c>
      <c r="AG48" s="19">
        <f t="shared" si="80"/>
        <v>0</v>
      </c>
      <c r="AH48" s="19">
        <f t="shared" si="81"/>
        <v>0</v>
      </c>
      <c r="AI48" s="19">
        <f t="shared" si="82"/>
        <v>0</v>
      </c>
      <c r="AJ48" s="19">
        <f t="shared" si="83"/>
        <v>0</v>
      </c>
      <c r="AK48" s="19">
        <f t="shared" si="84"/>
        <v>0</v>
      </c>
      <c r="AL48" s="19">
        <f t="shared" si="85"/>
        <v>0</v>
      </c>
      <c r="AM48" s="19">
        <f t="shared" si="25"/>
        <v>0</v>
      </c>
      <c r="AN48" s="19">
        <f t="shared" si="86"/>
        <v>283</v>
      </c>
      <c r="AO48" s="19">
        <f t="shared" si="87"/>
        <v>0</v>
      </c>
      <c r="AP48" s="19">
        <f t="shared" si="88"/>
        <v>0</v>
      </c>
      <c r="AQ48" s="19">
        <f t="shared" si="89"/>
        <v>0</v>
      </c>
      <c r="AR48" s="19">
        <f t="shared" si="26"/>
        <v>0</v>
      </c>
      <c r="AS48" s="19">
        <f t="shared" si="27"/>
        <v>0</v>
      </c>
      <c r="AT48" s="19">
        <f t="shared" si="28"/>
        <v>0</v>
      </c>
      <c r="AU48" s="19">
        <f t="shared" si="29"/>
        <v>0</v>
      </c>
      <c r="AV48" s="19">
        <f t="shared" si="30"/>
        <v>0</v>
      </c>
      <c r="AW48" s="19">
        <f t="shared" si="67"/>
        <v>0</v>
      </c>
      <c r="AX48" s="19">
        <f t="shared" si="68"/>
        <v>0</v>
      </c>
      <c r="AY48" s="19">
        <f t="shared" si="69"/>
        <v>0</v>
      </c>
      <c r="AZ48" s="19">
        <f t="shared" si="70"/>
        <v>0</v>
      </c>
      <c r="BA48" s="19">
        <f t="shared" si="31"/>
        <v>283</v>
      </c>
      <c r="BB48" s="19">
        <f t="shared" si="90"/>
        <v>0</v>
      </c>
      <c r="BC48" s="19">
        <f t="shared" si="91"/>
        <v>0</v>
      </c>
      <c r="BE48" s="20">
        <f t="shared" si="92"/>
        <v>0</v>
      </c>
      <c r="BF48" s="20">
        <f t="shared" si="93"/>
        <v>0</v>
      </c>
      <c r="BG48" s="20">
        <f t="shared" si="94"/>
        <v>0</v>
      </c>
      <c r="BH48" s="20">
        <f t="shared" si="95"/>
        <v>0</v>
      </c>
      <c r="BI48" s="20">
        <f t="shared" si="96"/>
        <v>0</v>
      </c>
      <c r="BJ48" s="20">
        <f t="shared" si="97"/>
        <v>0</v>
      </c>
      <c r="BK48" s="20">
        <f t="shared" si="98"/>
        <v>0</v>
      </c>
      <c r="BL48" s="20">
        <f t="shared" si="99"/>
        <v>0</v>
      </c>
      <c r="BM48" s="20">
        <f t="shared" si="100"/>
        <v>0</v>
      </c>
      <c r="BN48" s="20">
        <f t="shared" si="101"/>
        <v>0</v>
      </c>
      <c r="BO48" s="8">
        <f t="shared" si="42"/>
        <v>0</v>
      </c>
      <c r="BP48" s="8">
        <f>IF('Men''s Epée'!$AN$3=TRUE,G48,0)</f>
        <v>283</v>
      </c>
      <c r="BQ48" s="8">
        <f>IF('Men''s Epée'!$AO$3=TRUE,I48,0)</f>
        <v>0</v>
      </c>
      <c r="BR48" s="8">
        <f>IF('Men''s Epée'!$AP$3=TRUE,K48,0)</f>
        <v>0</v>
      </c>
      <c r="BS48" s="8">
        <f>IF('Men''s Epée'!$AQ$3=TRUE,M48,0)</f>
        <v>0</v>
      </c>
      <c r="BT48" s="8">
        <f t="shared" si="43"/>
        <v>0</v>
      </c>
      <c r="BU48" s="8">
        <f t="shared" si="44"/>
        <v>0</v>
      </c>
      <c r="BV48" s="8">
        <f t="shared" si="45"/>
        <v>0</v>
      </c>
      <c r="BW48" s="8">
        <f t="shared" si="46"/>
        <v>0</v>
      </c>
      <c r="BX48" s="8">
        <f t="shared" si="47"/>
        <v>0</v>
      </c>
      <c r="BY48" s="20">
        <f t="shared" si="71"/>
        <v>0</v>
      </c>
      <c r="BZ48" s="20">
        <f t="shared" si="72"/>
        <v>0</v>
      </c>
      <c r="CA48" s="20">
        <f t="shared" si="73"/>
        <v>0</v>
      </c>
      <c r="CB48" s="20">
        <f t="shared" si="74"/>
        <v>0</v>
      </c>
      <c r="CC48" s="8">
        <f t="shared" si="48"/>
        <v>283</v>
      </c>
      <c r="CD48" s="8">
        <f t="shared" si="102"/>
        <v>0</v>
      </c>
      <c r="CE48" s="8">
        <f t="shared" si="103"/>
        <v>0</v>
      </c>
      <c r="CF48" s="8">
        <f t="shared" si="104"/>
        <v>283</v>
      </c>
    </row>
    <row r="49" spans="1:84" ht="13.5">
      <c r="A49" s="11" t="str">
        <f t="shared" si="0"/>
        <v>46</v>
      </c>
      <c r="B49" s="11" t="str">
        <f t="shared" si="75"/>
        <v>#</v>
      </c>
      <c r="C49" s="12" t="s">
        <v>273</v>
      </c>
      <c r="D49" s="13">
        <v>1985</v>
      </c>
      <c r="E49" s="41">
        <f>ROUND(IF('Men''s Epée'!$A$3=1,AM49+BA49,BO49+CC49),0)</f>
        <v>279</v>
      </c>
      <c r="F49" s="14" t="s">
        <v>4</v>
      </c>
      <c r="G49" s="16">
        <f>IF(OR('Men''s Epée'!$A$3=1,'Men''s Epée'!$AN$3=TRUE),IF(OR(F49&gt;=49,ISNUMBER(F49)=FALSE),0,VLOOKUP(F49,PointTable,G$3,TRUE)),0)</f>
        <v>0</v>
      </c>
      <c r="H49" s="15">
        <v>30</v>
      </c>
      <c r="I49" s="16">
        <f>IF(OR('Men''s Epée'!$A$3=1,'Men''s Epée'!$AO$3=TRUE),IF(OR(H49&gt;=49,ISNUMBER(H49)=FALSE),0,VLOOKUP(H49,PointTable,I$3,TRUE)),0)</f>
        <v>279</v>
      </c>
      <c r="J49" s="15" t="s">
        <v>4</v>
      </c>
      <c r="K49" s="16">
        <f>IF(OR('Men''s Epée'!$A$3=1,'Men''s Epée'!$AP$3=TRUE),IF(OR(J49&gt;=33,ISNUMBER(J49)=FALSE),0,VLOOKUP(J49,PointTable,K$3,TRUE)),0)</f>
        <v>0</v>
      </c>
      <c r="L49" s="15" t="s">
        <v>4</v>
      </c>
      <c r="M49" s="16">
        <f>IF(OR('Men''s Epée'!$A$3=1,'Men''s Epée'!$AQ$3=TRUE),IF(OR(L49&gt;=49,ISNUMBER(L49)=FALSE),0,VLOOKUP(L49,PointTable,M$3,TRUE)),0)</f>
        <v>0</v>
      </c>
      <c r="N49" s="17"/>
      <c r="O49" s="17"/>
      <c r="P49" s="17"/>
      <c r="Q49" s="17"/>
      <c r="R49" s="17"/>
      <c r="S49" s="17"/>
      <c r="T49" s="17"/>
      <c r="U49" s="17"/>
      <c r="V49" s="17"/>
      <c r="W49" s="18"/>
      <c r="X49" s="17"/>
      <c r="Y49" s="17"/>
      <c r="Z49" s="17"/>
      <c r="AA49" s="18"/>
      <c r="AC49" s="19">
        <f t="shared" si="76"/>
        <v>0</v>
      </c>
      <c r="AD49" s="19">
        <f t="shared" si="77"/>
        <v>0</v>
      </c>
      <c r="AE49" s="19">
        <f t="shared" si="78"/>
        <v>0</v>
      </c>
      <c r="AF49" s="19">
        <f t="shared" si="79"/>
        <v>0</v>
      </c>
      <c r="AG49" s="19">
        <f t="shared" si="80"/>
        <v>0</v>
      </c>
      <c r="AH49" s="19">
        <f t="shared" si="81"/>
        <v>0</v>
      </c>
      <c r="AI49" s="19">
        <f t="shared" si="82"/>
        <v>0</v>
      </c>
      <c r="AJ49" s="19">
        <f t="shared" si="83"/>
        <v>0</v>
      </c>
      <c r="AK49" s="19">
        <f t="shared" si="84"/>
        <v>0</v>
      </c>
      <c r="AL49" s="19">
        <f t="shared" si="85"/>
        <v>0</v>
      </c>
      <c r="AM49" s="19">
        <f t="shared" si="25"/>
        <v>0</v>
      </c>
      <c r="AN49" s="19">
        <f t="shared" si="86"/>
        <v>0</v>
      </c>
      <c r="AO49" s="19">
        <f t="shared" si="87"/>
        <v>279</v>
      </c>
      <c r="AP49" s="19">
        <f t="shared" si="88"/>
        <v>0</v>
      </c>
      <c r="AQ49" s="19">
        <f t="shared" si="89"/>
        <v>0</v>
      </c>
      <c r="AR49" s="19">
        <f t="shared" si="26"/>
        <v>0</v>
      </c>
      <c r="AS49" s="19">
        <f t="shared" si="27"/>
        <v>0</v>
      </c>
      <c r="AT49" s="19">
        <f t="shared" si="28"/>
        <v>0</v>
      </c>
      <c r="AU49" s="19">
        <f t="shared" si="29"/>
        <v>0</v>
      </c>
      <c r="AV49" s="19">
        <f t="shared" si="30"/>
        <v>0</v>
      </c>
      <c r="AW49" s="19">
        <f>ABS(X49)</f>
        <v>0</v>
      </c>
      <c r="AX49" s="19">
        <f>ABS(Y49)</f>
        <v>0</v>
      </c>
      <c r="AY49" s="19">
        <f>ABS(Z49)</f>
        <v>0</v>
      </c>
      <c r="AZ49" s="19">
        <f>ABS(AA49)</f>
        <v>0</v>
      </c>
      <c r="BA49" s="19">
        <f t="shared" si="31"/>
        <v>279</v>
      </c>
      <c r="BB49" s="19">
        <f t="shared" si="90"/>
        <v>0</v>
      </c>
      <c r="BC49" s="19">
        <f t="shared" si="91"/>
        <v>0</v>
      </c>
      <c r="BE49" s="20">
        <f t="shared" si="92"/>
        <v>0</v>
      </c>
      <c r="BF49" s="20">
        <f t="shared" si="93"/>
        <v>0</v>
      </c>
      <c r="BG49" s="20">
        <f t="shared" si="94"/>
        <v>0</v>
      </c>
      <c r="BH49" s="20">
        <f t="shared" si="95"/>
        <v>0</v>
      </c>
      <c r="BI49" s="20">
        <f t="shared" si="96"/>
        <v>0</v>
      </c>
      <c r="BJ49" s="20">
        <f t="shared" si="97"/>
        <v>0</v>
      </c>
      <c r="BK49" s="20">
        <f t="shared" si="98"/>
        <v>0</v>
      </c>
      <c r="BL49" s="20">
        <f t="shared" si="99"/>
        <v>0</v>
      </c>
      <c r="BM49" s="20">
        <f t="shared" si="100"/>
        <v>0</v>
      </c>
      <c r="BN49" s="20">
        <f t="shared" si="101"/>
        <v>0</v>
      </c>
      <c r="BO49" s="8">
        <f t="shared" si="42"/>
        <v>0</v>
      </c>
      <c r="BP49" s="8">
        <f>IF('Men''s Epée'!$AN$3=TRUE,G49,0)</f>
        <v>0</v>
      </c>
      <c r="BQ49" s="8">
        <f>IF('Men''s Epée'!$AO$3=TRUE,I49,0)</f>
        <v>279</v>
      </c>
      <c r="BR49" s="8">
        <f>IF('Men''s Epée'!$AP$3=TRUE,K49,0)</f>
        <v>0</v>
      </c>
      <c r="BS49" s="8">
        <f>IF('Men''s Epée'!$AQ$3=TRUE,M49,0)</f>
        <v>0</v>
      </c>
      <c r="BT49" s="8">
        <f t="shared" si="43"/>
        <v>0</v>
      </c>
      <c r="BU49" s="8">
        <f t="shared" si="44"/>
        <v>0</v>
      </c>
      <c r="BV49" s="8">
        <f t="shared" si="45"/>
        <v>0</v>
      </c>
      <c r="BW49" s="8">
        <f t="shared" si="46"/>
        <v>0</v>
      </c>
      <c r="BX49" s="8">
        <f t="shared" si="47"/>
        <v>0</v>
      </c>
      <c r="BY49" s="20">
        <f>MAX(X49,0)</f>
        <v>0</v>
      </c>
      <c r="BZ49" s="20">
        <f>MAX(Y49,0)</f>
        <v>0</v>
      </c>
      <c r="CA49" s="20">
        <f>MAX(Z49,0)</f>
        <v>0</v>
      </c>
      <c r="CB49" s="20">
        <f>MAX(AA49,0)</f>
        <v>0</v>
      </c>
      <c r="CC49" s="8">
        <f t="shared" si="48"/>
        <v>279</v>
      </c>
      <c r="CD49" s="8">
        <f t="shared" si="102"/>
        <v>0</v>
      </c>
      <c r="CE49" s="8">
        <f t="shared" si="103"/>
        <v>0</v>
      </c>
      <c r="CF49" s="8">
        <f t="shared" si="104"/>
        <v>279</v>
      </c>
    </row>
    <row r="50" spans="1:84" ht="13.5">
      <c r="A50" s="11" t="str">
        <f t="shared" si="0"/>
        <v>47T</v>
      </c>
      <c r="B50" s="11" t="str">
        <f t="shared" si="75"/>
        <v>#</v>
      </c>
      <c r="C50" s="12" t="s">
        <v>353</v>
      </c>
      <c r="D50" s="13">
        <v>1986</v>
      </c>
      <c r="E50" s="41">
        <f>ROUND(IF('Men''s Epée'!$A$3=1,AM50+BA50,BO50+CC50),0)</f>
        <v>277</v>
      </c>
      <c r="F50" s="14" t="s">
        <v>4</v>
      </c>
      <c r="G50" s="16">
        <f>IF(OR('Men''s Epée'!$A$3=1,'Men''s Epée'!$AN$3=TRUE),IF(OR(F50&gt;=49,ISNUMBER(F50)=FALSE),0,VLOOKUP(F50,PointTable,G$3,TRUE)),0)</f>
        <v>0</v>
      </c>
      <c r="H50" s="15" t="s">
        <v>4</v>
      </c>
      <c r="I50" s="16">
        <f>IF(OR('Men''s Epée'!$A$3=1,'Men''s Epée'!$AO$3=TRUE),IF(OR(H50&gt;=49,ISNUMBER(H50)=FALSE),0,VLOOKUP(H50,PointTable,I$3,TRUE)),0)</f>
        <v>0</v>
      </c>
      <c r="J50" s="15">
        <v>31</v>
      </c>
      <c r="K50" s="16">
        <f>IF(OR('Men''s Epée'!$A$3=1,'Men''s Epée'!$AP$3=TRUE),IF(OR(J50&gt;=33,ISNUMBER(J50)=FALSE),0,VLOOKUP(J50,PointTable,K$3,TRUE)),0)</f>
        <v>277</v>
      </c>
      <c r="L50" s="15" t="s">
        <v>4</v>
      </c>
      <c r="M50" s="16">
        <f>IF(OR('Men''s Epée'!$A$3=1,'Men''s Epée'!$AQ$3=TRUE),IF(OR(L50&gt;=49,ISNUMBER(L50)=FALSE),0,VLOOKUP(L50,PointTable,M$3,TRUE)),0)</f>
        <v>0</v>
      </c>
      <c r="N50" s="17"/>
      <c r="O50" s="17"/>
      <c r="P50" s="17"/>
      <c r="Q50" s="17"/>
      <c r="R50" s="17"/>
      <c r="S50" s="17"/>
      <c r="T50" s="17"/>
      <c r="U50" s="17"/>
      <c r="V50" s="17"/>
      <c r="W50" s="18"/>
      <c r="X50" s="17"/>
      <c r="Y50" s="17"/>
      <c r="Z50" s="17"/>
      <c r="AA50" s="18"/>
      <c r="AC50" s="19">
        <f t="shared" si="76"/>
        <v>0</v>
      </c>
      <c r="AD50" s="19">
        <f t="shared" si="77"/>
        <v>0</v>
      </c>
      <c r="AE50" s="19">
        <f t="shared" si="78"/>
        <v>0</v>
      </c>
      <c r="AF50" s="19">
        <f t="shared" si="79"/>
        <v>0</v>
      </c>
      <c r="AG50" s="19">
        <f t="shared" si="80"/>
        <v>0</v>
      </c>
      <c r="AH50" s="19">
        <f t="shared" si="81"/>
        <v>0</v>
      </c>
      <c r="AI50" s="19">
        <f t="shared" si="82"/>
        <v>0</v>
      </c>
      <c r="AJ50" s="19">
        <f t="shared" si="83"/>
        <v>0</v>
      </c>
      <c r="AK50" s="19">
        <f t="shared" si="84"/>
        <v>0</v>
      </c>
      <c r="AL50" s="19">
        <f t="shared" si="85"/>
        <v>0</v>
      </c>
      <c r="AM50" s="19">
        <f t="shared" si="25"/>
        <v>0</v>
      </c>
      <c r="AN50" s="19">
        <f t="shared" si="86"/>
        <v>0</v>
      </c>
      <c r="AO50" s="19">
        <f t="shared" si="87"/>
        <v>0</v>
      </c>
      <c r="AP50" s="19">
        <f t="shared" si="88"/>
        <v>277</v>
      </c>
      <c r="AQ50" s="19">
        <f t="shared" si="89"/>
        <v>0</v>
      </c>
      <c r="AR50" s="19">
        <f t="shared" si="26"/>
        <v>0</v>
      </c>
      <c r="AS50" s="19">
        <f t="shared" si="27"/>
        <v>0</v>
      </c>
      <c r="AT50" s="19">
        <f t="shared" si="28"/>
        <v>0</v>
      </c>
      <c r="AU50" s="19">
        <f t="shared" si="29"/>
        <v>0</v>
      </c>
      <c r="AV50" s="19">
        <f t="shared" si="30"/>
        <v>0</v>
      </c>
      <c r="AW50" s="19">
        <f t="shared" si="67"/>
        <v>0</v>
      </c>
      <c r="AX50" s="19">
        <f t="shared" si="68"/>
        <v>0</v>
      </c>
      <c r="AY50" s="19">
        <f t="shared" si="69"/>
        <v>0</v>
      </c>
      <c r="AZ50" s="19">
        <f t="shared" si="70"/>
        <v>0</v>
      </c>
      <c r="BA50" s="19">
        <f t="shared" si="31"/>
        <v>277</v>
      </c>
      <c r="BB50" s="19">
        <f t="shared" si="90"/>
        <v>0</v>
      </c>
      <c r="BC50" s="19">
        <f t="shared" si="91"/>
        <v>0</v>
      </c>
      <c r="BE50" s="20">
        <f t="shared" si="92"/>
        <v>0</v>
      </c>
      <c r="BF50" s="20">
        <f t="shared" si="93"/>
        <v>0</v>
      </c>
      <c r="BG50" s="20">
        <f t="shared" si="94"/>
        <v>0</v>
      </c>
      <c r="BH50" s="20">
        <f t="shared" si="95"/>
        <v>0</v>
      </c>
      <c r="BI50" s="20">
        <f t="shared" si="96"/>
        <v>0</v>
      </c>
      <c r="BJ50" s="20">
        <f t="shared" si="97"/>
        <v>0</v>
      </c>
      <c r="BK50" s="20">
        <f t="shared" si="98"/>
        <v>0</v>
      </c>
      <c r="BL50" s="20">
        <f t="shared" si="99"/>
        <v>0</v>
      </c>
      <c r="BM50" s="20">
        <f t="shared" si="100"/>
        <v>0</v>
      </c>
      <c r="BN50" s="20">
        <f t="shared" si="101"/>
        <v>0</v>
      </c>
      <c r="BO50" s="8">
        <f t="shared" si="42"/>
        <v>0</v>
      </c>
      <c r="BP50" s="8">
        <f>IF('Men''s Epée'!$AN$3=TRUE,G50,0)</f>
        <v>0</v>
      </c>
      <c r="BQ50" s="8">
        <f>IF('Men''s Epée'!$AO$3=TRUE,I50,0)</f>
        <v>0</v>
      </c>
      <c r="BR50" s="8">
        <f>IF('Men''s Epée'!$AP$3=TRUE,K50,0)</f>
        <v>277</v>
      </c>
      <c r="BS50" s="8">
        <f>IF('Men''s Epée'!$AQ$3=TRUE,M50,0)</f>
        <v>0</v>
      </c>
      <c r="BT50" s="8">
        <f t="shared" si="43"/>
        <v>0</v>
      </c>
      <c r="BU50" s="8">
        <f t="shared" si="44"/>
        <v>0</v>
      </c>
      <c r="BV50" s="8">
        <f t="shared" si="45"/>
        <v>0</v>
      </c>
      <c r="BW50" s="8">
        <f t="shared" si="46"/>
        <v>0</v>
      </c>
      <c r="BX50" s="8">
        <f t="shared" si="47"/>
        <v>0</v>
      </c>
      <c r="BY50" s="20">
        <f t="shared" si="71"/>
        <v>0</v>
      </c>
      <c r="BZ50" s="20">
        <f t="shared" si="72"/>
        <v>0</v>
      </c>
      <c r="CA50" s="20">
        <f t="shared" si="73"/>
        <v>0</v>
      </c>
      <c r="CB50" s="20">
        <f t="shared" si="74"/>
        <v>0</v>
      </c>
      <c r="CC50" s="8">
        <f t="shared" si="48"/>
        <v>277</v>
      </c>
      <c r="CD50" s="8">
        <f t="shared" si="102"/>
        <v>0</v>
      </c>
      <c r="CE50" s="8">
        <f t="shared" si="103"/>
        <v>0</v>
      </c>
      <c r="CF50" s="8">
        <f t="shared" si="104"/>
        <v>277</v>
      </c>
    </row>
    <row r="51" spans="1:84" ht="13.5">
      <c r="A51" s="11" t="str">
        <f t="shared" si="0"/>
        <v>47T</v>
      </c>
      <c r="B51" s="11">
        <f t="shared" si="75"/>
      </c>
      <c r="C51" s="12" t="s">
        <v>157</v>
      </c>
      <c r="D51" s="13">
        <v>1974</v>
      </c>
      <c r="E51" s="41">
        <f>ROUND(IF('Men''s Epée'!$A$3=1,AM51+BA51,BO51+CC51),0)</f>
        <v>277</v>
      </c>
      <c r="F51" s="14" t="s">
        <v>4</v>
      </c>
      <c r="G51" s="16">
        <f>IF(OR('Men''s Epée'!$A$3=1,'Men''s Epée'!$AN$3=TRUE),IF(OR(F51&gt;=49,ISNUMBER(F51)=FALSE),0,VLOOKUP(F51,PointTable,G$3,TRUE)),0)</f>
        <v>0</v>
      </c>
      <c r="H51" s="15">
        <v>31</v>
      </c>
      <c r="I51" s="16">
        <f>IF(OR('Men''s Epée'!$A$3=1,'Men''s Epée'!$AO$3=TRUE),IF(OR(H51&gt;=49,ISNUMBER(H51)=FALSE),0,VLOOKUP(H51,PointTable,I$3,TRUE)),0)</f>
        <v>277</v>
      </c>
      <c r="J51" s="15" t="s">
        <v>4</v>
      </c>
      <c r="K51" s="16">
        <f>IF(OR('Men''s Epée'!$A$3=1,'Men''s Epée'!$AP$3=TRUE),IF(OR(J51&gt;=33,ISNUMBER(J51)=FALSE),0,VLOOKUP(J51,PointTable,K$3,TRUE)),0)</f>
        <v>0</v>
      </c>
      <c r="L51" s="15" t="s">
        <v>4</v>
      </c>
      <c r="M51" s="16">
        <f>IF(OR('Men''s Epée'!$A$3=1,'Men''s Epée'!$AQ$3=TRUE),IF(OR(L51&gt;=49,ISNUMBER(L51)=FALSE),0,VLOOKUP(L51,PointTable,M$3,TRUE)),0)</f>
        <v>0</v>
      </c>
      <c r="N51" s="17"/>
      <c r="O51" s="17"/>
      <c r="P51" s="17"/>
      <c r="Q51" s="17"/>
      <c r="R51" s="17"/>
      <c r="S51" s="17"/>
      <c r="T51" s="17"/>
      <c r="U51" s="17"/>
      <c r="V51" s="17"/>
      <c r="W51" s="18"/>
      <c r="X51" s="17"/>
      <c r="Y51" s="17"/>
      <c r="Z51" s="17"/>
      <c r="AA51" s="18"/>
      <c r="AC51" s="19">
        <f t="shared" si="76"/>
        <v>0</v>
      </c>
      <c r="AD51" s="19">
        <f t="shared" si="77"/>
        <v>0</v>
      </c>
      <c r="AE51" s="19">
        <f t="shared" si="78"/>
        <v>0</v>
      </c>
      <c r="AF51" s="19">
        <f t="shared" si="79"/>
        <v>0</v>
      </c>
      <c r="AG51" s="19">
        <f t="shared" si="80"/>
        <v>0</v>
      </c>
      <c r="AH51" s="19">
        <f t="shared" si="81"/>
        <v>0</v>
      </c>
      <c r="AI51" s="19">
        <f t="shared" si="82"/>
        <v>0</v>
      </c>
      <c r="AJ51" s="19">
        <f t="shared" si="83"/>
        <v>0</v>
      </c>
      <c r="AK51" s="19">
        <f t="shared" si="84"/>
        <v>0</v>
      </c>
      <c r="AL51" s="19">
        <f t="shared" si="85"/>
        <v>0</v>
      </c>
      <c r="AM51" s="19">
        <f t="shared" si="25"/>
        <v>0</v>
      </c>
      <c r="AN51" s="19">
        <f t="shared" si="86"/>
        <v>0</v>
      </c>
      <c r="AO51" s="19">
        <f t="shared" si="87"/>
        <v>277</v>
      </c>
      <c r="AP51" s="19">
        <f t="shared" si="88"/>
        <v>0</v>
      </c>
      <c r="AQ51" s="19">
        <f t="shared" si="89"/>
        <v>0</v>
      </c>
      <c r="AR51" s="19">
        <f t="shared" si="26"/>
        <v>0</v>
      </c>
      <c r="AS51" s="19">
        <f t="shared" si="27"/>
        <v>0</v>
      </c>
      <c r="AT51" s="19">
        <f t="shared" si="28"/>
        <v>0</v>
      </c>
      <c r="AU51" s="19">
        <f t="shared" si="29"/>
        <v>0</v>
      </c>
      <c r="AV51" s="19">
        <f t="shared" si="30"/>
        <v>0</v>
      </c>
      <c r="AW51" s="19">
        <f t="shared" si="67"/>
        <v>0</v>
      </c>
      <c r="AX51" s="19">
        <f t="shared" si="68"/>
        <v>0</v>
      </c>
      <c r="AY51" s="19">
        <f t="shared" si="69"/>
        <v>0</v>
      </c>
      <c r="AZ51" s="19">
        <f t="shared" si="70"/>
        <v>0</v>
      </c>
      <c r="BA51" s="19">
        <f t="shared" si="31"/>
        <v>277</v>
      </c>
      <c r="BB51" s="19">
        <f t="shared" si="90"/>
        <v>0</v>
      </c>
      <c r="BC51" s="19">
        <f t="shared" si="91"/>
        <v>0</v>
      </c>
      <c r="BE51" s="20">
        <f t="shared" si="92"/>
        <v>0</v>
      </c>
      <c r="BF51" s="20">
        <f t="shared" si="93"/>
        <v>0</v>
      </c>
      <c r="BG51" s="20">
        <f t="shared" si="94"/>
        <v>0</v>
      </c>
      <c r="BH51" s="20">
        <f t="shared" si="95"/>
        <v>0</v>
      </c>
      <c r="BI51" s="20">
        <f t="shared" si="96"/>
        <v>0</v>
      </c>
      <c r="BJ51" s="20">
        <f t="shared" si="97"/>
        <v>0</v>
      </c>
      <c r="BK51" s="20">
        <f t="shared" si="98"/>
        <v>0</v>
      </c>
      <c r="BL51" s="20">
        <f t="shared" si="99"/>
        <v>0</v>
      </c>
      <c r="BM51" s="20">
        <f t="shared" si="100"/>
        <v>0</v>
      </c>
      <c r="BN51" s="20">
        <f t="shared" si="101"/>
        <v>0</v>
      </c>
      <c r="BO51" s="8">
        <f t="shared" si="42"/>
        <v>0</v>
      </c>
      <c r="BP51" s="8">
        <f>IF('Men''s Epée'!$AN$3=TRUE,G51,0)</f>
        <v>0</v>
      </c>
      <c r="BQ51" s="8">
        <f>IF('Men''s Epée'!$AO$3=TRUE,I51,0)</f>
        <v>277</v>
      </c>
      <c r="BR51" s="8">
        <f>IF('Men''s Epée'!$AP$3=TRUE,K51,0)</f>
        <v>0</v>
      </c>
      <c r="BS51" s="8">
        <f>IF('Men''s Epée'!$AQ$3=TRUE,M51,0)</f>
        <v>0</v>
      </c>
      <c r="BT51" s="8">
        <f t="shared" si="43"/>
        <v>0</v>
      </c>
      <c r="BU51" s="8">
        <f t="shared" si="44"/>
        <v>0</v>
      </c>
      <c r="BV51" s="8">
        <f t="shared" si="45"/>
        <v>0</v>
      </c>
      <c r="BW51" s="8">
        <f t="shared" si="46"/>
        <v>0</v>
      </c>
      <c r="BX51" s="8">
        <f t="shared" si="47"/>
        <v>0</v>
      </c>
      <c r="BY51" s="20">
        <f t="shared" si="71"/>
        <v>0</v>
      </c>
      <c r="BZ51" s="20">
        <f t="shared" si="72"/>
        <v>0</v>
      </c>
      <c r="CA51" s="20">
        <f t="shared" si="73"/>
        <v>0</v>
      </c>
      <c r="CB51" s="20">
        <f t="shared" si="74"/>
        <v>0</v>
      </c>
      <c r="CC51" s="8">
        <f t="shared" si="48"/>
        <v>277</v>
      </c>
      <c r="CD51" s="8">
        <f t="shared" si="102"/>
        <v>0</v>
      </c>
      <c r="CE51" s="8">
        <f t="shared" si="103"/>
        <v>0</v>
      </c>
      <c r="CF51" s="8">
        <f t="shared" si="104"/>
        <v>277</v>
      </c>
    </row>
    <row r="52" spans="38:46" ht="13.5">
      <c r="AL52" s="8"/>
      <c r="AM52" s="8"/>
      <c r="AN52" s="8"/>
      <c r="AO52" s="8"/>
      <c r="AP52" s="20"/>
      <c r="AQ52" s="20"/>
      <c r="AR52" s="20"/>
      <c r="AS52" s="20"/>
      <c r="AT52" s="8"/>
    </row>
    <row r="53" spans="3:46" ht="13.5">
      <c r="C53" s="24" t="s">
        <v>12</v>
      </c>
      <c r="F53" s="19"/>
      <c r="G53" s="19"/>
      <c r="I53" s="19"/>
      <c r="K53" s="19"/>
      <c r="L53" s="25" t="s">
        <v>13</v>
      </c>
      <c r="M53" s="25" t="s">
        <v>14</v>
      </c>
      <c r="N53" s="22"/>
      <c r="O53" s="22"/>
      <c r="P53" s="22"/>
      <c r="Q53" s="22"/>
      <c r="R53" s="22"/>
      <c r="S53" s="22"/>
      <c r="T53" s="22"/>
      <c r="U53" s="22"/>
      <c r="V53" s="22"/>
      <c r="AL53" s="8"/>
      <c r="AM53" s="8"/>
      <c r="AN53" s="8"/>
      <c r="AO53" s="8"/>
      <c r="AP53" s="20"/>
      <c r="AQ53" s="20"/>
      <c r="AR53" s="20"/>
      <c r="AS53" s="20"/>
      <c r="AT53" s="8"/>
    </row>
    <row r="54" spans="3:46" ht="13.5">
      <c r="C54" s="12" t="s">
        <v>18</v>
      </c>
      <c r="D54" s="26" t="s">
        <v>298</v>
      </c>
      <c r="I54" s="19"/>
      <c r="K54" s="19"/>
      <c r="L54" s="26">
        <v>9</v>
      </c>
      <c r="M54" s="27">
        <v>392.262</v>
      </c>
      <c r="N54" s="28"/>
      <c r="O54" s="22"/>
      <c r="P54" s="22"/>
      <c r="Q54" s="22"/>
      <c r="R54" s="22"/>
      <c r="S54" s="22"/>
      <c r="T54" s="22"/>
      <c r="U54" s="22"/>
      <c r="V54" s="22"/>
      <c r="AL54" s="8"/>
      <c r="AM54" s="8"/>
      <c r="AN54" s="8"/>
      <c r="AO54" s="8"/>
      <c r="AP54" s="20"/>
      <c r="AQ54" s="20"/>
      <c r="AR54" s="20"/>
      <c r="AS54" s="20"/>
      <c r="AT54" s="8"/>
    </row>
    <row r="55" spans="3:46" ht="13.5">
      <c r="C55" s="31" t="s">
        <v>203</v>
      </c>
      <c r="D55" s="26" t="s">
        <v>259</v>
      </c>
      <c r="I55" s="19"/>
      <c r="K55" s="19"/>
      <c r="L55" s="26">
        <v>8</v>
      </c>
      <c r="M55" s="27">
        <v>1386.714</v>
      </c>
      <c r="N55" s="28"/>
      <c r="O55" s="22"/>
      <c r="P55" s="22"/>
      <c r="Q55" s="22"/>
      <c r="R55" s="22"/>
      <c r="S55" s="22"/>
      <c r="T55" s="22"/>
      <c r="U55" s="22"/>
      <c r="V55" s="22"/>
      <c r="AL55" s="8"/>
      <c r="AM55" s="8"/>
      <c r="AN55" s="8"/>
      <c r="AO55" s="8"/>
      <c r="AP55" s="20"/>
      <c r="AQ55" s="20"/>
      <c r="AR55" s="20"/>
      <c r="AS55" s="20"/>
      <c r="AT55" s="8"/>
    </row>
    <row r="56" spans="3:46" ht="13.5">
      <c r="C56" s="31" t="s">
        <v>203</v>
      </c>
      <c r="D56" s="26" t="s">
        <v>262</v>
      </c>
      <c r="I56" s="19"/>
      <c r="K56" s="19"/>
      <c r="L56" s="26">
        <v>7</v>
      </c>
      <c r="M56" s="27">
        <v>773.3520000000001</v>
      </c>
      <c r="N56" s="28"/>
      <c r="O56" s="22"/>
      <c r="P56" s="22"/>
      <c r="Q56" s="22"/>
      <c r="R56" s="22"/>
      <c r="S56" s="22"/>
      <c r="T56" s="22"/>
      <c r="U56" s="22"/>
      <c r="V56" s="22"/>
      <c r="AL56" s="8"/>
      <c r="AM56" s="8"/>
      <c r="AN56" s="8"/>
      <c r="AO56" s="8"/>
      <c r="AP56" s="20"/>
      <c r="AQ56" s="20"/>
      <c r="AR56" s="20"/>
      <c r="AS56" s="20"/>
      <c r="AT56" s="8"/>
    </row>
    <row r="57" spans="3:46" ht="13.5">
      <c r="C57" s="31" t="s">
        <v>203</v>
      </c>
      <c r="D57" s="26" t="s">
        <v>312</v>
      </c>
      <c r="I57" s="19"/>
      <c r="K57" s="19"/>
      <c r="L57" s="26">
        <v>20</v>
      </c>
      <c r="M57" s="27">
        <v>494.05800000000005</v>
      </c>
      <c r="N57" s="28"/>
      <c r="O57" s="22"/>
      <c r="P57" s="22"/>
      <c r="Q57" s="22"/>
      <c r="R57" s="22"/>
      <c r="S57" s="22"/>
      <c r="T57" s="22"/>
      <c r="U57" s="22"/>
      <c r="V57" s="22"/>
      <c r="AL57" s="8"/>
      <c r="AM57" s="8"/>
      <c r="AN57" s="8"/>
      <c r="AO57" s="8"/>
      <c r="AP57" s="20"/>
      <c r="AQ57" s="20"/>
      <c r="AR57" s="20"/>
      <c r="AS57" s="20"/>
      <c r="AT57" s="8"/>
    </row>
    <row r="58" spans="3:46" ht="13.5">
      <c r="C58" s="31" t="s">
        <v>180</v>
      </c>
      <c r="D58" s="26" t="s">
        <v>262</v>
      </c>
      <c r="I58" s="19"/>
      <c r="K58" s="19"/>
      <c r="L58" s="26">
        <v>8</v>
      </c>
      <c r="M58" s="27">
        <v>767.748</v>
      </c>
      <c r="N58" s="28"/>
      <c r="O58"/>
      <c r="P58" s="28"/>
      <c r="Q58" s="28"/>
      <c r="R58" s="28"/>
      <c r="S58" s="28"/>
      <c r="T58" s="28"/>
      <c r="U58" s="28"/>
      <c r="V58" s="28"/>
      <c r="AL58" s="8"/>
      <c r="AM58" s="8"/>
      <c r="AN58" s="8"/>
      <c r="AO58" s="8"/>
      <c r="AP58" s="20"/>
      <c r="AQ58" s="20"/>
      <c r="AR58" s="20"/>
      <c r="AS58" s="20"/>
      <c r="AT58" s="8"/>
    </row>
    <row r="59" spans="3:46" ht="13.5">
      <c r="C59" s="31" t="s">
        <v>180</v>
      </c>
      <c r="D59" s="26" t="s">
        <v>433</v>
      </c>
      <c r="I59" s="19"/>
      <c r="K59" s="19"/>
      <c r="L59" s="26">
        <v>2</v>
      </c>
      <c r="M59" s="27">
        <v>2072.208</v>
      </c>
      <c r="N59" s="28"/>
      <c r="O59"/>
      <c r="P59" s="28"/>
      <c r="Q59" s="28"/>
      <c r="R59" s="28"/>
      <c r="S59" s="28"/>
      <c r="T59" s="28"/>
      <c r="U59" s="28"/>
      <c r="V59" s="28"/>
      <c r="AL59" s="8"/>
      <c r="AM59" s="8"/>
      <c r="AN59" s="8"/>
      <c r="AO59" s="8"/>
      <c r="AP59" s="20"/>
      <c r="AQ59" s="20"/>
      <c r="AR59" s="20"/>
      <c r="AS59" s="20"/>
      <c r="AT59" s="8"/>
    </row>
    <row r="60" spans="3:46" ht="13.5">
      <c r="C60" s="31" t="s">
        <v>181</v>
      </c>
      <c r="D60" s="26" t="s">
        <v>262</v>
      </c>
      <c r="I60" s="19"/>
      <c r="K60" s="19"/>
      <c r="L60" s="26">
        <v>12</v>
      </c>
      <c r="M60" s="27">
        <v>582.816</v>
      </c>
      <c r="N60" s="28"/>
      <c r="O60"/>
      <c r="P60" s="28"/>
      <c r="Q60" s="28"/>
      <c r="R60" s="28"/>
      <c r="S60" s="28"/>
      <c r="T60" s="28"/>
      <c r="U60" s="28"/>
      <c r="V60" s="28"/>
      <c r="AL60" s="8"/>
      <c r="AM60" s="8"/>
      <c r="AN60" s="8"/>
      <c r="AO60" s="8"/>
      <c r="AP60" s="20"/>
      <c r="AQ60" s="20"/>
      <c r="AR60" s="20"/>
      <c r="AS60" s="20"/>
      <c r="AT60" s="8"/>
    </row>
    <row r="61" spans="3:46" ht="13.5">
      <c r="C61" s="31" t="s">
        <v>181</v>
      </c>
      <c r="D61" s="26" t="s">
        <v>392</v>
      </c>
      <c r="I61" s="19"/>
      <c r="K61" s="19"/>
      <c r="L61" s="33" t="s">
        <v>393</v>
      </c>
      <c r="M61" s="13">
        <v>200</v>
      </c>
      <c r="N61" s="28"/>
      <c r="O61"/>
      <c r="P61" s="28"/>
      <c r="Q61" s="28"/>
      <c r="R61" s="28"/>
      <c r="S61" s="28"/>
      <c r="T61" s="28"/>
      <c r="U61" s="28"/>
      <c r="V61" s="28"/>
      <c r="AL61" s="8"/>
      <c r="AM61" s="8"/>
      <c r="AN61" s="8"/>
      <c r="AO61" s="8"/>
      <c r="AP61" s="20"/>
      <c r="AQ61" s="20"/>
      <c r="AR61" s="20"/>
      <c r="AS61" s="20"/>
      <c r="AT61" s="8"/>
    </row>
    <row r="62" spans="3:46" ht="13.5">
      <c r="C62" s="31" t="s">
        <v>181</v>
      </c>
      <c r="D62" s="26" t="s">
        <v>433</v>
      </c>
      <c r="I62" s="19"/>
      <c r="K62" s="19"/>
      <c r="L62" s="26">
        <v>14</v>
      </c>
      <c r="M62" s="27">
        <v>1148.724</v>
      </c>
      <c r="N62" s="28"/>
      <c r="O62"/>
      <c r="P62" s="28"/>
      <c r="Q62" s="28"/>
      <c r="R62" s="28"/>
      <c r="S62" s="28"/>
      <c r="T62" s="28"/>
      <c r="U62" s="28"/>
      <c r="V62" s="28"/>
      <c r="AL62" s="8"/>
      <c r="AM62" s="8"/>
      <c r="AN62" s="8"/>
      <c r="AO62" s="8"/>
      <c r="AP62" s="20"/>
      <c r="AQ62" s="20"/>
      <c r="AR62" s="20"/>
      <c r="AS62" s="20"/>
      <c r="AT62" s="8"/>
    </row>
    <row r="63" spans="4:46" ht="13.5">
      <c r="D63" s="26"/>
      <c r="I63" s="19"/>
      <c r="K63" s="19"/>
      <c r="L63" s="26"/>
      <c r="M63" s="27"/>
      <c r="N63" s="28"/>
      <c r="O63"/>
      <c r="P63" s="28"/>
      <c r="Q63" s="28"/>
      <c r="R63" s="28"/>
      <c r="S63" s="28"/>
      <c r="T63" s="28"/>
      <c r="U63" s="28"/>
      <c r="V63" s="28"/>
      <c r="AL63" s="8"/>
      <c r="AM63" s="8"/>
      <c r="AN63" s="8"/>
      <c r="AO63" s="8"/>
      <c r="AP63" s="20"/>
      <c r="AQ63" s="20"/>
      <c r="AR63" s="20"/>
      <c r="AS63" s="20"/>
      <c r="AT63" s="8"/>
    </row>
    <row r="64" spans="3:46" ht="13.5">
      <c r="C64" s="24" t="s">
        <v>15</v>
      </c>
      <c r="D64" s="26"/>
      <c r="I64" s="19"/>
      <c r="K64" s="19"/>
      <c r="L64" s="26"/>
      <c r="M64" s="27"/>
      <c r="N64" s="28"/>
      <c r="O64"/>
      <c r="P64" s="28"/>
      <c r="Q64" s="28"/>
      <c r="R64" s="28"/>
      <c r="S64" s="28"/>
      <c r="T64" s="28"/>
      <c r="U64" s="28"/>
      <c r="V64" s="28"/>
      <c r="AL64" s="8"/>
      <c r="AM64" s="8"/>
      <c r="AN64" s="8"/>
      <c r="AO64" s="8"/>
      <c r="AP64" s="20"/>
      <c r="AQ64" s="20"/>
      <c r="AR64" s="20"/>
      <c r="AS64" s="20"/>
      <c r="AT64" s="8"/>
    </row>
    <row r="65" spans="2:46" ht="13.5">
      <c r="B65" s="36"/>
      <c r="C65" s="31" t="s">
        <v>203</v>
      </c>
      <c r="D65" s="13" t="s">
        <v>222</v>
      </c>
      <c r="F65" s="19"/>
      <c r="G65" s="19"/>
      <c r="L65" s="33">
        <v>27</v>
      </c>
      <c r="M65" s="13">
        <v>684</v>
      </c>
      <c r="N65" s="28"/>
      <c r="O65"/>
      <c r="P65" s="28"/>
      <c r="Q65" s="28"/>
      <c r="R65" s="28"/>
      <c r="S65" s="28"/>
      <c r="T65" s="28"/>
      <c r="U65" s="28"/>
      <c r="V65" s="28"/>
      <c r="AL65" s="8"/>
      <c r="AM65" s="8"/>
      <c r="AN65" s="8"/>
      <c r="AO65" s="8"/>
      <c r="AP65" s="20"/>
      <c r="AQ65" s="20"/>
      <c r="AR65" s="20"/>
      <c r="AS65" s="20"/>
      <c r="AT65" s="8"/>
    </row>
    <row r="66" spans="2:46" ht="13.5">
      <c r="B66" s="36"/>
      <c r="C66" s="31" t="s">
        <v>203</v>
      </c>
      <c r="D66" s="26" t="s">
        <v>311</v>
      </c>
      <c r="I66" s="19"/>
      <c r="K66" s="19"/>
      <c r="L66" s="26">
        <v>38</v>
      </c>
      <c r="M66" s="13">
        <v>200</v>
      </c>
      <c r="N66" s="28"/>
      <c r="O66"/>
      <c r="P66" s="28"/>
      <c r="Q66" s="28"/>
      <c r="R66" s="28"/>
      <c r="S66" s="28"/>
      <c r="T66" s="28"/>
      <c r="U66" s="28"/>
      <c r="V66" s="28"/>
      <c r="AL66" s="8"/>
      <c r="AM66" s="8"/>
      <c r="AN66" s="8"/>
      <c r="AO66" s="8"/>
      <c r="AP66" s="20"/>
      <c r="AQ66" s="20"/>
      <c r="AR66" s="20"/>
      <c r="AS66" s="20"/>
      <c r="AT66" s="8"/>
    </row>
    <row r="67" spans="2:46" ht="13.5">
      <c r="B67" s="36"/>
      <c r="C67" s="31" t="s">
        <v>180</v>
      </c>
      <c r="D67" s="13" t="s">
        <v>222</v>
      </c>
      <c r="F67" s="19"/>
      <c r="G67" s="19"/>
      <c r="L67" s="33">
        <v>45</v>
      </c>
      <c r="M67" s="13">
        <v>224</v>
      </c>
      <c r="N67" s="28"/>
      <c r="O67"/>
      <c r="P67" s="28"/>
      <c r="Q67" s="28"/>
      <c r="R67" s="28"/>
      <c r="S67" s="28"/>
      <c r="T67" s="28"/>
      <c r="U67" s="28"/>
      <c r="V67" s="28"/>
      <c r="AL67" s="8"/>
      <c r="AM67" s="8"/>
      <c r="AN67" s="8"/>
      <c r="AO67" s="8"/>
      <c r="AP67" s="20"/>
      <c r="AQ67" s="20"/>
      <c r="AR67" s="20"/>
      <c r="AS67" s="20"/>
      <c r="AT67" s="8"/>
    </row>
    <row r="68" spans="2:46" ht="13.5">
      <c r="B68" s="36"/>
      <c r="C68" s="31" t="s">
        <v>180</v>
      </c>
      <c r="D68" s="26" t="s">
        <v>286</v>
      </c>
      <c r="I68" s="19"/>
      <c r="K68" s="19"/>
      <c r="L68" s="26">
        <v>63</v>
      </c>
      <c r="M68" s="13">
        <v>200</v>
      </c>
      <c r="N68" s="28"/>
      <c r="O68"/>
      <c r="P68" s="28"/>
      <c r="Q68" s="28"/>
      <c r="R68" s="28"/>
      <c r="S68" s="28"/>
      <c r="T68" s="28"/>
      <c r="U68" s="28"/>
      <c r="V68" s="28"/>
      <c r="AL68" s="8"/>
      <c r="AM68" s="8"/>
      <c r="AN68" s="8"/>
      <c r="AO68" s="8"/>
      <c r="AP68" s="20"/>
      <c r="AQ68" s="20"/>
      <c r="AR68" s="20"/>
      <c r="AS68" s="20"/>
      <c r="AT68" s="8"/>
    </row>
    <row r="69" spans="2:46" ht="13.5">
      <c r="B69" s="36"/>
      <c r="C69" s="31" t="s">
        <v>180</v>
      </c>
      <c r="D69" s="26" t="s">
        <v>303</v>
      </c>
      <c r="I69" s="19"/>
      <c r="K69" s="19"/>
      <c r="L69" s="26">
        <v>62</v>
      </c>
      <c r="M69" s="13">
        <v>200</v>
      </c>
      <c r="N69" s="28"/>
      <c r="O69"/>
      <c r="P69" s="28"/>
      <c r="Q69" s="28"/>
      <c r="R69" s="28"/>
      <c r="S69" s="28"/>
      <c r="T69" s="28"/>
      <c r="U69" s="28"/>
      <c r="V69" s="28"/>
      <c r="AL69" s="8"/>
      <c r="AM69" s="8"/>
      <c r="AN69" s="8"/>
      <c r="AO69" s="8"/>
      <c r="AP69" s="20"/>
      <c r="AQ69" s="20"/>
      <c r="AR69" s="20"/>
      <c r="AS69" s="20"/>
      <c r="AT69" s="8"/>
    </row>
    <row r="70" spans="2:46" ht="13.5">
      <c r="B70" s="36"/>
      <c r="C70" s="31" t="s">
        <v>180</v>
      </c>
      <c r="D70" s="26" t="s">
        <v>405</v>
      </c>
      <c r="I70" s="19"/>
      <c r="K70" s="19"/>
      <c r="L70" s="26">
        <v>63</v>
      </c>
      <c r="M70" s="13">
        <v>200</v>
      </c>
      <c r="N70" s="28"/>
      <c r="O70"/>
      <c r="P70" s="28"/>
      <c r="Q70" s="28"/>
      <c r="R70" s="28"/>
      <c r="S70" s="28"/>
      <c r="T70" s="28"/>
      <c r="U70" s="28"/>
      <c r="V70" s="28"/>
      <c r="AL70" s="8"/>
      <c r="AM70" s="8"/>
      <c r="AN70" s="8"/>
      <c r="AO70" s="8"/>
      <c r="AP70" s="20"/>
      <c r="AQ70" s="20"/>
      <c r="AR70" s="20"/>
      <c r="AS70" s="20"/>
      <c r="AT70" s="8"/>
    </row>
    <row r="71" spans="2:46" ht="13.5">
      <c r="B71" s="36"/>
      <c r="C71" s="31" t="s">
        <v>180</v>
      </c>
      <c r="D71" s="26" t="s">
        <v>437</v>
      </c>
      <c r="I71" s="19"/>
      <c r="K71" s="19"/>
      <c r="L71" s="26">
        <v>51</v>
      </c>
      <c r="M71" s="13">
        <v>200</v>
      </c>
      <c r="N71" s="28"/>
      <c r="O71"/>
      <c r="P71" s="28"/>
      <c r="Q71" s="28"/>
      <c r="R71" s="28"/>
      <c r="S71" s="28"/>
      <c r="T71" s="28"/>
      <c r="U71" s="28"/>
      <c r="V71" s="28"/>
      <c r="AL71" s="8"/>
      <c r="AM71" s="8"/>
      <c r="AN71" s="8"/>
      <c r="AO71" s="8"/>
      <c r="AP71" s="20"/>
      <c r="AQ71" s="20"/>
      <c r="AR71" s="20"/>
      <c r="AS71" s="20"/>
      <c r="AT71" s="8"/>
    </row>
    <row r="72" spans="2:46" ht="13.5">
      <c r="B72" s="36"/>
      <c r="C72" s="31" t="s">
        <v>181</v>
      </c>
      <c r="D72" s="26" t="s">
        <v>304</v>
      </c>
      <c r="I72" s="19"/>
      <c r="K72" s="19"/>
      <c r="L72" s="26">
        <v>14</v>
      </c>
      <c r="M72" s="13">
        <v>1224</v>
      </c>
      <c r="N72" s="28"/>
      <c r="O72"/>
      <c r="P72" s="28"/>
      <c r="Q72" s="28"/>
      <c r="R72" s="28"/>
      <c r="S72" s="28"/>
      <c r="T72" s="28"/>
      <c r="U72" s="28"/>
      <c r="V72" s="28"/>
      <c r="AL72" s="8"/>
      <c r="AM72" s="8"/>
      <c r="AN72" s="8"/>
      <c r="AO72" s="8"/>
      <c r="AP72" s="20"/>
      <c r="AQ72" s="20"/>
      <c r="AR72" s="20"/>
      <c r="AS72" s="20"/>
      <c r="AT72" s="8"/>
    </row>
    <row r="73" spans="2:46" ht="13.5">
      <c r="B73" s="36"/>
      <c r="C73" s="31" t="s">
        <v>181</v>
      </c>
      <c r="D73" s="26" t="s">
        <v>311</v>
      </c>
      <c r="I73" s="19"/>
      <c r="K73" s="19"/>
      <c r="L73" s="26">
        <v>59</v>
      </c>
      <c r="M73" s="13">
        <v>200</v>
      </c>
      <c r="N73" s="28"/>
      <c r="O73"/>
      <c r="P73" s="28"/>
      <c r="Q73" s="28"/>
      <c r="R73" s="28"/>
      <c r="S73" s="28"/>
      <c r="T73" s="28"/>
      <c r="U73" s="28"/>
      <c r="V73" s="28"/>
      <c r="AL73" s="8"/>
      <c r="AM73" s="8"/>
      <c r="AN73" s="8"/>
      <c r="AO73" s="8"/>
      <c r="AP73" s="20"/>
      <c r="AQ73" s="20"/>
      <c r="AR73" s="20"/>
      <c r="AS73" s="20"/>
      <c r="AT73" s="8"/>
    </row>
    <row r="74" spans="2:46" ht="13.5">
      <c r="B74" s="36"/>
      <c r="C74" s="31" t="s">
        <v>181</v>
      </c>
      <c r="D74" s="26" t="s">
        <v>437</v>
      </c>
      <c r="I74" s="19"/>
      <c r="K74" s="19"/>
      <c r="L74" s="26">
        <v>55</v>
      </c>
      <c r="M74" s="13">
        <v>200</v>
      </c>
      <c r="N74" s="28"/>
      <c r="O74"/>
      <c r="P74" s="28"/>
      <c r="Q74" s="28"/>
      <c r="R74" s="28"/>
      <c r="S74" s="28"/>
      <c r="T74" s="28"/>
      <c r="U74" s="28"/>
      <c r="V74" s="28"/>
      <c r="AL74" s="8"/>
      <c r="AM74" s="8"/>
      <c r="AN74" s="8"/>
      <c r="AO74" s="8"/>
      <c r="AP74" s="20"/>
      <c r="AQ74" s="20"/>
      <c r="AR74" s="20"/>
      <c r="AS74" s="20"/>
      <c r="AT74" s="8"/>
    </row>
  </sheetData>
  <mergeCells count="3">
    <mergeCell ref="X1:AA1"/>
    <mergeCell ref="N1:W1"/>
    <mergeCell ref="X2:AA2"/>
  </mergeCells>
  <printOptions horizontalCentered="1"/>
  <pageMargins left="0.25" right="0.25" top="0.95" bottom="0.95" header="0.25" footer="0.25"/>
  <pageSetup fitToHeight="10" fitToWidth="1" horizontalDpi="300" verticalDpi="300" orientation="landscape" scale="81" r:id="rId1"/>
  <headerFooter alignWithMargins="0">
    <oddHeader>&amp;C&amp;"Times New Roman,Bold"&amp;16 2002-2003 USFA Point Standings
Senior &amp;A - Rolling Standings</oddHeader>
    <oddFooter>&amp;L&amp;"Arial,Bold"* Permanent Resident
# Under-19&amp;"Arial,Regular"
Total = Best 5 Group II plus Best 2 Group I&amp;CPage &amp;P&amp;R&amp;"Arial,Bold"np = Did not earn points (including not competing)&amp;"Arial,Regular"
Printed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CF139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3" customWidth="1"/>
    <col min="2" max="2" width="3.28125" style="13" customWidth="1"/>
    <col min="3" max="3" width="27.421875" style="31" customWidth="1"/>
    <col min="4" max="4" width="5.421875" style="13" customWidth="1"/>
    <col min="5" max="5" width="8.00390625" style="13" customWidth="1"/>
    <col min="6" max="6" width="5.421875" style="14" customWidth="1"/>
    <col min="7" max="13" width="5.421875" style="22" customWidth="1"/>
    <col min="14" max="27" width="5.421875" style="23" customWidth="1"/>
    <col min="28" max="28" width="9.140625" style="19" customWidth="1"/>
    <col min="29" max="84" width="9.140625" style="19" hidden="1" customWidth="1"/>
    <col min="85" max="16384" width="9.140625" style="19" customWidth="1"/>
  </cols>
  <sheetData>
    <row r="1" spans="1:27" s="7" customFormat="1" ht="12.75" customHeight="1">
      <c r="A1" s="42"/>
      <c r="B1" s="1"/>
      <c r="C1" s="2" t="s">
        <v>0</v>
      </c>
      <c r="D1" s="3" t="s">
        <v>1</v>
      </c>
      <c r="E1" s="39" t="s">
        <v>2</v>
      </c>
      <c r="F1" s="6" t="s">
        <v>234</v>
      </c>
      <c r="G1" s="5"/>
      <c r="H1" s="4" t="s">
        <v>263</v>
      </c>
      <c r="I1" s="5"/>
      <c r="J1" s="4" t="s">
        <v>220</v>
      </c>
      <c r="K1" s="5"/>
      <c r="L1" s="4" t="s">
        <v>442</v>
      </c>
      <c r="M1" s="5"/>
      <c r="N1" s="46" t="s">
        <v>223</v>
      </c>
      <c r="O1" s="44"/>
      <c r="P1" s="44"/>
      <c r="Q1" s="44"/>
      <c r="R1" s="44"/>
      <c r="S1" s="44"/>
      <c r="T1" s="44"/>
      <c r="U1" s="44"/>
      <c r="V1" s="44"/>
      <c r="W1" s="45"/>
      <c r="X1" s="44" t="s">
        <v>227</v>
      </c>
      <c r="Y1" s="44"/>
      <c r="Z1" s="44"/>
      <c r="AA1" s="45"/>
    </row>
    <row r="2" spans="1:84" s="7" customFormat="1" ht="18.75" customHeight="1">
      <c r="A2" s="1"/>
      <c r="B2" s="1"/>
      <c r="C2" s="2"/>
      <c r="D2" s="2"/>
      <c r="E2" s="39"/>
      <c r="F2" s="6" t="s">
        <v>153</v>
      </c>
      <c r="G2" s="5" t="s">
        <v>235</v>
      </c>
      <c r="H2" s="4" t="s">
        <v>153</v>
      </c>
      <c r="I2" s="5" t="s">
        <v>264</v>
      </c>
      <c r="J2" s="4" t="s">
        <v>153</v>
      </c>
      <c r="K2" s="5" t="s">
        <v>334</v>
      </c>
      <c r="L2" s="4" t="s">
        <v>205</v>
      </c>
      <c r="M2" s="5" t="s">
        <v>443</v>
      </c>
      <c r="N2" s="4" t="s">
        <v>224</v>
      </c>
      <c r="O2" s="6"/>
      <c r="P2" s="6"/>
      <c r="Q2" s="6"/>
      <c r="R2" s="6"/>
      <c r="S2" s="6"/>
      <c r="T2" s="6"/>
      <c r="U2" s="6"/>
      <c r="V2" s="6"/>
      <c r="W2" s="6"/>
      <c r="X2" s="46" t="s">
        <v>3</v>
      </c>
      <c r="Y2" s="44"/>
      <c r="Z2" s="44"/>
      <c r="AA2" s="45"/>
      <c r="AM2" s="7" t="s">
        <v>225</v>
      </c>
      <c r="BA2" s="7" t="s">
        <v>226</v>
      </c>
      <c r="BE2" s="8"/>
      <c r="BO2" s="7" t="s">
        <v>225</v>
      </c>
      <c r="CC2" s="7" t="s">
        <v>226</v>
      </c>
      <c r="CF2" s="7" t="s">
        <v>228</v>
      </c>
    </row>
    <row r="3" spans="1:43" s="7" customFormat="1" ht="11.25" customHeight="1" hidden="1">
      <c r="A3" s="1"/>
      <c r="B3" s="1"/>
      <c r="C3" s="2"/>
      <c r="D3" s="2"/>
      <c r="E3" s="40"/>
      <c r="F3" s="3">
        <f>COLUMN()</f>
        <v>6</v>
      </c>
      <c r="G3" s="10">
        <f>HLOOKUP(F2,PointTableHeader,2,FALSE)</f>
        <v>9</v>
      </c>
      <c r="H3" s="9">
        <f>COLUMN()</f>
        <v>8</v>
      </c>
      <c r="I3" s="10">
        <f>HLOOKUP(H2,PointTableHeader,2,FALSE)</f>
        <v>9</v>
      </c>
      <c r="J3" s="9">
        <f>COLUMN()</f>
        <v>10</v>
      </c>
      <c r="K3" s="10">
        <f>HLOOKUP(J2,PointTableHeader,2,FALSE)</f>
        <v>9</v>
      </c>
      <c r="L3" s="9">
        <f>COLUMN()</f>
        <v>12</v>
      </c>
      <c r="M3" s="10">
        <f>HLOOKUP(L2,PointTableHeader,2,FALSE)</f>
        <v>8</v>
      </c>
      <c r="N3" s="9">
        <f>COLUMN()</f>
        <v>14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10"/>
      <c r="AN3" s="7" t="b">
        <v>0</v>
      </c>
      <c r="AO3" s="7" t="b">
        <v>0</v>
      </c>
      <c r="AP3" s="7" t="b">
        <v>0</v>
      </c>
      <c r="AQ3" s="7" t="b">
        <v>0</v>
      </c>
    </row>
    <row r="4" spans="1:84" ht="13.5">
      <c r="A4" s="11" t="str">
        <f aca="true" t="shared" si="0" ref="A4:A55">IF(E4&lt;MinimumSr,"",IF(E4=E3,A3,ROW()-3&amp;IF(E4=E5,"T","")))</f>
        <v>1</v>
      </c>
      <c r="B4" s="11">
        <f>IF(D4&gt;=JuniorCutoff,"#","")</f>
      </c>
      <c r="C4" s="12" t="s">
        <v>28</v>
      </c>
      <c r="D4" s="13">
        <v>1978</v>
      </c>
      <c r="E4" s="41">
        <f>ROUND(IF('Men''s Epée'!$A$3=1,AM4+BA4,BO4+CC4),0)</f>
        <v>12564</v>
      </c>
      <c r="F4" s="14">
        <v>6</v>
      </c>
      <c r="G4" s="16">
        <f>IF(OR('Men''s Epée'!$A$3=1,'Men''s Epée'!$AN$3=TRUE),IF(OR(F4&gt;=49,ISNUMBER(F4)=FALSE),0,VLOOKUP(F4,PointTable,G$3,TRUE)),0)</f>
        <v>695</v>
      </c>
      <c r="H4" s="15" t="s">
        <v>4</v>
      </c>
      <c r="I4" s="16">
        <f>IF(OR('Men''s Epée'!$A$3=1,'Men''s Epée'!$AO$3=TRUE),IF(OR(H4&gt;=49,ISNUMBER(H4)=FALSE),0,VLOOKUP(H4,PointTable,I$3,TRUE)),0)</f>
        <v>0</v>
      </c>
      <c r="J4" s="15" t="s">
        <v>4</v>
      </c>
      <c r="K4" s="16">
        <f>IF(OR('Men''s Epée'!$A$3=1,'Men''s Epée'!$AP$3=TRUE),IF(OR(J4&gt;=33,ISNUMBER(J4)=FALSE),0,VLOOKUP(J4,PointTable,K$3,TRUE)),0)</f>
        <v>0</v>
      </c>
      <c r="L4" s="15">
        <v>9</v>
      </c>
      <c r="M4" s="16">
        <f>IF(OR('Men''s Epée'!$A$3=1,'Men''s Epée'!$AQ$3=TRUE),IF(OR(L4&gt;=49,ISNUMBER(L4)=FALSE),0,VLOOKUP(L4,PointTable,M$3,TRUE)),0)</f>
        <v>535</v>
      </c>
      <c r="N4" s="17">
        <v>2400</v>
      </c>
      <c r="O4" s="17">
        <v>2208</v>
      </c>
      <c r="P4" s="17">
        <v>1680</v>
      </c>
      <c r="Q4" s="17">
        <v>1656</v>
      </c>
      <c r="R4" s="17">
        <v>1642.752</v>
      </c>
      <c r="S4" s="17">
        <v>1439.22</v>
      </c>
      <c r="T4" s="17">
        <v>1284</v>
      </c>
      <c r="U4" s="17">
        <v>1284</v>
      </c>
      <c r="V4" s="17">
        <v>1272</v>
      </c>
      <c r="W4" s="18"/>
      <c r="X4" s="17">
        <v>1538.4</v>
      </c>
      <c r="Y4" s="17"/>
      <c r="Z4" s="17"/>
      <c r="AA4" s="18"/>
      <c r="AC4" s="19">
        <f aca="true" t="shared" si="1" ref="AC4:AC35">ABS(N4)</f>
        <v>2400</v>
      </c>
      <c r="AD4" s="19">
        <f aca="true" t="shared" si="2" ref="AD4:AL4">ABS(O4)</f>
        <v>2208</v>
      </c>
      <c r="AE4" s="19">
        <f t="shared" si="2"/>
        <v>1680</v>
      </c>
      <c r="AF4" s="19">
        <f t="shared" si="2"/>
        <v>1656</v>
      </c>
      <c r="AG4" s="19">
        <f t="shared" si="2"/>
        <v>1642.752</v>
      </c>
      <c r="AH4" s="19">
        <f t="shared" si="2"/>
        <v>1439.22</v>
      </c>
      <c r="AI4" s="19">
        <f t="shared" si="2"/>
        <v>1284</v>
      </c>
      <c r="AJ4" s="19">
        <f t="shared" si="2"/>
        <v>1284</v>
      </c>
      <c r="AK4" s="19">
        <f t="shared" si="2"/>
        <v>1272</v>
      </c>
      <c r="AL4" s="19">
        <f t="shared" si="2"/>
        <v>0</v>
      </c>
      <c r="AM4" s="19">
        <f>LARGE($AC4:$AL4,1)+LARGE($AC4:$AL4,2)+LARGE($AC4:$AL4,3)+LARGE($AC4:$AL4,4)+LARGE($AC4:$AL4,5)</f>
        <v>9586.752</v>
      </c>
      <c r="AN4" s="19">
        <f aca="true" t="shared" si="3" ref="AN4:AN33">G4</f>
        <v>695</v>
      </c>
      <c r="AO4" s="19">
        <f aca="true" t="shared" si="4" ref="AO4:AO33">I4</f>
        <v>0</v>
      </c>
      <c r="AP4" s="19">
        <f aca="true" t="shared" si="5" ref="AP4:AP33">K4</f>
        <v>0</v>
      </c>
      <c r="AQ4" s="19">
        <f aca="true" t="shared" si="6" ref="AQ4:AQ33">M4</f>
        <v>535</v>
      </c>
      <c r="AR4" s="19">
        <f>LARGE($AC4:$AL4,6)</f>
        <v>1439.22</v>
      </c>
      <c r="AS4" s="19">
        <f>LARGE($AC4:$AL4,7)</f>
        <v>1284</v>
      </c>
      <c r="AT4" s="19">
        <f>LARGE($AC4:$AL4,8)</f>
        <v>1284</v>
      </c>
      <c r="AU4" s="19">
        <f>LARGE($AC4:$AL4,9)</f>
        <v>1272</v>
      </c>
      <c r="AV4" s="19">
        <f>LARGE($AC4:$AL4,10)</f>
        <v>0</v>
      </c>
      <c r="AW4" s="19">
        <f aca="true" t="shared" si="7" ref="AW4:AW35">ABS(X4)</f>
        <v>1538.4</v>
      </c>
      <c r="AX4" s="19">
        <f aca="true" t="shared" si="8" ref="AX4:AX35">ABS(Y4)</f>
        <v>0</v>
      </c>
      <c r="AY4" s="19">
        <f aca="true" t="shared" si="9" ref="AY4:AY35">ABS(Z4)</f>
        <v>0</v>
      </c>
      <c r="AZ4" s="19">
        <f aca="true" t="shared" si="10" ref="AZ4:AZ35">ABS(AA4)</f>
        <v>0</v>
      </c>
      <c r="BA4" s="19">
        <f>LARGE($AN4:$AZ4,1)+LARGE($AN4:$AZ4,2)</f>
        <v>2977.62</v>
      </c>
      <c r="BB4" s="19">
        <f aca="true" t="shared" si="11" ref="BB4:BB33">LARGE(AR4:AZ4,1)</f>
        <v>1538.4</v>
      </c>
      <c r="BC4" s="19">
        <f aca="true" t="shared" si="12" ref="BC4:BC33">LARGE(AR4:AZ4,2)</f>
        <v>1439.22</v>
      </c>
      <c r="BE4" s="20">
        <f aca="true" t="shared" si="13" ref="BE4:BE35">MAX(N4,0)</f>
        <v>2400</v>
      </c>
      <c r="BF4" s="20">
        <f aca="true" t="shared" si="14" ref="BF4:BN4">MAX(O4,0)</f>
        <v>2208</v>
      </c>
      <c r="BG4" s="20">
        <f t="shared" si="14"/>
        <v>1680</v>
      </c>
      <c r="BH4" s="20">
        <f t="shared" si="14"/>
        <v>1656</v>
      </c>
      <c r="BI4" s="20">
        <f t="shared" si="14"/>
        <v>1642.752</v>
      </c>
      <c r="BJ4" s="20">
        <f t="shared" si="14"/>
        <v>1439.22</v>
      </c>
      <c r="BK4" s="20">
        <f t="shared" si="14"/>
        <v>1284</v>
      </c>
      <c r="BL4" s="20">
        <f t="shared" si="14"/>
        <v>1284</v>
      </c>
      <c r="BM4" s="20">
        <f t="shared" si="14"/>
        <v>1272</v>
      </c>
      <c r="BN4" s="20">
        <f t="shared" si="14"/>
        <v>0</v>
      </c>
      <c r="BO4" s="8">
        <f>LARGE($BE4:$BN4,1)+LARGE($BE4:$BN4,2)+LARGE($BE4:$BN4,3)+LARGE($BE4:$BN4,4)+LARGE($BE4:$BN4,5)</f>
        <v>9586.752</v>
      </c>
      <c r="BP4" s="8">
        <f>IF('Men''s Epée'!$AN$3=TRUE,G4,0)</f>
        <v>695</v>
      </c>
      <c r="BQ4" s="8">
        <f>IF('Men''s Epée'!$AO$3=TRUE,I4,0)</f>
        <v>0</v>
      </c>
      <c r="BR4" s="8">
        <f>IF('Men''s Epée'!$AP$3=TRUE,K4,0)</f>
        <v>0</v>
      </c>
      <c r="BS4" s="8">
        <f>IF('Men''s Epée'!$AQ$3=TRUE,M4,0)</f>
        <v>535</v>
      </c>
      <c r="BT4" s="8">
        <f>LARGE($BE4:$BN4,6)</f>
        <v>1439.22</v>
      </c>
      <c r="BU4" s="8">
        <f>LARGE($BE4:$BN4,7)</f>
        <v>1284</v>
      </c>
      <c r="BV4" s="8">
        <f>LARGE($BE4:$BN4,8)</f>
        <v>1284</v>
      </c>
      <c r="BW4" s="8">
        <f>LARGE($BE4:$BN4,9)</f>
        <v>1272</v>
      </c>
      <c r="BX4" s="8">
        <f>LARGE($BE4:$BN4,10)</f>
        <v>0</v>
      </c>
      <c r="BY4" s="20">
        <f aca="true" t="shared" si="15" ref="BY4:BY35">MAX(X4,0)</f>
        <v>1538.4</v>
      </c>
      <c r="BZ4" s="20">
        <f aca="true" t="shared" si="16" ref="BZ4:BZ35">MAX(Y4,0)</f>
        <v>0</v>
      </c>
      <c r="CA4" s="20">
        <f aca="true" t="shared" si="17" ref="CA4:CA35">MAX(Z4,0)</f>
        <v>0</v>
      </c>
      <c r="CB4" s="20">
        <f aca="true" t="shared" si="18" ref="CB4:CB35">MAX(AA4,0)</f>
        <v>0</v>
      </c>
      <c r="CC4" s="8">
        <f>LARGE($BP4:$CB4,1)+LARGE($BP4:$CB4,2)</f>
        <v>2977.62</v>
      </c>
      <c r="CD4" s="8">
        <f aca="true" t="shared" si="19" ref="CD4:CD33">LARGE(BT4:CB4,1)</f>
        <v>1538.4</v>
      </c>
      <c r="CE4" s="8">
        <f aca="true" t="shared" si="20" ref="CE4:CE33">LARGE(BT4:CB4,2)</f>
        <v>1439.22</v>
      </c>
      <c r="CF4" s="8">
        <f aca="true" t="shared" si="21" ref="CF4:CF33">ROUND(BO4+CC4,0)</f>
        <v>12564</v>
      </c>
    </row>
    <row r="5" spans="1:84" ht="13.5">
      <c r="A5" s="11" t="str">
        <f t="shared" si="0"/>
        <v>2</v>
      </c>
      <c r="B5" s="11">
        <f aca="true" t="shared" si="22" ref="B5:B55">IF(D5&gt;=JuniorCutoff,"#","")</f>
      </c>
      <c r="C5" s="12" t="s">
        <v>30</v>
      </c>
      <c r="D5" s="13">
        <v>1981</v>
      </c>
      <c r="E5" s="41">
        <f>ROUND(IF('Men''s Epée'!$A$3=1,AM5+BA5,BO5+CC5),0)</f>
        <v>5471</v>
      </c>
      <c r="F5" s="14">
        <v>1</v>
      </c>
      <c r="G5" s="16">
        <f>IF(OR('Men''s Epée'!$A$3=1,'Men''s Epée'!$AN$3=TRUE),IF(OR(F5&gt;=49,ISNUMBER(F5)=FALSE),0,VLOOKUP(F5,PointTable,G$3,TRUE)),0)</f>
        <v>1000</v>
      </c>
      <c r="H5" s="15">
        <v>2</v>
      </c>
      <c r="I5" s="16">
        <f>IF(OR('Men''s Epée'!$A$3=1,'Men''s Epée'!$AO$3=TRUE),IF(OR(H5&gt;=49,ISNUMBER(H5)=FALSE),0,VLOOKUP(H5,PointTable,I$3,TRUE)),0)</f>
        <v>920</v>
      </c>
      <c r="J5" s="15" t="s">
        <v>4</v>
      </c>
      <c r="K5" s="16">
        <f>IF(OR('Men''s Epée'!$A$3=1,'Men''s Epée'!$AP$3=TRUE),IF(OR(J5&gt;=33,ISNUMBER(J5)=FALSE),0,VLOOKUP(J5,PointTable,K$3,TRUE)),0)</f>
        <v>0</v>
      </c>
      <c r="L5" s="15">
        <v>1</v>
      </c>
      <c r="M5" s="16">
        <f>IF(OR('Men''s Epée'!$A$3=1,'Men''s Epée'!$AQ$3=TRUE),IF(OR(L5&gt;=49,ISNUMBER(L5)=FALSE),0,VLOOKUP(L5,PointTable,M$3,TRUE)),0)</f>
        <v>1000</v>
      </c>
      <c r="N5" s="17">
        <v>1168.308</v>
      </c>
      <c r="O5" s="17">
        <v>804</v>
      </c>
      <c r="P5" s="17">
        <v>756</v>
      </c>
      <c r="Q5" s="17">
        <v>479.136</v>
      </c>
      <c r="R5" s="17">
        <v>-264</v>
      </c>
      <c r="S5" s="17">
        <v>200</v>
      </c>
      <c r="T5" s="17">
        <v>200</v>
      </c>
      <c r="U5" s="17">
        <v>200</v>
      </c>
      <c r="V5" s="17"/>
      <c r="W5" s="18"/>
      <c r="X5" s="17">
        <v>792.2760000000001</v>
      </c>
      <c r="Y5" s="17"/>
      <c r="Z5" s="17"/>
      <c r="AA5" s="18"/>
      <c r="AC5" s="19">
        <f t="shared" si="1"/>
        <v>1168.308</v>
      </c>
      <c r="AD5" s="19">
        <f aca="true" t="shared" si="23" ref="AD5:AD29">ABS(O5)</f>
        <v>804</v>
      </c>
      <c r="AE5" s="19">
        <f aca="true" t="shared" si="24" ref="AE5:AE29">ABS(P5)</f>
        <v>756</v>
      </c>
      <c r="AF5" s="19">
        <f aca="true" t="shared" si="25" ref="AF5:AF29">ABS(Q5)</f>
        <v>479.136</v>
      </c>
      <c r="AG5" s="19">
        <f aca="true" t="shared" si="26" ref="AG5:AG29">ABS(R5)</f>
        <v>264</v>
      </c>
      <c r="AH5" s="19">
        <f aca="true" t="shared" si="27" ref="AH5:AH29">ABS(S5)</f>
        <v>200</v>
      </c>
      <c r="AI5" s="19">
        <f aca="true" t="shared" si="28" ref="AI5:AI29">ABS(T5)</f>
        <v>200</v>
      </c>
      <c r="AJ5" s="19">
        <f aca="true" t="shared" si="29" ref="AJ5:AJ29">ABS(U5)</f>
        <v>200</v>
      </c>
      <c r="AK5" s="19">
        <f aca="true" t="shared" si="30" ref="AK5:AK29">ABS(V5)</f>
        <v>0</v>
      </c>
      <c r="AL5" s="19">
        <f aca="true" t="shared" si="31" ref="AL5:AL29">ABS(W5)</f>
        <v>0</v>
      </c>
      <c r="AM5" s="19">
        <f aca="true" t="shared" si="32" ref="AM5:AM55">LARGE($AC5:$AL5,1)+LARGE($AC5:$AL5,2)+LARGE($AC5:$AL5,3)+LARGE($AC5:$AL5,4)+LARGE($AC5:$AL5,5)</f>
        <v>3471.444</v>
      </c>
      <c r="AN5" s="19">
        <f t="shared" si="3"/>
        <v>1000</v>
      </c>
      <c r="AO5" s="19">
        <f t="shared" si="4"/>
        <v>920</v>
      </c>
      <c r="AP5" s="19">
        <f t="shared" si="5"/>
        <v>0</v>
      </c>
      <c r="AQ5" s="19">
        <f t="shared" si="6"/>
        <v>1000</v>
      </c>
      <c r="AR5" s="19">
        <f aca="true" t="shared" si="33" ref="AR5:AR55">LARGE($AC5:$AL5,6)</f>
        <v>200</v>
      </c>
      <c r="AS5" s="19">
        <f aca="true" t="shared" si="34" ref="AS5:AS55">LARGE($AC5:$AL5,7)</f>
        <v>200</v>
      </c>
      <c r="AT5" s="19">
        <f aca="true" t="shared" si="35" ref="AT5:AT55">LARGE($AC5:$AL5,8)</f>
        <v>200</v>
      </c>
      <c r="AU5" s="19">
        <f aca="true" t="shared" si="36" ref="AU5:AU55">LARGE($AC5:$AL5,9)</f>
        <v>0</v>
      </c>
      <c r="AV5" s="19">
        <f aca="true" t="shared" si="37" ref="AV5:AV55">LARGE($AC5:$AL5,10)</f>
        <v>0</v>
      </c>
      <c r="AW5" s="19">
        <f t="shared" si="7"/>
        <v>792.2760000000001</v>
      </c>
      <c r="AX5" s="19">
        <f t="shared" si="8"/>
        <v>0</v>
      </c>
      <c r="AY5" s="19">
        <f t="shared" si="9"/>
        <v>0</v>
      </c>
      <c r="AZ5" s="19">
        <f t="shared" si="10"/>
        <v>0</v>
      </c>
      <c r="BA5" s="19">
        <f aca="true" t="shared" si="38" ref="BA5:BA55">LARGE($AN5:$AZ5,1)+LARGE($AN5:$AZ5,2)</f>
        <v>2000</v>
      </c>
      <c r="BB5" s="19">
        <f t="shared" si="11"/>
        <v>792.2760000000001</v>
      </c>
      <c r="BC5" s="19">
        <f t="shared" si="12"/>
        <v>200</v>
      </c>
      <c r="BE5" s="20">
        <f t="shared" si="13"/>
        <v>1168.308</v>
      </c>
      <c r="BF5" s="20">
        <f aca="true" t="shared" si="39" ref="BF5:BF29">MAX(O5,0)</f>
        <v>804</v>
      </c>
      <c r="BG5" s="20">
        <f aca="true" t="shared" si="40" ref="BG5:BG29">MAX(P5,0)</f>
        <v>756</v>
      </c>
      <c r="BH5" s="20">
        <f aca="true" t="shared" si="41" ref="BH5:BH29">MAX(Q5,0)</f>
        <v>479.136</v>
      </c>
      <c r="BI5" s="20">
        <f aca="true" t="shared" si="42" ref="BI5:BI29">MAX(R5,0)</f>
        <v>0</v>
      </c>
      <c r="BJ5" s="20">
        <f aca="true" t="shared" si="43" ref="BJ5:BJ29">MAX(S5,0)</f>
        <v>200</v>
      </c>
      <c r="BK5" s="20">
        <f aca="true" t="shared" si="44" ref="BK5:BK29">MAX(T5,0)</f>
        <v>200</v>
      </c>
      <c r="BL5" s="20">
        <f aca="true" t="shared" si="45" ref="BL5:BL29">MAX(U5,0)</f>
        <v>200</v>
      </c>
      <c r="BM5" s="20">
        <f aca="true" t="shared" si="46" ref="BM5:BM29">MAX(V5,0)</f>
        <v>0</v>
      </c>
      <c r="BN5" s="20">
        <f aca="true" t="shared" si="47" ref="BN5:BN29">MAX(W5,0)</f>
        <v>0</v>
      </c>
      <c r="BO5" s="8">
        <f aca="true" t="shared" si="48" ref="BO5:BO55">LARGE($BE5:$BN5,1)+LARGE($BE5:$BN5,2)+LARGE($BE5:$BN5,3)+LARGE($BE5:$BN5,4)+LARGE($BE5:$BN5,5)</f>
        <v>3407.444</v>
      </c>
      <c r="BP5" s="8">
        <f>IF('Men''s Epée'!$AN$3=TRUE,G5,0)</f>
        <v>1000</v>
      </c>
      <c r="BQ5" s="8">
        <f>IF('Men''s Epée'!$AO$3=TRUE,I5,0)</f>
        <v>920</v>
      </c>
      <c r="BR5" s="8">
        <f>IF('Men''s Epée'!$AP$3=TRUE,K5,0)</f>
        <v>0</v>
      </c>
      <c r="BS5" s="8">
        <f>IF('Men''s Epée'!$AQ$3=TRUE,M5,0)</f>
        <v>1000</v>
      </c>
      <c r="BT5" s="8">
        <f aca="true" t="shared" si="49" ref="BT5:BT55">LARGE($BE5:$BN5,6)</f>
        <v>200</v>
      </c>
      <c r="BU5" s="8">
        <f aca="true" t="shared" si="50" ref="BU5:BU55">LARGE($BE5:$BN5,7)</f>
        <v>200</v>
      </c>
      <c r="BV5" s="8">
        <f aca="true" t="shared" si="51" ref="BV5:BV55">LARGE($BE5:$BN5,8)</f>
        <v>0</v>
      </c>
      <c r="BW5" s="8">
        <f aca="true" t="shared" si="52" ref="BW5:BW55">LARGE($BE5:$BN5,9)</f>
        <v>0</v>
      </c>
      <c r="BX5" s="8">
        <f aca="true" t="shared" si="53" ref="BX5:BX55">LARGE($BE5:$BN5,10)</f>
        <v>0</v>
      </c>
      <c r="BY5" s="20">
        <f t="shared" si="15"/>
        <v>792.2760000000001</v>
      </c>
      <c r="BZ5" s="20">
        <f t="shared" si="16"/>
        <v>0</v>
      </c>
      <c r="CA5" s="20">
        <f t="shared" si="17"/>
        <v>0</v>
      </c>
      <c r="CB5" s="20">
        <f t="shared" si="18"/>
        <v>0</v>
      </c>
      <c r="CC5" s="8">
        <f aca="true" t="shared" si="54" ref="CC5:CC55">LARGE($BP5:$CB5,1)+LARGE($BP5:$CB5,2)</f>
        <v>2000</v>
      </c>
      <c r="CD5" s="8">
        <f t="shared" si="19"/>
        <v>792.2760000000001</v>
      </c>
      <c r="CE5" s="8">
        <f t="shared" si="20"/>
        <v>200</v>
      </c>
      <c r="CF5" s="8">
        <f t="shared" si="21"/>
        <v>5407</v>
      </c>
    </row>
    <row r="6" spans="1:84" ht="13.5">
      <c r="A6" s="11" t="str">
        <f t="shared" si="0"/>
        <v>3</v>
      </c>
      <c r="B6" s="11" t="str">
        <f t="shared" si="22"/>
        <v>#</v>
      </c>
      <c r="C6" s="12" t="s">
        <v>93</v>
      </c>
      <c r="D6" s="13">
        <v>1984</v>
      </c>
      <c r="E6" s="41">
        <f>ROUND(IF('Men''s Epée'!$A$3=1,AM6+BA6,BO6+CC6),0)</f>
        <v>4329</v>
      </c>
      <c r="F6" s="14">
        <v>12</v>
      </c>
      <c r="G6" s="16">
        <f>IF(OR('Men''s Epée'!$A$3=1,'Men''s Epée'!$AN$3=TRUE),IF(OR(F6&gt;=49,ISNUMBER(F6)=FALSE),0,VLOOKUP(F6,PointTable,G$3,TRUE)),0)</f>
        <v>529</v>
      </c>
      <c r="H6" s="15" t="s">
        <v>4</v>
      </c>
      <c r="I6" s="16">
        <f>IF(OR('Men''s Epée'!$A$3=1,'Men''s Epée'!$AO$3=TRUE),IF(OR(H6&gt;=49,ISNUMBER(H6)=FALSE),0,VLOOKUP(H6,PointTable,I$3,TRUE)),0)</f>
        <v>0</v>
      </c>
      <c r="J6" s="15">
        <v>3</v>
      </c>
      <c r="K6" s="16">
        <f>IF(OR('Men''s Epée'!$A$3=1,'Men''s Epée'!$AP$3=TRUE),IF(OR(J6&gt;=33,ISNUMBER(J6)=FALSE),0,VLOOKUP(J6,PointTable,K$3,TRUE)),0)</f>
        <v>850</v>
      </c>
      <c r="L6" s="15" t="s">
        <v>4</v>
      </c>
      <c r="M6" s="16">
        <f>IF(OR('Men''s Epée'!$A$3=1,'Men''s Epée'!$AQ$3=TRUE),IF(OR(L6&gt;=49,ISNUMBER(L6)=FALSE),0,VLOOKUP(L6,PointTable,M$3,TRUE)),0)</f>
        <v>0</v>
      </c>
      <c r="N6" s="17">
        <v>1200</v>
      </c>
      <c r="O6" s="17">
        <v>846.6</v>
      </c>
      <c r="P6" s="17">
        <v>502.944</v>
      </c>
      <c r="Q6" s="17">
        <v>200</v>
      </c>
      <c r="R6" s="17">
        <v>200</v>
      </c>
      <c r="S6" s="17"/>
      <c r="T6" s="17"/>
      <c r="U6" s="17"/>
      <c r="V6" s="17"/>
      <c r="W6" s="18"/>
      <c r="X6" s="17"/>
      <c r="Y6" s="17"/>
      <c r="Z6" s="17"/>
      <c r="AA6" s="18"/>
      <c r="AC6" s="19">
        <f t="shared" si="1"/>
        <v>1200</v>
      </c>
      <c r="AD6" s="19">
        <f t="shared" si="23"/>
        <v>846.6</v>
      </c>
      <c r="AE6" s="19">
        <f t="shared" si="24"/>
        <v>502.944</v>
      </c>
      <c r="AF6" s="19">
        <f t="shared" si="25"/>
        <v>200</v>
      </c>
      <c r="AG6" s="19">
        <f t="shared" si="26"/>
        <v>200</v>
      </c>
      <c r="AH6" s="19">
        <f t="shared" si="27"/>
        <v>0</v>
      </c>
      <c r="AI6" s="19">
        <f t="shared" si="28"/>
        <v>0</v>
      </c>
      <c r="AJ6" s="19">
        <f t="shared" si="29"/>
        <v>0</v>
      </c>
      <c r="AK6" s="19">
        <f t="shared" si="30"/>
        <v>0</v>
      </c>
      <c r="AL6" s="19">
        <f t="shared" si="31"/>
        <v>0</v>
      </c>
      <c r="AM6" s="19">
        <f t="shared" si="32"/>
        <v>2949.544</v>
      </c>
      <c r="AN6" s="19">
        <f t="shared" si="3"/>
        <v>529</v>
      </c>
      <c r="AO6" s="19">
        <f t="shared" si="4"/>
        <v>0</v>
      </c>
      <c r="AP6" s="19">
        <f t="shared" si="5"/>
        <v>850</v>
      </c>
      <c r="AQ6" s="19">
        <f t="shared" si="6"/>
        <v>0</v>
      </c>
      <c r="AR6" s="19">
        <f t="shared" si="33"/>
        <v>0</v>
      </c>
      <c r="AS6" s="19">
        <f t="shared" si="34"/>
        <v>0</v>
      </c>
      <c r="AT6" s="19">
        <f t="shared" si="35"/>
        <v>0</v>
      </c>
      <c r="AU6" s="19">
        <f t="shared" si="36"/>
        <v>0</v>
      </c>
      <c r="AV6" s="19">
        <f t="shared" si="37"/>
        <v>0</v>
      </c>
      <c r="AW6" s="19">
        <f t="shared" si="7"/>
        <v>0</v>
      </c>
      <c r="AX6" s="19">
        <f t="shared" si="8"/>
        <v>0</v>
      </c>
      <c r="AY6" s="19">
        <f t="shared" si="9"/>
        <v>0</v>
      </c>
      <c r="AZ6" s="19">
        <f t="shared" si="10"/>
        <v>0</v>
      </c>
      <c r="BA6" s="19">
        <f t="shared" si="38"/>
        <v>1379</v>
      </c>
      <c r="BB6" s="19">
        <f t="shared" si="11"/>
        <v>0</v>
      </c>
      <c r="BC6" s="19">
        <f t="shared" si="12"/>
        <v>0</v>
      </c>
      <c r="BE6" s="20">
        <f t="shared" si="13"/>
        <v>1200</v>
      </c>
      <c r="BF6" s="20">
        <f t="shared" si="39"/>
        <v>846.6</v>
      </c>
      <c r="BG6" s="20">
        <f t="shared" si="40"/>
        <v>502.944</v>
      </c>
      <c r="BH6" s="20">
        <f t="shared" si="41"/>
        <v>200</v>
      </c>
      <c r="BI6" s="20">
        <f t="shared" si="42"/>
        <v>200</v>
      </c>
      <c r="BJ6" s="20">
        <f t="shared" si="43"/>
        <v>0</v>
      </c>
      <c r="BK6" s="20">
        <f t="shared" si="44"/>
        <v>0</v>
      </c>
      <c r="BL6" s="20">
        <f t="shared" si="45"/>
        <v>0</v>
      </c>
      <c r="BM6" s="20">
        <f t="shared" si="46"/>
        <v>0</v>
      </c>
      <c r="BN6" s="20">
        <f t="shared" si="47"/>
        <v>0</v>
      </c>
      <c r="BO6" s="8">
        <f t="shared" si="48"/>
        <v>2949.544</v>
      </c>
      <c r="BP6" s="8">
        <f>IF('Men''s Epée'!$AN$3=TRUE,G6,0)</f>
        <v>529</v>
      </c>
      <c r="BQ6" s="8">
        <f>IF('Men''s Epée'!$AO$3=TRUE,I6,0)</f>
        <v>0</v>
      </c>
      <c r="BR6" s="8">
        <f>IF('Men''s Epée'!$AP$3=TRUE,K6,0)</f>
        <v>850</v>
      </c>
      <c r="BS6" s="8">
        <f>IF('Men''s Epée'!$AQ$3=TRUE,M6,0)</f>
        <v>0</v>
      </c>
      <c r="BT6" s="8">
        <f t="shared" si="49"/>
        <v>0</v>
      </c>
      <c r="BU6" s="8">
        <f t="shared" si="50"/>
        <v>0</v>
      </c>
      <c r="BV6" s="8">
        <f t="shared" si="51"/>
        <v>0</v>
      </c>
      <c r="BW6" s="8">
        <f t="shared" si="52"/>
        <v>0</v>
      </c>
      <c r="BX6" s="8">
        <f t="shared" si="53"/>
        <v>0</v>
      </c>
      <c r="BY6" s="20">
        <f t="shared" si="15"/>
        <v>0</v>
      </c>
      <c r="BZ6" s="20">
        <f t="shared" si="16"/>
        <v>0</v>
      </c>
      <c r="CA6" s="20">
        <f t="shared" si="17"/>
        <v>0</v>
      </c>
      <c r="CB6" s="20">
        <f t="shared" si="18"/>
        <v>0</v>
      </c>
      <c r="CC6" s="8">
        <f t="shared" si="54"/>
        <v>1379</v>
      </c>
      <c r="CD6" s="8">
        <f t="shared" si="19"/>
        <v>0</v>
      </c>
      <c r="CE6" s="8">
        <f t="shared" si="20"/>
        <v>0</v>
      </c>
      <c r="CF6" s="8">
        <f t="shared" si="21"/>
        <v>4329</v>
      </c>
    </row>
    <row r="7" spans="1:84" ht="13.5">
      <c r="A7" s="11" t="str">
        <f t="shared" si="0"/>
        <v>4</v>
      </c>
      <c r="B7" s="11">
        <f t="shared" si="22"/>
      </c>
      <c r="C7" s="12" t="s">
        <v>32</v>
      </c>
      <c r="D7" s="13">
        <v>1983</v>
      </c>
      <c r="E7" s="41">
        <f>ROUND(IF('Men''s Epée'!$A$3=1,AM7+BA7,BO7+CC7),0)</f>
        <v>4094</v>
      </c>
      <c r="F7" s="14">
        <v>3</v>
      </c>
      <c r="G7" s="16">
        <f>IF(OR('Men''s Epée'!$A$3=1,'Men''s Epée'!$AN$3=TRUE),IF(OR(F7&gt;=49,ISNUMBER(F7)=FALSE),0,VLOOKUP(F7,PointTable,G$3,TRUE)),0)</f>
        <v>850</v>
      </c>
      <c r="H7" s="15">
        <v>5</v>
      </c>
      <c r="I7" s="16">
        <f>IF(OR('Men''s Epée'!$A$3=1,'Men''s Epée'!$AO$3=TRUE),IF(OR(H7&gt;=49,ISNUMBER(H7)=FALSE),0,VLOOKUP(H7,PointTable,I$3,TRUE)),0)</f>
        <v>700</v>
      </c>
      <c r="J7" s="15">
        <v>3</v>
      </c>
      <c r="K7" s="16">
        <f>IF(OR('Men''s Epée'!$A$3=1,'Men''s Epée'!$AP$3=TRUE),IF(OR(J7&gt;=33,ISNUMBER(J7)=FALSE),0,VLOOKUP(J7,PointTable,K$3,TRUE)),0)</f>
        <v>850</v>
      </c>
      <c r="L7" s="15">
        <v>3</v>
      </c>
      <c r="M7" s="16">
        <f>IF(OR('Men''s Epée'!$A$3=1,'Men''s Epée'!$AQ$3=TRUE),IF(OR(L7&gt;=49,ISNUMBER(L7)=FALSE),0,VLOOKUP(L7,PointTable,M$3,TRUE)),0)</f>
        <v>850</v>
      </c>
      <c r="N7" s="17">
        <v>1644</v>
      </c>
      <c r="O7" s="17">
        <v>550.29</v>
      </c>
      <c r="P7" s="17">
        <v>200</v>
      </c>
      <c r="Q7" s="17"/>
      <c r="R7" s="17"/>
      <c r="S7" s="17"/>
      <c r="T7" s="17"/>
      <c r="U7" s="17"/>
      <c r="V7" s="17"/>
      <c r="W7" s="18"/>
      <c r="X7" s="17">
        <v>200</v>
      </c>
      <c r="Y7" s="17"/>
      <c r="Z7" s="17"/>
      <c r="AA7" s="18"/>
      <c r="AC7" s="19">
        <f t="shared" si="1"/>
        <v>1644</v>
      </c>
      <c r="AD7" s="19">
        <f t="shared" si="23"/>
        <v>550.29</v>
      </c>
      <c r="AE7" s="19">
        <f t="shared" si="24"/>
        <v>200</v>
      </c>
      <c r="AF7" s="19">
        <f t="shared" si="25"/>
        <v>0</v>
      </c>
      <c r="AG7" s="19">
        <f t="shared" si="26"/>
        <v>0</v>
      </c>
      <c r="AH7" s="19">
        <f t="shared" si="27"/>
        <v>0</v>
      </c>
      <c r="AI7" s="19">
        <f t="shared" si="28"/>
        <v>0</v>
      </c>
      <c r="AJ7" s="19">
        <f t="shared" si="29"/>
        <v>0</v>
      </c>
      <c r="AK7" s="19">
        <f t="shared" si="30"/>
        <v>0</v>
      </c>
      <c r="AL7" s="19">
        <f t="shared" si="31"/>
        <v>0</v>
      </c>
      <c r="AM7" s="19">
        <f t="shared" si="32"/>
        <v>2394.29</v>
      </c>
      <c r="AN7" s="19">
        <f t="shared" si="3"/>
        <v>850</v>
      </c>
      <c r="AO7" s="19">
        <f t="shared" si="4"/>
        <v>700</v>
      </c>
      <c r="AP7" s="19">
        <f t="shared" si="5"/>
        <v>850</v>
      </c>
      <c r="AQ7" s="19">
        <f t="shared" si="6"/>
        <v>850</v>
      </c>
      <c r="AR7" s="19">
        <f t="shared" si="33"/>
        <v>0</v>
      </c>
      <c r="AS7" s="19">
        <f t="shared" si="34"/>
        <v>0</v>
      </c>
      <c r="AT7" s="19">
        <f t="shared" si="35"/>
        <v>0</v>
      </c>
      <c r="AU7" s="19">
        <f t="shared" si="36"/>
        <v>0</v>
      </c>
      <c r="AV7" s="19">
        <f t="shared" si="37"/>
        <v>0</v>
      </c>
      <c r="AW7" s="19">
        <f t="shared" si="7"/>
        <v>200</v>
      </c>
      <c r="AX7" s="19">
        <f t="shared" si="8"/>
        <v>0</v>
      </c>
      <c r="AY7" s="19">
        <f t="shared" si="9"/>
        <v>0</v>
      </c>
      <c r="AZ7" s="19">
        <f t="shared" si="10"/>
        <v>0</v>
      </c>
      <c r="BA7" s="19">
        <f t="shared" si="38"/>
        <v>1700</v>
      </c>
      <c r="BB7" s="19">
        <f t="shared" si="11"/>
        <v>200</v>
      </c>
      <c r="BC7" s="19">
        <f t="shared" si="12"/>
        <v>0</v>
      </c>
      <c r="BE7" s="20">
        <f t="shared" si="13"/>
        <v>1644</v>
      </c>
      <c r="BF7" s="20">
        <f t="shared" si="39"/>
        <v>550.29</v>
      </c>
      <c r="BG7" s="20">
        <f t="shared" si="40"/>
        <v>200</v>
      </c>
      <c r="BH7" s="20">
        <f t="shared" si="41"/>
        <v>0</v>
      </c>
      <c r="BI7" s="20">
        <f t="shared" si="42"/>
        <v>0</v>
      </c>
      <c r="BJ7" s="20">
        <f t="shared" si="43"/>
        <v>0</v>
      </c>
      <c r="BK7" s="20">
        <f t="shared" si="44"/>
        <v>0</v>
      </c>
      <c r="BL7" s="20">
        <f t="shared" si="45"/>
        <v>0</v>
      </c>
      <c r="BM7" s="20">
        <f t="shared" si="46"/>
        <v>0</v>
      </c>
      <c r="BN7" s="20">
        <f t="shared" si="47"/>
        <v>0</v>
      </c>
      <c r="BO7" s="8">
        <f t="shared" si="48"/>
        <v>2394.29</v>
      </c>
      <c r="BP7" s="8">
        <f>IF('Men''s Epée'!$AN$3=TRUE,G7,0)</f>
        <v>850</v>
      </c>
      <c r="BQ7" s="8">
        <f>IF('Men''s Epée'!$AO$3=TRUE,I7,0)</f>
        <v>700</v>
      </c>
      <c r="BR7" s="8">
        <f>IF('Men''s Epée'!$AP$3=TRUE,K7,0)</f>
        <v>850</v>
      </c>
      <c r="BS7" s="8">
        <f>IF('Men''s Epée'!$AQ$3=TRUE,M7,0)</f>
        <v>850</v>
      </c>
      <c r="BT7" s="8">
        <f t="shared" si="49"/>
        <v>0</v>
      </c>
      <c r="BU7" s="8">
        <f t="shared" si="50"/>
        <v>0</v>
      </c>
      <c r="BV7" s="8">
        <f t="shared" si="51"/>
        <v>0</v>
      </c>
      <c r="BW7" s="8">
        <f t="shared" si="52"/>
        <v>0</v>
      </c>
      <c r="BX7" s="8">
        <f t="shared" si="53"/>
        <v>0</v>
      </c>
      <c r="BY7" s="20">
        <f t="shared" si="15"/>
        <v>200</v>
      </c>
      <c r="BZ7" s="20">
        <f t="shared" si="16"/>
        <v>0</v>
      </c>
      <c r="CA7" s="20">
        <f t="shared" si="17"/>
        <v>0</v>
      </c>
      <c r="CB7" s="20">
        <f t="shared" si="18"/>
        <v>0</v>
      </c>
      <c r="CC7" s="8">
        <f t="shared" si="54"/>
        <v>1700</v>
      </c>
      <c r="CD7" s="8">
        <f t="shared" si="19"/>
        <v>200</v>
      </c>
      <c r="CE7" s="8">
        <f t="shared" si="20"/>
        <v>0</v>
      </c>
      <c r="CF7" s="8">
        <f t="shared" si="21"/>
        <v>4094</v>
      </c>
    </row>
    <row r="8" spans="1:84" ht="13.5">
      <c r="A8" s="11" t="str">
        <f t="shared" si="0"/>
        <v>5</v>
      </c>
      <c r="B8" s="11">
        <f t="shared" si="22"/>
      </c>
      <c r="C8" s="12" t="s">
        <v>27</v>
      </c>
      <c r="D8" s="13">
        <v>1979</v>
      </c>
      <c r="E8" s="41">
        <f>ROUND(IF('Men''s Epée'!$A$3=1,AM8+BA8,BO8+CC8),0)</f>
        <v>2712</v>
      </c>
      <c r="F8" s="14">
        <v>15</v>
      </c>
      <c r="G8" s="16">
        <f>IF(OR('Men''s Epée'!$A$3=1,'Men''s Epée'!$AN$3=TRUE),IF(OR(F8&gt;=49,ISNUMBER(F8)=FALSE),0,VLOOKUP(F8,PointTable,G$3,TRUE)),0)</f>
        <v>502</v>
      </c>
      <c r="H8" s="15" t="s">
        <v>4</v>
      </c>
      <c r="I8" s="16">
        <f>IF(OR('Men''s Epée'!$A$3=1,'Men''s Epée'!$AO$3=TRUE),IF(OR(H8&gt;=49,ISNUMBER(H8)=FALSE),0,VLOOKUP(H8,PointTable,I$3,TRUE)),0)</f>
        <v>0</v>
      </c>
      <c r="J8" s="15">
        <v>2</v>
      </c>
      <c r="K8" s="16">
        <f>IF(OR('Men''s Epée'!$A$3=1,'Men''s Epée'!$AP$3=TRUE),IF(OR(J8&gt;=33,ISNUMBER(J8)=FALSE),0,VLOOKUP(J8,PointTable,K$3,TRUE)),0)</f>
        <v>920</v>
      </c>
      <c r="L8" s="15">
        <v>5</v>
      </c>
      <c r="M8" s="16">
        <f>IF(OR('Men''s Epée'!$A$3=1,'Men''s Epée'!$AQ$3=TRUE),IF(OR(L8&gt;=49,ISNUMBER(L8)=FALSE),0,VLOOKUP(L8,PointTable,M$3,TRUE)),0)</f>
        <v>700</v>
      </c>
      <c r="N8" s="17">
        <v>580.32</v>
      </c>
      <c r="O8" s="17">
        <v>200</v>
      </c>
      <c r="P8" s="17">
        <v>200</v>
      </c>
      <c r="Q8" s="17">
        <v>-112</v>
      </c>
      <c r="R8" s="17"/>
      <c r="S8" s="17"/>
      <c r="T8" s="17"/>
      <c r="U8" s="17"/>
      <c r="V8" s="17"/>
      <c r="W8" s="18"/>
      <c r="X8" s="17">
        <v>515.364</v>
      </c>
      <c r="Y8" s="17"/>
      <c r="Z8" s="17"/>
      <c r="AA8" s="18"/>
      <c r="AC8" s="19">
        <f t="shared" si="1"/>
        <v>580.32</v>
      </c>
      <c r="AD8" s="19">
        <f t="shared" si="23"/>
        <v>200</v>
      </c>
      <c r="AE8" s="19">
        <f t="shared" si="24"/>
        <v>200</v>
      </c>
      <c r="AF8" s="19">
        <f t="shared" si="25"/>
        <v>112</v>
      </c>
      <c r="AG8" s="19">
        <f t="shared" si="26"/>
        <v>0</v>
      </c>
      <c r="AH8" s="19">
        <f t="shared" si="27"/>
        <v>0</v>
      </c>
      <c r="AI8" s="19">
        <f t="shared" si="28"/>
        <v>0</v>
      </c>
      <c r="AJ8" s="19">
        <f t="shared" si="29"/>
        <v>0</v>
      </c>
      <c r="AK8" s="19">
        <f t="shared" si="30"/>
        <v>0</v>
      </c>
      <c r="AL8" s="19">
        <f t="shared" si="31"/>
        <v>0</v>
      </c>
      <c r="AM8" s="19">
        <f t="shared" si="32"/>
        <v>1092.3200000000002</v>
      </c>
      <c r="AN8" s="19">
        <f t="shared" si="3"/>
        <v>502</v>
      </c>
      <c r="AO8" s="19">
        <f t="shared" si="4"/>
        <v>0</v>
      </c>
      <c r="AP8" s="19">
        <f t="shared" si="5"/>
        <v>920</v>
      </c>
      <c r="AQ8" s="19">
        <f t="shared" si="6"/>
        <v>700</v>
      </c>
      <c r="AR8" s="19">
        <f t="shared" si="33"/>
        <v>0</v>
      </c>
      <c r="AS8" s="19">
        <f t="shared" si="34"/>
        <v>0</v>
      </c>
      <c r="AT8" s="19">
        <f t="shared" si="35"/>
        <v>0</v>
      </c>
      <c r="AU8" s="19">
        <f t="shared" si="36"/>
        <v>0</v>
      </c>
      <c r="AV8" s="19">
        <f t="shared" si="37"/>
        <v>0</v>
      </c>
      <c r="AW8" s="19">
        <f t="shared" si="7"/>
        <v>515.364</v>
      </c>
      <c r="AX8" s="19">
        <f t="shared" si="8"/>
        <v>0</v>
      </c>
      <c r="AY8" s="19">
        <f t="shared" si="9"/>
        <v>0</v>
      </c>
      <c r="AZ8" s="19">
        <f t="shared" si="10"/>
        <v>0</v>
      </c>
      <c r="BA8" s="19">
        <f t="shared" si="38"/>
        <v>1620</v>
      </c>
      <c r="BB8" s="19">
        <f t="shared" si="11"/>
        <v>515.364</v>
      </c>
      <c r="BC8" s="19">
        <f t="shared" si="12"/>
        <v>0</v>
      </c>
      <c r="BE8" s="20">
        <f t="shared" si="13"/>
        <v>580.32</v>
      </c>
      <c r="BF8" s="20">
        <f t="shared" si="39"/>
        <v>200</v>
      </c>
      <c r="BG8" s="20">
        <f t="shared" si="40"/>
        <v>200</v>
      </c>
      <c r="BH8" s="20">
        <f t="shared" si="41"/>
        <v>0</v>
      </c>
      <c r="BI8" s="20">
        <f t="shared" si="42"/>
        <v>0</v>
      </c>
      <c r="BJ8" s="20">
        <f t="shared" si="43"/>
        <v>0</v>
      </c>
      <c r="BK8" s="20">
        <f t="shared" si="44"/>
        <v>0</v>
      </c>
      <c r="BL8" s="20">
        <f t="shared" si="45"/>
        <v>0</v>
      </c>
      <c r="BM8" s="20">
        <f t="shared" si="46"/>
        <v>0</v>
      </c>
      <c r="BN8" s="20">
        <f t="shared" si="47"/>
        <v>0</v>
      </c>
      <c r="BO8" s="8">
        <f t="shared" si="48"/>
        <v>980.32</v>
      </c>
      <c r="BP8" s="8">
        <f>IF('Men''s Epée'!$AN$3=TRUE,G8,0)</f>
        <v>502</v>
      </c>
      <c r="BQ8" s="8">
        <f>IF('Men''s Epée'!$AO$3=TRUE,I8,0)</f>
        <v>0</v>
      </c>
      <c r="BR8" s="8">
        <f>IF('Men''s Epée'!$AP$3=TRUE,K8,0)</f>
        <v>920</v>
      </c>
      <c r="BS8" s="8">
        <f>IF('Men''s Epée'!$AQ$3=TRUE,M8,0)</f>
        <v>700</v>
      </c>
      <c r="BT8" s="8">
        <f t="shared" si="49"/>
        <v>0</v>
      </c>
      <c r="BU8" s="8">
        <f t="shared" si="50"/>
        <v>0</v>
      </c>
      <c r="BV8" s="8">
        <f t="shared" si="51"/>
        <v>0</v>
      </c>
      <c r="BW8" s="8">
        <f t="shared" si="52"/>
        <v>0</v>
      </c>
      <c r="BX8" s="8">
        <f t="shared" si="53"/>
        <v>0</v>
      </c>
      <c r="BY8" s="20">
        <f t="shared" si="15"/>
        <v>515.364</v>
      </c>
      <c r="BZ8" s="20">
        <f t="shared" si="16"/>
        <v>0</v>
      </c>
      <c r="CA8" s="20">
        <f t="shared" si="17"/>
        <v>0</v>
      </c>
      <c r="CB8" s="20">
        <f t="shared" si="18"/>
        <v>0</v>
      </c>
      <c r="CC8" s="8">
        <f t="shared" si="54"/>
        <v>1620</v>
      </c>
      <c r="CD8" s="8">
        <f t="shared" si="19"/>
        <v>515.364</v>
      </c>
      <c r="CE8" s="8">
        <f t="shared" si="20"/>
        <v>0</v>
      </c>
      <c r="CF8" s="8">
        <f t="shared" si="21"/>
        <v>2600</v>
      </c>
    </row>
    <row r="9" spans="1:84" ht="13.5">
      <c r="A9" s="11" t="str">
        <f t="shared" si="0"/>
        <v>6</v>
      </c>
      <c r="B9" s="11" t="str">
        <f t="shared" si="22"/>
        <v>#</v>
      </c>
      <c r="C9" s="12" t="s">
        <v>161</v>
      </c>
      <c r="D9" s="13">
        <v>1984</v>
      </c>
      <c r="E9" s="41">
        <f>ROUND(IF('Men''s Epée'!$A$3=1,AM9+BA9,BO9+CC9),0)</f>
        <v>2705</v>
      </c>
      <c r="F9" s="14">
        <v>3</v>
      </c>
      <c r="G9" s="16">
        <f>IF(OR('Men''s Epée'!$A$3=1,'Men''s Epée'!$AN$3=TRUE),IF(OR(F9&gt;=49,ISNUMBER(F9)=FALSE),0,VLOOKUP(F9,PointTable,G$3,TRUE)),0)</f>
        <v>850</v>
      </c>
      <c r="H9" s="15">
        <v>9</v>
      </c>
      <c r="I9" s="16">
        <f>IF(OR('Men''s Epée'!$A$3=1,'Men''s Epée'!$AO$3=TRUE),IF(OR(H9&gt;=49,ISNUMBER(H9)=FALSE),0,VLOOKUP(H9,PointTable,I$3,TRUE)),0)</f>
        <v>535</v>
      </c>
      <c r="J9" s="15">
        <v>7</v>
      </c>
      <c r="K9" s="16">
        <f>IF(OR('Men''s Epée'!$A$3=1,'Men''s Epée'!$AP$3=TRUE),IF(OR(J9&gt;=33,ISNUMBER(J9)=FALSE),0,VLOOKUP(J9,PointTable,K$3,TRUE)),0)</f>
        <v>690</v>
      </c>
      <c r="L9" s="15">
        <v>6</v>
      </c>
      <c r="M9" s="16">
        <f>IF(OR('Men''s Epée'!$A$3=1,'Men''s Epée'!$AQ$3=TRUE),IF(OR(L9&gt;=49,ISNUMBER(L9)=FALSE),0,VLOOKUP(L9,PointTable,M$3,TRUE)),0)</f>
        <v>695</v>
      </c>
      <c r="N9" s="17">
        <v>1159.842</v>
      </c>
      <c r="O9" s="17"/>
      <c r="P9" s="17"/>
      <c r="Q9" s="17"/>
      <c r="R9" s="17"/>
      <c r="S9" s="17"/>
      <c r="T9" s="17"/>
      <c r="U9" s="17"/>
      <c r="V9" s="17"/>
      <c r="W9" s="18"/>
      <c r="X9" s="17"/>
      <c r="Y9" s="17"/>
      <c r="Z9" s="17"/>
      <c r="AA9" s="18"/>
      <c r="AC9" s="19">
        <f t="shared" si="1"/>
        <v>1159.842</v>
      </c>
      <c r="AD9" s="19">
        <f t="shared" si="23"/>
        <v>0</v>
      </c>
      <c r="AE9" s="19">
        <f t="shared" si="24"/>
        <v>0</v>
      </c>
      <c r="AF9" s="19">
        <f t="shared" si="25"/>
        <v>0</v>
      </c>
      <c r="AG9" s="19">
        <f t="shared" si="26"/>
        <v>0</v>
      </c>
      <c r="AH9" s="19">
        <f t="shared" si="27"/>
        <v>0</v>
      </c>
      <c r="AI9" s="19">
        <f t="shared" si="28"/>
        <v>0</v>
      </c>
      <c r="AJ9" s="19">
        <f t="shared" si="29"/>
        <v>0</v>
      </c>
      <c r="AK9" s="19">
        <f t="shared" si="30"/>
        <v>0</v>
      </c>
      <c r="AL9" s="19">
        <f t="shared" si="31"/>
        <v>0</v>
      </c>
      <c r="AM9" s="19">
        <f t="shared" si="32"/>
        <v>1159.842</v>
      </c>
      <c r="AN9" s="19">
        <f t="shared" si="3"/>
        <v>850</v>
      </c>
      <c r="AO9" s="19">
        <f t="shared" si="4"/>
        <v>535</v>
      </c>
      <c r="AP9" s="19">
        <f t="shared" si="5"/>
        <v>690</v>
      </c>
      <c r="AQ9" s="19">
        <f t="shared" si="6"/>
        <v>695</v>
      </c>
      <c r="AR9" s="19">
        <f t="shared" si="33"/>
        <v>0</v>
      </c>
      <c r="AS9" s="19">
        <f t="shared" si="34"/>
        <v>0</v>
      </c>
      <c r="AT9" s="19">
        <f t="shared" si="35"/>
        <v>0</v>
      </c>
      <c r="AU9" s="19">
        <f t="shared" si="36"/>
        <v>0</v>
      </c>
      <c r="AV9" s="19">
        <f t="shared" si="37"/>
        <v>0</v>
      </c>
      <c r="AW9" s="19">
        <f t="shared" si="7"/>
        <v>0</v>
      </c>
      <c r="AX9" s="19">
        <f t="shared" si="8"/>
        <v>0</v>
      </c>
      <c r="AY9" s="19">
        <f t="shared" si="9"/>
        <v>0</v>
      </c>
      <c r="AZ9" s="19">
        <f t="shared" si="10"/>
        <v>0</v>
      </c>
      <c r="BA9" s="19">
        <f t="shared" si="38"/>
        <v>1545</v>
      </c>
      <c r="BB9" s="19">
        <f t="shared" si="11"/>
        <v>0</v>
      </c>
      <c r="BC9" s="19">
        <f t="shared" si="12"/>
        <v>0</v>
      </c>
      <c r="BE9" s="20">
        <f t="shared" si="13"/>
        <v>1159.842</v>
      </c>
      <c r="BF9" s="20">
        <f t="shared" si="39"/>
        <v>0</v>
      </c>
      <c r="BG9" s="20">
        <f t="shared" si="40"/>
        <v>0</v>
      </c>
      <c r="BH9" s="20">
        <f t="shared" si="41"/>
        <v>0</v>
      </c>
      <c r="BI9" s="20">
        <f t="shared" si="42"/>
        <v>0</v>
      </c>
      <c r="BJ9" s="20">
        <f t="shared" si="43"/>
        <v>0</v>
      </c>
      <c r="BK9" s="20">
        <f t="shared" si="44"/>
        <v>0</v>
      </c>
      <c r="BL9" s="20">
        <f t="shared" si="45"/>
        <v>0</v>
      </c>
      <c r="BM9" s="20">
        <f t="shared" si="46"/>
        <v>0</v>
      </c>
      <c r="BN9" s="20">
        <f t="shared" si="47"/>
        <v>0</v>
      </c>
      <c r="BO9" s="8">
        <f t="shared" si="48"/>
        <v>1159.842</v>
      </c>
      <c r="BP9" s="8">
        <f>IF('Men''s Epée'!$AN$3=TRUE,G9,0)</f>
        <v>850</v>
      </c>
      <c r="BQ9" s="8">
        <f>IF('Men''s Epée'!$AO$3=TRUE,I9,0)</f>
        <v>535</v>
      </c>
      <c r="BR9" s="8">
        <f>IF('Men''s Epée'!$AP$3=TRUE,K9,0)</f>
        <v>690</v>
      </c>
      <c r="BS9" s="8">
        <f>IF('Men''s Epée'!$AQ$3=TRUE,M9,0)</f>
        <v>695</v>
      </c>
      <c r="BT9" s="8">
        <f t="shared" si="49"/>
        <v>0</v>
      </c>
      <c r="BU9" s="8">
        <f t="shared" si="50"/>
        <v>0</v>
      </c>
      <c r="BV9" s="8">
        <f t="shared" si="51"/>
        <v>0</v>
      </c>
      <c r="BW9" s="8">
        <f t="shared" si="52"/>
        <v>0</v>
      </c>
      <c r="BX9" s="8">
        <f t="shared" si="53"/>
        <v>0</v>
      </c>
      <c r="BY9" s="20">
        <f t="shared" si="15"/>
        <v>0</v>
      </c>
      <c r="BZ9" s="20">
        <f t="shared" si="16"/>
        <v>0</v>
      </c>
      <c r="CA9" s="20">
        <f t="shared" si="17"/>
        <v>0</v>
      </c>
      <c r="CB9" s="20">
        <f t="shared" si="18"/>
        <v>0</v>
      </c>
      <c r="CC9" s="8">
        <f t="shared" si="54"/>
        <v>1545</v>
      </c>
      <c r="CD9" s="8">
        <f t="shared" si="19"/>
        <v>0</v>
      </c>
      <c r="CE9" s="8">
        <f t="shared" si="20"/>
        <v>0</v>
      </c>
      <c r="CF9" s="8">
        <f t="shared" si="21"/>
        <v>2705</v>
      </c>
    </row>
    <row r="10" spans="1:84" ht="13.5">
      <c r="A10" s="11" t="str">
        <f t="shared" si="0"/>
        <v>7</v>
      </c>
      <c r="B10" s="11">
        <f t="shared" si="22"/>
      </c>
      <c r="C10" s="12" t="s">
        <v>36</v>
      </c>
      <c r="D10" s="13">
        <v>1978</v>
      </c>
      <c r="E10" s="41">
        <f>ROUND(IF('Men''s Epée'!$A$3=1,AM10+BA10,BO10+CC10),0)</f>
        <v>2683</v>
      </c>
      <c r="F10" s="14">
        <v>2</v>
      </c>
      <c r="G10" s="16">
        <f>IF(OR('Men''s Epée'!$A$3=1,'Men''s Epée'!$AN$3=TRUE),IF(OR(F10&gt;=49,ISNUMBER(F10)=FALSE),0,VLOOKUP(F10,PointTable,G$3,TRUE)),0)</f>
        <v>920</v>
      </c>
      <c r="H10" s="15">
        <v>6</v>
      </c>
      <c r="I10" s="16">
        <f>IF(OR('Men''s Epée'!$A$3=1,'Men''s Epée'!$AO$3=TRUE),IF(OR(H10&gt;=49,ISNUMBER(H10)=FALSE),0,VLOOKUP(H10,PointTable,I$3,TRUE)),0)</f>
        <v>695</v>
      </c>
      <c r="J10" s="15" t="s">
        <v>4</v>
      </c>
      <c r="K10" s="16">
        <f>IF(OR('Men''s Epée'!$A$3=1,'Men''s Epée'!$AP$3=TRUE),IF(OR(J10&gt;=33,ISNUMBER(J10)=FALSE),0,VLOOKUP(J10,PointTable,K$3,TRUE)),0)</f>
        <v>0</v>
      </c>
      <c r="L10" s="15">
        <v>7</v>
      </c>
      <c r="M10" s="16">
        <f>IF(OR('Men''s Epée'!$A$3=1,'Men''s Epée'!$AQ$3=TRUE),IF(OR(L10&gt;=49,ISNUMBER(L10)=FALSE),0,VLOOKUP(L10,PointTable,M$3,TRUE)),0)</f>
        <v>690</v>
      </c>
      <c r="N10" s="17">
        <v>668</v>
      </c>
      <c r="O10" s="17">
        <v>200</v>
      </c>
      <c r="P10" s="17">
        <v>200</v>
      </c>
      <c r="Q10" s="17"/>
      <c r="R10" s="17"/>
      <c r="S10" s="17"/>
      <c r="T10" s="17"/>
      <c r="U10" s="17"/>
      <c r="V10" s="17"/>
      <c r="W10" s="18"/>
      <c r="X10" s="17">
        <v>507.672</v>
      </c>
      <c r="Y10" s="17"/>
      <c r="Z10" s="17"/>
      <c r="AA10" s="18"/>
      <c r="AC10" s="19">
        <f t="shared" si="1"/>
        <v>668</v>
      </c>
      <c r="AD10" s="19">
        <f t="shared" si="23"/>
        <v>200</v>
      </c>
      <c r="AE10" s="19">
        <f t="shared" si="24"/>
        <v>200</v>
      </c>
      <c r="AF10" s="19">
        <f t="shared" si="25"/>
        <v>0</v>
      </c>
      <c r="AG10" s="19">
        <f t="shared" si="26"/>
        <v>0</v>
      </c>
      <c r="AH10" s="19">
        <f t="shared" si="27"/>
        <v>0</v>
      </c>
      <c r="AI10" s="19">
        <f t="shared" si="28"/>
        <v>0</v>
      </c>
      <c r="AJ10" s="19">
        <f t="shared" si="29"/>
        <v>0</v>
      </c>
      <c r="AK10" s="19">
        <f t="shared" si="30"/>
        <v>0</v>
      </c>
      <c r="AL10" s="19">
        <f t="shared" si="31"/>
        <v>0</v>
      </c>
      <c r="AM10" s="19">
        <f t="shared" si="32"/>
        <v>1068</v>
      </c>
      <c r="AN10" s="19">
        <f t="shared" si="3"/>
        <v>920</v>
      </c>
      <c r="AO10" s="19">
        <f t="shared" si="4"/>
        <v>695</v>
      </c>
      <c r="AP10" s="19">
        <f t="shared" si="5"/>
        <v>0</v>
      </c>
      <c r="AQ10" s="19">
        <f t="shared" si="6"/>
        <v>690</v>
      </c>
      <c r="AR10" s="19">
        <f t="shared" si="33"/>
        <v>0</v>
      </c>
      <c r="AS10" s="19">
        <f t="shared" si="34"/>
        <v>0</v>
      </c>
      <c r="AT10" s="19">
        <f t="shared" si="35"/>
        <v>0</v>
      </c>
      <c r="AU10" s="19">
        <f t="shared" si="36"/>
        <v>0</v>
      </c>
      <c r="AV10" s="19">
        <f t="shared" si="37"/>
        <v>0</v>
      </c>
      <c r="AW10" s="19">
        <f t="shared" si="7"/>
        <v>507.672</v>
      </c>
      <c r="AX10" s="19">
        <f t="shared" si="8"/>
        <v>0</v>
      </c>
      <c r="AY10" s="19">
        <f t="shared" si="9"/>
        <v>0</v>
      </c>
      <c r="AZ10" s="19">
        <f t="shared" si="10"/>
        <v>0</v>
      </c>
      <c r="BA10" s="19">
        <f t="shared" si="38"/>
        <v>1615</v>
      </c>
      <c r="BB10" s="19">
        <f t="shared" si="11"/>
        <v>507.672</v>
      </c>
      <c r="BC10" s="19">
        <f t="shared" si="12"/>
        <v>0</v>
      </c>
      <c r="BE10" s="20">
        <f t="shared" si="13"/>
        <v>668</v>
      </c>
      <c r="BF10" s="20">
        <f t="shared" si="39"/>
        <v>200</v>
      </c>
      <c r="BG10" s="20">
        <f t="shared" si="40"/>
        <v>200</v>
      </c>
      <c r="BH10" s="20">
        <f t="shared" si="41"/>
        <v>0</v>
      </c>
      <c r="BI10" s="20">
        <f t="shared" si="42"/>
        <v>0</v>
      </c>
      <c r="BJ10" s="20">
        <f t="shared" si="43"/>
        <v>0</v>
      </c>
      <c r="BK10" s="20">
        <f t="shared" si="44"/>
        <v>0</v>
      </c>
      <c r="BL10" s="20">
        <f t="shared" si="45"/>
        <v>0</v>
      </c>
      <c r="BM10" s="20">
        <f t="shared" si="46"/>
        <v>0</v>
      </c>
      <c r="BN10" s="20">
        <f t="shared" si="47"/>
        <v>0</v>
      </c>
      <c r="BO10" s="8">
        <f t="shared" si="48"/>
        <v>1068</v>
      </c>
      <c r="BP10" s="8">
        <f>IF('Men''s Epée'!$AN$3=TRUE,G10,0)</f>
        <v>920</v>
      </c>
      <c r="BQ10" s="8">
        <f>IF('Men''s Epée'!$AO$3=TRUE,I10,0)</f>
        <v>695</v>
      </c>
      <c r="BR10" s="8">
        <f>IF('Men''s Epée'!$AP$3=TRUE,K10,0)</f>
        <v>0</v>
      </c>
      <c r="BS10" s="8">
        <f>IF('Men''s Epée'!$AQ$3=TRUE,M10,0)</f>
        <v>690</v>
      </c>
      <c r="BT10" s="8">
        <f t="shared" si="49"/>
        <v>0</v>
      </c>
      <c r="BU10" s="8">
        <f t="shared" si="50"/>
        <v>0</v>
      </c>
      <c r="BV10" s="8">
        <f t="shared" si="51"/>
        <v>0</v>
      </c>
      <c r="BW10" s="8">
        <f t="shared" si="52"/>
        <v>0</v>
      </c>
      <c r="BX10" s="8">
        <f t="shared" si="53"/>
        <v>0</v>
      </c>
      <c r="BY10" s="20">
        <f t="shared" si="15"/>
        <v>507.672</v>
      </c>
      <c r="BZ10" s="20">
        <f t="shared" si="16"/>
        <v>0</v>
      </c>
      <c r="CA10" s="20">
        <f t="shared" si="17"/>
        <v>0</v>
      </c>
      <c r="CB10" s="20">
        <f t="shared" si="18"/>
        <v>0</v>
      </c>
      <c r="CC10" s="8">
        <f t="shared" si="54"/>
        <v>1615</v>
      </c>
      <c r="CD10" s="8">
        <f t="shared" si="19"/>
        <v>507.672</v>
      </c>
      <c r="CE10" s="8">
        <f t="shared" si="20"/>
        <v>0</v>
      </c>
      <c r="CF10" s="8">
        <f t="shared" si="21"/>
        <v>2683</v>
      </c>
    </row>
    <row r="11" spans="1:84" ht="13.5">
      <c r="A11" s="11" t="str">
        <f t="shared" si="0"/>
        <v>8</v>
      </c>
      <c r="B11" s="11">
        <f t="shared" si="22"/>
      </c>
      <c r="C11" s="12" t="s">
        <v>33</v>
      </c>
      <c r="D11" s="13">
        <v>1982</v>
      </c>
      <c r="E11" s="41">
        <f>ROUND(IF('Men''s Epée'!$A$3=1,AM11+BA11,BO11+CC11),0)</f>
        <v>2220</v>
      </c>
      <c r="F11" s="14">
        <v>16</v>
      </c>
      <c r="G11" s="16">
        <f>IF(OR('Men''s Epée'!$A$3=1,'Men''s Epée'!$AN$3=TRUE),IF(OR(F11&gt;=49,ISNUMBER(F11)=FALSE),0,VLOOKUP(F11,PointTable,G$3,TRUE)),0)</f>
        <v>500</v>
      </c>
      <c r="H11" s="15">
        <v>3</v>
      </c>
      <c r="I11" s="16">
        <f>IF(OR('Men''s Epée'!$A$3=1,'Men''s Epée'!$AO$3=TRUE),IF(OR(H11&gt;=49,ISNUMBER(H11)=FALSE),0,VLOOKUP(H11,PointTable,I$3,TRUE)),0)</f>
        <v>850</v>
      </c>
      <c r="J11" s="15" t="s">
        <v>4</v>
      </c>
      <c r="K11" s="16">
        <f>IF(OR('Men''s Epée'!$A$3=1,'Men''s Epée'!$AP$3=TRUE),IF(OR(J11&gt;=33,ISNUMBER(J11)=FALSE),0,VLOOKUP(J11,PointTable,K$3,TRUE)),0)</f>
        <v>0</v>
      </c>
      <c r="L11" s="15">
        <v>14</v>
      </c>
      <c r="M11" s="16">
        <f>IF(OR('Men''s Epée'!$A$3=1,'Men''s Epée'!$AQ$3=TRUE),IF(OR(L11&gt;=49,ISNUMBER(L11)=FALSE),0,VLOOKUP(L11,PointTable,M$3,TRUE)),0)</f>
        <v>510</v>
      </c>
      <c r="N11" s="17">
        <v>459.986</v>
      </c>
      <c r="O11" s="17">
        <v>200</v>
      </c>
      <c r="P11" s="17">
        <v>200</v>
      </c>
      <c r="Q11" s="17"/>
      <c r="R11" s="17"/>
      <c r="S11" s="17"/>
      <c r="T11" s="17"/>
      <c r="U11" s="17"/>
      <c r="V11" s="17"/>
      <c r="W11" s="18"/>
      <c r="X11" s="17"/>
      <c r="Y11" s="17"/>
      <c r="Z11" s="17"/>
      <c r="AA11" s="18"/>
      <c r="AC11" s="19">
        <f t="shared" si="1"/>
        <v>459.986</v>
      </c>
      <c r="AD11" s="19">
        <f t="shared" si="23"/>
        <v>200</v>
      </c>
      <c r="AE11" s="19">
        <f t="shared" si="24"/>
        <v>200</v>
      </c>
      <c r="AF11" s="19">
        <f t="shared" si="25"/>
        <v>0</v>
      </c>
      <c r="AG11" s="19">
        <f t="shared" si="26"/>
        <v>0</v>
      </c>
      <c r="AH11" s="19">
        <f t="shared" si="27"/>
        <v>0</v>
      </c>
      <c r="AI11" s="19">
        <f t="shared" si="28"/>
        <v>0</v>
      </c>
      <c r="AJ11" s="19">
        <f t="shared" si="29"/>
        <v>0</v>
      </c>
      <c r="AK11" s="19">
        <f t="shared" si="30"/>
        <v>0</v>
      </c>
      <c r="AL11" s="19">
        <f t="shared" si="31"/>
        <v>0</v>
      </c>
      <c r="AM11" s="19">
        <f t="shared" si="32"/>
        <v>859.986</v>
      </c>
      <c r="AN11" s="19">
        <f t="shared" si="3"/>
        <v>500</v>
      </c>
      <c r="AO11" s="19">
        <f t="shared" si="4"/>
        <v>850</v>
      </c>
      <c r="AP11" s="19">
        <f t="shared" si="5"/>
        <v>0</v>
      </c>
      <c r="AQ11" s="19">
        <f t="shared" si="6"/>
        <v>510</v>
      </c>
      <c r="AR11" s="19">
        <f t="shared" si="33"/>
        <v>0</v>
      </c>
      <c r="AS11" s="19">
        <f t="shared" si="34"/>
        <v>0</v>
      </c>
      <c r="AT11" s="19">
        <f t="shared" si="35"/>
        <v>0</v>
      </c>
      <c r="AU11" s="19">
        <f t="shared" si="36"/>
        <v>0</v>
      </c>
      <c r="AV11" s="19">
        <f t="shared" si="37"/>
        <v>0</v>
      </c>
      <c r="AW11" s="19">
        <f t="shared" si="7"/>
        <v>0</v>
      </c>
      <c r="AX11" s="19">
        <f t="shared" si="8"/>
        <v>0</v>
      </c>
      <c r="AY11" s="19">
        <f t="shared" si="9"/>
        <v>0</v>
      </c>
      <c r="AZ11" s="19">
        <f t="shared" si="10"/>
        <v>0</v>
      </c>
      <c r="BA11" s="19">
        <f t="shared" si="38"/>
        <v>1360</v>
      </c>
      <c r="BB11" s="19">
        <f t="shared" si="11"/>
        <v>0</v>
      </c>
      <c r="BC11" s="19">
        <f t="shared" si="12"/>
        <v>0</v>
      </c>
      <c r="BE11" s="20">
        <f t="shared" si="13"/>
        <v>459.986</v>
      </c>
      <c r="BF11" s="20">
        <f t="shared" si="39"/>
        <v>200</v>
      </c>
      <c r="BG11" s="20">
        <f t="shared" si="40"/>
        <v>200</v>
      </c>
      <c r="BH11" s="20">
        <f t="shared" si="41"/>
        <v>0</v>
      </c>
      <c r="BI11" s="20">
        <f t="shared" si="42"/>
        <v>0</v>
      </c>
      <c r="BJ11" s="20">
        <f t="shared" si="43"/>
        <v>0</v>
      </c>
      <c r="BK11" s="20">
        <f t="shared" si="44"/>
        <v>0</v>
      </c>
      <c r="BL11" s="20">
        <f t="shared" si="45"/>
        <v>0</v>
      </c>
      <c r="BM11" s="20">
        <f t="shared" si="46"/>
        <v>0</v>
      </c>
      <c r="BN11" s="20">
        <f t="shared" si="47"/>
        <v>0</v>
      </c>
      <c r="BO11" s="8">
        <f t="shared" si="48"/>
        <v>859.986</v>
      </c>
      <c r="BP11" s="8">
        <f>IF('Men''s Epée'!$AN$3=TRUE,G11,0)</f>
        <v>500</v>
      </c>
      <c r="BQ11" s="8">
        <f>IF('Men''s Epée'!$AO$3=TRUE,I11,0)</f>
        <v>850</v>
      </c>
      <c r="BR11" s="8">
        <f>IF('Men''s Epée'!$AP$3=TRUE,K11,0)</f>
        <v>0</v>
      </c>
      <c r="BS11" s="8">
        <f>IF('Men''s Epée'!$AQ$3=TRUE,M11,0)</f>
        <v>510</v>
      </c>
      <c r="BT11" s="8">
        <f t="shared" si="49"/>
        <v>0</v>
      </c>
      <c r="BU11" s="8">
        <f t="shared" si="50"/>
        <v>0</v>
      </c>
      <c r="BV11" s="8">
        <f t="shared" si="51"/>
        <v>0</v>
      </c>
      <c r="BW11" s="8">
        <f t="shared" si="52"/>
        <v>0</v>
      </c>
      <c r="BX11" s="8">
        <f t="shared" si="53"/>
        <v>0</v>
      </c>
      <c r="BY11" s="20">
        <f t="shared" si="15"/>
        <v>0</v>
      </c>
      <c r="BZ11" s="20">
        <f t="shared" si="16"/>
        <v>0</v>
      </c>
      <c r="CA11" s="20">
        <f t="shared" si="17"/>
        <v>0</v>
      </c>
      <c r="CB11" s="20">
        <f t="shared" si="18"/>
        <v>0</v>
      </c>
      <c r="CC11" s="8">
        <f t="shared" si="54"/>
        <v>1360</v>
      </c>
      <c r="CD11" s="8">
        <f t="shared" si="19"/>
        <v>0</v>
      </c>
      <c r="CE11" s="8">
        <f t="shared" si="20"/>
        <v>0</v>
      </c>
      <c r="CF11" s="8">
        <f t="shared" si="21"/>
        <v>2220</v>
      </c>
    </row>
    <row r="12" spans="1:84" ht="13.5">
      <c r="A12" s="11" t="str">
        <f t="shared" si="0"/>
        <v>9</v>
      </c>
      <c r="B12" s="11" t="str">
        <f>IF(D12&gt;=JuniorCutoff,"#","")</f>
        <v>#</v>
      </c>
      <c r="C12" s="12" t="s">
        <v>85</v>
      </c>
      <c r="D12" s="13">
        <v>1984</v>
      </c>
      <c r="E12" s="41">
        <f>ROUND(IF('Men''s Epée'!$A$3=1,AM12+BA12,BO12+CC12),0)</f>
        <v>2135</v>
      </c>
      <c r="F12" s="14">
        <v>13</v>
      </c>
      <c r="G12" s="16">
        <f>IF(OR('Men''s Epée'!$A$3=1,'Men''s Epée'!$AN$3=TRUE),IF(OR(F12&gt;=49,ISNUMBER(F12)=FALSE),0,VLOOKUP(F12,PointTable,G$3,TRUE)),0)</f>
        <v>506</v>
      </c>
      <c r="H12" s="15">
        <v>1</v>
      </c>
      <c r="I12" s="16">
        <f>IF(OR('Men''s Epée'!$A$3=1,'Men''s Epée'!$AO$3=TRUE),IF(OR(H12&gt;=49,ISNUMBER(H12)=FALSE),0,VLOOKUP(H12,PointTable,I$3,TRUE)),0)</f>
        <v>1000</v>
      </c>
      <c r="J12" s="15">
        <v>9</v>
      </c>
      <c r="K12" s="16">
        <f>IF(OR('Men''s Epée'!$A$3=1,'Men''s Epée'!$AP$3=TRUE),IF(OR(J12&gt;=33,ISNUMBER(J12)=FALSE),0,VLOOKUP(J12,PointTable,K$3,TRUE)),0)</f>
        <v>535</v>
      </c>
      <c r="L12" s="15">
        <v>10</v>
      </c>
      <c r="M12" s="16">
        <f>IF(OR('Men''s Epée'!$A$3=1,'Men''s Epée'!$AQ$3=TRUE),IF(OR(L12&gt;=49,ISNUMBER(L12)=FALSE),0,VLOOKUP(L12,PointTable,M$3,TRUE)),0)</f>
        <v>530</v>
      </c>
      <c r="N12" s="17">
        <v>200</v>
      </c>
      <c r="O12" s="17">
        <v>200</v>
      </c>
      <c r="P12" s="17">
        <v>200</v>
      </c>
      <c r="Q12" s="17"/>
      <c r="R12" s="17"/>
      <c r="S12" s="17"/>
      <c r="T12" s="17"/>
      <c r="U12" s="17"/>
      <c r="V12" s="17"/>
      <c r="W12" s="18"/>
      <c r="X12" s="17"/>
      <c r="Y12" s="17"/>
      <c r="Z12" s="17"/>
      <c r="AA12" s="18"/>
      <c r="AC12" s="19">
        <f t="shared" si="1"/>
        <v>200</v>
      </c>
      <c r="AD12" s="19">
        <f t="shared" si="23"/>
        <v>200</v>
      </c>
      <c r="AE12" s="19">
        <f t="shared" si="24"/>
        <v>200</v>
      </c>
      <c r="AF12" s="19">
        <f t="shared" si="25"/>
        <v>0</v>
      </c>
      <c r="AG12" s="19">
        <f t="shared" si="26"/>
        <v>0</v>
      </c>
      <c r="AH12" s="19">
        <f t="shared" si="27"/>
        <v>0</v>
      </c>
      <c r="AI12" s="19">
        <f t="shared" si="28"/>
        <v>0</v>
      </c>
      <c r="AJ12" s="19">
        <f t="shared" si="29"/>
        <v>0</v>
      </c>
      <c r="AK12" s="19">
        <f t="shared" si="30"/>
        <v>0</v>
      </c>
      <c r="AL12" s="19">
        <f t="shared" si="31"/>
        <v>0</v>
      </c>
      <c r="AM12" s="19">
        <f t="shared" si="32"/>
        <v>600</v>
      </c>
      <c r="AN12" s="19">
        <f t="shared" si="3"/>
        <v>506</v>
      </c>
      <c r="AO12" s="19">
        <f t="shared" si="4"/>
        <v>1000</v>
      </c>
      <c r="AP12" s="19">
        <f t="shared" si="5"/>
        <v>535</v>
      </c>
      <c r="AQ12" s="19">
        <f t="shared" si="6"/>
        <v>530</v>
      </c>
      <c r="AR12" s="19">
        <f t="shared" si="33"/>
        <v>0</v>
      </c>
      <c r="AS12" s="19">
        <f t="shared" si="34"/>
        <v>0</v>
      </c>
      <c r="AT12" s="19">
        <f t="shared" si="35"/>
        <v>0</v>
      </c>
      <c r="AU12" s="19">
        <f t="shared" si="36"/>
        <v>0</v>
      </c>
      <c r="AV12" s="19">
        <f t="shared" si="37"/>
        <v>0</v>
      </c>
      <c r="AW12" s="19">
        <f t="shared" si="7"/>
        <v>0</v>
      </c>
      <c r="AX12" s="19">
        <f t="shared" si="8"/>
        <v>0</v>
      </c>
      <c r="AY12" s="19">
        <f t="shared" si="9"/>
        <v>0</v>
      </c>
      <c r="AZ12" s="19">
        <f t="shared" si="10"/>
        <v>0</v>
      </c>
      <c r="BA12" s="19">
        <f t="shared" si="38"/>
        <v>1535</v>
      </c>
      <c r="BB12" s="19">
        <f t="shared" si="11"/>
        <v>0</v>
      </c>
      <c r="BC12" s="19">
        <f t="shared" si="12"/>
        <v>0</v>
      </c>
      <c r="BE12" s="20">
        <f t="shared" si="13"/>
        <v>200</v>
      </c>
      <c r="BF12" s="20">
        <f t="shared" si="39"/>
        <v>200</v>
      </c>
      <c r="BG12" s="20">
        <f t="shared" si="40"/>
        <v>200</v>
      </c>
      <c r="BH12" s="20">
        <f t="shared" si="41"/>
        <v>0</v>
      </c>
      <c r="BI12" s="20">
        <f t="shared" si="42"/>
        <v>0</v>
      </c>
      <c r="BJ12" s="20">
        <f t="shared" si="43"/>
        <v>0</v>
      </c>
      <c r="BK12" s="20">
        <f t="shared" si="44"/>
        <v>0</v>
      </c>
      <c r="BL12" s="20">
        <f t="shared" si="45"/>
        <v>0</v>
      </c>
      <c r="BM12" s="20">
        <f t="shared" si="46"/>
        <v>0</v>
      </c>
      <c r="BN12" s="20">
        <f t="shared" si="47"/>
        <v>0</v>
      </c>
      <c r="BO12" s="8">
        <f t="shared" si="48"/>
        <v>600</v>
      </c>
      <c r="BP12" s="8">
        <f>IF('Men''s Epée'!$AN$3=TRUE,G12,0)</f>
        <v>506</v>
      </c>
      <c r="BQ12" s="8">
        <f>IF('Men''s Epée'!$AO$3=TRUE,I12,0)</f>
        <v>1000</v>
      </c>
      <c r="BR12" s="8">
        <f>IF('Men''s Epée'!$AP$3=TRUE,K12,0)</f>
        <v>535</v>
      </c>
      <c r="BS12" s="8">
        <f>IF('Men''s Epée'!$AQ$3=TRUE,M12,0)</f>
        <v>530</v>
      </c>
      <c r="BT12" s="8">
        <f t="shared" si="49"/>
        <v>0</v>
      </c>
      <c r="BU12" s="8">
        <f t="shared" si="50"/>
        <v>0</v>
      </c>
      <c r="BV12" s="8">
        <f t="shared" si="51"/>
        <v>0</v>
      </c>
      <c r="BW12" s="8">
        <f t="shared" si="52"/>
        <v>0</v>
      </c>
      <c r="BX12" s="8">
        <f t="shared" si="53"/>
        <v>0</v>
      </c>
      <c r="BY12" s="20">
        <f t="shared" si="15"/>
        <v>0</v>
      </c>
      <c r="BZ12" s="20">
        <f t="shared" si="16"/>
        <v>0</v>
      </c>
      <c r="CA12" s="20">
        <f t="shared" si="17"/>
        <v>0</v>
      </c>
      <c r="CB12" s="20">
        <f t="shared" si="18"/>
        <v>0</v>
      </c>
      <c r="CC12" s="8">
        <f t="shared" si="54"/>
        <v>1535</v>
      </c>
      <c r="CD12" s="8">
        <f t="shared" si="19"/>
        <v>0</v>
      </c>
      <c r="CE12" s="8">
        <f t="shared" si="20"/>
        <v>0</v>
      </c>
      <c r="CF12" s="8">
        <f t="shared" si="21"/>
        <v>2135</v>
      </c>
    </row>
    <row r="13" spans="1:84" ht="13.5">
      <c r="A13" s="11" t="str">
        <f t="shared" si="0"/>
        <v>10</v>
      </c>
      <c r="B13" s="11" t="str">
        <f t="shared" si="22"/>
        <v>#</v>
      </c>
      <c r="C13" s="12" t="s">
        <v>193</v>
      </c>
      <c r="D13" s="13">
        <v>1985</v>
      </c>
      <c r="E13" s="41">
        <f>ROUND(IF('Men''s Epée'!$A$3=1,AM13+BA13,BO13+CC13),0)</f>
        <v>2062</v>
      </c>
      <c r="F13" s="14" t="s">
        <v>4</v>
      </c>
      <c r="G13" s="16">
        <f>IF(OR('Men''s Epée'!$A$3=1,'Men''s Epée'!$AN$3=TRUE),IF(OR(F13&gt;=49,ISNUMBER(F13)=FALSE),0,VLOOKUP(F13,PointTable,G$3,TRUE)),0)</f>
        <v>0</v>
      </c>
      <c r="H13" s="15">
        <v>7</v>
      </c>
      <c r="I13" s="16">
        <f>IF(OR('Men''s Epée'!$A$3=1,'Men''s Epée'!$AO$3=TRUE),IF(OR(H13&gt;=49,ISNUMBER(H13)=FALSE),0,VLOOKUP(H13,PointTable,I$3,TRUE)),0)</f>
        <v>690</v>
      </c>
      <c r="J13" s="15">
        <v>13</v>
      </c>
      <c r="K13" s="16">
        <f>IF(OR('Men''s Epée'!$A$3=1,'Men''s Epée'!$AP$3=TRUE),IF(OR(J13&gt;=33,ISNUMBER(J13)=FALSE),0,VLOOKUP(J13,PointTable,K$3,TRUE)),0)</f>
        <v>506</v>
      </c>
      <c r="L13" s="15">
        <v>20</v>
      </c>
      <c r="M13" s="16">
        <f>IF(OR('Men''s Epée'!$A$3=1,'Men''s Epée'!$AQ$3=TRUE),IF(OR(L13&gt;=49,ISNUMBER(L13)=FALSE),0,VLOOKUP(L13,PointTable,M$3,TRUE)),0)</f>
        <v>335</v>
      </c>
      <c r="N13" s="17">
        <v>465.63</v>
      </c>
      <c r="O13" s="17">
        <v>200</v>
      </c>
      <c r="P13" s="17">
        <v>200</v>
      </c>
      <c r="Q13" s="17"/>
      <c r="R13" s="17"/>
      <c r="S13" s="17"/>
      <c r="T13" s="17"/>
      <c r="U13" s="17"/>
      <c r="V13" s="17"/>
      <c r="W13" s="18"/>
      <c r="X13" s="17">
        <v>428.188</v>
      </c>
      <c r="Y13" s="17"/>
      <c r="Z13" s="17"/>
      <c r="AA13" s="18"/>
      <c r="AC13" s="19">
        <f t="shared" si="1"/>
        <v>465.63</v>
      </c>
      <c r="AD13" s="19">
        <f t="shared" si="23"/>
        <v>200</v>
      </c>
      <c r="AE13" s="19">
        <f t="shared" si="24"/>
        <v>200</v>
      </c>
      <c r="AF13" s="19">
        <f t="shared" si="25"/>
        <v>0</v>
      </c>
      <c r="AG13" s="19">
        <f t="shared" si="26"/>
        <v>0</v>
      </c>
      <c r="AH13" s="19">
        <f t="shared" si="27"/>
        <v>0</v>
      </c>
      <c r="AI13" s="19">
        <f t="shared" si="28"/>
        <v>0</v>
      </c>
      <c r="AJ13" s="19">
        <f t="shared" si="29"/>
        <v>0</v>
      </c>
      <c r="AK13" s="19">
        <f t="shared" si="30"/>
        <v>0</v>
      </c>
      <c r="AL13" s="19">
        <f t="shared" si="31"/>
        <v>0</v>
      </c>
      <c r="AM13" s="19">
        <f t="shared" si="32"/>
        <v>865.63</v>
      </c>
      <c r="AN13" s="19">
        <f t="shared" si="3"/>
        <v>0</v>
      </c>
      <c r="AO13" s="19">
        <f t="shared" si="4"/>
        <v>690</v>
      </c>
      <c r="AP13" s="19">
        <f t="shared" si="5"/>
        <v>506</v>
      </c>
      <c r="AQ13" s="19">
        <f t="shared" si="6"/>
        <v>335</v>
      </c>
      <c r="AR13" s="19">
        <f t="shared" si="33"/>
        <v>0</v>
      </c>
      <c r="AS13" s="19">
        <f t="shared" si="34"/>
        <v>0</v>
      </c>
      <c r="AT13" s="19">
        <f t="shared" si="35"/>
        <v>0</v>
      </c>
      <c r="AU13" s="19">
        <f t="shared" si="36"/>
        <v>0</v>
      </c>
      <c r="AV13" s="19">
        <f t="shared" si="37"/>
        <v>0</v>
      </c>
      <c r="AW13" s="19">
        <f t="shared" si="7"/>
        <v>428.188</v>
      </c>
      <c r="AX13" s="19">
        <f t="shared" si="8"/>
        <v>0</v>
      </c>
      <c r="AY13" s="19">
        <f t="shared" si="9"/>
        <v>0</v>
      </c>
      <c r="AZ13" s="19">
        <f t="shared" si="10"/>
        <v>0</v>
      </c>
      <c r="BA13" s="19">
        <f t="shared" si="38"/>
        <v>1196</v>
      </c>
      <c r="BB13" s="19">
        <f t="shared" si="11"/>
        <v>428.188</v>
      </c>
      <c r="BC13" s="19">
        <f t="shared" si="12"/>
        <v>0</v>
      </c>
      <c r="BE13" s="20">
        <f t="shared" si="13"/>
        <v>465.63</v>
      </c>
      <c r="BF13" s="20">
        <f t="shared" si="39"/>
        <v>200</v>
      </c>
      <c r="BG13" s="20">
        <f t="shared" si="40"/>
        <v>200</v>
      </c>
      <c r="BH13" s="20">
        <f t="shared" si="41"/>
        <v>0</v>
      </c>
      <c r="BI13" s="20">
        <f t="shared" si="42"/>
        <v>0</v>
      </c>
      <c r="BJ13" s="20">
        <f t="shared" si="43"/>
        <v>0</v>
      </c>
      <c r="BK13" s="20">
        <f t="shared" si="44"/>
        <v>0</v>
      </c>
      <c r="BL13" s="20">
        <f t="shared" si="45"/>
        <v>0</v>
      </c>
      <c r="BM13" s="20">
        <f t="shared" si="46"/>
        <v>0</v>
      </c>
      <c r="BN13" s="20">
        <f t="shared" si="47"/>
        <v>0</v>
      </c>
      <c r="BO13" s="8">
        <f t="shared" si="48"/>
        <v>865.63</v>
      </c>
      <c r="BP13" s="8">
        <f>IF('Men''s Epée'!$AN$3=TRUE,G13,0)</f>
        <v>0</v>
      </c>
      <c r="BQ13" s="8">
        <f>IF('Men''s Epée'!$AO$3=TRUE,I13,0)</f>
        <v>690</v>
      </c>
      <c r="BR13" s="8">
        <f>IF('Men''s Epée'!$AP$3=TRUE,K13,0)</f>
        <v>506</v>
      </c>
      <c r="BS13" s="8">
        <f>IF('Men''s Epée'!$AQ$3=TRUE,M13,0)</f>
        <v>335</v>
      </c>
      <c r="BT13" s="8">
        <f t="shared" si="49"/>
        <v>0</v>
      </c>
      <c r="BU13" s="8">
        <f t="shared" si="50"/>
        <v>0</v>
      </c>
      <c r="BV13" s="8">
        <f t="shared" si="51"/>
        <v>0</v>
      </c>
      <c r="BW13" s="8">
        <f t="shared" si="52"/>
        <v>0</v>
      </c>
      <c r="BX13" s="8">
        <f t="shared" si="53"/>
        <v>0</v>
      </c>
      <c r="BY13" s="20">
        <f t="shared" si="15"/>
        <v>428.188</v>
      </c>
      <c r="BZ13" s="20">
        <f t="shared" si="16"/>
        <v>0</v>
      </c>
      <c r="CA13" s="20">
        <f t="shared" si="17"/>
        <v>0</v>
      </c>
      <c r="CB13" s="20">
        <f t="shared" si="18"/>
        <v>0</v>
      </c>
      <c r="CC13" s="8">
        <f t="shared" si="54"/>
        <v>1196</v>
      </c>
      <c r="CD13" s="8">
        <f t="shared" si="19"/>
        <v>428.188</v>
      </c>
      <c r="CE13" s="8">
        <f t="shared" si="20"/>
        <v>0</v>
      </c>
      <c r="CF13" s="8">
        <f t="shared" si="21"/>
        <v>2062</v>
      </c>
    </row>
    <row r="14" spans="1:84" ht="13.5">
      <c r="A14" s="11" t="str">
        <f t="shared" si="0"/>
        <v>11</v>
      </c>
      <c r="B14" s="11">
        <f t="shared" si="22"/>
      </c>
      <c r="C14" s="12" t="s">
        <v>29</v>
      </c>
      <c r="D14" s="13">
        <v>1971</v>
      </c>
      <c r="E14" s="41">
        <f>ROUND(IF('Men''s Epée'!$A$3=1,AM14+BA14,BO14+CC14),0)</f>
        <v>1967</v>
      </c>
      <c r="F14" s="14">
        <v>8</v>
      </c>
      <c r="G14" s="16">
        <f>IF(OR('Men''s Epée'!$A$3=1,'Men''s Epée'!$AN$3=TRUE),IF(OR(F14&gt;=49,ISNUMBER(F14)=FALSE),0,VLOOKUP(F14,PointTable,G$3,TRUE)),0)</f>
        <v>685</v>
      </c>
      <c r="H14" s="15" t="s">
        <v>4</v>
      </c>
      <c r="I14" s="16">
        <f>IF(OR('Men''s Epée'!$A$3=1,'Men''s Epée'!$AO$3=TRUE),IF(OR(H14&gt;=49,ISNUMBER(H14)=FALSE),0,VLOOKUP(H14,PointTable,I$3,TRUE)),0)</f>
        <v>0</v>
      </c>
      <c r="J14" s="15">
        <v>6</v>
      </c>
      <c r="K14" s="16">
        <f>IF(OR('Men''s Epée'!$A$3=1,'Men''s Epée'!$AP$3=TRUE),IF(OR(J14&gt;=33,ISNUMBER(J14)=FALSE),0,VLOOKUP(J14,PointTable,K$3,TRUE)),0)</f>
        <v>695</v>
      </c>
      <c r="L14" s="15">
        <v>2</v>
      </c>
      <c r="M14" s="16">
        <f>IF(OR('Men''s Epée'!$A$3=1,'Men''s Epée'!$AQ$3=TRUE),IF(OR(L14&gt;=49,ISNUMBER(L14)=FALSE),0,VLOOKUP(L14,PointTable,M$3,TRUE)),0)</f>
        <v>920</v>
      </c>
      <c r="N14" s="17">
        <v>200</v>
      </c>
      <c r="O14" s="17">
        <v>-152</v>
      </c>
      <c r="P14" s="17"/>
      <c r="Q14" s="17"/>
      <c r="R14" s="17"/>
      <c r="S14" s="17"/>
      <c r="T14" s="17"/>
      <c r="U14" s="17"/>
      <c r="V14" s="17"/>
      <c r="W14" s="18"/>
      <c r="X14" s="17"/>
      <c r="Y14" s="17"/>
      <c r="Z14" s="17"/>
      <c r="AA14" s="18"/>
      <c r="AC14" s="19">
        <f t="shared" si="1"/>
        <v>200</v>
      </c>
      <c r="AD14" s="19">
        <f t="shared" si="23"/>
        <v>152</v>
      </c>
      <c r="AE14" s="19">
        <f t="shared" si="24"/>
        <v>0</v>
      </c>
      <c r="AF14" s="19">
        <f t="shared" si="25"/>
        <v>0</v>
      </c>
      <c r="AG14" s="19">
        <f t="shared" si="26"/>
        <v>0</v>
      </c>
      <c r="AH14" s="19">
        <f t="shared" si="27"/>
        <v>0</v>
      </c>
      <c r="AI14" s="19">
        <f t="shared" si="28"/>
        <v>0</v>
      </c>
      <c r="AJ14" s="19">
        <f t="shared" si="29"/>
        <v>0</v>
      </c>
      <c r="AK14" s="19">
        <f t="shared" si="30"/>
        <v>0</v>
      </c>
      <c r="AL14" s="19">
        <f t="shared" si="31"/>
        <v>0</v>
      </c>
      <c r="AM14" s="19">
        <f t="shared" si="32"/>
        <v>352</v>
      </c>
      <c r="AN14" s="19">
        <f t="shared" si="3"/>
        <v>685</v>
      </c>
      <c r="AO14" s="19">
        <f t="shared" si="4"/>
        <v>0</v>
      </c>
      <c r="AP14" s="19">
        <f t="shared" si="5"/>
        <v>695</v>
      </c>
      <c r="AQ14" s="19">
        <f t="shared" si="6"/>
        <v>920</v>
      </c>
      <c r="AR14" s="19">
        <f t="shared" si="33"/>
        <v>0</v>
      </c>
      <c r="AS14" s="19">
        <f t="shared" si="34"/>
        <v>0</v>
      </c>
      <c r="AT14" s="19">
        <f t="shared" si="35"/>
        <v>0</v>
      </c>
      <c r="AU14" s="19">
        <f t="shared" si="36"/>
        <v>0</v>
      </c>
      <c r="AV14" s="19">
        <f t="shared" si="37"/>
        <v>0</v>
      </c>
      <c r="AW14" s="19">
        <f t="shared" si="7"/>
        <v>0</v>
      </c>
      <c r="AX14" s="19">
        <f t="shared" si="8"/>
        <v>0</v>
      </c>
      <c r="AY14" s="19">
        <f t="shared" si="9"/>
        <v>0</v>
      </c>
      <c r="AZ14" s="19">
        <f t="shared" si="10"/>
        <v>0</v>
      </c>
      <c r="BA14" s="19">
        <f t="shared" si="38"/>
        <v>1615</v>
      </c>
      <c r="BB14" s="19">
        <f t="shared" si="11"/>
        <v>0</v>
      </c>
      <c r="BC14" s="19">
        <f t="shared" si="12"/>
        <v>0</v>
      </c>
      <c r="BE14" s="20">
        <f t="shared" si="13"/>
        <v>200</v>
      </c>
      <c r="BF14" s="20">
        <f t="shared" si="39"/>
        <v>0</v>
      </c>
      <c r="BG14" s="20">
        <f t="shared" si="40"/>
        <v>0</v>
      </c>
      <c r="BH14" s="20">
        <f t="shared" si="41"/>
        <v>0</v>
      </c>
      <c r="BI14" s="20">
        <f t="shared" si="42"/>
        <v>0</v>
      </c>
      <c r="BJ14" s="20">
        <f t="shared" si="43"/>
        <v>0</v>
      </c>
      <c r="BK14" s="20">
        <f t="shared" si="44"/>
        <v>0</v>
      </c>
      <c r="BL14" s="20">
        <f t="shared" si="45"/>
        <v>0</v>
      </c>
      <c r="BM14" s="20">
        <f t="shared" si="46"/>
        <v>0</v>
      </c>
      <c r="BN14" s="20">
        <f t="shared" si="47"/>
        <v>0</v>
      </c>
      <c r="BO14" s="8">
        <f t="shared" si="48"/>
        <v>200</v>
      </c>
      <c r="BP14" s="8">
        <f>IF('Men''s Epée'!$AN$3=TRUE,G14,0)</f>
        <v>685</v>
      </c>
      <c r="BQ14" s="8">
        <f>IF('Men''s Epée'!$AO$3=TRUE,I14,0)</f>
        <v>0</v>
      </c>
      <c r="BR14" s="8">
        <f>IF('Men''s Epée'!$AP$3=TRUE,K14,0)</f>
        <v>695</v>
      </c>
      <c r="BS14" s="8">
        <f>IF('Men''s Epée'!$AQ$3=TRUE,M14,0)</f>
        <v>920</v>
      </c>
      <c r="BT14" s="8">
        <f t="shared" si="49"/>
        <v>0</v>
      </c>
      <c r="BU14" s="8">
        <f t="shared" si="50"/>
        <v>0</v>
      </c>
      <c r="BV14" s="8">
        <f t="shared" si="51"/>
        <v>0</v>
      </c>
      <c r="BW14" s="8">
        <f t="shared" si="52"/>
        <v>0</v>
      </c>
      <c r="BX14" s="8">
        <f t="shared" si="53"/>
        <v>0</v>
      </c>
      <c r="BY14" s="20">
        <f t="shared" si="15"/>
        <v>0</v>
      </c>
      <c r="BZ14" s="20">
        <f t="shared" si="16"/>
        <v>0</v>
      </c>
      <c r="CA14" s="20">
        <f t="shared" si="17"/>
        <v>0</v>
      </c>
      <c r="CB14" s="20">
        <f t="shared" si="18"/>
        <v>0</v>
      </c>
      <c r="CC14" s="8">
        <f t="shared" si="54"/>
        <v>1615</v>
      </c>
      <c r="CD14" s="8">
        <f t="shared" si="19"/>
        <v>0</v>
      </c>
      <c r="CE14" s="8">
        <f t="shared" si="20"/>
        <v>0</v>
      </c>
      <c r="CF14" s="8">
        <f t="shared" si="21"/>
        <v>1815</v>
      </c>
    </row>
    <row r="15" spans="1:84" ht="13.5">
      <c r="A15" s="11" t="str">
        <f t="shared" si="0"/>
        <v>12</v>
      </c>
      <c r="B15" s="11">
        <f t="shared" si="22"/>
      </c>
      <c r="C15" s="12" t="s">
        <v>243</v>
      </c>
      <c r="D15" s="13">
        <v>1977</v>
      </c>
      <c r="E15" s="41">
        <f>ROUND(IF('Men''s Epée'!$A$3=1,AM15+BA15,BO15+CC15),0)</f>
        <v>1700</v>
      </c>
      <c r="F15" s="14">
        <v>5</v>
      </c>
      <c r="G15" s="16">
        <f>IF(OR('Men''s Epée'!$A$3=1,'Men''s Epée'!$AN$3=TRUE),IF(OR(F15&gt;=49,ISNUMBER(F15)=FALSE),0,VLOOKUP(F15,PointTable,G$3,TRUE)),0)</f>
        <v>700</v>
      </c>
      <c r="H15" s="15" t="s">
        <v>4</v>
      </c>
      <c r="I15" s="16">
        <f>IF(OR('Men''s Epée'!$A$3=1,'Men''s Epée'!$AO$3=TRUE),IF(OR(H15&gt;=49,ISNUMBER(H15)=FALSE),0,VLOOKUP(H15,PointTable,I$3,TRUE)),0)</f>
        <v>0</v>
      </c>
      <c r="J15" s="15">
        <v>1</v>
      </c>
      <c r="K15" s="16">
        <f>IF(OR('Men''s Epée'!$A$3=1,'Men''s Epée'!$AP$3=TRUE),IF(OR(J15&gt;=33,ISNUMBER(J15)=FALSE),0,VLOOKUP(J15,PointTable,K$3,TRUE)),0)</f>
        <v>1000</v>
      </c>
      <c r="L15" s="15" t="s">
        <v>4</v>
      </c>
      <c r="M15" s="16">
        <f>IF(OR('Men''s Epée'!$A$3=1,'Men''s Epée'!$AQ$3=TRUE),IF(OR(L15&gt;=49,ISNUMBER(L15)=FALSE),0,VLOOKUP(L15,PointTable,M$3,TRUE)),0)</f>
        <v>0</v>
      </c>
      <c r="N15" s="17"/>
      <c r="O15" s="17"/>
      <c r="P15" s="17"/>
      <c r="Q15" s="17"/>
      <c r="R15" s="17"/>
      <c r="S15" s="17"/>
      <c r="T15" s="17"/>
      <c r="U15" s="17"/>
      <c r="V15" s="17"/>
      <c r="W15" s="18"/>
      <c r="X15" s="17"/>
      <c r="Y15" s="17"/>
      <c r="Z15" s="17"/>
      <c r="AA15" s="18"/>
      <c r="AC15" s="19">
        <f t="shared" si="1"/>
        <v>0</v>
      </c>
      <c r="AD15" s="19">
        <f t="shared" si="23"/>
        <v>0</v>
      </c>
      <c r="AE15" s="19">
        <f t="shared" si="24"/>
        <v>0</v>
      </c>
      <c r="AF15" s="19">
        <f t="shared" si="25"/>
        <v>0</v>
      </c>
      <c r="AG15" s="19">
        <f t="shared" si="26"/>
        <v>0</v>
      </c>
      <c r="AH15" s="19">
        <f t="shared" si="27"/>
        <v>0</v>
      </c>
      <c r="AI15" s="19">
        <f t="shared" si="28"/>
        <v>0</v>
      </c>
      <c r="AJ15" s="19">
        <f t="shared" si="29"/>
        <v>0</v>
      </c>
      <c r="AK15" s="19">
        <f t="shared" si="30"/>
        <v>0</v>
      </c>
      <c r="AL15" s="19">
        <f t="shared" si="31"/>
        <v>0</v>
      </c>
      <c r="AM15" s="19">
        <f t="shared" si="32"/>
        <v>0</v>
      </c>
      <c r="AN15" s="19">
        <f t="shared" si="3"/>
        <v>700</v>
      </c>
      <c r="AO15" s="19">
        <f t="shared" si="4"/>
        <v>0</v>
      </c>
      <c r="AP15" s="19">
        <f t="shared" si="5"/>
        <v>1000</v>
      </c>
      <c r="AQ15" s="19">
        <f t="shared" si="6"/>
        <v>0</v>
      </c>
      <c r="AR15" s="19">
        <f t="shared" si="33"/>
        <v>0</v>
      </c>
      <c r="AS15" s="19">
        <f t="shared" si="34"/>
        <v>0</v>
      </c>
      <c r="AT15" s="19">
        <f t="shared" si="35"/>
        <v>0</v>
      </c>
      <c r="AU15" s="19">
        <f t="shared" si="36"/>
        <v>0</v>
      </c>
      <c r="AV15" s="19">
        <f t="shared" si="37"/>
        <v>0</v>
      </c>
      <c r="AW15" s="19">
        <f t="shared" si="7"/>
        <v>0</v>
      </c>
      <c r="AX15" s="19">
        <f t="shared" si="8"/>
        <v>0</v>
      </c>
      <c r="AY15" s="19">
        <f t="shared" si="9"/>
        <v>0</v>
      </c>
      <c r="AZ15" s="19">
        <f t="shared" si="10"/>
        <v>0</v>
      </c>
      <c r="BA15" s="19">
        <f t="shared" si="38"/>
        <v>1700</v>
      </c>
      <c r="BB15" s="19">
        <f t="shared" si="11"/>
        <v>0</v>
      </c>
      <c r="BC15" s="19">
        <f t="shared" si="12"/>
        <v>0</v>
      </c>
      <c r="BE15" s="20">
        <f t="shared" si="13"/>
        <v>0</v>
      </c>
      <c r="BF15" s="20">
        <f t="shared" si="39"/>
        <v>0</v>
      </c>
      <c r="BG15" s="20">
        <f t="shared" si="40"/>
        <v>0</v>
      </c>
      <c r="BH15" s="20">
        <f t="shared" si="41"/>
        <v>0</v>
      </c>
      <c r="BI15" s="20">
        <f t="shared" si="42"/>
        <v>0</v>
      </c>
      <c r="BJ15" s="20">
        <f t="shared" si="43"/>
        <v>0</v>
      </c>
      <c r="BK15" s="20">
        <f t="shared" si="44"/>
        <v>0</v>
      </c>
      <c r="BL15" s="20">
        <f t="shared" si="45"/>
        <v>0</v>
      </c>
      <c r="BM15" s="20">
        <f t="shared" si="46"/>
        <v>0</v>
      </c>
      <c r="BN15" s="20">
        <f t="shared" si="47"/>
        <v>0</v>
      </c>
      <c r="BO15" s="8">
        <f t="shared" si="48"/>
        <v>0</v>
      </c>
      <c r="BP15" s="8">
        <f>IF('Men''s Epée'!$AN$3=TRUE,G15,0)</f>
        <v>700</v>
      </c>
      <c r="BQ15" s="8">
        <f>IF('Men''s Epée'!$AO$3=TRUE,I15,0)</f>
        <v>0</v>
      </c>
      <c r="BR15" s="8">
        <f>IF('Men''s Epée'!$AP$3=TRUE,K15,0)</f>
        <v>1000</v>
      </c>
      <c r="BS15" s="8">
        <f>IF('Men''s Epée'!$AQ$3=TRUE,M15,0)</f>
        <v>0</v>
      </c>
      <c r="BT15" s="8">
        <f t="shared" si="49"/>
        <v>0</v>
      </c>
      <c r="BU15" s="8">
        <f t="shared" si="50"/>
        <v>0</v>
      </c>
      <c r="BV15" s="8">
        <f t="shared" si="51"/>
        <v>0</v>
      </c>
      <c r="BW15" s="8">
        <f t="shared" si="52"/>
        <v>0</v>
      </c>
      <c r="BX15" s="8">
        <f t="shared" si="53"/>
        <v>0</v>
      </c>
      <c r="BY15" s="20">
        <f t="shared" si="15"/>
        <v>0</v>
      </c>
      <c r="BZ15" s="20">
        <f t="shared" si="16"/>
        <v>0</v>
      </c>
      <c r="CA15" s="20">
        <f t="shared" si="17"/>
        <v>0</v>
      </c>
      <c r="CB15" s="20">
        <f t="shared" si="18"/>
        <v>0</v>
      </c>
      <c r="CC15" s="8">
        <f t="shared" si="54"/>
        <v>1700</v>
      </c>
      <c r="CD15" s="8">
        <f t="shared" si="19"/>
        <v>0</v>
      </c>
      <c r="CE15" s="8">
        <f t="shared" si="20"/>
        <v>0</v>
      </c>
      <c r="CF15" s="8">
        <f t="shared" si="21"/>
        <v>1700</v>
      </c>
    </row>
    <row r="16" spans="1:84" ht="13.5">
      <c r="A16" s="11" t="str">
        <f t="shared" si="0"/>
        <v>13</v>
      </c>
      <c r="B16" s="11" t="str">
        <f t="shared" si="22"/>
        <v>#</v>
      </c>
      <c r="C16" s="12" t="s">
        <v>80</v>
      </c>
      <c r="D16" s="13">
        <v>1984</v>
      </c>
      <c r="E16" s="41">
        <f>ROUND(IF('Men''s Epée'!$A$3=1,AM16+BA16,BO16+CC16),0)</f>
        <v>1695</v>
      </c>
      <c r="F16" s="14">
        <v>19</v>
      </c>
      <c r="G16" s="16">
        <f>IF(OR('Men''s Epée'!$A$3=1,'Men''s Epée'!$AN$3=TRUE),IF(OR(F16&gt;=49,ISNUMBER(F16)=FALSE),0,VLOOKUP(F16,PointTable,G$3,TRUE)),0)</f>
        <v>346</v>
      </c>
      <c r="H16" s="15">
        <v>19.5</v>
      </c>
      <c r="I16" s="16">
        <f>IF(OR('Men''s Epée'!$A$3=1,'Men''s Epée'!$AO$3=TRUE),IF(OR(H16&gt;=49,ISNUMBER(H16)=FALSE),0,VLOOKUP(H16,PointTable,I$3,TRUE)),0)</f>
        <v>345</v>
      </c>
      <c r="J16" s="15">
        <v>10</v>
      </c>
      <c r="K16" s="16">
        <f>IF(OR('Men''s Epée'!$A$3=1,'Men''s Epée'!$AP$3=TRUE),IF(OR(J16&gt;=33,ISNUMBER(J16)=FALSE),0,VLOOKUP(J16,PointTable,K$3,TRUE)),0)</f>
        <v>533</v>
      </c>
      <c r="L16" s="15">
        <v>8</v>
      </c>
      <c r="M16" s="16">
        <f>IF(OR('Men''s Epée'!$A$3=1,'Men''s Epée'!$AQ$3=TRUE),IF(OR(L16&gt;=49,ISNUMBER(L16)=FALSE),0,VLOOKUP(L16,PointTable,M$3,TRUE)),0)</f>
        <v>685</v>
      </c>
      <c r="N16" s="17">
        <v>476.918</v>
      </c>
      <c r="O16" s="17"/>
      <c r="P16" s="17"/>
      <c r="Q16" s="17"/>
      <c r="R16" s="17"/>
      <c r="S16" s="17"/>
      <c r="T16" s="17"/>
      <c r="U16" s="17"/>
      <c r="V16" s="17"/>
      <c r="W16" s="18"/>
      <c r="X16" s="17"/>
      <c r="Y16" s="17"/>
      <c r="Z16" s="17"/>
      <c r="AA16" s="18"/>
      <c r="AC16" s="19">
        <f t="shared" si="1"/>
        <v>476.918</v>
      </c>
      <c r="AD16" s="19">
        <f t="shared" si="23"/>
        <v>0</v>
      </c>
      <c r="AE16" s="19">
        <f t="shared" si="24"/>
        <v>0</v>
      </c>
      <c r="AF16" s="19">
        <f t="shared" si="25"/>
        <v>0</v>
      </c>
      <c r="AG16" s="19">
        <f t="shared" si="26"/>
        <v>0</v>
      </c>
      <c r="AH16" s="19">
        <f t="shared" si="27"/>
        <v>0</v>
      </c>
      <c r="AI16" s="19">
        <f t="shared" si="28"/>
        <v>0</v>
      </c>
      <c r="AJ16" s="19">
        <f t="shared" si="29"/>
        <v>0</v>
      </c>
      <c r="AK16" s="19">
        <f t="shared" si="30"/>
        <v>0</v>
      </c>
      <c r="AL16" s="19">
        <f t="shared" si="31"/>
        <v>0</v>
      </c>
      <c r="AM16" s="19">
        <f t="shared" si="32"/>
        <v>476.918</v>
      </c>
      <c r="AN16" s="19">
        <f t="shared" si="3"/>
        <v>346</v>
      </c>
      <c r="AO16" s="19">
        <f t="shared" si="4"/>
        <v>345</v>
      </c>
      <c r="AP16" s="19">
        <f t="shared" si="5"/>
        <v>533</v>
      </c>
      <c r="AQ16" s="19">
        <f t="shared" si="6"/>
        <v>685</v>
      </c>
      <c r="AR16" s="19">
        <f t="shared" si="33"/>
        <v>0</v>
      </c>
      <c r="AS16" s="19">
        <f t="shared" si="34"/>
        <v>0</v>
      </c>
      <c r="AT16" s="19">
        <f t="shared" si="35"/>
        <v>0</v>
      </c>
      <c r="AU16" s="19">
        <f t="shared" si="36"/>
        <v>0</v>
      </c>
      <c r="AV16" s="19">
        <f t="shared" si="37"/>
        <v>0</v>
      </c>
      <c r="AW16" s="19">
        <f t="shared" si="7"/>
        <v>0</v>
      </c>
      <c r="AX16" s="19">
        <f t="shared" si="8"/>
        <v>0</v>
      </c>
      <c r="AY16" s="19">
        <f t="shared" si="9"/>
        <v>0</v>
      </c>
      <c r="AZ16" s="19">
        <f t="shared" si="10"/>
        <v>0</v>
      </c>
      <c r="BA16" s="19">
        <f t="shared" si="38"/>
        <v>1218</v>
      </c>
      <c r="BB16" s="19">
        <f t="shared" si="11"/>
        <v>0</v>
      </c>
      <c r="BC16" s="19">
        <f t="shared" si="12"/>
        <v>0</v>
      </c>
      <c r="BE16" s="20">
        <f t="shared" si="13"/>
        <v>476.918</v>
      </c>
      <c r="BF16" s="20">
        <f t="shared" si="39"/>
        <v>0</v>
      </c>
      <c r="BG16" s="20">
        <f t="shared" si="40"/>
        <v>0</v>
      </c>
      <c r="BH16" s="20">
        <f t="shared" si="41"/>
        <v>0</v>
      </c>
      <c r="BI16" s="20">
        <f t="shared" si="42"/>
        <v>0</v>
      </c>
      <c r="BJ16" s="20">
        <f t="shared" si="43"/>
        <v>0</v>
      </c>
      <c r="BK16" s="20">
        <f t="shared" si="44"/>
        <v>0</v>
      </c>
      <c r="BL16" s="20">
        <f t="shared" si="45"/>
        <v>0</v>
      </c>
      <c r="BM16" s="20">
        <f t="shared" si="46"/>
        <v>0</v>
      </c>
      <c r="BN16" s="20">
        <f t="shared" si="47"/>
        <v>0</v>
      </c>
      <c r="BO16" s="8">
        <f t="shared" si="48"/>
        <v>476.918</v>
      </c>
      <c r="BP16" s="8">
        <f>IF('Men''s Epée'!$AN$3=TRUE,G16,0)</f>
        <v>346</v>
      </c>
      <c r="BQ16" s="8">
        <f>IF('Men''s Epée'!$AO$3=TRUE,I16,0)</f>
        <v>345</v>
      </c>
      <c r="BR16" s="8">
        <f>IF('Men''s Epée'!$AP$3=TRUE,K16,0)</f>
        <v>533</v>
      </c>
      <c r="BS16" s="8">
        <f>IF('Men''s Epée'!$AQ$3=TRUE,M16,0)</f>
        <v>685</v>
      </c>
      <c r="BT16" s="8">
        <f t="shared" si="49"/>
        <v>0</v>
      </c>
      <c r="BU16" s="8">
        <f t="shared" si="50"/>
        <v>0</v>
      </c>
      <c r="BV16" s="8">
        <f t="shared" si="51"/>
        <v>0</v>
      </c>
      <c r="BW16" s="8">
        <f t="shared" si="52"/>
        <v>0</v>
      </c>
      <c r="BX16" s="8">
        <f t="shared" si="53"/>
        <v>0</v>
      </c>
      <c r="BY16" s="20">
        <f t="shared" si="15"/>
        <v>0</v>
      </c>
      <c r="BZ16" s="20">
        <f t="shared" si="16"/>
        <v>0</v>
      </c>
      <c r="CA16" s="20">
        <f t="shared" si="17"/>
        <v>0</v>
      </c>
      <c r="CB16" s="20">
        <f t="shared" si="18"/>
        <v>0</v>
      </c>
      <c r="CC16" s="8">
        <f t="shared" si="54"/>
        <v>1218</v>
      </c>
      <c r="CD16" s="8">
        <f t="shared" si="19"/>
        <v>0</v>
      </c>
      <c r="CE16" s="8">
        <f t="shared" si="20"/>
        <v>0</v>
      </c>
      <c r="CF16" s="8">
        <f t="shared" si="21"/>
        <v>1695</v>
      </c>
    </row>
    <row r="17" spans="1:84" ht="13.5">
      <c r="A17" s="11" t="str">
        <f t="shared" si="0"/>
        <v>14</v>
      </c>
      <c r="B17" s="11">
        <f t="shared" si="22"/>
      </c>
      <c r="C17" s="12" t="s">
        <v>78</v>
      </c>
      <c r="D17" s="13">
        <v>1978</v>
      </c>
      <c r="E17" s="41">
        <f>ROUND(IF('Men''s Epée'!$A$3=1,AM17+BA17,BO17+CC17),0)</f>
        <v>1640</v>
      </c>
      <c r="F17" s="14" t="s">
        <v>4</v>
      </c>
      <c r="G17" s="16">
        <f>IF(OR('Men''s Epée'!$A$3=1,'Men''s Epée'!$AN$3=TRUE),IF(OR(F17&gt;=49,ISNUMBER(F17)=FALSE),0,VLOOKUP(F17,PointTable,G$3,TRUE)),0)</f>
        <v>0</v>
      </c>
      <c r="H17" s="15" t="s">
        <v>4</v>
      </c>
      <c r="I17" s="16">
        <f>IF(OR('Men''s Epée'!$A$3=1,'Men''s Epée'!$AO$3=TRUE),IF(OR(H17&gt;=49,ISNUMBER(H17)=FALSE),0,VLOOKUP(H17,PointTable,I$3,TRUE)),0)</f>
        <v>0</v>
      </c>
      <c r="J17" s="15">
        <v>27</v>
      </c>
      <c r="K17" s="16">
        <f>IF(OR('Men''s Epée'!$A$3=1,'Men''s Epée'!$AP$3=TRUE),IF(OR(J17&gt;=33,ISNUMBER(J17)=FALSE),0,VLOOKUP(J17,PointTable,K$3,TRUE)),0)</f>
        <v>285</v>
      </c>
      <c r="L17" s="15">
        <v>16</v>
      </c>
      <c r="M17" s="16">
        <f>IF(OR('Men''s Epée'!$A$3=1,'Men''s Epée'!$AQ$3=TRUE),IF(OR(L17&gt;=49,ISNUMBER(L17)=FALSE),0,VLOOKUP(L17,PointTable,M$3,TRUE)),0)</f>
        <v>500</v>
      </c>
      <c r="N17" s="17">
        <v>855.066</v>
      </c>
      <c r="O17" s="17"/>
      <c r="P17" s="17"/>
      <c r="Q17" s="17"/>
      <c r="R17" s="17"/>
      <c r="S17" s="17"/>
      <c r="T17" s="17"/>
      <c r="U17" s="17"/>
      <c r="V17" s="17"/>
      <c r="W17" s="18"/>
      <c r="X17" s="17">
        <v>157.98600000000002</v>
      </c>
      <c r="Y17" s="17"/>
      <c r="Z17" s="17"/>
      <c r="AA17" s="18"/>
      <c r="AC17" s="19">
        <f t="shared" si="1"/>
        <v>855.066</v>
      </c>
      <c r="AD17" s="19">
        <f t="shared" si="23"/>
        <v>0</v>
      </c>
      <c r="AE17" s="19">
        <f t="shared" si="24"/>
        <v>0</v>
      </c>
      <c r="AF17" s="19">
        <f t="shared" si="25"/>
        <v>0</v>
      </c>
      <c r="AG17" s="19">
        <f t="shared" si="26"/>
        <v>0</v>
      </c>
      <c r="AH17" s="19">
        <f t="shared" si="27"/>
        <v>0</v>
      </c>
      <c r="AI17" s="19">
        <f t="shared" si="28"/>
        <v>0</v>
      </c>
      <c r="AJ17" s="19">
        <f t="shared" si="29"/>
        <v>0</v>
      </c>
      <c r="AK17" s="19">
        <f t="shared" si="30"/>
        <v>0</v>
      </c>
      <c r="AL17" s="19">
        <f t="shared" si="31"/>
        <v>0</v>
      </c>
      <c r="AM17" s="19">
        <f t="shared" si="32"/>
        <v>855.066</v>
      </c>
      <c r="AN17" s="19">
        <f>G17</f>
        <v>0</v>
      </c>
      <c r="AO17" s="19">
        <f>I17</f>
        <v>0</v>
      </c>
      <c r="AP17" s="19">
        <f>K17</f>
        <v>285</v>
      </c>
      <c r="AQ17" s="19">
        <f>M17</f>
        <v>500</v>
      </c>
      <c r="AR17" s="19">
        <f t="shared" si="33"/>
        <v>0</v>
      </c>
      <c r="AS17" s="19">
        <f t="shared" si="34"/>
        <v>0</v>
      </c>
      <c r="AT17" s="19">
        <f t="shared" si="35"/>
        <v>0</v>
      </c>
      <c r="AU17" s="19">
        <f t="shared" si="36"/>
        <v>0</v>
      </c>
      <c r="AV17" s="19">
        <f t="shared" si="37"/>
        <v>0</v>
      </c>
      <c r="AW17" s="19">
        <f t="shared" si="7"/>
        <v>157.98600000000002</v>
      </c>
      <c r="AX17" s="19">
        <f t="shared" si="8"/>
        <v>0</v>
      </c>
      <c r="AY17" s="19">
        <f t="shared" si="9"/>
        <v>0</v>
      </c>
      <c r="AZ17" s="19">
        <f t="shared" si="10"/>
        <v>0</v>
      </c>
      <c r="BA17" s="19">
        <f t="shared" si="38"/>
        <v>785</v>
      </c>
      <c r="BB17" s="19">
        <f>LARGE(AR17:AZ17,1)</f>
        <v>157.98600000000002</v>
      </c>
      <c r="BC17" s="19">
        <f>LARGE(AR17:AZ17,2)</f>
        <v>0</v>
      </c>
      <c r="BE17" s="20">
        <f t="shared" si="13"/>
        <v>855.066</v>
      </c>
      <c r="BF17" s="20">
        <f t="shared" si="39"/>
        <v>0</v>
      </c>
      <c r="BG17" s="20">
        <f t="shared" si="40"/>
        <v>0</v>
      </c>
      <c r="BH17" s="20">
        <f t="shared" si="41"/>
        <v>0</v>
      </c>
      <c r="BI17" s="20">
        <f t="shared" si="42"/>
        <v>0</v>
      </c>
      <c r="BJ17" s="20">
        <f t="shared" si="43"/>
        <v>0</v>
      </c>
      <c r="BK17" s="20">
        <f t="shared" si="44"/>
        <v>0</v>
      </c>
      <c r="BL17" s="20">
        <f t="shared" si="45"/>
        <v>0</v>
      </c>
      <c r="BM17" s="20">
        <f t="shared" si="46"/>
        <v>0</v>
      </c>
      <c r="BN17" s="20">
        <f t="shared" si="47"/>
        <v>0</v>
      </c>
      <c r="BO17" s="8">
        <f t="shared" si="48"/>
        <v>855.066</v>
      </c>
      <c r="BP17" s="8">
        <f>IF('Men''s Epée'!$AN$3=TRUE,G17,0)</f>
        <v>0</v>
      </c>
      <c r="BQ17" s="8">
        <f>IF('Men''s Epée'!$AO$3=TRUE,I17,0)</f>
        <v>0</v>
      </c>
      <c r="BR17" s="8">
        <f>IF('Men''s Epée'!$AP$3=TRUE,K17,0)</f>
        <v>285</v>
      </c>
      <c r="BS17" s="8">
        <f>IF('Men''s Epée'!$AQ$3=TRUE,M17,0)</f>
        <v>500</v>
      </c>
      <c r="BT17" s="8">
        <f t="shared" si="49"/>
        <v>0</v>
      </c>
      <c r="BU17" s="8">
        <f t="shared" si="50"/>
        <v>0</v>
      </c>
      <c r="BV17" s="8">
        <f t="shared" si="51"/>
        <v>0</v>
      </c>
      <c r="BW17" s="8">
        <f t="shared" si="52"/>
        <v>0</v>
      </c>
      <c r="BX17" s="8">
        <f t="shared" si="53"/>
        <v>0</v>
      </c>
      <c r="BY17" s="20">
        <f t="shared" si="15"/>
        <v>157.98600000000002</v>
      </c>
      <c r="BZ17" s="20">
        <f t="shared" si="16"/>
        <v>0</v>
      </c>
      <c r="CA17" s="20">
        <f t="shared" si="17"/>
        <v>0</v>
      </c>
      <c r="CB17" s="20">
        <f t="shared" si="18"/>
        <v>0</v>
      </c>
      <c r="CC17" s="8">
        <f t="shared" si="54"/>
        <v>785</v>
      </c>
      <c r="CD17" s="8">
        <f>LARGE(BT17:CB17,1)</f>
        <v>157.98600000000002</v>
      </c>
      <c r="CE17" s="8">
        <f>LARGE(BT17:CB17,2)</f>
        <v>0</v>
      </c>
      <c r="CF17" s="8">
        <f>ROUND(BO17+CC17,0)</f>
        <v>1640</v>
      </c>
    </row>
    <row r="18" spans="1:84" ht="13.5">
      <c r="A18" s="11" t="str">
        <f t="shared" si="0"/>
        <v>15</v>
      </c>
      <c r="B18" s="11">
        <f t="shared" si="22"/>
      </c>
      <c r="C18" s="12" t="s">
        <v>34</v>
      </c>
      <c r="D18" s="13">
        <v>1982</v>
      </c>
      <c r="E18" s="41">
        <f>ROUND(IF('Men''s Epée'!$A$3=1,AM18+BA18,BO18+CC18),0)</f>
        <v>1381</v>
      </c>
      <c r="F18" s="14">
        <v>11</v>
      </c>
      <c r="G18" s="16">
        <f>IF(OR('Men''s Epée'!$A$3=1,'Men''s Epée'!$AN$3=TRUE),IF(OR(F18&gt;=49,ISNUMBER(F18)=FALSE),0,VLOOKUP(F18,PointTable,G$3,TRUE)),0)</f>
        <v>531</v>
      </c>
      <c r="H18" s="15">
        <v>3</v>
      </c>
      <c r="I18" s="16">
        <f>IF(OR('Men''s Epée'!$A$3=1,'Men''s Epée'!$AO$3=TRUE),IF(OR(H18&gt;=49,ISNUMBER(H18)=FALSE),0,VLOOKUP(H18,PointTable,I$3,TRUE)),0)</f>
        <v>850</v>
      </c>
      <c r="J18" s="15">
        <v>15</v>
      </c>
      <c r="K18" s="16">
        <f>IF(OR('Men''s Epée'!$A$3=1,'Men''s Epée'!$AP$3=TRUE),IF(OR(J18&gt;=33,ISNUMBER(J18)=FALSE),0,VLOOKUP(J18,PointTable,K$3,TRUE)),0)</f>
        <v>502</v>
      </c>
      <c r="L18" s="15">
        <v>13</v>
      </c>
      <c r="M18" s="16">
        <f>IF(OR('Men''s Epée'!$A$3=1,'Men''s Epée'!$AQ$3=TRUE),IF(OR(L18&gt;=49,ISNUMBER(L18)=FALSE),0,VLOOKUP(L18,PointTable,M$3,TRUE)),0)</f>
        <v>515</v>
      </c>
      <c r="N18" s="17"/>
      <c r="O18" s="17"/>
      <c r="P18" s="17"/>
      <c r="Q18" s="17"/>
      <c r="R18" s="17"/>
      <c r="S18" s="17"/>
      <c r="T18" s="17"/>
      <c r="U18" s="17"/>
      <c r="V18" s="17"/>
      <c r="W18" s="18"/>
      <c r="X18" s="17"/>
      <c r="Y18" s="17"/>
      <c r="Z18" s="17"/>
      <c r="AA18" s="18"/>
      <c r="AC18" s="19">
        <f t="shared" si="1"/>
        <v>0</v>
      </c>
      <c r="AD18" s="19">
        <f t="shared" si="23"/>
        <v>0</v>
      </c>
      <c r="AE18" s="19">
        <f t="shared" si="24"/>
        <v>0</v>
      </c>
      <c r="AF18" s="19">
        <f t="shared" si="25"/>
        <v>0</v>
      </c>
      <c r="AG18" s="19">
        <f t="shared" si="26"/>
        <v>0</v>
      </c>
      <c r="AH18" s="19">
        <f t="shared" si="27"/>
        <v>0</v>
      </c>
      <c r="AI18" s="19">
        <f t="shared" si="28"/>
        <v>0</v>
      </c>
      <c r="AJ18" s="19">
        <f t="shared" si="29"/>
        <v>0</v>
      </c>
      <c r="AK18" s="19">
        <f t="shared" si="30"/>
        <v>0</v>
      </c>
      <c r="AL18" s="19">
        <f t="shared" si="31"/>
        <v>0</v>
      </c>
      <c r="AM18" s="19">
        <f t="shared" si="32"/>
        <v>0</v>
      </c>
      <c r="AN18" s="19">
        <f t="shared" si="3"/>
        <v>531</v>
      </c>
      <c r="AO18" s="19">
        <f t="shared" si="4"/>
        <v>850</v>
      </c>
      <c r="AP18" s="19">
        <f t="shared" si="5"/>
        <v>502</v>
      </c>
      <c r="AQ18" s="19">
        <f t="shared" si="6"/>
        <v>515</v>
      </c>
      <c r="AR18" s="19">
        <f t="shared" si="33"/>
        <v>0</v>
      </c>
      <c r="AS18" s="19">
        <f t="shared" si="34"/>
        <v>0</v>
      </c>
      <c r="AT18" s="19">
        <f t="shared" si="35"/>
        <v>0</v>
      </c>
      <c r="AU18" s="19">
        <f t="shared" si="36"/>
        <v>0</v>
      </c>
      <c r="AV18" s="19">
        <f t="shared" si="37"/>
        <v>0</v>
      </c>
      <c r="AW18" s="19">
        <f t="shared" si="7"/>
        <v>0</v>
      </c>
      <c r="AX18" s="19">
        <f t="shared" si="8"/>
        <v>0</v>
      </c>
      <c r="AY18" s="19">
        <f t="shared" si="9"/>
        <v>0</v>
      </c>
      <c r="AZ18" s="19">
        <f t="shared" si="10"/>
        <v>0</v>
      </c>
      <c r="BA18" s="19">
        <f t="shared" si="38"/>
        <v>1381</v>
      </c>
      <c r="BB18" s="19">
        <f t="shared" si="11"/>
        <v>0</v>
      </c>
      <c r="BC18" s="19">
        <f t="shared" si="12"/>
        <v>0</v>
      </c>
      <c r="BE18" s="20">
        <f t="shared" si="13"/>
        <v>0</v>
      </c>
      <c r="BF18" s="20">
        <f t="shared" si="39"/>
        <v>0</v>
      </c>
      <c r="BG18" s="20">
        <f t="shared" si="40"/>
        <v>0</v>
      </c>
      <c r="BH18" s="20">
        <f t="shared" si="41"/>
        <v>0</v>
      </c>
      <c r="BI18" s="20">
        <f t="shared" si="42"/>
        <v>0</v>
      </c>
      <c r="BJ18" s="20">
        <f t="shared" si="43"/>
        <v>0</v>
      </c>
      <c r="BK18" s="20">
        <f t="shared" si="44"/>
        <v>0</v>
      </c>
      <c r="BL18" s="20">
        <f t="shared" si="45"/>
        <v>0</v>
      </c>
      <c r="BM18" s="20">
        <f t="shared" si="46"/>
        <v>0</v>
      </c>
      <c r="BN18" s="20">
        <f t="shared" si="47"/>
        <v>0</v>
      </c>
      <c r="BO18" s="8">
        <f t="shared" si="48"/>
        <v>0</v>
      </c>
      <c r="BP18" s="8">
        <f>IF('Men''s Epée'!$AN$3=TRUE,G18,0)</f>
        <v>531</v>
      </c>
      <c r="BQ18" s="8">
        <f>IF('Men''s Epée'!$AO$3=TRUE,I18,0)</f>
        <v>850</v>
      </c>
      <c r="BR18" s="8">
        <f>IF('Men''s Epée'!$AP$3=TRUE,K18,0)</f>
        <v>502</v>
      </c>
      <c r="BS18" s="8">
        <f>IF('Men''s Epée'!$AQ$3=TRUE,M18,0)</f>
        <v>515</v>
      </c>
      <c r="BT18" s="8">
        <f t="shared" si="49"/>
        <v>0</v>
      </c>
      <c r="BU18" s="8">
        <f t="shared" si="50"/>
        <v>0</v>
      </c>
      <c r="BV18" s="8">
        <f t="shared" si="51"/>
        <v>0</v>
      </c>
      <c r="BW18" s="8">
        <f t="shared" si="52"/>
        <v>0</v>
      </c>
      <c r="BX18" s="8">
        <f t="shared" si="53"/>
        <v>0</v>
      </c>
      <c r="BY18" s="20">
        <f t="shared" si="15"/>
        <v>0</v>
      </c>
      <c r="BZ18" s="20">
        <f t="shared" si="16"/>
        <v>0</v>
      </c>
      <c r="CA18" s="20">
        <f t="shared" si="17"/>
        <v>0</v>
      </c>
      <c r="CB18" s="20">
        <f t="shared" si="18"/>
        <v>0</v>
      </c>
      <c r="CC18" s="8">
        <f t="shared" si="54"/>
        <v>1381</v>
      </c>
      <c r="CD18" s="8">
        <f t="shared" si="19"/>
        <v>0</v>
      </c>
      <c r="CE18" s="8">
        <f t="shared" si="20"/>
        <v>0</v>
      </c>
      <c r="CF18" s="8">
        <f t="shared" si="21"/>
        <v>1381</v>
      </c>
    </row>
    <row r="19" spans="1:84" ht="13.5">
      <c r="A19" s="11" t="str">
        <f t="shared" si="0"/>
        <v>16</v>
      </c>
      <c r="B19" s="11" t="str">
        <f t="shared" si="22"/>
        <v>#</v>
      </c>
      <c r="C19" s="12" t="s">
        <v>125</v>
      </c>
      <c r="D19" s="13">
        <v>1985</v>
      </c>
      <c r="E19" s="41">
        <f>ROUND(IF('Men''s Epée'!$A$3=1,AM19+BA19,BO19+CC19),0)</f>
        <v>1221</v>
      </c>
      <c r="F19" s="14">
        <v>7</v>
      </c>
      <c r="G19" s="16">
        <f>IF(OR('Men''s Epée'!$A$3=1,'Men''s Epée'!$AN$3=TRUE),IF(OR(F19&gt;=49,ISNUMBER(F19)=FALSE),0,VLOOKUP(F19,PointTable,G$3,TRUE)),0)</f>
        <v>690</v>
      </c>
      <c r="H19" s="15">
        <v>11</v>
      </c>
      <c r="I19" s="16">
        <f>IF(OR('Men''s Epée'!$A$3=1,'Men''s Epée'!$AO$3=TRUE),IF(OR(H19&gt;=49,ISNUMBER(H19)=FALSE),0,VLOOKUP(H19,PointTable,I$3,TRUE)),0)</f>
        <v>531</v>
      </c>
      <c r="J19" s="15">
        <v>22</v>
      </c>
      <c r="K19" s="16">
        <f>IF(OR('Men''s Epée'!$A$3=1,'Men''s Epée'!$AP$3=TRUE),IF(OR(J19&gt;=33,ISNUMBER(J19)=FALSE),0,VLOOKUP(J19,PointTable,K$3,TRUE)),0)</f>
        <v>340</v>
      </c>
      <c r="L19" s="15">
        <v>25</v>
      </c>
      <c r="M19" s="16">
        <f>IF(OR('Men''s Epée'!$A$3=1,'Men''s Epée'!$AQ$3=TRUE),IF(OR(L19&gt;=49,ISNUMBER(L19)=FALSE),0,VLOOKUP(L19,PointTable,M$3,TRUE)),0)</f>
        <v>310</v>
      </c>
      <c r="N19" s="17"/>
      <c r="O19" s="17"/>
      <c r="P19" s="17"/>
      <c r="Q19" s="17"/>
      <c r="R19" s="17"/>
      <c r="S19" s="17"/>
      <c r="T19" s="17"/>
      <c r="U19" s="17"/>
      <c r="V19" s="17"/>
      <c r="W19" s="18"/>
      <c r="X19" s="17"/>
      <c r="Y19" s="17"/>
      <c r="Z19" s="17"/>
      <c r="AA19" s="18"/>
      <c r="AC19" s="19">
        <f t="shared" si="1"/>
        <v>0</v>
      </c>
      <c r="AD19" s="19">
        <f t="shared" si="23"/>
        <v>0</v>
      </c>
      <c r="AE19" s="19">
        <f t="shared" si="24"/>
        <v>0</v>
      </c>
      <c r="AF19" s="19">
        <f t="shared" si="25"/>
        <v>0</v>
      </c>
      <c r="AG19" s="19">
        <f t="shared" si="26"/>
        <v>0</v>
      </c>
      <c r="AH19" s="19">
        <f t="shared" si="27"/>
        <v>0</v>
      </c>
      <c r="AI19" s="19">
        <f t="shared" si="28"/>
        <v>0</v>
      </c>
      <c r="AJ19" s="19">
        <f t="shared" si="29"/>
        <v>0</v>
      </c>
      <c r="AK19" s="19">
        <f t="shared" si="30"/>
        <v>0</v>
      </c>
      <c r="AL19" s="19">
        <f t="shared" si="31"/>
        <v>0</v>
      </c>
      <c r="AM19" s="19">
        <f t="shared" si="32"/>
        <v>0</v>
      </c>
      <c r="AN19" s="19">
        <f t="shared" si="3"/>
        <v>690</v>
      </c>
      <c r="AO19" s="19">
        <f t="shared" si="4"/>
        <v>531</v>
      </c>
      <c r="AP19" s="19">
        <f t="shared" si="5"/>
        <v>340</v>
      </c>
      <c r="AQ19" s="19">
        <f t="shared" si="6"/>
        <v>310</v>
      </c>
      <c r="AR19" s="19">
        <f t="shared" si="33"/>
        <v>0</v>
      </c>
      <c r="AS19" s="19">
        <f t="shared" si="34"/>
        <v>0</v>
      </c>
      <c r="AT19" s="19">
        <f t="shared" si="35"/>
        <v>0</v>
      </c>
      <c r="AU19" s="19">
        <f t="shared" si="36"/>
        <v>0</v>
      </c>
      <c r="AV19" s="19">
        <f t="shared" si="37"/>
        <v>0</v>
      </c>
      <c r="AW19" s="19">
        <f t="shared" si="7"/>
        <v>0</v>
      </c>
      <c r="AX19" s="19">
        <f t="shared" si="8"/>
        <v>0</v>
      </c>
      <c r="AY19" s="19">
        <f t="shared" si="9"/>
        <v>0</v>
      </c>
      <c r="AZ19" s="19">
        <f t="shared" si="10"/>
        <v>0</v>
      </c>
      <c r="BA19" s="19">
        <f t="shared" si="38"/>
        <v>1221</v>
      </c>
      <c r="BB19" s="19">
        <f t="shared" si="11"/>
        <v>0</v>
      </c>
      <c r="BC19" s="19">
        <f t="shared" si="12"/>
        <v>0</v>
      </c>
      <c r="BE19" s="20">
        <f t="shared" si="13"/>
        <v>0</v>
      </c>
      <c r="BF19" s="20">
        <f t="shared" si="39"/>
        <v>0</v>
      </c>
      <c r="BG19" s="20">
        <f t="shared" si="40"/>
        <v>0</v>
      </c>
      <c r="BH19" s="20">
        <f t="shared" si="41"/>
        <v>0</v>
      </c>
      <c r="BI19" s="20">
        <f t="shared" si="42"/>
        <v>0</v>
      </c>
      <c r="BJ19" s="20">
        <f t="shared" si="43"/>
        <v>0</v>
      </c>
      <c r="BK19" s="20">
        <f t="shared" si="44"/>
        <v>0</v>
      </c>
      <c r="BL19" s="20">
        <f t="shared" si="45"/>
        <v>0</v>
      </c>
      <c r="BM19" s="20">
        <f t="shared" si="46"/>
        <v>0</v>
      </c>
      <c r="BN19" s="20">
        <f t="shared" si="47"/>
        <v>0</v>
      </c>
      <c r="BO19" s="8">
        <f t="shared" si="48"/>
        <v>0</v>
      </c>
      <c r="BP19" s="8">
        <f>IF('Men''s Epée'!$AN$3=TRUE,G19,0)</f>
        <v>690</v>
      </c>
      <c r="BQ19" s="8">
        <f>IF('Men''s Epée'!$AO$3=TRUE,I19,0)</f>
        <v>531</v>
      </c>
      <c r="BR19" s="8">
        <f>IF('Men''s Epée'!$AP$3=TRUE,K19,0)</f>
        <v>340</v>
      </c>
      <c r="BS19" s="8">
        <f>IF('Men''s Epée'!$AQ$3=TRUE,M19,0)</f>
        <v>310</v>
      </c>
      <c r="BT19" s="8">
        <f t="shared" si="49"/>
        <v>0</v>
      </c>
      <c r="BU19" s="8">
        <f t="shared" si="50"/>
        <v>0</v>
      </c>
      <c r="BV19" s="8">
        <f t="shared" si="51"/>
        <v>0</v>
      </c>
      <c r="BW19" s="8">
        <f t="shared" si="52"/>
        <v>0</v>
      </c>
      <c r="BX19" s="8">
        <f t="shared" si="53"/>
        <v>0</v>
      </c>
      <c r="BY19" s="20">
        <f t="shared" si="15"/>
        <v>0</v>
      </c>
      <c r="BZ19" s="20">
        <f t="shared" si="16"/>
        <v>0</v>
      </c>
      <c r="CA19" s="20">
        <f t="shared" si="17"/>
        <v>0</v>
      </c>
      <c r="CB19" s="20">
        <f t="shared" si="18"/>
        <v>0</v>
      </c>
      <c r="CC19" s="8">
        <f t="shared" si="54"/>
        <v>1221</v>
      </c>
      <c r="CD19" s="8">
        <f t="shared" si="19"/>
        <v>0</v>
      </c>
      <c r="CE19" s="8">
        <f t="shared" si="20"/>
        <v>0</v>
      </c>
      <c r="CF19" s="8">
        <f t="shared" si="21"/>
        <v>1221</v>
      </c>
    </row>
    <row r="20" spans="1:84" ht="13.5">
      <c r="A20" s="11" t="str">
        <f t="shared" si="0"/>
        <v>17</v>
      </c>
      <c r="B20" s="11">
        <f t="shared" si="22"/>
      </c>
      <c r="C20" s="12" t="s">
        <v>246</v>
      </c>
      <c r="D20" s="13">
        <v>1983</v>
      </c>
      <c r="E20" s="41">
        <f>ROUND(IF('Men''s Epée'!$A$3=1,AM20+BA20,BO20+CC20),0)</f>
        <v>1210</v>
      </c>
      <c r="F20" s="14">
        <v>31</v>
      </c>
      <c r="G20" s="16">
        <f>IF(OR('Men''s Epée'!$A$3=1,'Men''s Epée'!$AN$3=TRUE),IF(OR(F20&gt;=49,ISNUMBER(F20)=FALSE),0,VLOOKUP(F20,PointTable,G$3,TRUE)),0)</f>
        <v>277</v>
      </c>
      <c r="H20" s="15">
        <v>23</v>
      </c>
      <c r="I20" s="16">
        <f>IF(OR('Men''s Epée'!$A$3=1,'Men''s Epée'!$AO$3=TRUE),IF(OR(H20&gt;=49,ISNUMBER(H20)=FALSE),0,VLOOKUP(H20,PointTable,I$3,TRUE)),0)</f>
        <v>338</v>
      </c>
      <c r="J20" s="15">
        <v>8</v>
      </c>
      <c r="K20" s="16">
        <f>IF(OR('Men''s Epée'!$A$3=1,'Men''s Epée'!$AP$3=TRUE),IF(OR(J20&gt;=33,ISNUMBER(J20)=FALSE),0,VLOOKUP(J20,PointTable,K$3,TRUE)),0)</f>
        <v>685</v>
      </c>
      <c r="L20" s="15">
        <v>11</v>
      </c>
      <c r="M20" s="16">
        <f>IF(OR('Men''s Epée'!$A$3=1,'Men''s Epée'!$AQ$3=TRUE),IF(OR(L20&gt;=49,ISNUMBER(L20)=FALSE),0,VLOOKUP(L20,PointTable,M$3,TRUE)),0)</f>
        <v>525</v>
      </c>
      <c r="N20" s="17"/>
      <c r="O20" s="17"/>
      <c r="P20" s="17"/>
      <c r="Q20" s="17"/>
      <c r="R20" s="17"/>
      <c r="S20" s="17"/>
      <c r="T20" s="17"/>
      <c r="U20" s="17"/>
      <c r="V20" s="17"/>
      <c r="W20" s="18"/>
      <c r="X20" s="17"/>
      <c r="Y20" s="17"/>
      <c r="Z20" s="17"/>
      <c r="AA20" s="18"/>
      <c r="AC20" s="19">
        <f t="shared" si="1"/>
        <v>0</v>
      </c>
      <c r="AD20" s="19">
        <f t="shared" si="23"/>
        <v>0</v>
      </c>
      <c r="AE20" s="19">
        <f t="shared" si="24"/>
        <v>0</v>
      </c>
      <c r="AF20" s="19">
        <f t="shared" si="25"/>
        <v>0</v>
      </c>
      <c r="AG20" s="19">
        <f t="shared" si="26"/>
        <v>0</v>
      </c>
      <c r="AH20" s="19">
        <f t="shared" si="27"/>
        <v>0</v>
      </c>
      <c r="AI20" s="19">
        <f t="shared" si="28"/>
        <v>0</v>
      </c>
      <c r="AJ20" s="19">
        <f t="shared" si="29"/>
        <v>0</v>
      </c>
      <c r="AK20" s="19">
        <f t="shared" si="30"/>
        <v>0</v>
      </c>
      <c r="AL20" s="19">
        <f t="shared" si="31"/>
        <v>0</v>
      </c>
      <c r="AM20" s="19">
        <f t="shared" si="32"/>
        <v>0</v>
      </c>
      <c r="AN20" s="19">
        <f t="shared" si="3"/>
        <v>277</v>
      </c>
      <c r="AO20" s="19">
        <f t="shared" si="4"/>
        <v>338</v>
      </c>
      <c r="AP20" s="19">
        <f t="shared" si="5"/>
        <v>685</v>
      </c>
      <c r="AQ20" s="19">
        <f t="shared" si="6"/>
        <v>525</v>
      </c>
      <c r="AR20" s="19">
        <f t="shared" si="33"/>
        <v>0</v>
      </c>
      <c r="AS20" s="19">
        <f t="shared" si="34"/>
        <v>0</v>
      </c>
      <c r="AT20" s="19">
        <f t="shared" si="35"/>
        <v>0</v>
      </c>
      <c r="AU20" s="19">
        <f t="shared" si="36"/>
        <v>0</v>
      </c>
      <c r="AV20" s="19">
        <f t="shared" si="37"/>
        <v>0</v>
      </c>
      <c r="AW20" s="19">
        <f t="shared" si="7"/>
        <v>0</v>
      </c>
      <c r="AX20" s="19">
        <f t="shared" si="8"/>
        <v>0</v>
      </c>
      <c r="AY20" s="19">
        <f t="shared" si="9"/>
        <v>0</v>
      </c>
      <c r="AZ20" s="19">
        <f t="shared" si="10"/>
        <v>0</v>
      </c>
      <c r="BA20" s="19">
        <f t="shared" si="38"/>
        <v>1210</v>
      </c>
      <c r="BB20" s="19">
        <f t="shared" si="11"/>
        <v>0</v>
      </c>
      <c r="BC20" s="19">
        <f t="shared" si="12"/>
        <v>0</v>
      </c>
      <c r="BE20" s="20">
        <f t="shared" si="13"/>
        <v>0</v>
      </c>
      <c r="BF20" s="20">
        <f t="shared" si="39"/>
        <v>0</v>
      </c>
      <c r="BG20" s="20">
        <f t="shared" si="40"/>
        <v>0</v>
      </c>
      <c r="BH20" s="20">
        <f t="shared" si="41"/>
        <v>0</v>
      </c>
      <c r="BI20" s="20">
        <f t="shared" si="42"/>
        <v>0</v>
      </c>
      <c r="BJ20" s="20">
        <f t="shared" si="43"/>
        <v>0</v>
      </c>
      <c r="BK20" s="20">
        <f t="shared" si="44"/>
        <v>0</v>
      </c>
      <c r="BL20" s="20">
        <f t="shared" si="45"/>
        <v>0</v>
      </c>
      <c r="BM20" s="20">
        <f t="shared" si="46"/>
        <v>0</v>
      </c>
      <c r="BN20" s="20">
        <f t="shared" si="47"/>
        <v>0</v>
      </c>
      <c r="BO20" s="8">
        <f t="shared" si="48"/>
        <v>0</v>
      </c>
      <c r="BP20" s="8">
        <f>IF('Men''s Epée'!$AN$3=TRUE,G20,0)</f>
        <v>277</v>
      </c>
      <c r="BQ20" s="8">
        <f>IF('Men''s Epée'!$AO$3=TRUE,I20,0)</f>
        <v>338</v>
      </c>
      <c r="BR20" s="8">
        <f>IF('Men''s Epée'!$AP$3=TRUE,K20,0)</f>
        <v>685</v>
      </c>
      <c r="BS20" s="8">
        <f>IF('Men''s Epée'!$AQ$3=TRUE,M20,0)</f>
        <v>525</v>
      </c>
      <c r="BT20" s="8">
        <f t="shared" si="49"/>
        <v>0</v>
      </c>
      <c r="BU20" s="8">
        <f t="shared" si="50"/>
        <v>0</v>
      </c>
      <c r="BV20" s="8">
        <f t="shared" si="51"/>
        <v>0</v>
      </c>
      <c r="BW20" s="8">
        <f t="shared" si="52"/>
        <v>0</v>
      </c>
      <c r="BX20" s="8">
        <f t="shared" si="53"/>
        <v>0</v>
      </c>
      <c r="BY20" s="20">
        <f t="shared" si="15"/>
        <v>0</v>
      </c>
      <c r="BZ20" s="20">
        <f t="shared" si="16"/>
        <v>0</v>
      </c>
      <c r="CA20" s="20">
        <f t="shared" si="17"/>
        <v>0</v>
      </c>
      <c r="CB20" s="20">
        <f t="shared" si="18"/>
        <v>0</v>
      </c>
      <c r="CC20" s="8">
        <f t="shared" si="54"/>
        <v>1210</v>
      </c>
      <c r="CD20" s="8">
        <f t="shared" si="19"/>
        <v>0</v>
      </c>
      <c r="CE20" s="8">
        <f t="shared" si="20"/>
        <v>0</v>
      </c>
      <c r="CF20" s="8">
        <f t="shared" si="21"/>
        <v>1210</v>
      </c>
    </row>
    <row r="21" spans="1:84" ht="13.5">
      <c r="A21" s="11" t="str">
        <f t="shared" si="0"/>
        <v>18</v>
      </c>
      <c r="B21" s="11" t="str">
        <f t="shared" si="22"/>
        <v>#</v>
      </c>
      <c r="C21" s="12" t="s">
        <v>84</v>
      </c>
      <c r="D21" s="13">
        <v>1985</v>
      </c>
      <c r="E21" s="41">
        <f>ROUND(IF('Men''s Epée'!$A$3=1,AM21+BA21,BO21+CC21),0)</f>
        <v>1200</v>
      </c>
      <c r="F21" s="14">
        <v>17</v>
      </c>
      <c r="G21" s="16">
        <f>IF(OR('Men''s Epée'!$A$3=1,'Men''s Epée'!$AN$3=TRUE),IF(OR(F21&gt;=49,ISNUMBER(F21)=FALSE),0,VLOOKUP(F21,PointTable,G$3,TRUE)),0)</f>
        <v>350</v>
      </c>
      <c r="H21" s="15">
        <v>16</v>
      </c>
      <c r="I21" s="16">
        <f>IF(OR('Men''s Epée'!$A$3=1,'Men''s Epée'!$AO$3=TRUE),IF(OR(H21&gt;=49,ISNUMBER(H21)=FALSE),0,VLOOKUP(H21,PointTable,I$3,TRUE)),0)</f>
        <v>500</v>
      </c>
      <c r="J21" s="15">
        <v>5</v>
      </c>
      <c r="K21" s="16">
        <f>IF(OR('Men''s Epée'!$A$3=1,'Men''s Epée'!$AP$3=TRUE),IF(OR(J21&gt;=33,ISNUMBER(J21)=FALSE),0,VLOOKUP(J21,PointTable,K$3,TRUE)),0)</f>
        <v>700</v>
      </c>
      <c r="L21" s="15">
        <v>22</v>
      </c>
      <c r="M21" s="16">
        <f>IF(OR('Men''s Epée'!$A$3=1,'Men''s Epée'!$AQ$3=TRUE),IF(OR(L21&gt;=49,ISNUMBER(L21)=FALSE),0,VLOOKUP(L21,PointTable,M$3,TRUE)),0)</f>
        <v>325</v>
      </c>
      <c r="N21" s="17"/>
      <c r="O21" s="17"/>
      <c r="P21" s="17"/>
      <c r="Q21" s="17"/>
      <c r="R21" s="17"/>
      <c r="S21" s="17"/>
      <c r="T21" s="17"/>
      <c r="U21" s="17"/>
      <c r="V21" s="17"/>
      <c r="W21" s="18"/>
      <c r="X21" s="17"/>
      <c r="Y21" s="17"/>
      <c r="Z21" s="17"/>
      <c r="AA21" s="18"/>
      <c r="AC21" s="19">
        <f t="shared" si="1"/>
        <v>0</v>
      </c>
      <c r="AD21" s="19">
        <f t="shared" si="23"/>
        <v>0</v>
      </c>
      <c r="AE21" s="19">
        <f t="shared" si="24"/>
        <v>0</v>
      </c>
      <c r="AF21" s="19">
        <f t="shared" si="25"/>
        <v>0</v>
      </c>
      <c r="AG21" s="19">
        <f t="shared" si="26"/>
        <v>0</v>
      </c>
      <c r="AH21" s="19">
        <f t="shared" si="27"/>
        <v>0</v>
      </c>
      <c r="AI21" s="19">
        <f t="shared" si="28"/>
        <v>0</v>
      </c>
      <c r="AJ21" s="19">
        <f t="shared" si="29"/>
        <v>0</v>
      </c>
      <c r="AK21" s="19">
        <f t="shared" si="30"/>
        <v>0</v>
      </c>
      <c r="AL21" s="19">
        <f t="shared" si="31"/>
        <v>0</v>
      </c>
      <c r="AM21" s="19">
        <f t="shared" si="32"/>
        <v>0</v>
      </c>
      <c r="AN21" s="19">
        <f t="shared" si="3"/>
        <v>350</v>
      </c>
      <c r="AO21" s="19">
        <f t="shared" si="4"/>
        <v>500</v>
      </c>
      <c r="AP21" s="19">
        <f t="shared" si="5"/>
        <v>700</v>
      </c>
      <c r="AQ21" s="19">
        <f t="shared" si="6"/>
        <v>325</v>
      </c>
      <c r="AR21" s="19">
        <f t="shared" si="33"/>
        <v>0</v>
      </c>
      <c r="AS21" s="19">
        <f t="shared" si="34"/>
        <v>0</v>
      </c>
      <c r="AT21" s="19">
        <f t="shared" si="35"/>
        <v>0</v>
      </c>
      <c r="AU21" s="19">
        <f t="shared" si="36"/>
        <v>0</v>
      </c>
      <c r="AV21" s="19">
        <f t="shared" si="37"/>
        <v>0</v>
      </c>
      <c r="AW21" s="19">
        <f t="shared" si="7"/>
        <v>0</v>
      </c>
      <c r="AX21" s="19">
        <f t="shared" si="8"/>
        <v>0</v>
      </c>
      <c r="AY21" s="19">
        <f t="shared" si="9"/>
        <v>0</v>
      </c>
      <c r="AZ21" s="19">
        <f t="shared" si="10"/>
        <v>0</v>
      </c>
      <c r="BA21" s="19">
        <f t="shared" si="38"/>
        <v>1200</v>
      </c>
      <c r="BB21" s="19">
        <f t="shared" si="11"/>
        <v>0</v>
      </c>
      <c r="BC21" s="19">
        <f t="shared" si="12"/>
        <v>0</v>
      </c>
      <c r="BE21" s="20">
        <f t="shared" si="13"/>
        <v>0</v>
      </c>
      <c r="BF21" s="20">
        <f t="shared" si="39"/>
        <v>0</v>
      </c>
      <c r="BG21" s="20">
        <f t="shared" si="40"/>
        <v>0</v>
      </c>
      <c r="BH21" s="20">
        <f t="shared" si="41"/>
        <v>0</v>
      </c>
      <c r="BI21" s="20">
        <f t="shared" si="42"/>
        <v>0</v>
      </c>
      <c r="BJ21" s="20">
        <f t="shared" si="43"/>
        <v>0</v>
      </c>
      <c r="BK21" s="20">
        <f t="shared" si="44"/>
        <v>0</v>
      </c>
      <c r="BL21" s="20">
        <f t="shared" si="45"/>
        <v>0</v>
      </c>
      <c r="BM21" s="20">
        <f t="shared" si="46"/>
        <v>0</v>
      </c>
      <c r="BN21" s="20">
        <f t="shared" si="47"/>
        <v>0</v>
      </c>
      <c r="BO21" s="8">
        <f t="shared" si="48"/>
        <v>0</v>
      </c>
      <c r="BP21" s="8">
        <f>IF('Men''s Epée'!$AN$3=TRUE,G21,0)</f>
        <v>350</v>
      </c>
      <c r="BQ21" s="8">
        <f>IF('Men''s Epée'!$AO$3=TRUE,I21,0)</f>
        <v>500</v>
      </c>
      <c r="BR21" s="8">
        <f>IF('Men''s Epée'!$AP$3=TRUE,K21,0)</f>
        <v>700</v>
      </c>
      <c r="BS21" s="8">
        <f>IF('Men''s Epée'!$AQ$3=TRUE,M21,0)</f>
        <v>325</v>
      </c>
      <c r="BT21" s="8">
        <f t="shared" si="49"/>
        <v>0</v>
      </c>
      <c r="BU21" s="8">
        <f t="shared" si="50"/>
        <v>0</v>
      </c>
      <c r="BV21" s="8">
        <f t="shared" si="51"/>
        <v>0</v>
      </c>
      <c r="BW21" s="8">
        <f t="shared" si="52"/>
        <v>0</v>
      </c>
      <c r="BX21" s="8">
        <f t="shared" si="53"/>
        <v>0</v>
      </c>
      <c r="BY21" s="20">
        <f t="shared" si="15"/>
        <v>0</v>
      </c>
      <c r="BZ21" s="20">
        <f t="shared" si="16"/>
        <v>0</v>
      </c>
      <c r="CA21" s="20">
        <f t="shared" si="17"/>
        <v>0</v>
      </c>
      <c r="CB21" s="20">
        <f t="shared" si="18"/>
        <v>0</v>
      </c>
      <c r="CC21" s="8">
        <f t="shared" si="54"/>
        <v>1200</v>
      </c>
      <c r="CD21" s="8">
        <f t="shared" si="19"/>
        <v>0</v>
      </c>
      <c r="CE21" s="8">
        <f t="shared" si="20"/>
        <v>0</v>
      </c>
      <c r="CF21" s="8">
        <f t="shared" si="21"/>
        <v>1200</v>
      </c>
    </row>
    <row r="22" spans="1:84" ht="13.5">
      <c r="A22" s="11" t="str">
        <f t="shared" si="0"/>
        <v>19</v>
      </c>
      <c r="B22" s="11" t="str">
        <f t="shared" si="22"/>
        <v>#</v>
      </c>
      <c r="C22" s="12" t="s">
        <v>108</v>
      </c>
      <c r="D22" s="13">
        <v>1985</v>
      </c>
      <c r="E22" s="41">
        <f>ROUND(IF('Men''s Epée'!$A$3=1,AM22+BA22,BO22+CC22),0)</f>
        <v>1031</v>
      </c>
      <c r="F22" s="14">
        <v>18</v>
      </c>
      <c r="G22" s="16">
        <f>IF(OR('Men''s Epée'!$A$3=1,'Men''s Epée'!$AN$3=TRUE),IF(OR(F22&gt;=49,ISNUMBER(F22)=FALSE),0,VLOOKUP(F22,PointTable,G$3,TRUE)),0)</f>
        <v>348</v>
      </c>
      <c r="H22" s="15">
        <v>15</v>
      </c>
      <c r="I22" s="16">
        <f>IF(OR('Men''s Epée'!$A$3=1,'Men''s Epée'!$AO$3=TRUE),IF(OR(H22&gt;=49,ISNUMBER(H22)=FALSE),0,VLOOKUP(H22,PointTable,I$3,TRUE)),0)</f>
        <v>502</v>
      </c>
      <c r="J22" s="15">
        <v>12</v>
      </c>
      <c r="K22" s="16">
        <f>IF(OR('Men''s Epée'!$A$3=1,'Men''s Epée'!$AP$3=TRUE),IF(OR(J22&gt;=33,ISNUMBER(J22)=FALSE),0,VLOOKUP(J22,PointTable,K$3,TRUE)),0)</f>
        <v>529</v>
      </c>
      <c r="L22" s="15">
        <v>17</v>
      </c>
      <c r="M22" s="16">
        <f>IF(OR('Men''s Epée'!$A$3=1,'Men''s Epée'!$AQ$3=TRUE),IF(OR(L22&gt;=49,ISNUMBER(L22)=FALSE),0,VLOOKUP(L22,PointTable,M$3,TRUE)),0)</f>
        <v>350</v>
      </c>
      <c r="N22" s="17"/>
      <c r="O22" s="17"/>
      <c r="P22" s="17"/>
      <c r="Q22" s="17"/>
      <c r="R22" s="17"/>
      <c r="S22" s="17"/>
      <c r="T22" s="17"/>
      <c r="U22" s="17"/>
      <c r="V22" s="17"/>
      <c r="W22" s="18"/>
      <c r="X22" s="17"/>
      <c r="Y22" s="17"/>
      <c r="Z22" s="17"/>
      <c r="AA22" s="18"/>
      <c r="AC22" s="19">
        <f t="shared" si="1"/>
        <v>0</v>
      </c>
      <c r="AD22" s="19">
        <f t="shared" si="23"/>
        <v>0</v>
      </c>
      <c r="AE22" s="19">
        <f t="shared" si="24"/>
        <v>0</v>
      </c>
      <c r="AF22" s="19">
        <f t="shared" si="25"/>
        <v>0</v>
      </c>
      <c r="AG22" s="19">
        <f t="shared" si="26"/>
        <v>0</v>
      </c>
      <c r="AH22" s="19">
        <f t="shared" si="27"/>
        <v>0</v>
      </c>
      <c r="AI22" s="19">
        <f t="shared" si="28"/>
        <v>0</v>
      </c>
      <c r="AJ22" s="19">
        <f t="shared" si="29"/>
        <v>0</v>
      </c>
      <c r="AK22" s="19">
        <f t="shared" si="30"/>
        <v>0</v>
      </c>
      <c r="AL22" s="19">
        <f t="shared" si="31"/>
        <v>0</v>
      </c>
      <c r="AM22" s="19">
        <f t="shared" si="32"/>
        <v>0</v>
      </c>
      <c r="AN22" s="19">
        <f t="shared" si="3"/>
        <v>348</v>
      </c>
      <c r="AO22" s="19">
        <f t="shared" si="4"/>
        <v>502</v>
      </c>
      <c r="AP22" s="19">
        <f t="shared" si="5"/>
        <v>529</v>
      </c>
      <c r="AQ22" s="19">
        <f t="shared" si="6"/>
        <v>350</v>
      </c>
      <c r="AR22" s="19">
        <f t="shared" si="33"/>
        <v>0</v>
      </c>
      <c r="AS22" s="19">
        <f t="shared" si="34"/>
        <v>0</v>
      </c>
      <c r="AT22" s="19">
        <f t="shared" si="35"/>
        <v>0</v>
      </c>
      <c r="AU22" s="19">
        <f t="shared" si="36"/>
        <v>0</v>
      </c>
      <c r="AV22" s="19">
        <f t="shared" si="37"/>
        <v>0</v>
      </c>
      <c r="AW22" s="19">
        <f t="shared" si="7"/>
        <v>0</v>
      </c>
      <c r="AX22" s="19">
        <f t="shared" si="8"/>
        <v>0</v>
      </c>
      <c r="AY22" s="19">
        <f t="shared" si="9"/>
        <v>0</v>
      </c>
      <c r="AZ22" s="19">
        <f t="shared" si="10"/>
        <v>0</v>
      </c>
      <c r="BA22" s="19">
        <f t="shared" si="38"/>
        <v>1031</v>
      </c>
      <c r="BB22" s="19">
        <f t="shared" si="11"/>
        <v>0</v>
      </c>
      <c r="BC22" s="19">
        <f t="shared" si="12"/>
        <v>0</v>
      </c>
      <c r="BE22" s="20">
        <f t="shared" si="13"/>
        <v>0</v>
      </c>
      <c r="BF22" s="20">
        <f t="shared" si="39"/>
        <v>0</v>
      </c>
      <c r="BG22" s="20">
        <f t="shared" si="40"/>
        <v>0</v>
      </c>
      <c r="BH22" s="20">
        <f t="shared" si="41"/>
        <v>0</v>
      </c>
      <c r="BI22" s="20">
        <f t="shared" si="42"/>
        <v>0</v>
      </c>
      <c r="BJ22" s="20">
        <f t="shared" si="43"/>
        <v>0</v>
      </c>
      <c r="BK22" s="20">
        <f t="shared" si="44"/>
        <v>0</v>
      </c>
      <c r="BL22" s="20">
        <f t="shared" si="45"/>
        <v>0</v>
      </c>
      <c r="BM22" s="20">
        <f t="shared" si="46"/>
        <v>0</v>
      </c>
      <c r="BN22" s="20">
        <f t="shared" si="47"/>
        <v>0</v>
      </c>
      <c r="BO22" s="8">
        <f t="shared" si="48"/>
        <v>0</v>
      </c>
      <c r="BP22" s="8">
        <f>IF('Men''s Epée'!$AN$3=TRUE,G22,0)</f>
        <v>348</v>
      </c>
      <c r="BQ22" s="8">
        <f>IF('Men''s Epée'!$AO$3=TRUE,I22,0)</f>
        <v>502</v>
      </c>
      <c r="BR22" s="8">
        <f>IF('Men''s Epée'!$AP$3=TRUE,K22,0)</f>
        <v>529</v>
      </c>
      <c r="BS22" s="8">
        <f>IF('Men''s Epée'!$AQ$3=TRUE,M22,0)</f>
        <v>350</v>
      </c>
      <c r="BT22" s="8">
        <f t="shared" si="49"/>
        <v>0</v>
      </c>
      <c r="BU22" s="8">
        <f t="shared" si="50"/>
        <v>0</v>
      </c>
      <c r="BV22" s="8">
        <f t="shared" si="51"/>
        <v>0</v>
      </c>
      <c r="BW22" s="8">
        <f t="shared" si="52"/>
        <v>0</v>
      </c>
      <c r="BX22" s="8">
        <f t="shared" si="53"/>
        <v>0</v>
      </c>
      <c r="BY22" s="20">
        <f t="shared" si="15"/>
        <v>0</v>
      </c>
      <c r="BZ22" s="20">
        <f t="shared" si="16"/>
        <v>0</v>
      </c>
      <c r="CA22" s="20">
        <f t="shared" si="17"/>
        <v>0</v>
      </c>
      <c r="CB22" s="20">
        <f t="shared" si="18"/>
        <v>0</v>
      </c>
      <c r="CC22" s="8">
        <f t="shared" si="54"/>
        <v>1031</v>
      </c>
      <c r="CD22" s="8">
        <f t="shared" si="19"/>
        <v>0</v>
      </c>
      <c r="CE22" s="8">
        <f t="shared" si="20"/>
        <v>0</v>
      </c>
      <c r="CF22" s="8">
        <f t="shared" si="21"/>
        <v>1031</v>
      </c>
    </row>
    <row r="23" spans="1:84" ht="13.5">
      <c r="A23" s="11" t="str">
        <f t="shared" si="0"/>
        <v>20</v>
      </c>
      <c r="B23" s="11" t="str">
        <f t="shared" si="22"/>
        <v>#</v>
      </c>
      <c r="C23" s="12" t="s">
        <v>178</v>
      </c>
      <c r="D23" s="13">
        <v>1986</v>
      </c>
      <c r="E23" s="41">
        <f>ROUND(IF('Men''s Epée'!$A$3=1,AM23+BA23,BO23+CC23),0)</f>
        <v>1029</v>
      </c>
      <c r="F23" s="14">
        <v>20</v>
      </c>
      <c r="G23" s="16">
        <f>IF(OR('Men''s Epée'!$A$3=1,'Men''s Epée'!$AN$3=TRUE),IF(OR(F23&gt;=49,ISNUMBER(F23)=FALSE),0,VLOOKUP(F23,PointTable,G$3,TRUE)),0)</f>
        <v>344</v>
      </c>
      <c r="H23" s="15">
        <v>8</v>
      </c>
      <c r="I23" s="16">
        <f>IF(OR('Men''s Epée'!$A$3=1,'Men''s Epée'!$AO$3=TRUE),IF(OR(H23&gt;=49,ISNUMBER(H23)=FALSE),0,VLOOKUP(H23,PointTable,I$3,TRUE)),0)</f>
        <v>685</v>
      </c>
      <c r="J23" s="15">
        <v>26</v>
      </c>
      <c r="K23" s="16">
        <f>IF(OR('Men''s Epée'!$A$3=1,'Men''s Epée'!$AP$3=TRUE),IF(OR(J23&gt;=33,ISNUMBER(J23)=FALSE),0,VLOOKUP(J23,PointTable,K$3,TRUE)),0)</f>
        <v>287</v>
      </c>
      <c r="L23" s="15">
        <v>27</v>
      </c>
      <c r="M23" s="16">
        <f>IF(OR('Men''s Epée'!$A$3=1,'Men''s Epée'!$AQ$3=TRUE),IF(OR(L23&gt;=49,ISNUMBER(L23)=FALSE),0,VLOOKUP(L23,PointTable,M$3,TRUE)),0)</f>
        <v>300</v>
      </c>
      <c r="N23" s="17"/>
      <c r="O23" s="17"/>
      <c r="P23" s="17"/>
      <c r="Q23" s="17"/>
      <c r="R23" s="17"/>
      <c r="S23" s="17"/>
      <c r="T23" s="17"/>
      <c r="U23" s="17"/>
      <c r="V23" s="17"/>
      <c r="W23" s="18"/>
      <c r="X23" s="17"/>
      <c r="Y23" s="17"/>
      <c r="Z23" s="17"/>
      <c r="AA23" s="18"/>
      <c r="AC23" s="19">
        <f t="shared" si="1"/>
        <v>0</v>
      </c>
      <c r="AD23" s="19">
        <f t="shared" si="23"/>
        <v>0</v>
      </c>
      <c r="AE23" s="19">
        <f t="shared" si="24"/>
        <v>0</v>
      </c>
      <c r="AF23" s="19">
        <f t="shared" si="25"/>
        <v>0</v>
      </c>
      <c r="AG23" s="19">
        <f t="shared" si="26"/>
        <v>0</v>
      </c>
      <c r="AH23" s="19">
        <f t="shared" si="27"/>
        <v>0</v>
      </c>
      <c r="AI23" s="19">
        <f t="shared" si="28"/>
        <v>0</v>
      </c>
      <c r="AJ23" s="19">
        <f t="shared" si="29"/>
        <v>0</v>
      </c>
      <c r="AK23" s="19">
        <f t="shared" si="30"/>
        <v>0</v>
      </c>
      <c r="AL23" s="19">
        <f t="shared" si="31"/>
        <v>0</v>
      </c>
      <c r="AM23" s="19">
        <f t="shared" si="32"/>
        <v>0</v>
      </c>
      <c r="AN23" s="19">
        <f t="shared" si="3"/>
        <v>344</v>
      </c>
      <c r="AO23" s="19">
        <f t="shared" si="4"/>
        <v>685</v>
      </c>
      <c r="AP23" s="19">
        <f t="shared" si="5"/>
        <v>287</v>
      </c>
      <c r="AQ23" s="19">
        <f t="shared" si="6"/>
        <v>300</v>
      </c>
      <c r="AR23" s="19">
        <f t="shared" si="33"/>
        <v>0</v>
      </c>
      <c r="AS23" s="19">
        <f t="shared" si="34"/>
        <v>0</v>
      </c>
      <c r="AT23" s="19">
        <f t="shared" si="35"/>
        <v>0</v>
      </c>
      <c r="AU23" s="19">
        <f t="shared" si="36"/>
        <v>0</v>
      </c>
      <c r="AV23" s="19">
        <f t="shared" si="37"/>
        <v>0</v>
      </c>
      <c r="AW23" s="19">
        <f t="shared" si="7"/>
        <v>0</v>
      </c>
      <c r="AX23" s="19">
        <f t="shared" si="8"/>
        <v>0</v>
      </c>
      <c r="AY23" s="19">
        <f t="shared" si="9"/>
        <v>0</v>
      </c>
      <c r="AZ23" s="19">
        <f t="shared" si="10"/>
        <v>0</v>
      </c>
      <c r="BA23" s="19">
        <f t="shared" si="38"/>
        <v>1029</v>
      </c>
      <c r="BB23" s="19">
        <f t="shared" si="11"/>
        <v>0</v>
      </c>
      <c r="BC23" s="19">
        <f t="shared" si="12"/>
        <v>0</v>
      </c>
      <c r="BE23" s="20">
        <f t="shared" si="13"/>
        <v>0</v>
      </c>
      <c r="BF23" s="20">
        <f t="shared" si="39"/>
        <v>0</v>
      </c>
      <c r="BG23" s="20">
        <f t="shared" si="40"/>
        <v>0</v>
      </c>
      <c r="BH23" s="20">
        <f t="shared" si="41"/>
        <v>0</v>
      </c>
      <c r="BI23" s="20">
        <f t="shared" si="42"/>
        <v>0</v>
      </c>
      <c r="BJ23" s="20">
        <f t="shared" si="43"/>
        <v>0</v>
      </c>
      <c r="BK23" s="20">
        <f t="shared" si="44"/>
        <v>0</v>
      </c>
      <c r="BL23" s="20">
        <f t="shared" si="45"/>
        <v>0</v>
      </c>
      <c r="BM23" s="20">
        <f t="shared" si="46"/>
        <v>0</v>
      </c>
      <c r="BN23" s="20">
        <f t="shared" si="47"/>
        <v>0</v>
      </c>
      <c r="BO23" s="8">
        <f t="shared" si="48"/>
        <v>0</v>
      </c>
      <c r="BP23" s="8">
        <f>IF('Men''s Epée'!$AN$3=TRUE,G23,0)</f>
        <v>344</v>
      </c>
      <c r="BQ23" s="8">
        <f>IF('Men''s Epée'!$AO$3=TRUE,I23,0)</f>
        <v>685</v>
      </c>
      <c r="BR23" s="8">
        <f>IF('Men''s Epée'!$AP$3=TRUE,K23,0)</f>
        <v>287</v>
      </c>
      <c r="BS23" s="8">
        <f>IF('Men''s Epée'!$AQ$3=TRUE,M23,0)</f>
        <v>300</v>
      </c>
      <c r="BT23" s="8">
        <f t="shared" si="49"/>
        <v>0</v>
      </c>
      <c r="BU23" s="8">
        <f t="shared" si="50"/>
        <v>0</v>
      </c>
      <c r="BV23" s="8">
        <f t="shared" si="51"/>
        <v>0</v>
      </c>
      <c r="BW23" s="8">
        <f t="shared" si="52"/>
        <v>0</v>
      </c>
      <c r="BX23" s="8">
        <f t="shared" si="53"/>
        <v>0</v>
      </c>
      <c r="BY23" s="20">
        <f t="shared" si="15"/>
        <v>0</v>
      </c>
      <c r="BZ23" s="20">
        <f t="shared" si="16"/>
        <v>0</v>
      </c>
      <c r="CA23" s="20">
        <f t="shared" si="17"/>
        <v>0</v>
      </c>
      <c r="CB23" s="20">
        <f t="shared" si="18"/>
        <v>0</v>
      </c>
      <c r="CC23" s="8">
        <f t="shared" si="54"/>
        <v>1029</v>
      </c>
      <c r="CD23" s="8">
        <f t="shared" si="19"/>
        <v>0</v>
      </c>
      <c r="CE23" s="8">
        <f t="shared" si="20"/>
        <v>0</v>
      </c>
      <c r="CF23" s="8">
        <f t="shared" si="21"/>
        <v>1029</v>
      </c>
    </row>
    <row r="24" spans="1:84" ht="13.5">
      <c r="A24" s="11" t="str">
        <f t="shared" si="0"/>
        <v>21</v>
      </c>
      <c r="B24" s="11" t="str">
        <f t="shared" si="22"/>
        <v>#</v>
      </c>
      <c r="C24" s="12" t="s">
        <v>97</v>
      </c>
      <c r="D24" s="13">
        <v>1985</v>
      </c>
      <c r="E24" s="41">
        <f>ROUND(IF('Men''s Epée'!$A$3=1,AM24+BA24,BO24+CC24),0)</f>
        <v>1026</v>
      </c>
      <c r="F24" s="14" t="s">
        <v>4</v>
      </c>
      <c r="G24" s="16">
        <f>IF(OR('Men''s Epée'!$A$3=1,'Men''s Epée'!$AN$3=TRUE),IF(OR(F24&gt;=49,ISNUMBER(F24)=FALSE),0,VLOOKUP(F24,PointTable,G$3,TRUE)),0)</f>
        <v>0</v>
      </c>
      <c r="H24" s="15">
        <v>13</v>
      </c>
      <c r="I24" s="16">
        <f>IF(OR('Men''s Epée'!$A$3=1,'Men''s Epée'!$AO$3=TRUE),IF(OR(H24&gt;=49,ISNUMBER(H24)=FALSE),0,VLOOKUP(H24,PointTable,I$3,TRUE)),0)</f>
        <v>506</v>
      </c>
      <c r="J24" s="15" t="s">
        <v>4</v>
      </c>
      <c r="K24" s="16">
        <f>IF(OR('Men''s Epée'!$A$3=1,'Men''s Epée'!$AP$3=TRUE),IF(OR(J24&gt;=33,ISNUMBER(J24)=FALSE),0,VLOOKUP(J24,PointTable,K$3,TRUE)),0)</f>
        <v>0</v>
      </c>
      <c r="L24" s="15">
        <v>12</v>
      </c>
      <c r="M24" s="16">
        <f>IF(OR('Men''s Epée'!$A$3=1,'Men''s Epée'!$AQ$3=TRUE),IF(OR(L24&gt;=49,ISNUMBER(L24)=FALSE),0,VLOOKUP(L24,PointTable,M$3,TRUE)),0)</f>
        <v>520</v>
      </c>
      <c r="N24" s="17"/>
      <c r="O24" s="17"/>
      <c r="P24" s="17"/>
      <c r="Q24" s="17"/>
      <c r="R24" s="17"/>
      <c r="S24" s="17"/>
      <c r="T24" s="17"/>
      <c r="U24" s="17"/>
      <c r="V24" s="17"/>
      <c r="W24" s="18"/>
      <c r="X24" s="17"/>
      <c r="Y24" s="17"/>
      <c r="Z24" s="17"/>
      <c r="AA24" s="18"/>
      <c r="AC24" s="19">
        <f t="shared" si="1"/>
        <v>0</v>
      </c>
      <c r="AD24" s="19">
        <f t="shared" si="23"/>
        <v>0</v>
      </c>
      <c r="AE24" s="19">
        <f t="shared" si="24"/>
        <v>0</v>
      </c>
      <c r="AF24" s="19">
        <f t="shared" si="25"/>
        <v>0</v>
      </c>
      <c r="AG24" s="19">
        <f t="shared" si="26"/>
        <v>0</v>
      </c>
      <c r="AH24" s="19">
        <f t="shared" si="27"/>
        <v>0</v>
      </c>
      <c r="AI24" s="19">
        <f t="shared" si="28"/>
        <v>0</v>
      </c>
      <c r="AJ24" s="19">
        <f t="shared" si="29"/>
        <v>0</v>
      </c>
      <c r="AK24" s="19">
        <f t="shared" si="30"/>
        <v>0</v>
      </c>
      <c r="AL24" s="19">
        <f t="shared" si="31"/>
        <v>0</v>
      </c>
      <c r="AM24" s="19">
        <f t="shared" si="32"/>
        <v>0</v>
      </c>
      <c r="AN24" s="19">
        <f>G24</f>
        <v>0</v>
      </c>
      <c r="AO24" s="19">
        <f>I24</f>
        <v>506</v>
      </c>
      <c r="AP24" s="19">
        <f>K24</f>
        <v>0</v>
      </c>
      <c r="AQ24" s="19">
        <f>M24</f>
        <v>520</v>
      </c>
      <c r="AR24" s="19">
        <f t="shared" si="33"/>
        <v>0</v>
      </c>
      <c r="AS24" s="19">
        <f t="shared" si="34"/>
        <v>0</v>
      </c>
      <c r="AT24" s="19">
        <f t="shared" si="35"/>
        <v>0</v>
      </c>
      <c r="AU24" s="19">
        <f t="shared" si="36"/>
        <v>0</v>
      </c>
      <c r="AV24" s="19">
        <f t="shared" si="37"/>
        <v>0</v>
      </c>
      <c r="AW24" s="19">
        <f t="shared" si="7"/>
        <v>0</v>
      </c>
      <c r="AX24" s="19">
        <f t="shared" si="8"/>
        <v>0</v>
      </c>
      <c r="AY24" s="19">
        <f t="shared" si="9"/>
        <v>0</v>
      </c>
      <c r="AZ24" s="19">
        <f t="shared" si="10"/>
        <v>0</v>
      </c>
      <c r="BA24" s="19">
        <f t="shared" si="38"/>
        <v>1026</v>
      </c>
      <c r="BB24" s="19">
        <f>LARGE(AR24:AZ24,1)</f>
        <v>0</v>
      </c>
      <c r="BC24" s="19">
        <f>LARGE(AR24:AZ24,2)</f>
        <v>0</v>
      </c>
      <c r="BE24" s="20">
        <f t="shared" si="13"/>
        <v>0</v>
      </c>
      <c r="BF24" s="20">
        <f t="shared" si="39"/>
        <v>0</v>
      </c>
      <c r="BG24" s="20">
        <f t="shared" si="40"/>
        <v>0</v>
      </c>
      <c r="BH24" s="20">
        <f t="shared" si="41"/>
        <v>0</v>
      </c>
      <c r="BI24" s="20">
        <f t="shared" si="42"/>
        <v>0</v>
      </c>
      <c r="BJ24" s="20">
        <f t="shared" si="43"/>
        <v>0</v>
      </c>
      <c r="BK24" s="20">
        <f t="shared" si="44"/>
        <v>0</v>
      </c>
      <c r="BL24" s="20">
        <f t="shared" si="45"/>
        <v>0</v>
      </c>
      <c r="BM24" s="20">
        <f t="shared" si="46"/>
        <v>0</v>
      </c>
      <c r="BN24" s="20">
        <f t="shared" si="47"/>
        <v>0</v>
      </c>
      <c r="BO24" s="8">
        <f t="shared" si="48"/>
        <v>0</v>
      </c>
      <c r="BP24" s="8">
        <f>IF('Men''s Epée'!$AN$3=TRUE,G24,0)</f>
        <v>0</v>
      </c>
      <c r="BQ24" s="8">
        <f>IF('Men''s Epée'!$AO$3=TRUE,I24,0)</f>
        <v>506</v>
      </c>
      <c r="BR24" s="8">
        <f>IF('Men''s Epée'!$AP$3=TRUE,K24,0)</f>
        <v>0</v>
      </c>
      <c r="BS24" s="8">
        <f>IF('Men''s Epée'!$AQ$3=TRUE,M24,0)</f>
        <v>520</v>
      </c>
      <c r="BT24" s="8">
        <f t="shared" si="49"/>
        <v>0</v>
      </c>
      <c r="BU24" s="8">
        <f t="shared" si="50"/>
        <v>0</v>
      </c>
      <c r="BV24" s="8">
        <f t="shared" si="51"/>
        <v>0</v>
      </c>
      <c r="BW24" s="8">
        <f t="shared" si="52"/>
        <v>0</v>
      </c>
      <c r="BX24" s="8">
        <f t="shared" si="53"/>
        <v>0</v>
      </c>
      <c r="BY24" s="20">
        <f t="shared" si="15"/>
        <v>0</v>
      </c>
      <c r="BZ24" s="20">
        <f t="shared" si="16"/>
        <v>0</v>
      </c>
      <c r="CA24" s="20">
        <f t="shared" si="17"/>
        <v>0</v>
      </c>
      <c r="CB24" s="20">
        <f t="shared" si="18"/>
        <v>0</v>
      </c>
      <c r="CC24" s="8">
        <f t="shared" si="54"/>
        <v>1026</v>
      </c>
      <c r="CD24" s="8">
        <f>LARGE(BT24:CB24,1)</f>
        <v>0</v>
      </c>
      <c r="CE24" s="8">
        <f>LARGE(BT24:CB24,2)</f>
        <v>0</v>
      </c>
      <c r="CF24" s="8">
        <f>ROUND(BO24+CC24,0)</f>
        <v>1026</v>
      </c>
    </row>
    <row r="25" spans="1:84" ht="13.5">
      <c r="A25" s="11" t="str">
        <f t="shared" si="0"/>
        <v>22</v>
      </c>
      <c r="B25" s="11" t="str">
        <f t="shared" si="22"/>
        <v>#</v>
      </c>
      <c r="C25" s="12" t="s">
        <v>124</v>
      </c>
      <c r="D25" s="13">
        <v>1986</v>
      </c>
      <c r="E25" s="41">
        <f>ROUND(IF('Men''s Epée'!$A$3=1,AM25+BA25,BO25+CC25),0)</f>
        <v>879</v>
      </c>
      <c r="F25" s="14">
        <v>10</v>
      </c>
      <c r="G25" s="16">
        <f>IF(OR('Men''s Epée'!$A$3=1,'Men''s Epée'!$AN$3=TRUE),IF(OR(F25&gt;=49,ISNUMBER(F25)=FALSE),0,VLOOKUP(F25,PointTable,G$3,TRUE)),0)</f>
        <v>533</v>
      </c>
      <c r="H25" s="15">
        <v>27</v>
      </c>
      <c r="I25" s="16">
        <f>IF(OR('Men''s Epée'!$A$3=1,'Men''s Epée'!$AO$3=TRUE),IF(OR(H25&gt;=49,ISNUMBER(H25)=FALSE),0,VLOOKUP(H25,PointTable,I$3,TRUE)),0)</f>
        <v>285</v>
      </c>
      <c r="J25" s="15">
        <v>19</v>
      </c>
      <c r="K25" s="16">
        <f>IF(OR('Men''s Epée'!$A$3=1,'Men''s Epée'!$AP$3=TRUE),IF(OR(J25&gt;=33,ISNUMBER(J25)=FALSE),0,VLOOKUP(J25,PointTable,K$3,TRUE)),0)</f>
        <v>346</v>
      </c>
      <c r="L25" s="15">
        <v>32</v>
      </c>
      <c r="M25" s="16">
        <f>IF(OR('Men''s Epée'!$A$3=1,'Men''s Epée'!$AQ$3=TRUE),IF(OR(L25&gt;=49,ISNUMBER(L25)=FALSE),0,VLOOKUP(L25,PointTable,M$3,TRUE)),0)</f>
        <v>275</v>
      </c>
      <c r="N25" s="17"/>
      <c r="O25" s="17"/>
      <c r="P25" s="17"/>
      <c r="Q25" s="17"/>
      <c r="R25" s="17"/>
      <c r="S25" s="17"/>
      <c r="T25" s="17"/>
      <c r="U25" s="17"/>
      <c r="V25" s="17"/>
      <c r="W25" s="18"/>
      <c r="X25" s="17"/>
      <c r="Y25" s="17"/>
      <c r="Z25" s="17"/>
      <c r="AA25" s="18"/>
      <c r="AC25" s="19">
        <f t="shared" si="1"/>
        <v>0</v>
      </c>
      <c r="AD25" s="19">
        <f t="shared" si="23"/>
        <v>0</v>
      </c>
      <c r="AE25" s="19">
        <f t="shared" si="24"/>
        <v>0</v>
      </c>
      <c r="AF25" s="19">
        <f t="shared" si="25"/>
        <v>0</v>
      </c>
      <c r="AG25" s="19">
        <f t="shared" si="26"/>
        <v>0</v>
      </c>
      <c r="AH25" s="19">
        <f t="shared" si="27"/>
        <v>0</v>
      </c>
      <c r="AI25" s="19">
        <f t="shared" si="28"/>
        <v>0</v>
      </c>
      <c r="AJ25" s="19">
        <f t="shared" si="29"/>
        <v>0</v>
      </c>
      <c r="AK25" s="19">
        <f t="shared" si="30"/>
        <v>0</v>
      </c>
      <c r="AL25" s="19">
        <f t="shared" si="31"/>
        <v>0</v>
      </c>
      <c r="AM25" s="19">
        <f t="shared" si="32"/>
        <v>0</v>
      </c>
      <c r="AN25" s="19">
        <f t="shared" si="3"/>
        <v>533</v>
      </c>
      <c r="AO25" s="19">
        <f t="shared" si="4"/>
        <v>285</v>
      </c>
      <c r="AP25" s="19">
        <f t="shared" si="5"/>
        <v>346</v>
      </c>
      <c r="AQ25" s="19">
        <f t="shared" si="6"/>
        <v>275</v>
      </c>
      <c r="AR25" s="19">
        <f t="shared" si="33"/>
        <v>0</v>
      </c>
      <c r="AS25" s="19">
        <f t="shared" si="34"/>
        <v>0</v>
      </c>
      <c r="AT25" s="19">
        <f t="shared" si="35"/>
        <v>0</v>
      </c>
      <c r="AU25" s="19">
        <f t="shared" si="36"/>
        <v>0</v>
      </c>
      <c r="AV25" s="19">
        <f t="shared" si="37"/>
        <v>0</v>
      </c>
      <c r="AW25" s="19">
        <f t="shared" si="7"/>
        <v>0</v>
      </c>
      <c r="AX25" s="19">
        <f t="shared" si="8"/>
        <v>0</v>
      </c>
      <c r="AY25" s="19">
        <f t="shared" si="9"/>
        <v>0</v>
      </c>
      <c r="AZ25" s="19">
        <f t="shared" si="10"/>
        <v>0</v>
      </c>
      <c r="BA25" s="19">
        <f t="shared" si="38"/>
        <v>879</v>
      </c>
      <c r="BB25" s="19">
        <f t="shared" si="11"/>
        <v>0</v>
      </c>
      <c r="BC25" s="19">
        <f t="shared" si="12"/>
        <v>0</v>
      </c>
      <c r="BE25" s="20">
        <f t="shared" si="13"/>
        <v>0</v>
      </c>
      <c r="BF25" s="20">
        <f t="shared" si="39"/>
        <v>0</v>
      </c>
      <c r="BG25" s="20">
        <f t="shared" si="40"/>
        <v>0</v>
      </c>
      <c r="BH25" s="20">
        <f t="shared" si="41"/>
        <v>0</v>
      </c>
      <c r="BI25" s="20">
        <f t="shared" si="42"/>
        <v>0</v>
      </c>
      <c r="BJ25" s="20">
        <f t="shared" si="43"/>
        <v>0</v>
      </c>
      <c r="BK25" s="20">
        <f t="shared" si="44"/>
        <v>0</v>
      </c>
      <c r="BL25" s="20">
        <f t="shared" si="45"/>
        <v>0</v>
      </c>
      <c r="BM25" s="20">
        <f t="shared" si="46"/>
        <v>0</v>
      </c>
      <c r="BN25" s="20">
        <f t="shared" si="47"/>
        <v>0</v>
      </c>
      <c r="BO25" s="8">
        <f t="shared" si="48"/>
        <v>0</v>
      </c>
      <c r="BP25" s="8">
        <f>IF('Men''s Epée'!$AN$3=TRUE,G25,0)</f>
        <v>533</v>
      </c>
      <c r="BQ25" s="8">
        <f>IF('Men''s Epée'!$AO$3=TRUE,I25,0)</f>
        <v>285</v>
      </c>
      <c r="BR25" s="8">
        <f>IF('Men''s Epée'!$AP$3=TRUE,K25,0)</f>
        <v>346</v>
      </c>
      <c r="BS25" s="8">
        <f>IF('Men''s Epée'!$AQ$3=TRUE,M25,0)</f>
        <v>275</v>
      </c>
      <c r="BT25" s="8">
        <f t="shared" si="49"/>
        <v>0</v>
      </c>
      <c r="BU25" s="8">
        <f t="shared" si="50"/>
        <v>0</v>
      </c>
      <c r="BV25" s="8">
        <f t="shared" si="51"/>
        <v>0</v>
      </c>
      <c r="BW25" s="8">
        <f t="shared" si="52"/>
        <v>0</v>
      </c>
      <c r="BX25" s="8">
        <f t="shared" si="53"/>
        <v>0</v>
      </c>
      <c r="BY25" s="20">
        <f t="shared" si="15"/>
        <v>0</v>
      </c>
      <c r="BZ25" s="20">
        <f t="shared" si="16"/>
        <v>0</v>
      </c>
      <c r="CA25" s="20">
        <f t="shared" si="17"/>
        <v>0</v>
      </c>
      <c r="CB25" s="20">
        <f t="shared" si="18"/>
        <v>0</v>
      </c>
      <c r="CC25" s="8">
        <f t="shared" si="54"/>
        <v>879</v>
      </c>
      <c r="CD25" s="8">
        <f t="shared" si="19"/>
        <v>0</v>
      </c>
      <c r="CE25" s="8">
        <f t="shared" si="20"/>
        <v>0</v>
      </c>
      <c r="CF25" s="8">
        <f t="shared" si="21"/>
        <v>879</v>
      </c>
    </row>
    <row r="26" spans="1:84" ht="13.5">
      <c r="A26" s="11" t="str">
        <f t="shared" si="0"/>
        <v>23</v>
      </c>
      <c r="B26" s="11">
        <f t="shared" si="22"/>
      </c>
      <c r="C26" s="12" t="s">
        <v>77</v>
      </c>
      <c r="D26" s="13">
        <v>1983</v>
      </c>
      <c r="E26" s="41">
        <f>ROUND(IF('Men''s Epée'!$A$3=1,AM26+BA26,BO26+CC26),0)</f>
        <v>876</v>
      </c>
      <c r="F26" s="14">
        <v>27</v>
      </c>
      <c r="G26" s="16">
        <f>IF(OR('Men''s Epée'!$A$3=1,'Men''s Epée'!$AN$3=TRUE),IF(OR(F26&gt;=49,ISNUMBER(F26)=FALSE),0,VLOOKUP(F26,PointTable,G$3,TRUE)),0)</f>
        <v>285</v>
      </c>
      <c r="H26" s="15">
        <v>32</v>
      </c>
      <c r="I26" s="16">
        <f>IF(OR('Men''s Epée'!$A$3=1,'Men''s Epée'!$AO$3=TRUE),IF(OR(H26&gt;=49,ISNUMBER(H26)=FALSE),0,VLOOKUP(H26,PointTable,I$3,TRUE)),0)</f>
        <v>275</v>
      </c>
      <c r="J26" s="15">
        <v>11</v>
      </c>
      <c r="K26" s="16">
        <f>IF(OR('Men''s Epée'!$A$3=1,'Men''s Epée'!$AP$3=TRUE),IF(OR(J26&gt;=33,ISNUMBER(J26)=FALSE),0,VLOOKUP(J26,PointTable,K$3,TRUE)),0)</f>
        <v>531</v>
      </c>
      <c r="L26" s="15">
        <v>18</v>
      </c>
      <c r="M26" s="16">
        <f>IF(OR('Men''s Epée'!$A$3=1,'Men''s Epée'!$AQ$3=TRUE),IF(OR(L26&gt;=49,ISNUMBER(L26)=FALSE),0,VLOOKUP(L26,PointTable,M$3,TRUE)),0)</f>
        <v>345</v>
      </c>
      <c r="N26" s="17"/>
      <c r="O26" s="17"/>
      <c r="P26" s="17"/>
      <c r="Q26" s="17"/>
      <c r="R26" s="17"/>
      <c r="S26" s="17"/>
      <c r="T26" s="17"/>
      <c r="U26" s="17"/>
      <c r="V26" s="17"/>
      <c r="W26" s="18"/>
      <c r="X26" s="17"/>
      <c r="Y26" s="17"/>
      <c r="Z26" s="17"/>
      <c r="AA26" s="18"/>
      <c r="AC26" s="19">
        <f t="shared" si="1"/>
        <v>0</v>
      </c>
      <c r="AD26" s="19">
        <f t="shared" si="23"/>
        <v>0</v>
      </c>
      <c r="AE26" s="19">
        <f t="shared" si="24"/>
        <v>0</v>
      </c>
      <c r="AF26" s="19">
        <f t="shared" si="25"/>
        <v>0</v>
      </c>
      <c r="AG26" s="19">
        <f t="shared" si="26"/>
        <v>0</v>
      </c>
      <c r="AH26" s="19">
        <f t="shared" si="27"/>
        <v>0</v>
      </c>
      <c r="AI26" s="19">
        <f t="shared" si="28"/>
        <v>0</v>
      </c>
      <c r="AJ26" s="19">
        <f t="shared" si="29"/>
        <v>0</v>
      </c>
      <c r="AK26" s="19">
        <f t="shared" si="30"/>
        <v>0</v>
      </c>
      <c r="AL26" s="19">
        <f t="shared" si="31"/>
        <v>0</v>
      </c>
      <c r="AM26" s="19">
        <f t="shared" si="32"/>
        <v>0</v>
      </c>
      <c r="AN26" s="19">
        <f t="shared" si="3"/>
        <v>285</v>
      </c>
      <c r="AO26" s="19">
        <f t="shared" si="4"/>
        <v>275</v>
      </c>
      <c r="AP26" s="19">
        <f t="shared" si="5"/>
        <v>531</v>
      </c>
      <c r="AQ26" s="19">
        <f t="shared" si="6"/>
        <v>345</v>
      </c>
      <c r="AR26" s="19">
        <f t="shared" si="33"/>
        <v>0</v>
      </c>
      <c r="AS26" s="19">
        <f t="shared" si="34"/>
        <v>0</v>
      </c>
      <c r="AT26" s="19">
        <f t="shared" si="35"/>
        <v>0</v>
      </c>
      <c r="AU26" s="19">
        <f t="shared" si="36"/>
        <v>0</v>
      </c>
      <c r="AV26" s="19">
        <f t="shared" si="37"/>
        <v>0</v>
      </c>
      <c r="AW26" s="19">
        <f t="shared" si="7"/>
        <v>0</v>
      </c>
      <c r="AX26" s="19">
        <f t="shared" si="8"/>
        <v>0</v>
      </c>
      <c r="AY26" s="19">
        <f t="shared" si="9"/>
        <v>0</v>
      </c>
      <c r="AZ26" s="19">
        <f t="shared" si="10"/>
        <v>0</v>
      </c>
      <c r="BA26" s="19">
        <f t="shared" si="38"/>
        <v>876</v>
      </c>
      <c r="BB26" s="19">
        <f t="shared" si="11"/>
        <v>0</v>
      </c>
      <c r="BC26" s="19">
        <f t="shared" si="12"/>
        <v>0</v>
      </c>
      <c r="BE26" s="20">
        <f t="shared" si="13"/>
        <v>0</v>
      </c>
      <c r="BF26" s="20">
        <f t="shared" si="39"/>
        <v>0</v>
      </c>
      <c r="BG26" s="20">
        <f t="shared" si="40"/>
        <v>0</v>
      </c>
      <c r="BH26" s="20">
        <f t="shared" si="41"/>
        <v>0</v>
      </c>
      <c r="BI26" s="20">
        <f t="shared" si="42"/>
        <v>0</v>
      </c>
      <c r="BJ26" s="20">
        <f t="shared" si="43"/>
        <v>0</v>
      </c>
      <c r="BK26" s="20">
        <f t="shared" si="44"/>
        <v>0</v>
      </c>
      <c r="BL26" s="20">
        <f t="shared" si="45"/>
        <v>0</v>
      </c>
      <c r="BM26" s="20">
        <f t="shared" si="46"/>
        <v>0</v>
      </c>
      <c r="BN26" s="20">
        <f t="shared" si="47"/>
        <v>0</v>
      </c>
      <c r="BO26" s="8">
        <f t="shared" si="48"/>
        <v>0</v>
      </c>
      <c r="BP26" s="8">
        <f>IF('Men''s Epée'!$AN$3=TRUE,G26,0)</f>
        <v>285</v>
      </c>
      <c r="BQ26" s="8">
        <f>IF('Men''s Epée'!$AO$3=TRUE,I26,0)</f>
        <v>275</v>
      </c>
      <c r="BR26" s="8">
        <f>IF('Men''s Epée'!$AP$3=TRUE,K26,0)</f>
        <v>531</v>
      </c>
      <c r="BS26" s="8">
        <f>IF('Men''s Epée'!$AQ$3=TRUE,M26,0)</f>
        <v>345</v>
      </c>
      <c r="BT26" s="8">
        <f t="shared" si="49"/>
        <v>0</v>
      </c>
      <c r="BU26" s="8">
        <f t="shared" si="50"/>
        <v>0</v>
      </c>
      <c r="BV26" s="8">
        <f t="shared" si="51"/>
        <v>0</v>
      </c>
      <c r="BW26" s="8">
        <f t="shared" si="52"/>
        <v>0</v>
      </c>
      <c r="BX26" s="8">
        <f t="shared" si="53"/>
        <v>0</v>
      </c>
      <c r="BY26" s="20">
        <f t="shared" si="15"/>
        <v>0</v>
      </c>
      <c r="BZ26" s="20">
        <f t="shared" si="16"/>
        <v>0</v>
      </c>
      <c r="CA26" s="20">
        <f t="shared" si="17"/>
        <v>0</v>
      </c>
      <c r="CB26" s="20">
        <f t="shared" si="18"/>
        <v>0</v>
      </c>
      <c r="CC26" s="8">
        <f t="shared" si="54"/>
        <v>876</v>
      </c>
      <c r="CD26" s="8">
        <f t="shared" si="19"/>
        <v>0</v>
      </c>
      <c r="CE26" s="8">
        <f t="shared" si="20"/>
        <v>0</v>
      </c>
      <c r="CF26" s="8">
        <f t="shared" si="21"/>
        <v>876</v>
      </c>
    </row>
    <row r="27" spans="1:84" ht="13.5">
      <c r="A27" s="11" t="str">
        <f t="shared" si="0"/>
        <v>24</v>
      </c>
      <c r="B27" s="11">
        <f t="shared" si="22"/>
      </c>
      <c r="C27" s="12" t="s">
        <v>163</v>
      </c>
      <c r="D27" s="13">
        <v>1981</v>
      </c>
      <c r="E27" s="41">
        <f>ROUND(IF('Men''s Epée'!$A$3=1,AM27+BA27,BO27+CC27),0)</f>
        <v>869</v>
      </c>
      <c r="F27" s="14">
        <v>22</v>
      </c>
      <c r="G27" s="16">
        <f>IF(OR('Men''s Epée'!$A$3=1,'Men''s Epée'!$AN$3=TRUE),IF(OR(F27&gt;=49,ISNUMBER(F27)=FALSE),0,VLOOKUP(F27,PointTable,G$3,TRUE)),0)</f>
        <v>340</v>
      </c>
      <c r="H27" s="15">
        <v>12</v>
      </c>
      <c r="I27" s="16">
        <f>IF(OR('Men''s Epée'!$A$3=1,'Men''s Epée'!$AO$3=TRUE),IF(OR(H27&gt;=49,ISNUMBER(H27)=FALSE),0,VLOOKUP(H27,PointTable,I$3,TRUE)),0)</f>
        <v>529</v>
      </c>
      <c r="J27" s="15">
        <v>29.5</v>
      </c>
      <c r="K27" s="16">
        <f>IF(OR('Men''s Epée'!$A$3=1,'Men''s Epée'!$AP$3=TRUE),IF(OR(J27&gt;=33,ISNUMBER(J27)=FALSE),0,VLOOKUP(J27,PointTable,K$3,TRUE)),0)</f>
        <v>280</v>
      </c>
      <c r="L27" s="15" t="s">
        <v>4</v>
      </c>
      <c r="M27" s="16">
        <f>IF(OR('Men''s Epée'!$A$3=1,'Men''s Epée'!$AQ$3=TRUE),IF(OR(L27&gt;=49,ISNUMBER(L27)=FALSE),0,VLOOKUP(L27,PointTable,M$3,TRUE)),0)</f>
        <v>0</v>
      </c>
      <c r="N27" s="17"/>
      <c r="O27" s="17"/>
      <c r="P27" s="17"/>
      <c r="Q27" s="17"/>
      <c r="R27" s="17"/>
      <c r="S27" s="17"/>
      <c r="T27" s="17"/>
      <c r="U27" s="17"/>
      <c r="V27" s="17"/>
      <c r="W27" s="18"/>
      <c r="X27" s="17"/>
      <c r="Y27" s="17"/>
      <c r="Z27" s="17"/>
      <c r="AA27" s="18"/>
      <c r="AC27" s="19">
        <f t="shared" si="1"/>
        <v>0</v>
      </c>
      <c r="AD27" s="19">
        <f t="shared" si="23"/>
        <v>0</v>
      </c>
      <c r="AE27" s="19">
        <f t="shared" si="24"/>
        <v>0</v>
      </c>
      <c r="AF27" s="19">
        <f t="shared" si="25"/>
        <v>0</v>
      </c>
      <c r="AG27" s="19">
        <f t="shared" si="26"/>
        <v>0</v>
      </c>
      <c r="AH27" s="19">
        <f t="shared" si="27"/>
        <v>0</v>
      </c>
      <c r="AI27" s="19">
        <f t="shared" si="28"/>
        <v>0</v>
      </c>
      <c r="AJ27" s="19">
        <f t="shared" si="29"/>
        <v>0</v>
      </c>
      <c r="AK27" s="19">
        <f t="shared" si="30"/>
        <v>0</v>
      </c>
      <c r="AL27" s="19">
        <f t="shared" si="31"/>
        <v>0</v>
      </c>
      <c r="AM27" s="19">
        <f t="shared" si="32"/>
        <v>0</v>
      </c>
      <c r="AN27" s="19">
        <f t="shared" si="3"/>
        <v>340</v>
      </c>
      <c r="AO27" s="19">
        <f t="shared" si="4"/>
        <v>529</v>
      </c>
      <c r="AP27" s="19">
        <f t="shared" si="5"/>
        <v>280</v>
      </c>
      <c r="AQ27" s="19">
        <f t="shared" si="6"/>
        <v>0</v>
      </c>
      <c r="AR27" s="19">
        <f t="shared" si="33"/>
        <v>0</v>
      </c>
      <c r="AS27" s="19">
        <f t="shared" si="34"/>
        <v>0</v>
      </c>
      <c r="AT27" s="19">
        <f t="shared" si="35"/>
        <v>0</v>
      </c>
      <c r="AU27" s="19">
        <f t="shared" si="36"/>
        <v>0</v>
      </c>
      <c r="AV27" s="19">
        <f t="shared" si="37"/>
        <v>0</v>
      </c>
      <c r="AW27" s="19">
        <f t="shared" si="7"/>
        <v>0</v>
      </c>
      <c r="AX27" s="19">
        <f t="shared" si="8"/>
        <v>0</v>
      </c>
      <c r="AY27" s="19">
        <f t="shared" si="9"/>
        <v>0</v>
      </c>
      <c r="AZ27" s="19">
        <f t="shared" si="10"/>
        <v>0</v>
      </c>
      <c r="BA27" s="19">
        <f t="shared" si="38"/>
        <v>869</v>
      </c>
      <c r="BB27" s="19">
        <f t="shared" si="11"/>
        <v>0</v>
      </c>
      <c r="BC27" s="19">
        <f t="shared" si="12"/>
        <v>0</v>
      </c>
      <c r="BE27" s="20">
        <f t="shared" si="13"/>
        <v>0</v>
      </c>
      <c r="BF27" s="20">
        <f t="shared" si="39"/>
        <v>0</v>
      </c>
      <c r="BG27" s="20">
        <f t="shared" si="40"/>
        <v>0</v>
      </c>
      <c r="BH27" s="20">
        <f t="shared" si="41"/>
        <v>0</v>
      </c>
      <c r="BI27" s="20">
        <f t="shared" si="42"/>
        <v>0</v>
      </c>
      <c r="BJ27" s="20">
        <f t="shared" si="43"/>
        <v>0</v>
      </c>
      <c r="BK27" s="20">
        <f t="shared" si="44"/>
        <v>0</v>
      </c>
      <c r="BL27" s="20">
        <f t="shared" si="45"/>
        <v>0</v>
      </c>
      <c r="BM27" s="20">
        <f t="shared" si="46"/>
        <v>0</v>
      </c>
      <c r="BN27" s="20">
        <f t="shared" si="47"/>
        <v>0</v>
      </c>
      <c r="BO27" s="8">
        <f t="shared" si="48"/>
        <v>0</v>
      </c>
      <c r="BP27" s="8">
        <f>IF('Men''s Epée'!$AN$3=TRUE,G27,0)</f>
        <v>340</v>
      </c>
      <c r="BQ27" s="8">
        <f>IF('Men''s Epée'!$AO$3=TRUE,I27,0)</f>
        <v>529</v>
      </c>
      <c r="BR27" s="8">
        <f>IF('Men''s Epée'!$AP$3=TRUE,K27,0)</f>
        <v>280</v>
      </c>
      <c r="BS27" s="8">
        <f>IF('Men''s Epée'!$AQ$3=TRUE,M27,0)</f>
        <v>0</v>
      </c>
      <c r="BT27" s="8">
        <f t="shared" si="49"/>
        <v>0</v>
      </c>
      <c r="BU27" s="8">
        <f t="shared" si="50"/>
        <v>0</v>
      </c>
      <c r="BV27" s="8">
        <f t="shared" si="51"/>
        <v>0</v>
      </c>
      <c r="BW27" s="8">
        <f t="shared" si="52"/>
        <v>0</v>
      </c>
      <c r="BX27" s="8">
        <f t="shared" si="53"/>
        <v>0</v>
      </c>
      <c r="BY27" s="20">
        <f t="shared" si="15"/>
        <v>0</v>
      </c>
      <c r="BZ27" s="20">
        <f t="shared" si="16"/>
        <v>0</v>
      </c>
      <c r="CA27" s="20">
        <f t="shared" si="17"/>
        <v>0</v>
      </c>
      <c r="CB27" s="20">
        <f t="shared" si="18"/>
        <v>0</v>
      </c>
      <c r="CC27" s="8">
        <f t="shared" si="54"/>
        <v>869</v>
      </c>
      <c r="CD27" s="8">
        <f t="shared" si="19"/>
        <v>0</v>
      </c>
      <c r="CE27" s="8">
        <f t="shared" si="20"/>
        <v>0</v>
      </c>
      <c r="CF27" s="8">
        <f t="shared" si="21"/>
        <v>869</v>
      </c>
    </row>
    <row r="28" spans="1:84" ht="13.5">
      <c r="A28" s="11" t="str">
        <f t="shared" si="0"/>
        <v>25</v>
      </c>
      <c r="B28" s="11" t="str">
        <f t="shared" si="22"/>
        <v>#</v>
      </c>
      <c r="C28" s="12" t="s">
        <v>275</v>
      </c>
      <c r="D28" s="30">
        <v>1988</v>
      </c>
      <c r="E28" s="41">
        <f>ROUND(IF('Men''s Epée'!$A$3=1,AM28+BA28,BO28+CC28),0)</f>
        <v>855</v>
      </c>
      <c r="F28" s="14" t="s">
        <v>4</v>
      </c>
      <c r="G28" s="16">
        <f>IF(OR('Men''s Epée'!$A$3=1,'Men''s Epée'!$AN$3=TRUE),IF(OR(F28&gt;=49,ISNUMBER(F28)=FALSE),0,VLOOKUP(F28,PointTable,G$3,TRUE)),0)</f>
        <v>0</v>
      </c>
      <c r="H28" s="15">
        <v>17</v>
      </c>
      <c r="I28" s="16">
        <f>IF(OR('Men''s Epée'!$A$3=1,'Men''s Epée'!$AO$3=TRUE),IF(OR(H28&gt;=49,ISNUMBER(H28)=FALSE),0,VLOOKUP(H28,PointTable,I$3,TRUE)),0)</f>
        <v>350</v>
      </c>
      <c r="J28" s="15">
        <v>18</v>
      </c>
      <c r="K28" s="16">
        <f>IF(OR('Men''s Epée'!$A$3=1,'Men''s Epée'!$AP$3=TRUE),IF(OR(J28&gt;=33,ISNUMBER(J28)=FALSE),0,VLOOKUP(J28,PointTable,K$3,TRUE)),0)</f>
        <v>348</v>
      </c>
      <c r="L28" s="15">
        <v>15</v>
      </c>
      <c r="M28" s="16">
        <f>IF(OR('Men''s Epée'!$A$3=1,'Men''s Epée'!$AQ$3=TRUE),IF(OR(L28&gt;=49,ISNUMBER(L28)=FALSE),0,VLOOKUP(L28,PointTable,M$3,TRUE)),0)</f>
        <v>505</v>
      </c>
      <c r="N28" s="17"/>
      <c r="O28" s="17"/>
      <c r="P28" s="17"/>
      <c r="Q28" s="17"/>
      <c r="R28" s="17"/>
      <c r="S28" s="17"/>
      <c r="T28" s="17"/>
      <c r="U28" s="17"/>
      <c r="V28" s="17"/>
      <c r="W28" s="18"/>
      <c r="X28" s="17"/>
      <c r="Y28" s="17"/>
      <c r="Z28" s="17"/>
      <c r="AA28" s="18"/>
      <c r="AC28" s="19">
        <f t="shared" si="1"/>
        <v>0</v>
      </c>
      <c r="AD28" s="19">
        <f t="shared" si="23"/>
        <v>0</v>
      </c>
      <c r="AE28" s="19">
        <f t="shared" si="24"/>
        <v>0</v>
      </c>
      <c r="AF28" s="19">
        <f t="shared" si="25"/>
        <v>0</v>
      </c>
      <c r="AG28" s="19">
        <f t="shared" si="26"/>
        <v>0</v>
      </c>
      <c r="AH28" s="19">
        <f t="shared" si="27"/>
        <v>0</v>
      </c>
      <c r="AI28" s="19">
        <f t="shared" si="28"/>
        <v>0</v>
      </c>
      <c r="AJ28" s="19">
        <f t="shared" si="29"/>
        <v>0</v>
      </c>
      <c r="AK28" s="19">
        <f t="shared" si="30"/>
        <v>0</v>
      </c>
      <c r="AL28" s="19">
        <f t="shared" si="31"/>
        <v>0</v>
      </c>
      <c r="AM28" s="19">
        <f t="shared" si="32"/>
        <v>0</v>
      </c>
      <c r="AN28" s="19">
        <f>G28</f>
        <v>0</v>
      </c>
      <c r="AO28" s="19">
        <f>I28</f>
        <v>350</v>
      </c>
      <c r="AP28" s="19">
        <f>K28</f>
        <v>348</v>
      </c>
      <c r="AQ28" s="19">
        <f>M28</f>
        <v>505</v>
      </c>
      <c r="AR28" s="19">
        <f t="shared" si="33"/>
        <v>0</v>
      </c>
      <c r="AS28" s="19">
        <f t="shared" si="34"/>
        <v>0</v>
      </c>
      <c r="AT28" s="19">
        <f t="shared" si="35"/>
        <v>0</v>
      </c>
      <c r="AU28" s="19">
        <f t="shared" si="36"/>
        <v>0</v>
      </c>
      <c r="AV28" s="19">
        <f t="shared" si="37"/>
        <v>0</v>
      </c>
      <c r="AW28" s="19">
        <f t="shared" si="7"/>
        <v>0</v>
      </c>
      <c r="AX28" s="19">
        <f t="shared" si="8"/>
        <v>0</v>
      </c>
      <c r="AY28" s="19">
        <f t="shared" si="9"/>
        <v>0</v>
      </c>
      <c r="AZ28" s="19">
        <f t="shared" si="10"/>
        <v>0</v>
      </c>
      <c r="BA28" s="19">
        <f t="shared" si="38"/>
        <v>855</v>
      </c>
      <c r="BB28" s="19">
        <f>LARGE(AR28:AZ28,1)</f>
        <v>0</v>
      </c>
      <c r="BC28" s="19">
        <f>LARGE(AR28:AZ28,2)</f>
        <v>0</v>
      </c>
      <c r="BE28" s="20">
        <f t="shared" si="13"/>
        <v>0</v>
      </c>
      <c r="BF28" s="20">
        <f t="shared" si="39"/>
        <v>0</v>
      </c>
      <c r="BG28" s="20">
        <f t="shared" si="40"/>
        <v>0</v>
      </c>
      <c r="BH28" s="20">
        <f t="shared" si="41"/>
        <v>0</v>
      </c>
      <c r="BI28" s="20">
        <f t="shared" si="42"/>
        <v>0</v>
      </c>
      <c r="BJ28" s="20">
        <f t="shared" si="43"/>
        <v>0</v>
      </c>
      <c r="BK28" s="20">
        <f t="shared" si="44"/>
        <v>0</v>
      </c>
      <c r="BL28" s="20">
        <f t="shared" si="45"/>
        <v>0</v>
      </c>
      <c r="BM28" s="20">
        <f t="shared" si="46"/>
        <v>0</v>
      </c>
      <c r="BN28" s="20">
        <f t="shared" si="47"/>
        <v>0</v>
      </c>
      <c r="BO28" s="8">
        <f t="shared" si="48"/>
        <v>0</v>
      </c>
      <c r="BP28" s="8">
        <f>IF('Men''s Epée'!$AN$3=TRUE,G28,0)</f>
        <v>0</v>
      </c>
      <c r="BQ28" s="8">
        <f>IF('Men''s Epée'!$AO$3=TRUE,I28,0)</f>
        <v>350</v>
      </c>
      <c r="BR28" s="8">
        <f>IF('Men''s Epée'!$AP$3=TRUE,K28,0)</f>
        <v>348</v>
      </c>
      <c r="BS28" s="8">
        <f>IF('Men''s Epée'!$AQ$3=TRUE,M28,0)</f>
        <v>505</v>
      </c>
      <c r="BT28" s="8">
        <f t="shared" si="49"/>
        <v>0</v>
      </c>
      <c r="BU28" s="8">
        <f t="shared" si="50"/>
        <v>0</v>
      </c>
      <c r="BV28" s="8">
        <f t="shared" si="51"/>
        <v>0</v>
      </c>
      <c r="BW28" s="8">
        <f t="shared" si="52"/>
        <v>0</v>
      </c>
      <c r="BX28" s="8">
        <f t="shared" si="53"/>
        <v>0</v>
      </c>
      <c r="BY28" s="20">
        <f t="shared" si="15"/>
        <v>0</v>
      </c>
      <c r="BZ28" s="20">
        <f t="shared" si="16"/>
        <v>0</v>
      </c>
      <c r="CA28" s="20">
        <f t="shared" si="17"/>
        <v>0</v>
      </c>
      <c r="CB28" s="20">
        <f t="shared" si="18"/>
        <v>0</v>
      </c>
      <c r="CC28" s="8">
        <f t="shared" si="54"/>
        <v>855</v>
      </c>
      <c r="CD28" s="8">
        <f>LARGE(BT28:CB28,1)</f>
        <v>0</v>
      </c>
      <c r="CE28" s="8">
        <f>LARGE(BT28:CB28,2)</f>
        <v>0</v>
      </c>
      <c r="CF28" s="8">
        <f>ROUND(BO28+CC28,0)</f>
        <v>855</v>
      </c>
    </row>
    <row r="29" spans="1:84" ht="13.5">
      <c r="A29" s="11" t="str">
        <f t="shared" si="0"/>
        <v>26</v>
      </c>
      <c r="B29" s="11">
        <f t="shared" si="22"/>
      </c>
      <c r="C29" s="12" t="s">
        <v>26</v>
      </c>
      <c r="D29" s="13">
        <v>1978</v>
      </c>
      <c r="E29" s="41">
        <f>ROUND(IF('Men''s Epée'!$A$3=1,AM29+BA29,BO29+CC29),0)</f>
        <v>850</v>
      </c>
      <c r="F29" s="14" t="s">
        <v>4</v>
      </c>
      <c r="G29" s="16">
        <f>IF(OR('Men''s Epée'!$A$3=1,'Men''s Epée'!$AN$3=TRUE),IF(OR(F29&gt;=49,ISNUMBER(F29)=FALSE),0,VLOOKUP(F29,PointTable,G$3,TRUE)),0)</f>
        <v>0</v>
      </c>
      <c r="H29" s="15" t="s">
        <v>4</v>
      </c>
      <c r="I29" s="16">
        <f>IF(OR('Men''s Epée'!$A$3=1,'Men''s Epée'!$AO$3=TRUE),IF(OR(H29&gt;=49,ISNUMBER(H29)=FALSE),0,VLOOKUP(H29,PointTable,I$3,TRUE)),0)</f>
        <v>0</v>
      </c>
      <c r="J29" s="15" t="s">
        <v>4</v>
      </c>
      <c r="K29" s="16">
        <f>IF(OR('Men''s Epée'!$A$3=1,'Men''s Epée'!$AP$3=TRUE),IF(OR(J29&gt;=33,ISNUMBER(J29)=FALSE),0,VLOOKUP(J29,PointTable,K$3,TRUE)),0)</f>
        <v>0</v>
      </c>
      <c r="L29" s="15">
        <v>3</v>
      </c>
      <c r="M29" s="16">
        <f>IF(OR('Men''s Epée'!$A$3=1,'Men''s Epée'!$AQ$3=TRUE),IF(OR(L29&gt;=49,ISNUMBER(L29)=FALSE),0,VLOOKUP(L29,PointTable,M$3,TRUE)),0)</f>
        <v>850</v>
      </c>
      <c r="N29" s="17"/>
      <c r="O29" s="17"/>
      <c r="P29" s="17"/>
      <c r="Q29" s="17"/>
      <c r="R29" s="17"/>
      <c r="S29" s="17"/>
      <c r="T29" s="17"/>
      <c r="U29" s="17"/>
      <c r="V29" s="17"/>
      <c r="W29" s="18"/>
      <c r="X29" s="17"/>
      <c r="Y29" s="17"/>
      <c r="Z29" s="17"/>
      <c r="AA29" s="18"/>
      <c r="AC29" s="19">
        <f t="shared" si="1"/>
        <v>0</v>
      </c>
      <c r="AD29" s="19">
        <f t="shared" si="23"/>
        <v>0</v>
      </c>
      <c r="AE29" s="19">
        <f t="shared" si="24"/>
        <v>0</v>
      </c>
      <c r="AF29" s="19">
        <f t="shared" si="25"/>
        <v>0</v>
      </c>
      <c r="AG29" s="19">
        <f t="shared" si="26"/>
        <v>0</v>
      </c>
      <c r="AH29" s="19">
        <f t="shared" si="27"/>
        <v>0</v>
      </c>
      <c r="AI29" s="19">
        <f t="shared" si="28"/>
        <v>0</v>
      </c>
      <c r="AJ29" s="19">
        <f t="shared" si="29"/>
        <v>0</v>
      </c>
      <c r="AK29" s="19">
        <f t="shared" si="30"/>
        <v>0</v>
      </c>
      <c r="AL29" s="19">
        <f t="shared" si="31"/>
        <v>0</v>
      </c>
      <c r="AM29" s="19">
        <f t="shared" si="32"/>
        <v>0</v>
      </c>
      <c r="AN29" s="19">
        <f>G29</f>
        <v>0</v>
      </c>
      <c r="AO29" s="19">
        <f>I29</f>
        <v>0</v>
      </c>
      <c r="AP29" s="19">
        <f>K29</f>
        <v>0</v>
      </c>
      <c r="AQ29" s="19">
        <f>M29</f>
        <v>850</v>
      </c>
      <c r="AR29" s="19">
        <f t="shared" si="33"/>
        <v>0</v>
      </c>
      <c r="AS29" s="19">
        <f t="shared" si="34"/>
        <v>0</v>
      </c>
      <c r="AT29" s="19">
        <f t="shared" si="35"/>
        <v>0</v>
      </c>
      <c r="AU29" s="19">
        <f t="shared" si="36"/>
        <v>0</v>
      </c>
      <c r="AV29" s="19">
        <f t="shared" si="37"/>
        <v>0</v>
      </c>
      <c r="AW29" s="19">
        <f t="shared" si="7"/>
        <v>0</v>
      </c>
      <c r="AX29" s="19">
        <f t="shared" si="8"/>
        <v>0</v>
      </c>
      <c r="AY29" s="19">
        <f t="shared" si="9"/>
        <v>0</v>
      </c>
      <c r="AZ29" s="19">
        <f t="shared" si="10"/>
        <v>0</v>
      </c>
      <c r="BA29" s="19">
        <f t="shared" si="38"/>
        <v>850</v>
      </c>
      <c r="BB29" s="19">
        <f>LARGE(AR29:AZ29,1)</f>
        <v>0</v>
      </c>
      <c r="BC29" s="19">
        <f>LARGE(AR29:AZ29,2)</f>
        <v>0</v>
      </c>
      <c r="BE29" s="20">
        <f t="shared" si="13"/>
        <v>0</v>
      </c>
      <c r="BF29" s="20">
        <f t="shared" si="39"/>
        <v>0</v>
      </c>
      <c r="BG29" s="20">
        <f t="shared" si="40"/>
        <v>0</v>
      </c>
      <c r="BH29" s="20">
        <f t="shared" si="41"/>
        <v>0</v>
      </c>
      <c r="BI29" s="20">
        <f t="shared" si="42"/>
        <v>0</v>
      </c>
      <c r="BJ29" s="20">
        <f t="shared" si="43"/>
        <v>0</v>
      </c>
      <c r="BK29" s="20">
        <f t="shared" si="44"/>
        <v>0</v>
      </c>
      <c r="BL29" s="20">
        <f t="shared" si="45"/>
        <v>0</v>
      </c>
      <c r="BM29" s="20">
        <f t="shared" si="46"/>
        <v>0</v>
      </c>
      <c r="BN29" s="20">
        <f t="shared" si="47"/>
        <v>0</v>
      </c>
      <c r="BO29" s="8">
        <f t="shared" si="48"/>
        <v>0</v>
      </c>
      <c r="BP29" s="8">
        <f>IF('Men''s Epée'!$AN$3=TRUE,G29,0)</f>
        <v>0</v>
      </c>
      <c r="BQ29" s="8">
        <f>IF('Men''s Epée'!$AO$3=TRUE,I29,0)</f>
        <v>0</v>
      </c>
      <c r="BR29" s="8">
        <f>IF('Men''s Epée'!$AP$3=TRUE,K29,0)</f>
        <v>0</v>
      </c>
      <c r="BS29" s="8">
        <f>IF('Men''s Epée'!$AQ$3=TRUE,M29,0)</f>
        <v>850</v>
      </c>
      <c r="BT29" s="8">
        <f t="shared" si="49"/>
        <v>0</v>
      </c>
      <c r="BU29" s="8">
        <f t="shared" si="50"/>
        <v>0</v>
      </c>
      <c r="BV29" s="8">
        <f t="shared" si="51"/>
        <v>0</v>
      </c>
      <c r="BW29" s="8">
        <f t="shared" si="52"/>
        <v>0</v>
      </c>
      <c r="BX29" s="8">
        <f t="shared" si="53"/>
        <v>0</v>
      </c>
      <c r="BY29" s="20">
        <f t="shared" si="15"/>
        <v>0</v>
      </c>
      <c r="BZ29" s="20">
        <f t="shared" si="16"/>
        <v>0</v>
      </c>
      <c r="CA29" s="20">
        <f t="shared" si="17"/>
        <v>0</v>
      </c>
      <c r="CB29" s="20">
        <f t="shared" si="18"/>
        <v>0</v>
      </c>
      <c r="CC29" s="8">
        <f t="shared" si="54"/>
        <v>850</v>
      </c>
      <c r="CD29" s="8">
        <f>LARGE(BT29:CB29,1)</f>
        <v>0</v>
      </c>
      <c r="CE29" s="8">
        <f>LARGE(BT29:CB29,2)</f>
        <v>0</v>
      </c>
      <c r="CF29" s="8">
        <f>ROUND(BO29+CC29,0)</f>
        <v>850</v>
      </c>
    </row>
    <row r="30" spans="1:84" ht="13.5">
      <c r="A30" s="11" t="str">
        <f t="shared" si="0"/>
        <v>27</v>
      </c>
      <c r="B30" s="11">
        <f t="shared" si="22"/>
      </c>
      <c r="C30" s="12" t="s">
        <v>31</v>
      </c>
      <c r="D30" s="13">
        <v>1955</v>
      </c>
      <c r="E30" s="41">
        <f>ROUND(IF('Men''s Epée'!$A$3=1,AM30+BA30,BO30+CC30),0)</f>
        <v>844</v>
      </c>
      <c r="F30" s="14">
        <v>14</v>
      </c>
      <c r="G30" s="16">
        <f>IF(OR('Men''s Epée'!$A$3=1,'Men''s Epée'!$AN$3=TRUE),IF(OR(F30&gt;=49,ISNUMBER(F30)=FALSE),0,VLOOKUP(F30,PointTable,G$3,TRUE)),0)</f>
        <v>504</v>
      </c>
      <c r="H30" s="15">
        <v>30</v>
      </c>
      <c r="I30" s="16">
        <f>IF(OR('Men''s Epée'!$A$3=1,'Men''s Epée'!$AO$3=TRUE),IF(OR(H30&gt;=49,ISNUMBER(H30)=FALSE),0,VLOOKUP(H30,PointTable,I$3,TRUE)),0)</f>
        <v>279</v>
      </c>
      <c r="J30" s="15" t="s">
        <v>4</v>
      </c>
      <c r="K30" s="16">
        <f>IF(OR('Men''s Epée'!$A$3=1,'Men''s Epée'!$AP$3=TRUE),IF(OR(J30&gt;=33,ISNUMBER(J30)=FALSE),0,VLOOKUP(J30,PointTable,K$3,TRUE)),0)</f>
        <v>0</v>
      </c>
      <c r="L30" s="15">
        <v>19</v>
      </c>
      <c r="M30" s="16">
        <f>IF(OR('Men''s Epée'!$A$3=1,'Men''s Epée'!$AQ$3=TRUE),IF(OR(L30&gt;=49,ISNUMBER(L30)=FALSE),0,VLOOKUP(L30,PointTable,M$3,TRUE)),0)</f>
        <v>340</v>
      </c>
      <c r="N30" s="17"/>
      <c r="O30" s="17"/>
      <c r="P30" s="17"/>
      <c r="Q30" s="17"/>
      <c r="R30" s="17"/>
      <c r="S30" s="17"/>
      <c r="T30" s="17"/>
      <c r="U30" s="17"/>
      <c r="V30" s="17"/>
      <c r="W30" s="18"/>
      <c r="X30" s="17"/>
      <c r="Y30" s="17"/>
      <c r="Z30" s="17"/>
      <c r="AA30" s="18"/>
      <c r="AC30" s="19">
        <f t="shared" si="1"/>
        <v>0</v>
      </c>
      <c r="AD30" s="19">
        <f aca="true" t="shared" si="55" ref="AD30:AL35">ABS(O30)</f>
        <v>0</v>
      </c>
      <c r="AE30" s="19">
        <f t="shared" si="55"/>
        <v>0</v>
      </c>
      <c r="AF30" s="19">
        <f t="shared" si="55"/>
        <v>0</v>
      </c>
      <c r="AG30" s="19">
        <f t="shared" si="55"/>
        <v>0</v>
      </c>
      <c r="AH30" s="19">
        <f t="shared" si="55"/>
        <v>0</v>
      </c>
      <c r="AI30" s="19">
        <f t="shared" si="55"/>
        <v>0</v>
      </c>
      <c r="AJ30" s="19">
        <f t="shared" si="55"/>
        <v>0</v>
      </c>
      <c r="AK30" s="19">
        <f t="shared" si="55"/>
        <v>0</v>
      </c>
      <c r="AL30" s="19">
        <f t="shared" si="55"/>
        <v>0</v>
      </c>
      <c r="AM30" s="19">
        <f t="shared" si="32"/>
        <v>0</v>
      </c>
      <c r="AN30" s="19">
        <f t="shared" si="3"/>
        <v>504</v>
      </c>
      <c r="AO30" s="19">
        <f t="shared" si="4"/>
        <v>279</v>
      </c>
      <c r="AP30" s="19">
        <f t="shared" si="5"/>
        <v>0</v>
      </c>
      <c r="AQ30" s="19">
        <f t="shared" si="6"/>
        <v>340</v>
      </c>
      <c r="AR30" s="19">
        <f t="shared" si="33"/>
        <v>0</v>
      </c>
      <c r="AS30" s="19">
        <f t="shared" si="34"/>
        <v>0</v>
      </c>
      <c r="AT30" s="19">
        <f t="shared" si="35"/>
        <v>0</v>
      </c>
      <c r="AU30" s="19">
        <f t="shared" si="36"/>
        <v>0</v>
      </c>
      <c r="AV30" s="19">
        <f t="shared" si="37"/>
        <v>0</v>
      </c>
      <c r="AW30" s="19">
        <f t="shared" si="7"/>
        <v>0</v>
      </c>
      <c r="AX30" s="19">
        <f t="shared" si="8"/>
        <v>0</v>
      </c>
      <c r="AY30" s="19">
        <f t="shared" si="9"/>
        <v>0</v>
      </c>
      <c r="AZ30" s="19">
        <f t="shared" si="10"/>
        <v>0</v>
      </c>
      <c r="BA30" s="19">
        <f t="shared" si="38"/>
        <v>844</v>
      </c>
      <c r="BB30" s="19">
        <f t="shared" si="11"/>
        <v>0</v>
      </c>
      <c r="BC30" s="19">
        <f t="shared" si="12"/>
        <v>0</v>
      </c>
      <c r="BE30" s="20">
        <f t="shared" si="13"/>
        <v>0</v>
      </c>
      <c r="BF30" s="20">
        <f aca="true" t="shared" si="56" ref="BF30:BN35">MAX(O30,0)</f>
        <v>0</v>
      </c>
      <c r="BG30" s="20">
        <f t="shared" si="56"/>
        <v>0</v>
      </c>
      <c r="BH30" s="20">
        <f t="shared" si="56"/>
        <v>0</v>
      </c>
      <c r="BI30" s="20">
        <f t="shared" si="56"/>
        <v>0</v>
      </c>
      <c r="BJ30" s="20">
        <f t="shared" si="56"/>
        <v>0</v>
      </c>
      <c r="BK30" s="20">
        <f t="shared" si="56"/>
        <v>0</v>
      </c>
      <c r="BL30" s="20">
        <f t="shared" si="56"/>
        <v>0</v>
      </c>
      <c r="BM30" s="20">
        <f t="shared" si="56"/>
        <v>0</v>
      </c>
      <c r="BN30" s="20">
        <f t="shared" si="56"/>
        <v>0</v>
      </c>
      <c r="BO30" s="8">
        <f t="shared" si="48"/>
        <v>0</v>
      </c>
      <c r="BP30" s="8">
        <f>IF('Men''s Epée'!$AN$3=TRUE,G30,0)</f>
        <v>504</v>
      </c>
      <c r="BQ30" s="8">
        <f>IF('Men''s Epée'!$AO$3=TRUE,I30,0)</f>
        <v>279</v>
      </c>
      <c r="BR30" s="8">
        <f>IF('Men''s Epée'!$AP$3=TRUE,K30,0)</f>
        <v>0</v>
      </c>
      <c r="BS30" s="8">
        <f>IF('Men''s Epée'!$AQ$3=TRUE,M30,0)</f>
        <v>340</v>
      </c>
      <c r="BT30" s="8">
        <f t="shared" si="49"/>
        <v>0</v>
      </c>
      <c r="BU30" s="8">
        <f t="shared" si="50"/>
        <v>0</v>
      </c>
      <c r="BV30" s="8">
        <f t="shared" si="51"/>
        <v>0</v>
      </c>
      <c r="BW30" s="8">
        <f t="shared" si="52"/>
        <v>0</v>
      </c>
      <c r="BX30" s="8">
        <f t="shared" si="53"/>
        <v>0</v>
      </c>
      <c r="BY30" s="20">
        <f t="shared" si="15"/>
        <v>0</v>
      </c>
      <c r="BZ30" s="20">
        <f t="shared" si="16"/>
        <v>0</v>
      </c>
      <c r="CA30" s="20">
        <f t="shared" si="17"/>
        <v>0</v>
      </c>
      <c r="CB30" s="20">
        <f t="shared" si="18"/>
        <v>0</v>
      </c>
      <c r="CC30" s="8">
        <f t="shared" si="54"/>
        <v>844</v>
      </c>
      <c r="CD30" s="8">
        <f t="shared" si="19"/>
        <v>0</v>
      </c>
      <c r="CE30" s="8">
        <f t="shared" si="20"/>
        <v>0</v>
      </c>
      <c r="CF30" s="8">
        <f t="shared" si="21"/>
        <v>844</v>
      </c>
    </row>
    <row r="31" spans="1:84" ht="13.5">
      <c r="A31" s="11" t="str">
        <f t="shared" si="0"/>
        <v>28</v>
      </c>
      <c r="B31" s="11" t="str">
        <f t="shared" si="22"/>
        <v>#</v>
      </c>
      <c r="C31" s="12" t="s">
        <v>139</v>
      </c>
      <c r="D31" s="13">
        <v>1985</v>
      </c>
      <c r="E31" s="41">
        <f>ROUND(IF('Men''s Epée'!$A$3=1,AM31+BA31,BO31+CC31),0)</f>
        <v>840</v>
      </c>
      <c r="F31" s="14">
        <v>24</v>
      </c>
      <c r="G31" s="16">
        <f>IF(OR('Men''s Epée'!$A$3=1,'Men''s Epée'!$AN$3=TRUE),IF(OR(F31&gt;=49,ISNUMBER(F31)=FALSE),0,VLOOKUP(F31,PointTable,G$3,TRUE)),0)</f>
        <v>336</v>
      </c>
      <c r="H31" s="15" t="s">
        <v>4</v>
      </c>
      <c r="I31" s="16">
        <f>IF(OR('Men''s Epée'!$A$3=1,'Men''s Epée'!$AO$3=TRUE),IF(OR(H31&gt;=49,ISNUMBER(H31)=FALSE),0,VLOOKUP(H31,PointTable,I$3,TRUE)),0)</f>
        <v>0</v>
      </c>
      <c r="J31" s="15">
        <v>14</v>
      </c>
      <c r="K31" s="16">
        <f>IF(OR('Men''s Epée'!$A$3=1,'Men''s Epée'!$AP$3=TRUE),IF(OR(J31&gt;=33,ISNUMBER(J31)=FALSE),0,VLOOKUP(J31,PointTable,K$3,TRUE)),0)</f>
        <v>504</v>
      </c>
      <c r="L31" s="15" t="s">
        <v>4</v>
      </c>
      <c r="M31" s="16">
        <f>IF(OR('Men''s Epée'!$A$3=1,'Men''s Epée'!$AQ$3=TRUE),IF(OR(L31&gt;=49,ISNUMBER(L31)=FALSE),0,VLOOKUP(L31,PointTable,M$3,TRUE)),0)</f>
        <v>0</v>
      </c>
      <c r="N31" s="17"/>
      <c r="O31" s="17"/>
      <c r="P31" s="17"/>
      <c r="Q31" s="17"/>
      <c r="R31" s="17"/>
      <c r="S31" s="17"/>
      <c r="T31" s="17"/>
      <c r="U31" s="17"/>
      <c r="V31" s="17"/>
      <c r="W31" s="18"/>
      <c r="X31" s="17"/>
      <c r="Y31" s="17"/>
      <c r="Z31" s="17"/>
      <c r="AA31" s="18"/>
      <c r="AC31" s="19">
        <f t="shared" si="1"/>
        <v>0</v>
      </c>
      <c r="AD31" s="19">
        <f t="shared" si="55"/>
        <v>0</v>
      </c>
      <c r="AE31" s="19">
        <f t="shared" si="55"/>
        <v>0</v>
      </c>
      <c r="AF31" s="19">
        <f t="shared" si="55"/>
        <v>0</v>
      </c>
      <c r="AG31" s="19">
        <f t="shared" si="55"/>
        <v>0</v>
      </c>
      <c r="AH31" s="19">
        <f t="shared" si="55"/>
        <v>0</v>
      </c>
      <c r="AI31" s="19">
        <f t="shared" si="55"/>
        <v>0</v>
      </c>
      <c r="AJ31" s="19">
        <f t="shared" si="55"/>
        <v>0</v>
      </c>
      <c r="AK31" s="19">
        <f t="shared" si="55"/>
        <v>0</v>
      </c>
      <c r="AL31" s="19">
        <f t="shared" si="55"/>
        <v>0</v>
      </c>
      <c r="AM31" s="19">
        <f t="shared" si="32"/>
        <v>0</v>
      </c>
      <c r="AN31" s="19">
        <f>G31</f>
        <v>336</v>
      </c>
      <c r="AO31" s="19">
        <f>I31</f>
        <v>0</v>
      </c>
      <c r="AP31" s="19">
        <f>K31</f>
        <v>504</v>
      </c>
      <c r="AQ31" s="19">
        <f>M31</f>
        <v>0</v>
      </c>
      <c r="AR31" s="19">
        <f t="shared" si="33"/>
        <v>0</v>
      </c>
      <c r="AS31" s="19">
        <f t="shared" si="34"/>
        <v>0</v>
      </c>
      <c r="AT31" s="19">
        <f t="shared" si="35"/>
        <v>0</v>
      </c>
      <c r="AU31" s="19">
        <f t="shared" si="36"/>
        <v>0</v>
      </c>
      <c r="AV31" s="19">
        <f t="shared" si="37"/>
        <v>0</v>
      </c>
      <c r="AW31" s="19">
        <f t="shared" si="7"/>
        <v>0</v>
      </c>
      <c r="AX31" s="19">
        <f t="shared" si="8"/>
        <v>0</v>
      </c>
      <c r="AY31" s="19">
        <f t="shared" si="9"/>
        <v>0</v>
      </c>
      <c r="AZ31" s="19">
        <f t="shared" si="10"/>
        <v>0</v>
      </c>
      <c r="BA31" s="19">
        <f t="shared" si="38"/>
        <v>840</v>
      </c>
      <c r="BB31" s="19">
        <f>LARGE(AR31:AZ31,1)</f>
        <v>0</v>
      </c>
      <c r="BC31" s="19">
        <f>LARGE(AR31:AZ31,2)</f>
        <v>0</v>
      </c>
      <c r="BE31" s="20">
        <f t="shared" si="13"/>
        <v>0</v>
      </c>
      <c r="BF31" s="20">
        <f t="shared" si="56"/>
        <v>0</v>
      </c>
      <c r="BG31" s="20">
        <f t="shared" si="56"/>
        <v>0</v>
      </c>
      <c r="BH31" s="20">
        <f t="shared" si="56"/>
        <v>0</v>
      </c>
      <c r="BI31" s="20">
        <f t="shared" si="56"/>
        <v>0</v>
      </c>
      <c r="BJ31" s="20">
        <f t="shared" si="56"/>
        <v>0</v>
      </c>
      <c r="BK31" s="20">
        <f t="shared" si="56"/>
        <v>0</v>
      </c>
      <c r="BL31" s="20">
        <f t="shared" si="56"/>
        <v>0</v>
      </c>
      <c r="BM31" s="20">
        <f t="shared" si="56"/>
        <v>0</v>
      </c>
      <c r="BN31" s="20">
        <f t="shared" si="56"/>
        <v>0</v>
      </c>
      <c r="BO31" s="8">
        <f t="shared" si="48"/>
        <v>0</v>
      </c>
      <c r="BP31" s="8">
        <f>IF('Men''s Epée'!$AN$3=TRUE,G31,0)</f>
        <v>336</v>
      </c>
      <c r="BQ31" s="8">
        <f>IF('Men''s Epée'!$AO$3=TRUE,I31,0)</f>
        <v>0</v>
      </c>
      <c r="BR31" s="8">
        <f>IF('Men''s Epée'!$AP$3=TRUE,K31,0)</f>
        <v>504</v>
      </c>
      <c r="BS31" s="8">
        <f>IF('Men''s Epée'!$AQ$3=TRUE,M31,0)</f>
        <v>0</v>
      </c>
      <c r="BT31" s="8">
        <f t="shared" si="49"/>
        <v>0</v>
      </c>
      <c r="BU31" s="8">
        <f t="shared" si="50"/>
        <v>0</v>
      </c>
      <c r="BV31" s="8">
        <f t="shared" si="51"/>
        <v>0</v>
      </c>
      <c r="BW31" s="8">
        <f t="shared" si="52"/>
        <v>0</v>
      </c>
      <c r="BX31" s="8">
        <f t="shared" si="53"/>
        <v>0</v>
      </c>
      <c r="BY31" s="20">
        <f t="shared" si="15"/>
        <v>0</v>
      </c>
      <c r="BZ31" s="20">
        <f t="shared" si="16"/>
        <v>0</v>
      </c>
      <c r="CA31" s="20">
        <f t="shared" si="17"/>
        <v>0</v>
      </c>
      <c r="CB31" s="20">
        <f t="shared" si="18"/>
        <v>0</v>
      </c>
      <c r="CC31" s="8">
        <f t="shared" si="54"/>
        <v>840</v>
      </c>
      <c r="CD31" s="8">
        <f>LARGE(BT31:CB31,1)</f>
        <v>0</v>
      </c>
      <c r="CE31" s="8">
        <f>LARGE(BT31:CB31,2)</f>
        <v>0</v>
      </c>
      <c r="CF31" s="8">
        <f>ROUND(BO31+CC31,0)</f>
        <v>840</v>
      </c>
    </row>
    <row r="32" spans="1:84" ht="13.5">
      <c r="A32" s="11" t="str">
        <f t="shared" si="0"/>
        <v>29</v>
      </c>
      <c r="B32" s="11" t="str">
        <f t="shared" si="22"/>
        <v>#</v>
      </c>
      <c r="C32" s="12" t="s">
        <v>354</v>
      </c>
      <c r="D32" s="13">
        <v>1985</v>
      </c>
      <c r="E32" s="41">
        <f>ROUND(IF('Men''s Epée'!$A$3=1,AM32+BA32,BO32+CC32),0)</f>
        <v>820</v>
      </c>
      <c r="F32" s="14" t="s">
        <v>4</v>
      </c>
      <c r="G32" s="16">
        <f>IF(OR('Men''s Epée'!$A$3=1,'Men''s Epée'!$AN$3=TRUE),IF(OR(F32&gt;=49,ISNUMBER(F32)=FALSE),0,VLOOKUP(F32,PointTable,G$3,TRUE)),0)</f>
        <v>0</v>
      </c>
      <c r="H32" s="15" t="s">
        <v>4</v>
      </c>
      <c r="I32" s="16">
        <f>IF(OR('Men''s Epée'!$A$3=1,'Men''s Epée'!$AO$3=TRUE),IF(OR(H32&gt;=49,ISNUMBER(H32)=FALSE),0,VLOOKUP(H32,PointTable,I$3,TRUE)),0)</f>
        <v>0</v>
      </c>
      <c r="J32" s="15">
        <v>16</v>
      </c>
      <c r="K32" s="16">
        <f>IF(OR('Men''s Epée'!$A$3=1,'Men''s Epée'!$AP$3=TRUE),IF(OR(J32&gt;=33,ISNUMBER(J32)=FALSE),0,VLOOKUP(J32,PointTable,K$3,TRUE)),0)</f>
        <v>500</v>
      </c>
      <c r="L32" s="15">
        <v>23</v>
      </c>
      <c r="M32" s="16">
        <f>IF(OR('Men''s Epée'!$A$3=1,'Men''s Epée'!$AQ$3=TRUE),IF(OR(L32&gt;=49,ISNUMBER(L32)=FALSE),0,VLOOKUP(L32,PointTable,M$3,TRUE)),0)</f>
        <v>320</v>
      </c>
      <c r="N32" s="17"/>
      <c r="O32" s="17"/>
      <c r="P32" s="17"/>
      <c r="Q32" s="17"/>
      <c r="R32" s="17"/>
      <c r="S32" s="17"/>
      <c r="T32" s="17"/>
      <c r="U32" s="17"/>
      <c r="V32" s="17"/>
      <c r="W32" s="18"/>
      <c r="X32" s="17"/>
      <c r="Y32" s="17"/>
      <c r="Z32" s="17"/>
      <c r="AA32" s="18"/>
      <c r="AC32" s="19">
        <f t="shared" si="1"/>
        <v>0</v>
      </c>
      <c r="AD32" s="19">
        <f t="shared" si="55"/>
        <v>0</v>
      </c>
      <c r="AE32" s="19">
        <f t="shared" si="55"/>
        <v>0</v>
      </c>
      <c r="AF32" s="19">
        <f t="shared" si="55"/>
        <v>0</v>
      </c>
      <c r="AG32" s="19">
        <f t="shared" si="55"/>
        <v>0</v>
      </c>
      <c r="AH32" s="19">
        <f t="shared" si="55"/>
        <v>0</v>
      </c>
      <c r="AI32" s="19">
        <f t="shared" si="55"/>
        <v>0</v>
      </c>
      <c r="AJ32" s="19">
        <f t="shared" si="55"/>
        <v>0</v>
      </c>
      <c r="AK32" s="19">
        <f t="shared" si="55"/>
        <v>0</v>
      </c>
      <c r="AL32" s="19">
        <f t="shared" si="55"/>
        <v>0</v>
      </c>
      <c r="AM32" s="19">
        <f t="shared" si="32"/>
        <v>0</v>
      </c>
      <c r="AN32" s="19">
        <f aca="true" t="shared" si="57" ref="AN32:AN54">G32</f>
        <v>0</v>
      </c>
      <c r="AO32" s="19">
        <f aca="true" t="shared" si="58" ref="AO32:AO54">I32</f>
        <v>0</v>
      </c>
      <c r="AP32" s="19">
        <f aca="true" t="shared" si="59" ref="AP32:AP54">K32</f>
        <v>500</v>
      </c>
      <c r="AQ32" s="19">
        <f aca="true" t="shared" si="60" ref="AQ32:AQ54">M32</f>
        <v>320</v>
      </c>
      <c r="AR32" s="19">
        <f t="shared" si="33"/>
        <v>0</v>
      </c>
      <c r="AS32" s="19">
        <f t="shared" si="34"/>
        <v>0</v>
      </c>
      <c r="AT32" s="19">
        <f t="shared" si="35"/>
        <v>0</v>
      </c>
      <c r="AU32" s="19">
        <f t="shared" si="36"/>
        <v>0</v>
      </c>
      <c r="AV32" s="19">
        <f t="shared" si="37"/>
        <v>0</v>
      </c>
      <c r="AW32" s="19">
        <f t="shared" si="7"/>
        <v>0</v>
      </c>
      <c r="AX32" s="19">
        <f t="shared" si="8"/>
        <v>0</v>
      </c>
      <c r="AY32" s="19">
        <f t="shared" si="9"/>
        <v>0</v>
      </c>
      <c r="AZ32" s="19">
        <f t="shared" si="10"/>
        <v>0</v>
      </c>
      <c r="BA32" s="19">
        <f t="shared" si="38"/>
        <v>820</v>
      </c>
      <c r="BB32" s="19">
        <f aca="true" t="shared" si="61" ref="BB32:BB54">LARGE(AR32:AZ32,1)</f>
        <v>0</v>
      </c>
      <c r="BC32" s="19">
        <f aca="true" t="shared" si="62" ref="BC32:BC54">LARGE(AR32:AZ32,2)</f>
        <v>0</v>
      </c>
      <c r="BE32" s="20">
        <f t="shared" si="13"/>
        <v>0</v>
      </c>
      <c r="BF32" s="20">
        <f t="shared" si="56"/>
        <v>0</v>
      </c>
      <c r="BG32" s="20">
        <f t="shared" si="56"/>
        <v>0</v>
      </c>
      <c r="BH32" s="20">
        <f t="shared" si="56"/>
        <v>0</v>
      </c>
      <c r="BI32" s="20">
        <f t="shared" si="56"/>
        <v>0</v>
      </c>
      <c r="BJ32" s="20">
        <f t="shared" si="56"/>
        <v>0</v>
      </c>
      <c r="BK32" s="20">
        <f t="shared" si="56"/>
        <v>0</v>
      </c>
      <c r="BL32" s="20">
        <f t="shared" si="56"/>
        <v>0</v>
      </c>
      <c r="BM32" s="20">
        <f t="shared" si="56"/>
        <v>0</v>
      </c>
      <c r="BN32" s="20">
        <f t="shared" si="56"/>
        <v>0</v>
      </c>
      <c r="BO32" s="8">
        <f t="shared" si="48"/>
        <v>0</v>
      </c>
      <c r="BP32" s="8">
        <f>IF('Men''s Epée'!$AN$3=TRUE,G32,0)</f>
        <v>0</v>
      </c>
      <c r="BQ32" s="8">
        <f>IF('Men''s Epée'!$AO$3=TRUE,I32,0)</f>
        <v>0</v>
      </c>
      <c r="BR32" s="8">
        <f>IF('Men''s Epée'!$AP$3=TRUE,K32,0)</f>
        <v>500</v>
      </c>
      <c r="BS32" s="8">
        <f>IF('Men''s Epée'!$AQ$3=TRUE,M32,0)</f>
        <v>320</v>
      </c>
      <c r="BT32" s="8">
        <f t="shared" si="49"/>
        <v>0</v>
      </c>
      <c r="BU32" s="8">
        <f t="shared" si="50"/>
        <v>0</v>
      </c>
      <c r="BV32" s="8">
        <f t="shared" si="51"/>
        <v>0</v>
      </c>
      <c r="BW32" s="8">
        <f t="shared" si="52"/>
        <v>0</v>
      </c>
      <c r="BX32" s="8">
        <f t="shared" si="53"/>
        <v>0</v>
      </c>
      <c r="BY32" s="20">
        <f t="shared" si="15"/>
        <v>0</v>
      </c>
      <c r="BZ32" s="20">
        <f t="shared" si="16"/>
        <v>0</v>
      </c>
      <c r="CA32" s="20">
        <f t="shared" si="17"/>
        <v>0</v>
      </c>
      <c r="CB32" s="20">
        <f t="shared" si="18"/>
        <v>0</v>
      </c>
      <c r="CC32" s="8">
        <f t="shared" si="54"/>
        <v>820</v>
      </c>
      <c r="CD32" s="8">
        <f aca="true" t="shared" si="63" ref="CD32:CD54">LARGE(BT32:CB32,1)</f>
        <v>0</v>
      </c>
      <c r="CE32" s="8">
        <f aca="true" t="shared" si="64" ref="CE32:CE54">LARGE(BT32:CB32,2)</f>
        <v>0</v>
      </c>
      <c r="CF32" s="8">
        <f aca="true" t="shared" si="65" ref="CF32:CF54">ROUND(BO32+CC32,0)</f>
        <v>820</v>
      </c>
    </row>
    <row r="33" spans="1:84" ht="13.5">
      <c r="A33" s="11" t="str">
        <f t="shared" si="0"/>
        <v>30</v>
      </c>
      <c r="B33" s="11">
        <f t="shared" si="22"/>
      </c>
      <c r="C33" s="12" t="s">
        <v>209</v>
      </c>
      <c r="D33" s="30">
        <v>1980</v>
      </c>
      <c r="E33" s="41">
        <f>ROUND(IF('Men''s Epée'!$A$3=1,AM33+BA33,BO33+CC33),0)</f>
        <v>813</v>
      </c>
      <c r="F33" s="14" t="s">
        <v>4</v>
      </c>
      <c r="G33" s="16">
        <f>IF(OR('Men''s Epée'!$A$3=1,'Men''s Epée'!$AN$3=TRUE),IF(OR(F33&gt;=49,ISNUMBER(F33)=FALSE),0,VLOOKUP(F33,PointTable,G$3,TRUE)),0)</f>
        <v>0</v>
      </c>
      <c r="H33" s="15">
        <v>10</v>
      </c>
      <c r="I33" s="16">
        <f>IF(OR('Men''s Epée'!$A$3=1,'Men''s Epée'!$AO$3=TRUE),IF(OR(H33&gt;=49,ISNUMBER(H33)=FALSE),0,VLOOKUP(H33,PointTable,I$3,TRUE)),0)</f>
        <v>533</v>
      </c>
      <c r="J33" s="15" t="s">
        <v>4</v>
      </c>
      <c r="K33" s="16">
        <f>IF(OR('Men''s Epée'!$A$3=1,'Men''s Epée'!$AP$3=TRUE),IF(OR(J33&gt;=33,ISNUMBER(J33)=FALSE),0,VLOOKUP(J33,PointTable,K$3,TRUE)),0)</f>
        <v>0</v>
      </c>
      <c r="L33" s="15">
        <v>31</v>
      </c>
      <c r="M33" s="16">
        <f>IF(OR('Men''s Epée'!$A$3=1,'Men''s Epée'!$AQ$3=TRUE),IF(OR(L33&gt;=49,ISNUMBER(L33)=FALSE),0,VLOOKUP(L33,PointTable,M$3,TRUE)),0)</f>
        <v>280</v>
      </c>
      <c r="N33" s="17"/>
      <c r="O33" s="17"/>
      <c r="P33" s="17"/>
      <c r="Q33" s="17"/>
      <c r="R33" s="17"/>
      <c r="S33" s="17"/>
      <c r="T33" s="17"/>
      <c r="U33" s="17"/>
      <c r="V33" s="17"/>
      <c r="W33" s="18"/>
      <c r="X33" s="17"/>
      <c r="Y33" s="17"/>
      <c r="Z33" s="17"/>
      <c r="AA33" s="18"/>
      <c r="AC33" s="19">
        <f t="shared" si="1"/>
        <v>0</v>
      </c>
      <c r="AD33" s="19">
        <f t="shared" si="55"/>
        <v>0</v>
      </c>
      <c r="AE33" s="19">
        <f t="shared" si="55"/>
        <v>0</v>
      </c>
      <c r="AF33" s="19">
        <f t="shared" si="55"/>
        <v>0</v>
      </c>
      <c r="AG33" s="19">
        <f t="shared" si="55"/>
        <v>0</v>
      </c>
      <c r="AH33" s="19">
        <f t="shared" si="55"/>
        <v>0</v>
      </c>
      <c r="AI33" s="19">
        <f t="shared" si="55"/>
        <v>0</v>
      </c>
      <c r="AJ33" s="19">
        <f t="shared" si="55"/>
        <v>0</v>
      </c>
      <c r="AK33" s="19">
        <f t="shared" si="55"/>
        <v>0</v>
      </c>
      <c r="AL33" s="19">
        <f t="shared" si="55"/>
        <v>0</v>
      </c>
      <c r="AM33" s="19">
        <f t="shared" si="32"/>
        <v>0</v>
      </c>
      <c r="AN33" s="19">
        <f t="shared" si="3"/>
        <v>0</v>
      </c>
      <c r="AO33" s="19">
        <f t="shared" si="4"/>
        <v>533</v>
      </c>
      <c r="AP33" s="19">
        <f t="shared" si="5"/>
        <v>0</v>
      </c>
      <c r="AQ33" s="19">
        <f t="shared" si="6"/>
        <v>280</v>
      </c>
      <c r="AR33" s="19">
        <f t="shared" si="33"/>
        <v>0</v>
      </c>
      <c r="AS33" s="19">
        <f t="shared" si="34"/>
        <v>0</v>
      </c>
      <c r="AT33" s="19">
        <f t="shared" si="35"/>
        <v>0</v>
      </c>
      <c r="AU33" s="19">
        <f t="shared" si="36"/>
        <v>0</v>
      </c>
      <c r="AV33" s="19">
        <f t="shared" si="37"/>
        <v>0</v>
      </c>
      <c r="AW33" s="19">
        <f t="shared" si="7"/>
        <v>0</v>
      </c>
      <c r="AX33" s="19">
        <f t="shared" si="8"/>
        <v>0</v>
      </c>
      <c r="AY33" s="19">
        <f t="shared" si="9"/>
        <v>0</v>
      </c>
      <c r="AZ33" s="19">
        <f t="shared" si="10"/>
        <v>0</v>
      </c>
      <c r="BA33" s="19">
        <f t="shared" si="38"/>
        <v>813</v>
      </c>
      <c r="BB33" s="19">
        <f t="shared" si="11"/>
        <v>0</v>
      </c>
      <c r="BC33" s="19">
        <f t="shared" si="12"/>
        <v>0</v>
      </c>
      <c r="BE33" s="20">
        <f t="shared" si="13"/>
        <v>0</v>
      </c>
      <c r="BF33" s="20">
        <f t="shared" si="56"/>
        <v>0</v>
      </c>
      <c r="BG33" s="20">
        <f t="shared" si="56"/>
        <v>0</v>
      </c>
      <c r="BH33" s="20">
        <f t="shared" si="56"/>
        <v>0</v>
      </c>
      <c r="BI33" s="20">
        <f t="shared" si="56"/>
        <v>0</v>
      </c>
      <c r="BJ33" s="20">
        <f t="shared" si="56"/>
        <v>0</v>
      </c>
      <c r="BK33" s="20">
        <f t="shared" si="56"/>
        <v>0</v>
      </c>
      <c r="BL33" s="20">
        <f t="shared" si="56"/>
        <v>0</v>
      </c>
      <c r="BM33" s="20">
        <f t="shared" si="56"/>
        <v>0</v>
      </c>
      <c r="BN33" s="20">
        <f t="shared" si="56"/>
        <v>0</v>
      </c>
      <c r="BO33" s="8">
        <f t="shared" si="48"/>
        <v>0</v>
      </c>
      <c r="BP33" s="8">
        <f>IF('Men''s Epée'!$AN$3=TRUE,G33,0)</f>
        <v>0</v>
      </c>
      <c r="BQ33" s="8">
        <f>IF('Men''s Epée'!$AO$3=TRUE,I33,0)</f>
        <v>533</v>
      </c>
      <c r="BR33" s="8">
        <f>IF('Men''s Epée'!$AP$3=TRUE,K33,0)</f>
        <v>0</v>
      </c>
      <c r="BS33" s="8">
        <f>IF('Men''s Epée'!$AQ$3=TRUE,M33,0)</f>
        <v>280</v>
      </c>
      <c r="BT33" s="8">
        <f t="shared" si="49"/>
        <v>0</v>
      </c>
      <c r="BU33" s="8">
        <f t="shared" si="50"/>
        <v>0</v>
      </c>
      <c r="BV33" s="8">
        <f t="shared" si="51"/>
        <v>0</v>
      </c>
      <c r="BW33" s="8">
        <f t="shared" si="52"/>
        <v>0</v>
      </c>
      <c r="BX33" s="8">
        <f t="shared" si="53"/>
        <v>0</v>
      </c>
      <c r="BY33" s="20">
        <f t="shared" si="15"/>
        <v>0</v>
      </c>
      <c r="BZ33" s="20">
        <f t="shared" si="16"/>
        <v>0</v>
      </c>
      <c r="CA33" s="20">
        <f t="shared" si="17"/>
        <v>0</v>
      </c>
      <c r="CB33" s="20">
        <f t="shared" si="18"/>
        <v>0</v>
      </c>
      <c r="CC33" s="8">
        <f t="shared" si="54"/>
        <v>813</v>
      </c>
      <c r="CD33" s="8">
        <f t="shared" si="19"/>
        <v>0</v>
      </c>
      <c r="CE33" s="8">
        <f t="shared" si="20"/>
        <v>0</v>
      </c>
      <c r="CF33" s="8">
        <f t="shared" si="21"/>
        <v>813</v>
      </c>
    </row>
    <row r="34" spans="1:84" ht="13.5">
      <c r="A34" s="11" t="str">
        <f t="shared" si="0"/>
        <v>31</v>
      </c>
      <c r="B34" s="11">
        <f t="shared" si="22"/>
      </c>
      <c r="C34" s="12" t="s">
        <v>276</v>
      </c>
      <c r="D34" s="30">
        <v>1967</v>
      </c>
      <c r="E34" s="41">
        <f>ROUND(IF('Men''s Epée'!$A$3=1,AM34+BA34,BO34+CC34),0)</f>
        <v>666</v>
      </c>
      <c r="F34" s="14" t="s">
        <v>4</v>
      </c>
      <c r="G34" s="16">
        <f>IF(OR('Men''s Epée'!$A$3=1,'Men''s Epée'!$AN$3=TRUE),IF(OR(F34&gt;=49,ISNUMBER(F34)=FALSE),0,VLOOKUP(F34,PointTable,G$3,TRUE)),0)</f>
        <v>0</v>
      </c>
      <c r="H34" s="15">
        <v>24</v>
      </c>
      <c r="I34" s="16">
        <f>IF(OR('Men''s Epée'!$A$3=1,'Men''s Epée'!$AO$3=TRUE),IF(OR(H34&gt;=49,ISNUMBER(H34)=FALSE),0,VLOOKUP(H34,PointTable,I$3,TRUE)),0)</f>
        <v>336</v>
      </c>
      <c r="J34" s="15" t="s">
        <v>4</v>
      </c>
      <c r="K34" s="16">
        <f>IF(OR('Men''s Epée'!$A$3=1,'Men''s Epée'!$AP$3=TRUE),IF(OR(J34&gt;=33,ISNUMBER(J34)=FALSE),0,VLOOKUP(J34,PointTable,K$3,TRUE)),0)</f>
        <v>0</v>
      </c>
      <c r="L34" s="15">
        <v>21</v>
      </c>
      <c r="M34" s="16">
        <f>IF(OR('Men''s Epée'!$A$3=1,'Men''s Epée'!$AQ$3=TRUE),IF(OR(L34&gt;=49,ISNUMBER(L34)=FALSE),0,VLOOKUP(L34,PointTable,M$3,TRUE)),0)</f>
        <v>330</v>
      </c>
      <c r="N34" s="17"/>
      <c r="O34" s="17"/>
      <c r="P34" s="17"/>
      <c r="Q34" s="17"/>
      <c r="R34" s="17"/>
      <c r="S34" s="17"/>
      <c r="T34" s="17"/>
      <c r="U34" s="17"/>
      <c r="V34" s="17"/>
      <c r="W34" s="18"/>
      <c r="X34" s="17"/>
      <c r="Y34" s="17"/>
      <c r="Z34" s="17"/>
      <c r="AA34" s="18"/>
      <c r="AC34" s="19">
        <f t="shared" si="1"/>
        <v>0</v>
      </c>
      <c r="AD34" s="19">
        <f t="shared" si="55"/>
        <v>0</v>
      </c>
      <c r="AE34" s="19">
        <f t="shared" si="55"/>
        <v>0</v>
      </c>
      <c r="AF34" s="19">
        <f t="shared" si="55"/>
        <v>0</v>
      </c>
      <c r="AG34" s="19">
        <f t="shared" si="55"/>
        <v>0</v>
      </c>
      <c r="AH34" s="19">
        <f t="shared" si="55"/>
        <v>0</v>
      </c>
      <c r="AI34" s="19">
        <f t="shared" si="55"/>
        <v>0</v>
      </c>
      <c r="AJ34" s="19">
        <f t="shared" si="55"/>
        <v>0</v>
      </c>
      <c r="AK34" s="19">
        <f t="shared" si="55"/>
        <v>0</v>
      </c>
      <c r="AL34" s="19">
        <f t="shared" si="55"/>
        <v>0</v>
      </c>
      <c r="AM34" s="19">
        <f t="shared" si="32"/>
        <v>0</v>
      </c>
      <c r="AN34" s="19">
        <f>G34</f>
        <v>0</v>
      </c>
      <c r="AO34" s="19">
        <f>I34</f>
        <v>336</v>
      </c>
      <c r="AP34" s="19">
        <f>K34</f>
        <v>0</v>
      </c>
      <c r="AQ34" s="19">
        <f>M34</f>
        <v>330</v>
      </c>
      <c r="AR34" s="19">
        <f t="shared" si="33"/>
        <v>0</v>
      </c>
      <c r="AS34" s="19">
        <f t="shared" si="34"/>
        <v>0</v>
      </c>
      <c r="AT34" s="19">
        <f t="shared" si="35"/>
        <v>0</v>
      </c>
      <c r="AU34" s="19">
        <f t="shared" si="36"/>
        <v>0</v>
      </c>
      <c r="AV34" s="19">
        <f t="shared" si="37"/>
        <v>0</v>
      </c>
      <c r="AW34" s="19">
        <f t="shared" si="7"/>
        <v>0</v>
      </c>
      <c r="AX34" s="19">
        <f t="shared" si="8"/>
        <v>0</v>
      </c>
      <c r="AY34" s="19">
        <f t="shared" si="9"/>
        <v>0</v>
      </c>
      <c r="AZ34" s="19">
        <f t="shared" si="10"/>
        <v>0</v>
      </c>
      <c r="BA34" s="19">
        <f t="shared" si="38"/>
        <v>666</v>
      </c>
      <c r="BB34" s="19">
        <f>LARGE(AR34:AZ34,1)</f>
        <v>0</v>
      </c>
      <c r="BC34" s="19">
        <f>LARGE(AR34:AZ34,2)</f>
        <v>0</v>
      </c>
      <c r="BE34" s="20">
        <f t="shared" si="13"/>
        <v>0</v>
      </c>
      <c r="BF34" s="20">
        <f t="shared" si="56"/>
        <v>0</v>
      </c>
      <c r="BG34" s="20">
        <f t="shared" si="56"/>
        <v>0</v>
      </c>
      <c r="BH34" s="20">
        <f t="shared" si="56"/>
        <v>0</v>
      </c>
      <c r="BI34" s="20">
        <f t="shared" si="56"/>
        <v>0</v>
      </c>
      <c r="BJ34" s="20">
        <f t="shared" si="56"/>
        <v>0</v>
      </c>
      <c r="BK34" s="20">
        <f t="shared" si="56"/>
        <v>0</v>
      </c>
      <c r="BL34" s="20">
        <f t="shared" si="56"/>
        <v>0</v>
      </c>
      <c r="BM34" s="20">
        <f t="shared" si="56"/>
        <v>0</v>
      </c>
      <c r="BN34" s="20">
        <f t="shared" si="56"/>
        <v>0</v>
      </c>
      <c r="BO34" s="8">
        <f t="shared" si="48"/>
        <v>0</v>
      </c>
      <c r="BP34" s="8">
        <f>IF('Men''s Epée'!$AN$3=TRUE,G34,0)</f>
        <v>0</v>
      </c>
      <c r="BQ34" s="8">
        <f>IF('Men''s Epée'!$AO$3=TRUE,I34,0)</f>
        <v>336</v>
      </c>
      <c r="BR34" s="8">
        <f>IF('Men''s Epée'!$AP$3=TRUE,K34,0)</f>
        <v>0</v>
      </c>
      <c r="BS34" s="8">
        <f>IF('Men''s Epée'!$AQ$3=TRUE,M34,0)</f>
        <v>330</v>
      </c>
      <c r="BT34" s="8">
        <f t="shared" si="49"/>
        <v>0</v>
      </c>
      <c r="BU34" s="8">
        <f t="shared" si="50"/>
        <v>0</v>
      </c>
      <c r="BV34" s="8">
        <f t="shared" si="51"/>
        <v>0</v>
      </c>
      <c r="BW34" s="8">
        <f t="shared" si="52"/>
        <v>0</v>
      </c>
      <c r="BX34" s="8">
        <f t="shared" si="53"/>
        <v>0</v>
      </c>
      <c r="BY34" s="20">
        <f t="shared" si="15"/>
        <v>0</v>
      </c>
      <c r="BZ34" s="20">
        <f t="shared" si="16"/>
        <v>0</v>
      </c>
      <c r="CA34" s="20">
        <f t="shared" si="17"/>
        <v>0</v>
      </c>
      <c r="CB34" s="20">
        <f t="shared" si="18"/>
        <v>0</v>
      </c>
      <c r="CC34" s="8">
        <f t="shared" si="54"/>
        <v>666</v>
      </c>
      <c r="CD34" s="8">
        <f>LARGE(BT34:CB34,1)</f>
        <v>0</v>
      </c>
      <c r="CE34" s="8">
        <f>LARGE(BT34:CB34,2)</f>
        <v>0</v>
      </c>
      <c r="CF34" s="8">
        <f>ROUND(BO34+CC34,0)</f>
        <v>666</v>
      </c>
    </row>
    <row r="35" spans="1:84" ht="13.5">
      <c r="A35" s="11" t="str">
        <f t="shared" si="0"/>
        <v>32</v>
      </c>
      <c r="B35" s="11" t="str">
        <f t="shared" si="22"/>
        <v>#</v>
      </c>
      <c r="C35" s="12" t="s">
        <v>94</v>
      </c>
      <c r="D35" s="13">
        <v>1984</v>
      </c>
      <c r="E35" s="41">
        <f>ROUND(IF('Men''s Epée'!$A$3=1,AM35+BA35,BO35+CC35),0)</f>
        <v>635</v>
      </c>
      <c r="F35" s="14" t="s">
        <v>4</v>
      </c>
      <c r="G35" s="16">
        <f>IF(OR('Men''s Epée'!$A$3=1,'Men''s Epée'!$AN$3=TRUE),IF(OR(F35&gt;=49,ISNUMBER(F35)=FALSE),0,VLOOKUP(F35,PointTable,G$3,TRUE)),0)</f>
        <v>0</v>
      </c>
      <c r="H35" s="15" t="s">
        <v>4</v>
      </c>
      <c r="I35" s="16">
        <f>IF(OR('Men''s Epée'!$A$3=1,'Men''s Epée'!$AO$3=TRUE),IF(OR(H35&gt;=49,ISNUMBER(H35)=FALSE),0,VLOOKUP(H35,PointTable,I$3,TRUE)),0)</f>
        <v>0</v>
      </c>
      <c r="J35" s="15">
        <v>17</v>
      </c>
      <c r="K35" s="16">
        <f>IF(OR('Men''s Epée'!$A$3=1,'Men''s Epée'!$AP$3=TRUE),IF(OR(J35&gt;=33,ISNUMBER(J35)=FALSE),0,VLOOKUP(J35,PointTable,K$3,TRUE)),0)</f>
        <v>350</v>
      </c>
      <c r="L35" s="15">
        <v>30</v>
      </c>
      <c r="M35" s="16">
        <f>IF(OR('Men''s Epée'!$A$3=1,'Men''s Epée'!$AQ$3=TRUE),IF(OR(L35&gt;=49,ISNUMBER(L35)=FALSE),0,VLOOKUP(L35,PointTable,M$3,TRUE)),0)</f>
        <v>285</v>
      </c>
      <c r="N35" s="17"/>
      <c r="O35" s="17"/>
      <c r="P35" s="17"/>
      <c r="Q35" s="17"/>
      <c r="R35" s="17"/>
      <c r="S35" s="17"/>
      <c r="T35" s="17"/>
      <c r="U35" s="17"/>
      <c r="V35" s="17"/>
      <c r="W35" s="18"/>
      <c r="X35" s="17"/>
      <c r="Y35" s="17"/>
      <c r="Z35" s="17"/>
      <c r="AA35" s="18"/>
      <c r="AC35" s="19">
        <f t="shared" si="1"/>
        <v>0</v>
      </c>
      <c r="AD35" s="19">
        <f t="shared" si="55"/>
        <v>0</v>
      </c>
      <c r="AE35" s="19">
        <f t="shared" si="55"/>
        <v>0</v>
      </c>
      <c r="AF35" s="19">
        <f t="shared" si="55"/>
        <v>0</v>
      </c>
      <c r="AG35" s="19">
        <f t="shared" si="55"/>
        <v>0</v>
      </c>
      <c r="AH35" s="19">
        <f t="shared" si="55"/>
        <v>0</v>
      </c>
      <c r="AI35" s="19">
        <f t="shared" si="55"/>
        <v>0</v>
      </c>
      <c r="AJ35" s="19">
        <f t="shared" si="55"/>
        <v>0</v>
      </c>
      <c r="AK35" s="19">
        <f t="shared" si="55"/>
        <v>0</v>
      </c>
      <c r="AL35" s="19">
        <f t="shared" si="55"/>
        <v>0</v>
      </c>
      <c r="AM35" s="19">
        <f t="shared" si="32"/>
        <v>0</v>
      </c>
      <c r="AN35" s="19">
        <f>G35</f>
        <v>0</v>
      </c>
      <c r="AO35" s="19">
        <f>I35</f>
        <v>0</v>
      </c>
      <c r="AP35" s="19">
        <f>K35</f>
        <v>350</v>
      </c>
      <c r="AQ35" s="19">
        <f>M35</f>
        <v>285</v>
      </c>
      <c r="AR35" s="19">
        <f t="shared" si="33"/>
        <v>0</v>
      </c>
      <c r="AS35" s="19">
        <f t="shared" si="34"/>
        <v>0</v>
      </c>
      <c r="AT35" s="19">
        <f t="shared" si="35"/>
        <v>0</v>
      </c>
      <c r="AU35" s="19">
        <f t="shared" si="36"/>
        <v>0</v>
      </c>
      <c r="AV35" s="19">
        <f t="shared" si="37"/>
        <v>0</v>
      </c>
      <c r="AW35" s="19">
        <f t="shared" si="7"/>
        <v>0</v>
      </c>
      <c r="AX35" s="19">
        <f t="shared" si="8"/>
        <v>0</v>
      </c>
      <c r="AY35" s="19">
        <f t="shared" si="9"/>
        <v>0</v>
      </c>
      <c r="AZ35" s="19">
        <f t="shared" si="10"/>
        <v>0</v>
      </c>
      <c r="BA35" s="19">
        <f t="shared" si="38"/>
        <v>635</v>
      </c>
      <c r="BB35" s="19">
        <f>LARGE(AR35:AZ35,1)</f>
        <v>0</v>
      </c>
      <c r="BC35" s="19">
        <f>LARGE(AR35:AZ35,2)</f>
        <v>0</v>
      </c>
      <c r="BE35" s="20">
        <f t="shared" si="13"/>
        <v>0</v>
      </c>
      <c r="BF35" s="20">
        <f t="shared" si="56"/>
        <v>0</v>
      </c>
      <c r="BG35" s="20">
        <f t="shared" si="56"/>
        <v>0</v>
      </c>
      <c r="BH35" s="20">
        <f t="shared" si="56"/>
        <v>0</v>
      </c>
      <c r="BI35" s="20">
        <f t="shared" si="56"/>
        <v>0</v>
      </c>
      <c r="BJ35" s="20">
        <f t="shared" si="56"/>
        <v>0</v>
      </c>
      <c r="BK35" s="20">
        <f t="shared" si="56"/>
        <v>0</v>
      </c>
      <c r="BL35" s="20">
        <f t="shared" si="56"/>
        <v>0</v>
      </c>
      <c r="BM35" s="20">
        <f t="shared" si="56"/>
        <v>0</v>
      </c>
      <c r="BN35" s="20">
        <f t="shared" si="56"/>
        <v>0</v>
      </c>
      <c r="BO35" s="8">
        <f t="shared" si="48"/>
        <v>0</v>
      </c>
      <c r="BP35" s="8">
        <f>IF('Men''s Epée'!$AN$3=TRUE,G35,0)</f>
        <v>0</v>
      </c>
      <c r="BQ35" s="8">
        <f>IF('Men''s Epée'!$AO$3=TRUE,I35,0)</f>
        <v>0</v>
      </c>
      <c r="BR35" s="8">
        <f>IF('Men''s Epée'!$AP$3=TRUE,K35,0)</f>
        <v>350</v>
      </c>
      <c r="BS35" s="8">
        <f>IF('Men''s Epée'!$AQ$3=TRUE,M35,0)</f>
        <v>285</v>
      </c>
      <c r="BT35" s="8">
        <f t="shared" si="49"/>
        <v>0</v>
      </c>
      <c r="BU35" s="8">
        <f t="shared" si="50"/>
        <v>0</v>
      </c>
      <c r="BV35" s="8">
        <f t="shared" si="51"/>
        <v>0</v>
      </c>
      <c r="BW35" s="8">
        <f t="shared" si="52"/>
        <v>0</v>
      </c>
      <c r="BX35" s="8">
        <f t="shared" si="53"/>
        <v>0</v>
      </c>
      <c r="BY35" s="20">
        <f t="shared" si="15"/>
        <v>0</v>
      </c>
      <c r="BZ35" s="20">
        <f t="shared" si="16"/>
        <v>0</v>
      </c>
      <c r="CA35" s="20">
        <f t="shared" si="17"/>
        <v>0</v>
      </c>
      <c r="CB35" s="20">
        <f t="shared" si="18"/>
        <v>0</v>
      </c>
      <c r="CC35" s="8">
        <f t="shared" si="54"/>
        <v>635</v>
      </c>
      <c r="CD35" s="8">
        <f>LARGE(BT35:CB35,1)</f>
        <v>0</v>
      </c>
      <c r="CE35" s="8">
        <f>LARGE(BT35:CB35,2)</f>
        <v>0</v>
      </c>
      <c r="CF35" s="8">
        <f>ROUND(BO35+CC35,0)</f>
        <v>635</v>
      </c>
    </row>
    <row r="36" spans="1:84" ht="13.5">
      <c r="A36" s="11" t="str">
        <f t="shared" si="0"/>
        <v>33</v>
      </c>
      <c r="B36" s="11">
        <f aca="true" t="shared" si="66" ref="B36:B54">IF(D36&gt;=JuniorCutoff,"#","")</f>
      </c>
      <c r="C36" s="12" t="s">
        <v>244</v>
      </c>
      <c r="D36" s="13">
        <v>1977</v>
      </c>
      <c r="E36" s="41">
        <f>ROUND(IF('Men''s Epée'!$A$3=1,AM36+BA36,BO36+CC36),0)</f>
        <v>625</v>
      </c>
      <c r="F36" s="14">
        <v>26</v>
      </c>
      <c r="G36" s="16">
        <f>IF(OR('Men''s Epée'!$A$3=1,'Men''s Epée'!$AN$3=TRUE),IF(OR(F36&gt;=49,ISNUMBER(F36)=FALSE),0,VLOOKUP(F36,PointTable,G$3,TRUE)),0)</f>
        <v>287</v>
      </c>
      <c r="H36" s="15" t="s">
        <v>4</v>
      </c>
      <c r="I36" s="16">
        <f>IF(OR('Men''s Epée'!$A$3=1,'Men''s Epée'!$AO$3=TRUE),IF(OR(H36&gt;=49,ISNUMBER(H36)=FALSE),0,VLOOKUP(H36,PointTable,I$3,TRUE)),0)</f>
        <v>0</v>
      </c>
      <c r="J36" s="15">
        <v>23</v>
      </c>
      <c r="K36" s="16">
        <f>IF(OR('Men''s Epée'!$A$3=1,'Men''s Epée'!$AP$3=TRUE),IF(OR(J36&gt;=33,ISNUMBER(J36)=FALSE),0,VLOOKUP(J36,PointTable,K$3,TRUE)),0)</f>
        <v>338</v>
      </c>
      <c r="L36" s="15" t="s">
        <v>4</v>
      </c>
      <c r="M36" s="16">
        <f>IF(OR('Men''s Epée'!$A$3=1,'Men''s Epée'!$AQ$3=TRUE),IF(OR(L36&gt;=49,ISNUMBER(L36)=FALSE),0,VLOOKUP(L36,PointTable,M$3,TRUE)),0)</f>
        <v>0</v>
      </c>
      <c r="N36" s="17"/>
      <c r="O36" s="17"/>
      <c r="P36" s="17"/>
      <c r="Q36" s="17"/>
      <c r="R36" s="17"/>
      <c r="S36" s="17"/>
      <c r="T36" s="17"/>
      <c r="U36" s="17"/>
      <c r="V36" s="17"/>
      <c r="W36" s="18"/>
      <c r="X36" s="17">
        <v>32.724</v>
      </c>
      <c r="Y36" s="17"/>
      <c r="Z36" s="17"/>
      <c r="AA36" s="18"/>
      <c r="AC36" s="19">
        <f aca="true" t="shared" si="67" ref="AC36:AC55">ABS(N36)</f>
        <v>0</v>
      </c>
      <c r="AD36" s="19">
        <f aca="true" t="shared" si="68" ref="AD36:AD54">ABS(O36)</f>
        <v>0</v>
      </c>
      <c r="AE36" s="19">
        <f aca="true" t="shared" si="69" ref="AE36:AE54">ABS(P36)</f>
        <v>0</v>
      </c>
      <c r="AF36" s="19">
        <f aca="true" t="shared" si="70" ref="AF36:AF54">ABS(Q36)</f>
        <v>0</v>
      </c>
      <c r="AG36" s="19">
        <f aca="true" t="shared" si="71" ref="AG36:AG54">ABS(R36)</f>
        <v>0</v>
      </c>
      <c r="AH36" s="19">
        <f aca="true" t="shared" si="72" ref="AH36:AH54">ABS(S36)</f>
        <v>0</v>
      </c>
      <c r="AI36" s="19">
        <f aca="true" t="shared" si="73" ref="AI36:AI54">ABS(T36)</f>
        <v>0</v>
      </c>
      <c r="AJ36" s="19">
        <f aca="true" t="shared" si="74" ref="AJ36:AJ54">ABS(U36)</f>
        <v>0</v>
      </c>
      <c r="AK36" s="19">
        <f aca="true" t="shared" si="75" ref="AK36:AK54">ABS(V36)</f>
        <v>0</v>
      </c>
      <c r="AL36" s="19">
        <f aca="true" t="shared" si="76" ref="AL36:AL54">ABS(W36)</f>
        <v>0</v>
      </c>
      <c r="AM36" s="19">
        <f t="shared" si="32"/>
        <v>0</v>
      </c>
      <c r="AN36" s="19">
        <f>G36</f>
        <v>287</v>
      </c>
      <c r="AO36" s="19">
        <f>I36</f>
        <v>0</v>
      </c>
      <c r="AP36" s="19">
        <f>K36</f>
        <v>338</v>
      </c>
      <c r="AQ36" s="19">
        <f>M36</f>
        <v>0</v>
      </c>
      <c r="AR36" s="19">
        <f t="shared" si="33"/>
        <v>0</v>
      </c>
      <c r="AS36" s="19">
        <f t="shared" si="34"/>
        <v>0</v>
      </c>
      <c r="AT36" s="19">
        <f t="shared" si="35"/>
        <v>0</v>
      </c>
      <c r="AU36" s="19">
        <f t="shared" si="36"/>
        <v>0</v>
      </c>
      <c r="AV36" s="19">
        <f t="shared" si="37"/>
        <v>0</v>
      </c>
      <c r="AW36" s="19">
        <f aca="true" t="shared" si="77" ref="AW36:AW54">ABS(X36)</f>
        <v>32.724</v>
      </c>
      <c r="AX36" s="19">
        <f aca="true" t="shared" si="78" ref="AX36:AX54">ABS(Y36)</f>
        <v>0</v>
      </c>
      <c r="AY36" s="19">
        <f aca="true" t="shared" si="79" ref="AY36:AY54">ABS(Z36)</f>
        <v>0</v>
      </c>
      <c r="AZ36" s="19">
        <f aca="true" t="shared" si="80" ref="AZ36:AZ54">ABS(AA36)</f>
        <v>0</v>
      </c>
      <c r="BA36" s="19">
        <f t="shared" si="38"/>
        <v>625</v>
      </c>
      <c r="BB36" s="19">
        <f>LARGE(AR36:AZ36,1)</f>
        <v>32.724</v>
      </c>
      <c r="BC36" s="19">
        <f>LARGE(AR36:AZ36,2)</f>
        <v>0</v>
      </c>
      <c r="BE36" s="20">
        <f aca="true" t="shared" si="81" ref="BE36:BE55">MAX(N36,0)</f>
        <v>0</v>
      </c>
      <c r="BF36" s="20">
        <f aca="true" t="shared" si="82" ref="BF36:BF54">MAX(O36,0)</f>
        <v>0</v>
      </c>
      <c r="BG36" s="20">
        <f aca="true" t="shared" si="83" ref="BG36:BG54">MAX(P36,0)</f>
        <v>0</v>
      </c>
      <c r="BH36" s="20">
        <f aca="true" t="shared" si="84" ref="BH36:BH54">MAX(Q36,0)</f>
        <v>0</v>
      </c>
      <c r="BI36" s="20">
        <f aca="true" t="shared" si="85" ref="BI36:BI54">MAX(R36,0)</f>
        <v>0</v>
      </c>
      <c r="BJ36" s="20">
        <f aca="true" t="shared" si="86" ref="BJ36:BJ54">MAX(S36,0)</f>
        <v>0</v>
      </c>
      <c r="BK36" s="20">
        <f aca="true" t="shared" si="87" ref="BK36:BK54">MAX(T36,0)</f>
        <v>0</v>
      </c>
      <c r="BL36" s="20">
        <f aca="true" t="shared" si="88" ref="BL36:BL54">MAX(U36,0)</f>
        <v>0</v>
      </c>
      <c r="BM36" s="20">
        <f aca="true" t="shared" si="89" ref="BM36:BM54">MAX(V36,0)</f>
        <v>0</v>
      </c>
      <c r="BN36" s="20">
        <f aca="true" t="shared" si="90" ref="BN36:BN54">MAX(W36,0)</f>
        <v>0</v>
      </c>
      <c r="BO36" s="8">
        <f t="shared" si="48"/>
        <v>0</v>
      </c>
      <c r="BP36" s="8">
        <f>IF('Men''s Epée'!$AN$3=TRUE,G36,0)</f>
        <v>287</v>
      </c>
      <c r="BQ36" s="8">
        <f>IF('Men''s Epée'!$AO$3=TRUE,I36,0)</f>
        <v>0</v>
      </c>
      <c r="BR36" s="8">
        <f>IF('Men''s Epée'!$AP$3=TRUE,K36,0)</f>
        <v>338</v>
      </c>
      <c r="BS36" s="8">
        <f>IF('Men''s Epée'!$AQ$3=TRUE,M36,0)</f>
        <v>0</v>
      </c>
      <c r="BT36" s="8">
        <f t="shared" si="49"/>
        <v>0</v>
      </c>
      <c r="BU36" s="8">
        <f t="shared" si="50"/>
        <v>0</v>
      </c>
      <c r="BV36" s="8">
        <f t="shared" si="51"/>
        <v>0</v>
      </c>
      <c r="BW36" s="8">
        <f t="shared" si="52"/>
        <v>0</v>
      </c>
      <c r="BX36" s="8">
        <f t="shared" si="53"/>
        <v>0</v>
      </c>
      <c r="BY36" s="20">
        <f aca="true" t="shared" si="91" ref="BY36:BY54">MAX(X36,0)</f>
        <v>32.724</v>
      </c>
      <c r="BZ36" s="20">
        <f aca="true" t="shared" si="92" ref="BZ36:BZ54">MAX(Y36,0)</f>
        <v>0</v>
      </c>
      <c r="CA36" s="20">
        <f aca="true" t="shared" si="93" ref="CA36:CA54">MAX(Z36,0)</f>
        <v>0</v>
      </c>
      <c r="CB36" s="20">
        <f aca="true" t="shared" si="94" ref="CB36:CB54">MAX(AA36,0)</f>
        <v>0</v>
      </c>
      <c r="CC36" s="8">
        <f t="shared" si="54"/>
        <v>625</v>
      </c>
      <c r="CD36" s="8">
        <f>LARGE(BT36:CB36,1)</f>
        <v>32.724</v>
      </c>
      <c r="CE36" s="8">
        <f>LARGE(BT36:CB36,2)</f>
        <v>0</v>
      </c>
      <c r="CF36" s="8">
        <f>ROUND(BO36+CC36,0)</f>
        <v>625</v>
      </c>
    </row>
    <row r="37" spans="1:84" ht="13.5">
      <c r="A37" s="11" t="str">
        <f t="shared" si="0"/>
        <v>34</v>
      </c>
      <c r="B37" s="11" t="str">
        <f t="shared" si="66"/>
        <v>#</v>
      </c>
      <c r="C37" s="12" t="s">
        <v>138</v>
      </c>
      <c r="D37" s="13">
        <v>1985</v>
      </c>
      <c r="E37" s="41">
        <f>ROUND(IF('Men''s Epée'!$A$3=1,AM37+BA37,BO37+CC37),0)</f>
        <v>623</v>
      </c>
      <c r="F37" s="14">
        <v>32</v>
      </c>
      <c r="G37" s="16">
        <f>IF(OR('Men''s Epée'!$A$3=1,'Men''s Epée'!$AN$3=TRUE),IF(OR(F37&gt;=49,ISNUMBER(F37)=FALSE),0,VLOOKUP(F37,PointTable,G$3,TRUE)),0)</f>
        <v>275</v>
      </c>
      <c r="H37" s="15">
        <v>18</v>
      </c>
      <c r="I37" s="16">
        <f>IF(OR('Men''s Epée'!$A$3=1,'Men''s Epée'!$AO$3=TRUE),IF(OR(H37&gt;=49,ISNUMBER(H37)=FALSE),0,VLOOKUP(H37,PointTable,I$3,TRUE)),0)</f>
        <v>348</v>
      </c>
      <c r="J37" s="15" t="s">
        <v>4</v>
      </c>
      <c r="K37" s="16">
        <f>IF(OR('Men''s Epée'!$A$3=1,'Men''s Epée'!$AP$3=TRUE),IF(OR(J37&gt;=33,ISNUMBER(J37)=FALSE),0,VLOOKUP(J37,PointTable,K$3,TRUE)),0)</f>
        <v>0</v>
      </c>
      <c r="L37" s="15" t="s">
        <v>4</v>
      </c>
      <c r="M37" s="16">
        <f>IF(OR('Men''s Epée'!$A$3=1,'Men''s Epée'!$AQ$3=TRUE),IF(OR(L37&gt;=49,ISNUMBER(L37)=FALSE),0,VLOOKUP(L37,PointTable,M$3,TRUE)),0)</f>
        <v>0</v>
      </c>
      <c r="N37" s="17"/>
      <c r="O37" s="17"/>
      <c r="P37" s="17"/>
      <c r="Q37" s="17"/>
      <c r="R37" s="17"/>
      <c r="S37" s="17"/>
      <c r="T37" s="17"/>
      <c r="U37" s="17"/>
      <c r="V37" s="17"/>
      <c r="W37" s="18"/>
      <c r="X37" s="17"/>
      <c r="Y37" s="17"/>
      <c r="Z37" s="17"/>
      <c r="AA37" s="18"/>
      <c r="AC37" s="19">
        <f t="shared" si="67"/>
        <v>0</v>
      </c>
      <c r="AD37" s="19">
        <f t="shared" si="68"/>
        <v>0</v>
      </c>
      <c r="AE37" s="19">
        <f t="shared" si="69"/>
        <v>0</v>
      </c>
      <c r="AF37" s="19">
        <f t="shared" si="70"/>
        <v>0</v>
      </c>
      <c r="AG37" s="19">
        <f t="shared" si="71"/>
        <v>0</v>
      </c>
      <c r="AH37" s="19">
        <f t="shared" si="72"/>
        <v>0</v>
      </c>
      <c r="AI37" s="19">
        <f t="shared" si="73"/>
        <v>0</v>
      </c>
      <c r="AJ37" s="19">
        <f t="shared" si="74"/>
        <v>0</v>
      </c>
      <c r="AK37" s="19">
        <f t="shared" si="75"/>
        <v>0</v>
      </c>
      <c r="AL37" s="19">
        <f t="shared" si="76"/>
        <v>0</v>
      </c>
      <c r="AM37" s="19">
        <f t="shared" si="32"/>
        <v>0</v>
      </c>
      <c r="AN37" s="19">
        <f t="shared" si="57"/>
        <v>275</v>
      </c>
      <c r="AO37" s="19">
        <f t="shared" si="58"/>
        <v>348</v>
      </c>
      <c r="AP37" s="19">
        <f t="shared" si="59"/>
        <v>0</v>
      </c>
      <c r="AQ37" s="19">
        <f t="shared" si="60"/>
        <v>0</v>
      </c>
      <c r="AR37" s="19">
        <f t="shared" si="33"/>
        <v>0</v>
      </c>
      <c r="AS37" s="19">
        <f t="shared" si="34"/>
        <v>0</v>
      </c>
      <c r="AT37" s="19">
        <f t="shared" si="35"/>
        <v>0</v>
      </c>
      <c r="AU37" s="19">
        <f t="shared" si="36"/>
        <v>0</v>
      </c>
      <c r="AV37" s="19">
        <f t="shared" si="37"/>
        <v>0</v>
      </c>
      <c r="AW37" s="19">
        <f t="shared" si="77"/>
        <v>0</v>
      </c>
      <c r="AX37" s="19">
        <f t="shared" si="78"/>
        <v>0</v>
      </c>
      <c r="AY37" s="19">
        <f t="shared" si="79"/>
        <v>0</v>
      </c>
      <c r="AZ37" s="19">
        <f t="shared" si="80"/>
        <v>0</v>
      </c>
      <c r="BA37" s="19">
        <f t="shared" si="38"/>
        <v>623</v>
      </c>
      <c r="BB37" s="19">
        <f t="shared" si="61"/>
        <v>0</v>
      </c>
      <c r="BC37" s="19">
        <f t="shared" si="62"/>
        <v>0</v>
      </c>
      <c r="BE37" s="20">
        <f t="shared" si="81"/>
        <v>0</v>
      </c>
      <c r="BF37" s="20">
        <f t="shared" si="82"/>
        <v>0</v>
      </c>
      <c r="BG37" s="20">
        <f t="shared" si="83"/>
        <v>0</v>
      </c>
      <c r="BH37" s="20">
        <f t="shared" si="84"/>
        <v>0</v>
      </c>
      <c r="BI37" s="20">
        <f t="shared" si="85"/>
        <v>0</v>
      </c>
      <c r="BJ37" s="20">
        <f t="shared" si="86"/>
        <v>0</v>
      </c>
      <c r="BK37" s="20">
        <f t="shared" si="87"/>
        <v>0</v>
      </c>
      <c r="BL37" s="20">
        <f t="shared" si="88"/>
        <v>0</v>
      </c>
      <c r="BM37" s="20">
        <f t="shared" si="89"/>
        <v>0</v>
      </c>
      <c r="BN37" s="20">
        <f t="shared" si="90"/>
        <v>0</v>
      </c>
      <c r="BO37" s="8">
        <f t="shared" si="48"/>
        <v>0</v>
      </c>
      <c r="BP37" s="8">
        <f>IF('Men''s Epée'!$AN$3=TRUE,G37,0)</f>
        <v>275</v>
      </c>
      <c r="BQ37" s="8">
        <f>IF('Men''s Epée'!$AO$3=TRUE,I37,0)</f>
        <v>348</v>
      </c>
      <c r="BR37" s="8">
        <f>IF('Men''s Epée'!$AP$3=TRUE,K37,0)</f>
        <v>0</v>
      </c>
      <c r="BS37" s="8">
        <f>IF('Men''s Epée'!$AQ$3=TRUE,M37,0)</f>
        <v>0</v>
      </c>
      <c r="BT37" s="8">
        <f t="shared" si="49"/>
        <v>0</v>
      </c>
      <c r="BU37" s="8">
        <f t="shared" si="50"/>
        <v>0</v>
      </c>
      <c r="BV37" s="8">
        <f t="shared" si="51"/>
        <v>0</v>
      </c>
      <c r="BW37" s="8">
        <f t="shared" si="52"/>
        <v>0</v>
      </c>
      <c r="BX37" s="8">
        <f t="shared" si="53"/>
        <v>0</v>
      </c>
      <c r="BY37" s="20">
        <f t="shared" si="91"/>
        <v>0</v>
      </c>
      <c r="BZ37" s="20">
        <f t="shared" si="92"/>
        <v>0</v>
      </c>
      <c r="CA37" s="20">
        <f t="shared" si="93"/>
        <v>0</v>
      </c>
      <c r="CB37" s="20">
        <f t="shared" si="94"/>
        <v>0</v>
      </c>
      <c r="CC37" s="8">
        <f t="shared" si="54"/>
        <v>623</v>
      </c>
      <c r="CD37" s="8">
        <f t="shared" si="63"/>
        <v>0</v>
      </c>
      <c r="CE37" s="8">
        <f t="shared" si="64"/>
        <v>0</v>
      </c>
      <c r="CF37" s="8">
        <f t="shared" si="65"/>
        <v>623</v>
      </c>
    </row>
    <row r="38" spans="1:84" ht="13.5">
      <c r="A38" s="11" t="str">
        <f t="shared" si="0"/>
        <v>35</v>
      </c>
      <c r="B38" s="11" t="str">
        <f t="shared" si="66"/>
        <v>#</v>
      </c>
      <c r="C38" s="12" t="s">
        <v>109</v>
      </c>
      <c r="D38" s="13">
        <v>1985</v>
      </c>
      <c r="E38" s="41">
        <f>ROUND(IF('Men''s Epée'!$A$3=1,AM38+BA38,BO38+CC38),0)</f>
        <v>619</v>
      </c>
      <c r="F38" s="14">
        <v>21</v>
      </c>
      <c r="G38" s="16">
        <f>IF(OR('Men''s Epée'!$A$3=1,'Men''s Epée'!$AN$3=TRUE),IF(OR(F38&gt;=49,ISNUMBER(F38)=FALSE),0,VLOOKUP(F38,PointTable,G$3,TRUE)),0)</f>
        <v>342</v>
      </c>
      <c r="H38" s="15" t="s">
        <v>4</v>
      </c>
      <c r="I38" s="16">
        <f>IF(OR('Men''s Epée'!$A$3=1,'Men''s Epée'!$AO$3=TRUE),IF(OR(H38&gt;=49,ISNUMBER(H38)=FALSE),0,VLOOKUP(H38,PointTable,I$3,TRUE)),0)</f>
        <v>0</v>
      </c>
      <c r="J38" s="15">
        <v>31</v>
      </c>
      <c r="K38" s="16">
        <f>IF(OR('Men''s Epée'!$A$3=1,'Men''s Epée'!$AP$3=TRUE),IF(OR(J38&gt;=33,ISNUMBER(J38)=FALSE),0,VLOOKUP(J38,PointTable,K$3,TRUE)),0)</f>
        <v>277</v>
      </c>
      <c r="L38" s="15" t="s">
        <v>4</v>
      </c>
      <c r="M38" s="16">
        <f>IF(OR('Men''s Epée'!$A$3=1,'Men''s Epée'!$AQ$3=TRUE),IF(OR(L38&gt;=49,ISNUMBER(L38)=FALSE),0,VLOOKUP(L38,PointTable,M$3,TRUE)),0)</f>
        <v>0</v>
      </c>
      <c r="N38" s="17"/>
      <c r="O38" s="17"/>
      <c r="P38" s="17"/>
      <c r="Q38" s="17"/>
      <c r="R38" s="17"/>
      <c r="S38" s="17"/>
      <c r="T38" s="17"/>
      <c r="U38" s="17"/>
      <c r="V38" s="17"/>
      <c r="W38" s="18"/>
      <c r="X38" s="17"/>
      <c r="Y38" s="17"/>
      <c r="Z38" s="17"/>
      <c r="AA38" s="18"/>
      <c r="AC38" s="19">
        <f t="shared" si="67"/>
        <v>0</v>
      </c>
      <c r="AD38" s="19">
        <f t="shared" si="68"/>
        <v>0</v>
      </c>
      <c r="AE38" s="19">
        <f t="shared" si="69"/>
        <v>0</v>
      </c>
      <c r="AF38" s="19">
        <f t="shared" si="70"/>
        <v>0</v>
      </c>
      <c r="AG38" s="19">
        <f t="shared" si="71"/>
        <v>0</v>
      </c>
      <c r="AH38" s="19">
        <f t="shared" si="72"/>
        <v>0</v>
      </c>
      <c r="AI38" s="19">
        <f t="shared" si="73"/>
        <v>0</v>
      </c>
      <c r="AJ38" s="19">
        <f t="shared" si="74"/>
        <v>0</v>
      </c>
      <c r="AK38" s="19">
        <f t="shared" si="75"/>
        <v>0</v>
      </c>
      <c r="AL38" s="19">
        <f t="shared" si="76"/>
        <v>0</v>
      </c>
      <c r="AM38" s="19">
        <f t="shared" si="32"/>
        <v>0</v>
      </c>
      <c r="AN38" s="19">
        <f t="shared" si="57"/>
        <v>342</v>
      </c>
      <c r="AO38" s="19">
        <f t="shared" si="58"/>
        <v>0</v>
      </c>
      <c r="AP38" s="19">
        <f t="shared" si="59"/>
        <v>277</v>
      </c>
      <c r="AQ38" s="19">
        <f t="shared" si="60"/>
        <v>0</v>
      </c>
      <c r="AR38" s="19">
        <f t="shared" si="33"/>
        <v>0</v>
      </c>
      <c r="AS38" s="19">
        <f t="shared" si="34"/>
        <v>0</v>
      </c>
      <c r="AT38" s="19">
        <f t="shared" si="35"/>
        <v>0</v>
      </c>
      <c r="AU38" s="19">
        <f t="shared" si="36"/>
        <v>0</v>
      </c>
      <c r="AV38" s="19">
        <f t="shared" si="37"/>
        <v>0</v>
      </c>
      <c r="AW38" s="19">
        <f t="shared" si="77"/>
        <v>0</v>
      </c>
      <c r="AX38" s="19">
        <f t="shared" si="78"/>
        <v>0</v>
      </c>
      <c r="AY38" s="19">
        <f t="shared" si="79"/>
        <v>0</v>
      </c>
      <c r="AZ38" s="19">
        <f t="shared" si="80"/>
        <v>0</v>
      </c>
      <c r="BA38" s="19">
        <f t="shared" si="38"/>
        <v>619</v>
      </c>
      <c r="BB38" s="19">
        <f t="shared" si="61"/>
        <v>0</v>
      </c>
      <c r="BC38" s="19">
        <f t="shared" si="62"/>
        <v>0</v>
      </c>
      <c r="BE38" s="20">
        <f t="shared" si="81"/>
        <v>0</v>
      </c>
      <c r="BF38" s="20">
        <f t="shared" si="82"/>
        <v>0</v>
      </c>
      <c r="BG38" s="20">
        <f t="shared" si="83"/>
        <v>0</v>
      </c>
      <c r="BH38" s="20">
        <f t="shared" si="84"/>
        <v>0</v>
      </c>
      <c r="BI38" s="20">
        <f t="shared" si="85"/>
        <v>0</v>
      </c>
      <c r="BJ38" s="20">
        <f t="shared" si="86"/>
        <v>0</v>
      </c>
      <c r="BK38" s="20">
        <f t="shared" si="87"/>
        <v>0</v>
      </c>
      <c r="BL38" s="20">
        <f t="shared" si="88"/>
        <v>0</v>
      </c>
      <c r="BM38" s="20">
        <f t="shared" si="89"/>
        <v>0</v>
      </c>
      <c r="BN38" s="20">
        <f t="shared" si="90"/>
        <v>0</v>
      </c>
      <c r="BO38" s="8">
        <f t="shared" si="48"/>
        <v>0</v>
      </c>
      <c r="BP38" s="8">
        <f>IF('Men''s Epée'!$AN$3=TRUE,G38,0)</f>
        <v>342</v>
      </c>
      <c r="BQ38" s="8">
        <f>IF('Men''s Epée'!$AO$3=TRUE,I38,0)</f>
        <v>0</v>
      </c>
      <c r="BR38" s="8">
        <f>IF('Men''s Epée'!$AP$3=TRUE,K38,0)</f>
        <v>277</v>
      </c>
      <c r="BS38" s="8">
        <f>IF('Men''s Epée'!$AQ$3=TRUE,M38,0)</f>
        <v>0</v>
      </c>
      <c r="BT38" s="8">
        <f t="shared" si="49"/>
        <v>0</v>
      </c>
      <c r="BU38" s="8">
        <f t="shared" si="50"/>
        <v>0</v>
      </c>
      <c r="BV38" s="8">
        <f t="shared" si="51"/>
        <v>0</v>
      </c>
      <c r="BW38" s="8">
        <f t="shared" si="52"/>
        <v>0</v>
      </c>
      <c r="BX38" s="8">
        <f t="shared" si="53"/>
        <v>0</v>
      </c>
      <c r="BY38" s="20">
        <f t="shared" si="91"/>
        <v>0</v>
      </c>
      <c r="BZ38" s="20">
        <f t="shared" si="92"/>
        <v>0</v>
      </c>
      <c r="CA38" s="20">
        <f t="shared" si="93"/>
        <v>0</v>
      </c>
      <c r="CB38" s="20">
        <f t="shared" si="94"/>
        <v>0</v>
      </c>
      <c r="CC38" s="8">
        <f t="shared" si="54"/>
        <v>619</v>
      </c>
      <c r="CD38" s="8">
        <f t="shared" si="63"/>
        <v>0</v>
      </c>
      <c r="CE38" s="8">
        <f t="shared" si="64"/>
        <v>0</v>
      </c>
      <c r="CF38" s="8">
        <f t="shared" si="65"/>
        <v>619</v>
      </c>
    </row>
    <row r="39" spans="1:84" ht="13.5">
      <c r="A39" s="11" t="str">
        <f t="shared" si="0"/>
        <v>36</v>
      </c>
      <c r="B39" s="11" t="str">
        <f t="shared" si="66"/>
        <v>#</v>
      </c>
      <c r="C39" s="12" t="s">
        <v>162</v>
      </c>
      <c r="D39" s="13">
        <v>1985</v>
      </c>
      <c r="E39" s="41">
        <f>ROUND(IF('Men''s Epée'!$A$3=1,AM39+BA39,BO39+CC39),0)</f>
        <v>570</v>
      </c>
      <c r="F39" s="14">
        <v>25</v>
      </c>
      <c r="G39" s="16">
        <f>IF(OR('Men''s Epée'!$A$3=1,'Men''s Epée'!$AN$3=TRUE),IF(OR(F39&gt;=49,ISNUMBER(F39)=FALSE),0,VLOOKUP(F39,PointTable,G$3,TRUE)),0)</f>
        <v>289</v>
      </c>
      <c r="H39" s="15">
        <v>29</v>
      </c>
      <c r="I39" s="16">
        <f>IF(OR('Men''s Epée'!$A$3=1,'Men''s Epée'!$AO$3=TRUE),IF(OR(H39&gt;=49,ISNUMBER(H39)=FALSE),0,VLOOKUP(H39,PointTable,I$3,TRUE)),0)</f>
        <v>281</v>
      </c>
      <c r="J39" s="15" t="s">
        <v>4</v>
      </c>
      <c r="K39" s="16">
        <f>IF(OR('Men''s Epée'!$A$3=1,'Men''s Epée'!$AP$3=TRUE),IF(OR(J39&gt;=33,ISNUMBER(J39)=FALSE),0,VLOOKUP(J39,PointTable,K$3,TRUE)),0)</f>
        <v>0</v>
      </c>
      <c r="L39" s="15" t="s">
        <v>4</v>
      </c>
      <c r="M39" s="16">
        <f>IF(OR('Men''s Epée'!$A$3=1,'Men''s Epée'!$AQ$3=TRUE),IF(OR(L39&gt;=49,ISNUMBER(L39)=FALSE),0,VLOOKUP(L39,PointTable,M$3,TRUE)),0)</f>
        <v>0</v>
      </c>
      <c r="N39" s="17"/>
      <c r="O39" s="17"/>
      <c r="P39" s="17"/>
      <c r="Q39" s="17"/>
      <c r="R39" s="17"/>
      <c r="S39" s="17"/>
      <c r="T39" s="17"/>
      <c r="U39" s="17"/>
      <c r="V39" s="17"/>
      <c r="W39" s="18"/>
      <c r="X39" s="17"/>
      <c r="Y39" s="17"/>
      <c r="Z39" s="17"/>
      <c r="AA39" s="18"/>
      <c r="AC39" s="19">
        <f t="shared" si="67"/>
        <v>0</v>
      </c>
      <c r="AD39" s="19">
        <f t="shared" si="68"/>
        <v>0</v>
      </c>
      <c r="AE39" s="19">
        <f t="shared" si="69"/>
        <v>0</v>
      </c>
      <c r="AF39" s="19">
        <f t="shared" si="70"/>
        <v>0</v>
      </c>
      <c r="AG39" s="19">
        <f t="shared" si="71"/>
        <v>0</v>
      </c>
      <c r="AH39" s="19">
        <f t="shared" si="72"/>
        <v>0</v>
      </c>
      <c r="AI39" s="19">
        <f t="shared" si="73"/>
        <v>0</v>
      </c>
      <c r="AJ39" s="19">
        <f t="shared" si="74"/>
        <v>0</v>
      </c>
      <c r="AK39" s="19">
        <f t="shared" si="75"/>
        <v>0</v>
      </c>
      <c r="AL39" s="19">
        <f t="shared" si="76"/>
        <v>0</v>
      </c>
      <c r="AM39" s="19">
        <f t="shared" si="32"/>
        <v>0</v>
      </c>
      <c r="AN39" s="19">
        <f t="shared" si="57"/>
        <v>289</v>
      </c>
      <c r="AO39" s="19">
        <f t="shared" si="58"/>
        <v>281</v>
      </c>
      <c r="AP39" s="19">
        <f t="shared" si="59"/>
        <v>0</v>
      </c>
      <c r="AQ39" s="19">
        <f t="shared" si="60"/>
        <v>0</v>
      </c>
      <c r="AR39" s="19">
        <f t="shared" si="33"/>
        <v>0</v>
      </c>
      <c r="AS39" s="19">
        <f t="shared" si="34"/>
        <v>0</v>
      </c>
      <c r="AT39" s="19">
        <f t="shared" si="35"/>
        <v>0</v>
      </c>
      <c r="AU39" s="19">
        <f t="shared" si="36"/>
        <v>0</v>
      </c>
      <c r="AV39" s="19">
        <f t="shared" si="37"/>
        <v>0</v>
      </c>
      <c r="AW39" s="19">
        <f t="shared" si="77"/>
        <v>0</v>
      </c>
      <c r="AX39" s="19">
        <f t="shared" si="78"/>
        <v>0</v>
      </c>
      <c r="AY39" s="19">
        <f t="shared" si="79"/>
        <v>0</v>
      </c>
      <c r="AZ39" s="19">
        <f t="shared" si="80"/>
        <v>0</v>
      </c>
      <c r="BA39" s="19">
        <f t="shared" si="38"/>
        <v>570</v>
      </c>
      <c r="BB39" s="19">
        <f t="shared" si="61"/>
        <v>0</v>
      </c>
      <c r="BC39" s="19">
        <f t="shared" si="62"/>
        <v>0</v>
      </c>
      <c r="BE39" s="20">
        <f t="shared" si="81"/>
        <v>0</v>
      </c>
      <c r="BF39" s="20">
        <f t="shared" si="82"/>
        <v>0</v>
      </c>
      <c r="BG39" s="20">
        <f t="shared" si="83"/>
        <v>0</v>
      </c>
      <c r="BH39" s="20">
        <f t="shared" si="84"/>
        <v>0</v>
      </c>
      <c r="BI39" s="20">
        <f t="shared" si="85"/>
        <v>0</v>
      </c>
      <c r="BJ39" s="20">
        <f t="shared" si="86"/>
        <v>0</v>
      </c>
      <c r="BK39" s="20">
        <f t="shared" si="87"/>
        <v>0</v>
      </c>
      <c r="BL39" s="20">
        <f t="shared" si="88"/>
        <v>0</v>
      </c>
      <c r="BM39" s="20">
        <f t="shared" si="89"/>
        <v>0</v>
      </c>
      <c r="BN39" s="20">
        <f t="shared" si="90"/>
        <v>0</v>
      </c>
      <c r="BO39" s="8">
        <f t="shared" si="48"/>
        <v>0</v>
      </c>
      <c r="BP39" s="8">
        <f>IF('Men''s Epée'!$AN$3=TRUE,G39,0)</f>
        <v>289</v>
      </c>
      <c r="BQ39" s="8">
        <f>IF('Men''s Epée'!$AO$3=TRUE,I39,0)</f>
        <v>281</v>
      </c>
      <c r="BR39" s="8">
        <f>IF('Men''s Epée'!$AP$3=TRUE,K39,0)</f>
        <v>0</v>
      </c>
      <c r="BS39" s="8">
        <f>IF('Men''s Epée'!$AQ$3=TRUE,M39,0)</f>
        <v>0</v>
      </c>
      <c r="BT39" s="8">
        <f t="shared" si="49"/>
        <v>0</v>
      </c>
      <c r="BU39" s="8">
        <f t="shared" si="50"/>
        <v>0</v>
      </c>
      <c r="BV39" s="8">
        <f t="shared" si="51"/>
        <v>0</v>
      </c>
      <c r="BW39" s="8">
        <f t="shared" si="52"/>
        <v>0</v>
      </c>
      <c r="BX39" s="8">
        <f t="shared" si="53"/>
        <v>0</v>
      </c>
      <c r="BY39" s="20">
        <f t="shared" si="91"/>
        <v>0</v>
      </c>
      <c r="BZ39" s="20">
        <f t="shared" si="92"/>
        <v>0</v>
      </c>
      <c r="CA39" s="20">
        <f t="shared" si="93"/>
        <v>0</v>
      </c>
      <c r="CB39" s="20">
        <f t="shared" si="94"/>
        <v>0</v>
      </c>
      <c r="CC39" s="8">
        <f t="shared" si="54"/>
        <v>570</v>
      </c>
      <c r="CD39" s="8">
        <f t="shared" si="63"/>
        <v>0</v>
      </c>
      <c r="CE39" s="8">
        <f t="shared" si="64"/>
        <v>0</v>
      </c>
      <c r="CF39" s="8">
        <f t="shared" si="65"/>
        <v>570</v>
      </c>
    </row>
    <row r="40" spans="1:84" ht="13.5">
      <c r="A40" s="11" t="str">
        <f t="shared" si="0"/>
        <v>37</v>
      </c>
      <c r="B40" s="11" t="str">
        <f t="shared" si="66"/>
        <v>#</v>
      </c>
      <c r="C40" s="12" t="s">
        <v>95</v>
      </c>
      <c r="D40" s="13">
        <v>1984</v>
      </c>
      <c r="E40" s="41">
        <f>ROUND(IF('Men''s Epée'!$A$3=1,AM40+BA40,BO40+CC40),0)</f>
        <v>504</v>
      </c>
      <c r="F40" s="14" t="s">
        <v>4</v>
      </c>
      <c r="G40" s="16">
        <f>IF(OR('Men''s Epée'!$A$3=1,'Men''s Epée'!$AN$3=TRUE),IF(OR(F40&gt;=49,ISNUMBER(F40)=FALSE),0,VLOOKUP(F40,PointTable,G$3,TRUE)),0)</f>
        <v>0</v>
      </c>
      <c r="H40" s="15">
        <v>14</v>
      </c>
      <c r="I40" s="16">
        <f>IF(OR('Men''s Epée'!$A$3=1,'Men''s Epée'!$AO$3=TRUE),IF(OR(H40&gt;=49,ISNUMBER(H40)=FALSE),0,VLOOKUP(H40,PointTable,I$3,TRUE)),0)</f>
        <v>504</v>
      </c>
      <c r="J40" s="15" t="s">
        <v>4</v>
      </c>
      <c r="K40" s="16">
        <f>IF(OR('Men''s Epée'!$A$3=1,'Men''s Epée'!$AP$3=TRUE),IF(OR(J40&gt;=33,ISNUMBER(J40)=FALSE),0,VLOOKUP(J40,PointTable,K$3,TRUE)),0)</f>
        <v>0</v>
      </c>
      <c r="L40" s="15" t="s">
        <v>4</v>
      </c>
      <c r="M40" s="16">
        <f>IF(OR('Men''s Epée'!$A$3=1,'Men''s Epée'!$AQ$3=TRUE),IF(OR(L40&gt;=49,ISNUMBER(L40)=FALSE),0,VLOOKUP(L40,PointTable,M$3,TRUE)),0)</f>
        <v>0</v>
      </c>
      <c r="N40" s="17"/>
      <c r="O40" s="17"/>
      <c r="P40" s="17"/>
      <c r="Q40" s="17"/>
      <c r="R40" s="17"/>
      <c r="S40" s="17"/>
      <c r="T40" s="17"/>
      <c r="U40" s="17"/>
      <c r="V40" s="17"/>
      <c r="W40" s="18"/>
      <c r="X40" s="17"/>
      <c r="Y40" s="17"/>
      <c r="Z40" s="17"/>
      <c r="AA40" s="18"/>
      <c r="AC40" s="19">
        <f t="shared" si="67"/>
        <v>0</v>
      </c>
      <c r="AD40" s="19">
        <f t="shared" si="68"/>
        <v>0</v>
      </c>
      <c r="AE40" s="19">
        <f t="shared" si="69"/>
        <v>0</v>
      </c>
      <c r="AF40" s="19">
        <f t="shared" si="70"/>
        <v>0</v>
      </c>
      <c r="AG40" s="19">
        <f t="shared" si="71"/>
        <v>0</v>
      </c>
      <c r="AH40" s="19">
        <f t="shared" si="72"/>
        <v>0</v>
      </c>
      <c r="AI40" s="19">
        <f t="shared" si="73"/>
        <v>0</v>
      </c>
      <c r="AJ40" s="19">
        <f t="shared" si="74"/>
        <v>0</v>
      </c>
      <c r="AK40" s="19">
        <f t="shared" si="75"/>
        <v>0</v>
      </c>
      <c r="AL40" s="19">
        <f t="shared" si="76"/>
        <v>0</v>
      </c>
      <c r="AM40" s="19">
        <f t="shared" si="32"/>
        <v>0</v>
      </c>
      <c r="AN40" s="19">
        <f t="shared" si="57"/>
        <v>0</v>
      </c>
      <c r="AO40" s="19">
        <f t="shared" si="58"/>
        <v>504</v>
      </c>
      <c r="AP40" s="19">
        <f t="shared" si="59"/>
        <v>0</v>
      </c>
      <c r="AQ40" s="19">
        <f t="shared" si="60"/>
        <v>0</v>
      </c>
      <c r="AR40" s="19">
        <f t="shared" si="33"/>
        <v>0</v>
      </c>
      <c r="AS40" s="19">
        <f t="shared" si="34"/>
        <v>0</v>
      </c>
      <c r="AT40" s="19">
        <f t="shared" si="35"/>
        <v>0</v>
      </c>
      <c r="AU40" s="19">
        <f t="shared" si="36"/>
        <v>0</v>
      </c>
      <c r="AV40" s="19">
        <f t="shared" si="37"/>
        <v>0</v>
      </c>
      <c r="AW40" s="19">
        <f t="shared" si="77"/>
        <v>0</v>
      </c>
      <c r="AX40" s="19">
        <f t="shared" si="78"/>
        <v>0</v>
      </c>
      <c r="AY40" s="19">
        <f t="shared" si="79"/>
        <v>0</v>
      </c>
      <c r="AZ40" s="19">
        <f t="shared" si="80"/>
        <v>0</v>
      </c>
      <c r="BA40" s="19">
        <f t="shared" si="38"/>
        <v>504</v>
      </c>
      <c r="BB40" s="19">
        <f t="shared" si="61"/>
        <v>0</v>
      </c>
      <c r="BC40" s="19">
        <f t="shared" si="62"/>
        <v>0</v>
      </c>
      <c r="BE40" s="20">
        <f t="shared" si="81"/>
        <v>0</v>
      </c>
      <c r="BF40" s="20">
        <f t="shared" si="82"/>
        <v>0</v>
      </c>
      <c r="BG40" s="20">
        <f t="shared" si="83"/>
        <v>0</v>
      </c>
      <c r="BH40" s="20">
        <f t="shared" si="84"/>
        <v>0</v>
      </c>
      <c r="BI40" s="20">
        <f t="shared" si="85"/>
        <v>0</v>
      </c>
      <c r="BJ40" s="20">
        <f t="shared" si="86"/>
        <v>0</v>
      </c>
      <c r="BK40" s="20">
        <f t="shared" si="87"/>
        <v>0</v>
      </c>
      <c r="BL40" s="20">
        <f t="shared" si="88"/>
        <v>0</v>
      </c>
      <c r="BM40" s="20">
        <f t="shared" si="89"/>
        <v>0</v>
      </c>
      <c r="BN40" s="20">
        <f t="shared" si="90"/>
        <v>0</v>
      </c>
      <c r="BO40" s="8">
        <f t="shared" si="48"/>
        <v>0</v>
      </c>
      <c r="BP40" s="8">
        <f>IF('Men''s Epée'!$AN$3=TRUE,G40,0)</f>
        <v>0</v>
      </c>
      <c r="BQ40" s="8">
        <f>IF('Men''s Epée'!$AO$3=TRUE,I40,0)</f>
        <v>504</v>
      </c>
      <c r="BR40" s="8">
        <f>IF('Men''s Epée'!$AP$3=TRUE,K40,0)</f>
        <v>0</v>
      </c>
      <c r="BS40" s="8">
        <f>IF('Men''s Epée'!$AQ$3=TRUE,M40,0)</f>
        <v>0</v>
      </c>
      <c r="BT40" s="8">
        <f t="shared" si="49"/>
        <v>0</v>
      </c>
      <c r="BU40" s="8">
        <f t="shared" si="50"/>
        <v>0</v>
      </c>
      <c r="BV40" s="8">
        <f t="shared" si="51"/>
        <v>0</v>
      </c>
      <c r="BW40" s="8">
        <f t="shared" si="52"/>
        <v>0</v>
      </c>
      <c r="BX40" s="8">
        <f t="shared" si="53"/>
        <v>0</v>
      </c>
      <c r="BY40" s="20">
        <f t="shared" si="91"/>
        <v>0</v>
      </c>
      <c r="BZ40" s="20">
        <f t="shared" si="92"/>
        <v>0</v>
      </c>
      <c r="CA40" s="20">
        <f t="shared" si="93"/>
        <v>0</v>
      </c>
      <c r="CB40" s="20">
        <f t="shared" si="94"/>
        <v>0</v>
      </c>
      <c r="CC40" s="8">
        <f t="shared" si="54"/>
        <v>504</v>
      </c>
      <c r="CD40" s="8">
        <f t="shared" si="63"/>
        <v>0</v>
      </c>
      <c r="CE40" s="8">
        <f t="shared" si="64"/>
        <v>0</v>
      </c>
      <c r="CF40" s="8">
        <f t="shared" si="65"/>
        <v>504</v>
      </c>
    </row>
    <row r="41" spans="1:84" ht="13.5">
      <c r="A41" s="11" t="str">
        <f t="shared" si="0"/>
        <v>38</v>
      </c>
      <c r="B41" s="11" t="str">
        <f t="shared" si="66"/>
        <v>#</v>
      </c>
      <c r="C41" s="12" t="s">
        <v>355</v>
      </c>
      <c r="D41" s="13">
        <v>1988</v>
      </c>
      <c r="E41" s="41">
        <f>ROUND(IF('Men''s Epée'!$A$3=1,AM41+BA41,BO41+CC41),0)</f>
        <v>344</v>
      </c>
      <c r="F41" s="14" t="s">
        <v>4</v>
      </c>
      <c r="G41" s="16">
        <f>IF(OR('Men''s Epée'!$A$3=1,'Men''s Epée'!$AN$3=TRUE),IF(OR(F41&gt;=49,ISNUMBER(F41)=FALSE),0,VLOOKUP(F41,PointTable,G$3,TRUE)),0)</f>
        <v>0</v>
      </c>
      <c r="H41" s="15" t="s">
        <v>4</v>
      </c>
      <c r="I41" s="16">
        <f>IF(OR('Men''s Epée'!$A$3=1,'Men''s Epée'!$AO$3=TRUE),IF(OR(H41&gt;=49,ISNUMBER(H41)=FALSE),0,VLOOKUP(H41,PointTable,I$3,TRUE)),0)</f>
        <v>0</v>
      </c>
      <c r="J41" s="15">
        <v>20</v>
      </c>
      <c r="K41" s="16">
        <f>IF(OR('Men''s Epée'!$A$3=1,'Men''s Epée'!$AP$3=TRUE),IF(OR(J41&gt;=33,ISNUMBER(J41)=FALSE),0,VLOOKUP(J41,PointTable,K$3,TRUE)),0)</f>
        <v>344</v>
      </c>
      <c r="L41" s="15" t="s">
        <v>4</v>
      </c>
      <c r="M41" s="16">
        <f>IF(OR('Men''s Epée'!$A$3=1,'Men''s Epée'!$AQ$3=TRUE),IF(OR(L41&gt;=49,ISNUMBER(L41)=FALSE),0,VLOOKUP(L41,PointTable,M$3,TRUE)),0)</f>
        <v>0</v>
      </c>
      <c r="N41" s="17"/>
      <c r="O41" s="17"/>
      <c r="P41" s="17"/>
      <c r="Q41" s="17"/>
      <c r="R41" s="17"/>
      <c r="S41" s="17"/>
      <c r="T41" s="17"/>
      <c r="U41" s="17"/>
      <c r="V41" s="17"/>
      <c r="W41" s="18"/>
      <c r="X41" s="17"/>
      <c r="Y41" s="17"/>
      <c r="Z41" s="17"/>
      <c r="AA41" s="18"/>
      <c r="AC41" s="19">
        <f t="shared" si="67"/>
        <v>0</v>
      </c>
      <c r="AD41" s="19">
        <f t="shared" si="68"/>
        <v>0</v>
      </c>
      <c r="AE41" s="19">
        <f t="shared" si="69"/>
        <v>0</v>
      </c>
      <c r="AF41" s="19">
        <f t="shared" si="70"/>
        <v>0</v>
      </c>
      <c r="AG41" s="19">
        <f t="shared" si="71"/>
        <v>0</v>
      </c>
      <c r="AH41" s="19">
        <f t="shared" si="72"/>
        <v>0</v>
      </c>
      <c r="AI41" s="19">
        <f t="shared" si="73"/>
        <v>0</v>
      </c>
      <c r="AJ41" s="19">
        <f t="shared" si="74"/>
        <v>0</v>
      </c>
      <c r="AK41" s="19">
        <f t="shared" si="75"/>
        <v>0</v>
      </c>
      <c r="AL41" s="19">
        <f t="shared" si="76"/>
        <v>0</v>
      </c>
      <c r="AM41" s="19">
        <f t="shared" si="32"/>
        <v>0</v>
      </c>
      <c r="AN41" s="19">
        <f t="shared" si="57"/>
        <v>0</v>
      </c>
      <c r="AO41" s="19">
        <f t="shared" si="58"/>
        <v>0</v>
      </c>
      <c r="AP41" s="19">
        <f t="shared" si="59"/>
        <v>344</v>
      </c>
      <c r="AQ41" s="19">
        <f t="shared" si="60"/>
        <v>0</v>
      </c>
      <c r="AR41" s="19">
        <f t="shared" si="33"/>
        <v>0</v>
      </c>
      <c r="AS41" s="19">
        <f t="shared" si="34"/>
        <v>0</v>
      </c>
      <c r="AT41" s="19">
        <f t="shared" si="35"/>
        <v>0</v>
      </c>
      <c r="AU41" s="19">
        <f t="shared" si="36"/>
        <v>0</v>
      </c>
      <c r="AV41" s="19">
        <f t="shared" si="37"/>
        <v>0</v>
      </c>
      <c r="AW41" s="19">
        <f t="shared" si="77"/>
        <v>0</v>
      </c>
      <c r="AX41" s="19">
        <f t="shared" si="78"/>
        <v>0</v>
      </c>
      <c r="AY41" s="19">
        <f t="shared" si="79"/>
        <v>0</v>
      </c>
      <c r="AZ41" s="19">
        <f t="shared" si="80"/>
        <v>0</v>
      </c>
      <c r="BA41" s="19">
        <f t="shared" si="38"/>
        <v>344</v>
      </c>
      <c r="BB41" s="19">
        <f t="shared" si="61"/>
        <v>0</v>
      </c>
      <c r="BC41" s="19">
        <f t="shared" si="62"/>
        <v>0</v>
      </c>
      <c r="BE41" s="20">
        <f t="shared" si="81"/>
        <v>0</v>
      </c>
      <c r="BF41" s="20">
        <f t="shared" si="82"/>
        <v>0</v>
      </c>
      <c r="BG41" s="20">
        <f t="shared" si="83"/>
        <v>0</v>
      </c>
      <c r="BH41" s="20">
        <f t="shared" si="84"/>
        <v>0</v>
      </c>
      <c r="BI41" s="20">
        <f t="shared" si="85"/>
        <v>0</v>
      </c>
      <c r="BJ41" s="20">
        <f t="shared" si="86"/>
        <v>0</v>
      </c>
      <c r="BK41" s="20">
        <f t="shared" si="87"/>
        <v>0</v>
      </c>
      <c r="BL41" s="20">
        <f t="shared" si="88"/>
        <v>0</v>
      </c>
      <c r="BM41" s="20">
        <f t="shared" si="89"/>
        <v>0</v>
      </c>
      <c r="BN41" s="20">
        <f t="shared" si="90"/>
        <v>0</v>
      </c>
      <c r="BO41" s="8">
        <f t="shared" si="48"/>
        <v>0</v>
      </c>
      <c r="BP41" s="8">
        <f>IF('Men''s Epée'!$AN$3=TRUE,G41,0)</f>
        <v>0</v>
      </c>
      <c r="BQ41" s="8">
        <f>IF('Men''s Epée'!$AO$3=TRUE,I41,0)</f>
        <v>0</v>
      </c>
      <c r="BR41" s="8">
        <f>IF('Men''s Epée'!$AP$3=TRUE,K41,0)</f>
        <v>344</v>
      </c>
      <c r="BS41" s="8">
        <f>IF('Men''s Epée'!$AQ$3=TRUE,M41,0)</f>
        <v>0</v>
      </c>
      <c r="BT41" s="8">
        <f t="shared" si="49"/>
        <v>0</v>
      </c>
      <c r="BU41" s="8">
        <f t="shared" si="50"/>
        <v>0</v>
      </c>
      <c r="BV41" s="8">
        <f t="shared" si="51"/>
        <v>0</v>
      </c>
      <c r="BW41" s="8">
        <f t="shared" si="52"/>
        <v>0</v>
      </c>
      <c r="BX41" s="8">
        <f t="shared" si="53"/>
        <v>0</v>
      </c>
      <c r="BY41" s="20">
        <f t="shared" si="91"/>
        <v>0</v>
      </c>
      <c r="BZ41" s="20">
        <f t="shared" si="92"/>
        <v>0</v>
      </c>
      <c r="CA41" s="20">
        <f t="shared" si="93"/>
        <v>0</v>
      </c>
      <c r="CB41" s="20">
        <f t="shared" si="94"/>
        <v>0</v>
      </c>
      <c r="CC41" s="8">
        <f t="shared" si="54"/>
        <v>344</v>
      </c>
      <c r="CD41" s="8">
        <f t="shared" si="63"/>
        <v>0</v>
      </c>
      <c r="CE41" s="8">
        <f t="shared" si="64"/>
        <v>0</v>
      </c>
      <c r="CF41" s="8">
        <f t="shared" si="65"/>
        <v>344</v>
      </c>
    </row>
    <row r="42" spans="1:84" ht="13.5">
      <c r="A42" s="11" t="str">
        <f t="shared" si="0"/>
        <v>39T</v>
      </c>
      <c r="B42" s="11" t="str">
        <f t="shared" si="66"/>
        <v>#</v>
      </c>
      <c r="C42" s="12" t="s">
        <v>192</v>
      </c>
      <c r="D42" s="13">
        <v>1988</v>
      </c>
      <c r="E42" s="41">
        <f>ROUND(IF('Men''s Epée'!$A$3=1,AM42+BA42,BO42+CC42),0)</f>
        <v>342</v>
      </c>
      <c r="F42" s="14" t="s">
        <v>4</v>
      </c>
      <c r="G42" s="16">
        <f>IF(OR('Men''s Epée'!$A$3=1,'Men''s Epée'!$AN$3=TRUE),IF(OR(F42&gt;=49,ISNUMBER(F42)=FALSE),0,VLOOKUP(F42,PointTable,G$3,TRUE)),0)</f>
        <v>0</v>
      </c>
      <c r="H42" s="15" t="s">
        <v>4</v>
      </c>
      <c r="I42" s="16">
        <f>IF(OR('Men''s Epée'!$A$3=1,'Men''s Epée'!$AO$3=TRUE),IF(OR(H42&gt;=49,ISNUMBER(H42)=FALSE),0,VLOOKUP(H42,PointTable,I$3,TRUE)),0)</f>
        <v>0</v>
      </c>
      <c r="J42" s="15">
        <v>21</v>
      </c>
      <c r="K42" s="16">
        <f>IF(OR('Men''s Epée'!$A$3=1,'Men''s Epée'!$AP$3=TRUE),IF(OR(J42&gt;=33,ISNUMBER(J42)=FALSE),0,VLOOKUP(J42,PointTable,K$3,TRUE)),0)</f>
        <v>342</v>
      </c>
      <c r="L42" s="15" t="s">
        <v>4</v>
      </c>
      <c r="M42" s="16">
        <f>IF(OR('Men''s Epée'!$A$3=1,'Men''s Epée'!$AQ$3=TRUE),IF(OR(L42&gt;=49,ISNUMBER(L42)=FALSE),0,VLOOKUP(L42,PointTable,M$3,TRUE)),0)</f>
        <v>0</v>
      </c>
      <c r="N42" s="17"/>
      <c r="O42" s="17"/>
      <c r="P42" s="17"/>
      <c r="Q42" s="17"/>
      <c r="R42" s="17"/>
      <c r="S42" s="17"/>
      <c r="T42" s="17"/>
      <c r="U42" s="17"/>
      <c r="V42" s="17"/>
      <c r="W42" s="18"/>
      <c r="X42" s="17"/>
      <c r="Y42" s="17"/>
      <c r="Z42" s="17"/>
      <c r="AA42" s="18"/>
      <c r="AC42" s="19">
        <f t="shared" si="67"/>
        <v>0</v>
      </c>
      <c r="AD42" s="19">
        <f t="shared" si="68"/>
        <v>0</v>
      </c>
      <c r="AE42" s="19">
        <f t="shared" si="69"/>
        <v>0</v>
      </c>
      <c r="AF42" s="19">
        <f t="shared" si="70"/>
        <v>0</v>
      </c>
      <c r="AG42" s="19">
        <f t="shared" si="71"/>
        <v>0</v>
      </c>
      <c r="AH42" s="19">
        <f t="shared" si="72"/>
        <v>0</v>
      </c>
      <c r="AI42" s="19">
        <f t="shared" si="73"/>
        <v>0</v>
      </c>
      <c r="AJ42" s="19">
        <f t="shared" si="74"/>
        <v>0</v>
      </c>
      <c r="AK42" s="19">
        <f t="shared" si="75"/>
        <v>0</v>
      </c>
      <c r="AL42" s="19">
        <f t="shared" si="76"/>
        <v>0</v>
      </c>
      <c r="AM42" s="19">
        <f t="shared" si="32"/>
        <v>0</v>
      </c>
      <c r="AN42" s="19">
        <f t="shared" si="57"/>
        <v>0</v>
      </c>
      <c r="AO42" s="19">
        <f t="shared" si="58"/>
        <v>0</v>
      </c>
      <c r="AP42" s="19">
        <f t="shared" si="59"/>
        <v>342</v>
      </c>
      <c r="AQ42" s="19">
        <f t="shared" si="60"/>
        <v>0</v>
      </c>
      <c r="AR42" s="19">
        <f t="shared" si="33"/>
        <v>0</v>
      </c>
      <c r="AS42" s="19">
        <f t="shared" si="34"/>
        <v>0</v>
      </c>
      <c r="AT42" s="19">
        <f t="shared" si="35"/>
        <v>0</v>
      </c>
      <c r="AU42" s="19">
        <f t="shared" si="36"/>
        <v>0</v>
      </c>
      <c r="AV42" s="19">
        <f t="shared" si="37"/>
        <v>0</v>
      </c>
      <c r="AW42" s="19">
        <f t="shared" si="77"/>
        <v>0</v>
      </c>
      <c r="AX42" s="19">
        <f t="shared" si="78"/>
        <v>0</v>
      </c>
      <c r="AY42" s="19">
        <f t="shared" si="79"/>
        <v>0</v>
      </c>
      <c r="AZ42" s="19">
        <f t="shared" si="80"/>
        <v>0</v>
      </c>
      <c r="BA42" s="19">
        <f t="shared" si="38"/>
        <v>342</v>
      </c>
      <c r="BB42" s="19">
        <f t="shared" si="61"/>
        <v>0</v>
      </c>
      <c r="BC42" s="19">
        <f t="shared" si="62"/>
        <v>0</v>
      </c>
      <c r="BE42" s="20">
        <f t="shared" si="81"/>
        <v>0</v>
      </c>
      <c r="BF42" s="20">
        <f t="shared" si="82"/>
        <v>0</v>
      </c>
      <c r="BG42" s="20">
        <f t="shared" si="83"/>
        <v>0</v>
      </c>
      <c r="BH42" s="20">
        <f t="shared" si="84"/>
        <v>0</v>
      </c>
      <c r="BI42" s="20">
        <f t="shared" si="85"/>
        <v>0</v>
      </c>
      <c r="BJ42" s="20">
        <f t="shared" si="86"/>
        <v>0</v>
      </c>
      <c r="BK42" s="20">
        <f t="shared" si="87"/>
        <v>0</v>
      </c>
      <c r="BL42" s="20">
        <f t="shared" si="88"/>
        <v>0</v>
      </c>
      <c r="BM42" s="20">
        <f t="shared" si="89"/>
        <v>0</v>
      </c>
      <c r="BN42" s="20">
        <f t="shared" si="90"/>
        <v>0</v>
      </c>
      <c r="BO42" s="8">
        <f t="shared" si="48"/>
        <v>0</v>
      </c>
      <c r="BP42" s="8">
        <f>IF('Men''s Epée'!$AN$3=TRUE,G42,0)</f>
        <v>0</v>
      </c>
      <c r="BQ42" s="8">
        <f>IF('Men''s Epée'!$AO$3=TRUE,I42,0)</f>
        <v>0</v>
      </c>
      <c r="BR42" s="8">
        <f>IF('Men''s Epée'!$AP$3=TRUE,K42,0)</f>
        <v>342</v>
      </c>
      <c r="BS42" s="8">
        <f>IF('Men''s Epée'!$AQ$3=TRUE,M42,0)</f>
        <v>0</v>
      </c>
      <c r="BT42" s="8">
        <f t="shared" si="49"/>
        <v>0</v>
      </c>
      <c r="BU42" s="8">
        <f t="shared" si="50"/>
        <v>0</v>
      </c>
      <c r="BV42" s="8">
        <f t="shared" si="51"/>
        <v>0</v>
      </c>
      <c r="BW42" s="8">
        <f t="shared" si="52"/>
        <v>0</v>
      </c>
      <c r="BX42" s="8">
        <f t="shared" si="53"/>
        <v>0</v>
      </c>
      <c r="BY42" s="20">
        <f t="shared" si="91"/>
        <v>0</v>
      </c>
      <c r="BZ42" s="20">
        <f t="shared" si="92"/>
        <v>0</v>
      </c>
      <c r="CA42" s="20">
        <f t="shared" si="93"/>
        <v>0</v>
      </c>
      <c r="CB42" s="20">
        <f t="shared" si="94"/>
        <v>0</v>
      </c>
      <c r="CC42" s="8">
        <f t="shared" si="54"/>
        <v>342</v>
      </c>
      <c r="CD42" s="8">
        <f t="shared" si="63"/>
        <v>0</v>
      </c>
      <c r="CE42" s="8">
        <f t="shared" si="64"/>
        <v>0</v>
      </c>
      <c r="CF42" s="8">
        <f t="shared" si="65"/>
        <v>342</v>
      </c>
    </row>
    <row r="43" spans="1:84" ht="13.5">
      <c r="A43" s="11" t="str">
        <f t="shared" si="0"/>
        <v>39T</v>
      </c>
      <c r="B43" s="11">
        <f t="shared" si="66"/>
      </c>
      <c r="C43" s="12" t="s">
        <v>194</v>
      </c>
      <c r="D43" s="13">
        <v>1982</v>
      </c>
      <c r="E43" s="41">
        <f>ROUND(IF('Men''s Epée'!$A$3=1,AM43+BA43,BO43+CC43),0)</f>
        <v>342</v>
      </c>
      <c r="F43" s="14" t="s">
        <v>4</v>
      </c>
      <c r="G43" s="16">
        <f>IF(OR('Men''s Epée'!$A$3=1,'Men''s Epée'!$AN$3=TRUE),IF(OR(F43&gt;=49,ISNUMBER(F43)=FALSE),0,VLOOKUP(F43,PointTable,G$3,TRUE)),0)</f>
        <v>0</v>
      </c>
      <c r="H43" s="15">
        <v>21</v>
      </c>
      <c r="I43" s="16">
        <f>IF(OR('Men''s Epée'!$A$3=1,'Men''s Epée'!$AO$3=TRUE),IF(OR(H43&gt;=49,ISNUMBER(H43)=FALSE),0,VLOOKUP(H43,PointTable,I$3,TRUE)),0)</f>
        <v>342</v>
      </c>
      <c r="J43" s="15" t="s">
        <v>4</v>
      </c>
      <c r="K43" s="16">
        <f>IF(OR('Men''s Epée'!$A$3=1,'Men''s Epée'!$AP$3=TRUE),IF(OR(J43&gt;=33,ISNUMBER(J43)=FALSE),0,VLOOKUP(J43,PointTable,K$3,TRUE)),0)</f>
        <v>0</v>
      </c>
      <c r="L43" s="15" t="s">
        <v>4</v>
      </c>
      <c r="M43" s="16">
        <f>IF(OR('Men''s Epée'!$A$3=1,'Men''s Epée'!$AQ$3=TRUE),IF(OR(L43&gt;=49,ISNUMBER(L43)=FALSE),0,VLOOKUP(L43,PointTable,M$3,TRUE)),0)</f>
        <v>0</v>
      </c>
      <c r="N43" s="17"/>
      <c r="O43" s="17"/>
      <c r="P43" s="17"/>
      <c r="Q43" s="17"/>
      <c r="R43" s="17"/>
      <c r="S43" s="17"/>
      <c r="T43" s="17"/>
      <c r="U43" s="17"/>
      <c r="V43" s="17"/>
      <c r="W43" s="18"/>
      <c r="X43" s="17"/>
      <c r="Y43" s="17"/>
      <c r="Z43" s="17"/>
      <c r="AA43" s="18"/>
      <c r="AC43" s="19">
        <f t="shared" si="67"/>
        <v>0</v>
      </c>
      <c r="AD43" s="19">
        <f t="shared" si="68"/>
        <v>0</v>
      </c>
      <c r="AE43" s="19">
        <f t="shared" si="69"/>
        <v>0</v>
      </c>
      <c r="AF43" s="19">
        <f t="shared" si="70"/>
        <v>0</v>
      </c>
      <c r="AG43" s="19">
        <f t="shared" si="71"/>
        <v>0</v>
      </c>
      <c r="AH43" s="19">
        <f t="shared" si="72"/>
        <v>0</v>
      </c>
      <c r="AI43" s="19">
        <f t="shared" si="73"/>
        <v>0</v>
      </c>
      <c r="AJ43" s="19">
        <f t="shared" si="74"/>
        <v>0</v>
      </c>
      <c r="AK43" s="19">
        <f t="shared" si="75"/>
        <v>0</v>
      </c>
      <c r="AL43" s="19">
        <f t="shared" si="76"/>
        <v>0</v>
      </c>
      <c r="AM43" s="19">
        <f t="shared" si="32"/>
        <v>0</v>
      </c>
      <c r="AN43" s="19">
        <f t="shared" si="57"/>
        <v>0</v>
      </c>
      <c r="AO43" s="19">
        <f t="shared" si="58"/>
        <v>342</v>
      </c>
      <c r="AP43" s="19">
        <f t="shared" si="59"/>
        <v>0</v>
      </c>
      <c r="AQ43" s="19">
        <f t="shared" si="60"/>
        <v>0</v>
      </c>
      <c r="AR43" s="19">
        <f t="shared" si="33"/>
        <v>0</v>
      </c>
      <c r="AS43" s="19">
        <f t="shared" si="34"/>
        <v>0</v>
      </c>
      <c r="AT43" s="19">
        <f t="shared" si="35"/>
        <v>0</v>
      </c>
      <c r="AU43" s="19">
        <f t="shared" si="36"/>
        <v>0</v>
      </c>
      <c r="AV43" s="19">
        <f t="shared" si="37"/>
        <v>0</v>
      </c>
      <c r="AW43" s="19">
        <f t="shared" si="77"/>
        <v>0</v>
      </c>
      <c r="AX43" s="19">
        <f t="shared" si="78"/>
        <v>0</v>
      </c>
      <c r="AY43" s="19">
        <f t="shared" si="79"/>
        <v>0</v>
      </c>
      <c r="AZ43" s="19">
        <f t="shared" si="80"/>
        <v>0</v>
      </c>
      <c r="BA43" s="19">
        <f t="shared" si="38"/>
        <v>342</v>
      </c>
      <c r="BB43" s="19">
        <f t="shared" si="61"/>
        <v>0</v>
      </c>
      <c r="BC43" s="19">
        <f t="shared" si="62"/>
        <v>0</v>
      </c>
      <c r="BE43" s="20">
        <f t="shared" si="81"/>
        <v>0</v>
      </c>
      <c r="BF43" s="20">
        <f t="shared" si="82"/>
        <v>0</v>
      </c>
      <c r="BG43" s="20">
        <f t="shared" si="83"/>
        <v>0</v>
      </c>
      <c r="BH43" s="20">
        <f t="shared" si="84"/>
        <v>0</v>
      </c>
      <c r="BI43" s="20">
        <f t="shared" si="85"/>
        <v>0</v>
      </c>
      <c r="BJ43" s="20">
        <f t="shared" si="86"/>
        <v>0</v>
      </c>
      <c r="BK43" s="20">
        <f t="shared" si="87"/>
        <v>0</v>
      </c>
      <c r="BL43" s="20">
        <f t="shared" si="88"/>
        <v>0</v>
      </c>
      <c r="BM43" s="20">
        <f t="shared" si="89"/>
        <v>0</v>
      </c>
      <c r="BN43" s="20">
        <f t="shared" si="90"/>
        <v>0</v>
      </c>
      <c r="BO43" s="8">
        <f t="shared" si="48"/>
        <v>0</v>
      </c>
      <c r="BP43" s="8">
        <f>IF('Men''s Epée'!$AN$3=TRUE,G43,0)</f>
        <v>0</v>
      </c>
      <c r="BQ43" s="8">
        <f>IF('Men''s Epée'!$AO$3=TRUE,I43,0)</f>
        <v>342</v>
      </c>
      <c r="BR43" s="8">
        <f>IF('Men''s Epée'!$AP$3=TRUE,K43,0)</f>
        <v>0</v>
      </c>
      <c r="BS43" s="8">
        <f>IF('Men''s Epée'!$AQ$3=TRUE,M43,0)</f>
        <v>0</v>
      </c>
      <c r="BT43" s="8">
        <f t="shared" si="49"/>
        <v>0</v>
      </c>
      <c r="BU43" s="8">
        <f t="shared" si="50"/>
        <v>0</v>
      </c>
      <c r="BV43" s="8">
        <f t="shared" si="51"/>
        <v>0</v>
      </c>
      <c r="BW43" s="8">
        <f t="shared" si="52"/>
        <v>0</v>
      </c>
      <c r="BX43" s="8">
        <f t="shared" si="53"/>
        <v>0</v>
      </c>
      <c r="BY43" s="20">
        <f t="shared" si="91"/>
        <v>0</v>
      </c>
      <c r="BZ43" s="20">
        <f t="shared" si="92"/>
        <v>0</v>
      </c>
      <c r="CA43" s="20">
        <f t="shared" si="93"/>
        <v>0</v>
      </c>
      <c r="CB43" s="20">
        <f t="shared" si="94"/>
        <v>0</v>
      </c>
      <c r="CC43" s="8">
        <f t="shared" si="54"/>
        <v>342</v>
      </c>
      <c r="CD43" s="8">
        <f t="shared" si="63"/>
        <v>0</v>
      </c>
      <c r="CE43" s="8">
        <f t="shared" si="64"/>
        <v>0</v>
      </c>
      <c r="CF43" s="8">
        <f t="shared" si="65"/>
        <v>342</v>
      </c>
    </row>
    <row r="44" spans="1:84" ht="13.5">
      <c r="A44" s="11" t="str">
        <f t="shared" si="0"/>
        <v>41</v>
      </c>
      <c r="B44" s="11">
        <f t="shared" si="66"/>
      </c>
      <c r="C44" s="12" t="s">
        <v>356</v>
      </c>
      <c r="D44" s="13">
        <v>1977</v>
      </c>
      <c r="E44" s="41">
        <f>ROUND(IF('Men''s Epée'!$A$3=1,AM44+BA44,BO44+CC44),0)</f>
        <v>336</v>
      </c>
      <c r="F44" s="14" t="s">
        <v>4</v>
      </c>
      <c r="G44" s="16">
        <f>IF(OR('Men''s Epée'!$A$3=1,'Men''s Epée'!$AN$3=TRUE),IF(OR(F44&gt;=49,ISNUMBER(F44)=FALSE),0,VLOOKUP(F44,PointTable,G$3,TRUE)),0)</f>
        <v>0</v>
      </c>
      <c r="H44" s="15" t="s">
        <v>4</v>
      </c>
      <c r="I44" s="16">
        <f>IF(OR('Men''s Epée'!$A$3=1,'Men''s Epée'!$AO$3=TRUE),IF(OR(H44&gt;=49,ISNUMBER(H44)=FALSE),0,VLOOKUP(H44,PointTable,I$3,TRUE)),0)</f>
        <v>0</v>
      </c>
      <c r="J44" s="15">
        <v>24</v>
      </c>
      <c r="K44" s="16">
        <f>IF(OR('Men''s Epée'!$A$3=1,'Men''s Epée'!$AP$3=TRUE),IF(OR(J44&gt;=33,ISNUMBER(J44)=FALSE),0,VLOOKUP(J44,PointTable,K$3,TRUE)),0)</f>
        <v>336</v>
      </c>
      <c r="L44" s="15" t="s">
        <v>4</v>
      </c>
      <c r="M44" s="16">
        <f>IF(OR('Men''s Epée'!$A$3=1,'Men''s Epée'!$AQ$3=TRUE),IF(OR(L44&gt;=49,ISNUMBER(L44)=FALSE),0,VLOOKUP(L44,PointTable,M$3,TRUE)),0)</f>
        <v>0</v>
      </c>
      <c r="N44" s="17"/>
      <c r="O44" s="17"/>
      <c r="P44" s="17"/>
      <c r="Q44" s="17"/>
      <c r="R44" s="17"/>
      <c r="S44" s="17"/>
      <c r="T44" s="17"/>
      <c r="U44" s="17"/>
      <c r="V44" s="17"/>
      <c r="W44" s="18"/>
      <c r="X44" s="17"/>
      <c r="Y44" s="17"/>
      <c r="Z44" s="17"/>
      <c r="AA44" s="18"/>
      <c r="AC44" s="19">
        <f t="shared" si="67"/>
        <v>0</v>
      </c>
      <c r="AD44" s="19">
        <f t="shared" si="68"/>
        <v>0</v>
      </c>
      <c r="AE44" s="19">
        <f t="shared" si="69"/>
        <v>0</v>
      </c>
      <c r="AF44" s="19">
        <f t="shared" si="70"/>
        <v>0</v>
      </c>
      <c r="AG44" s="19">
        <f t="shared" si="71"/>
        <v>0</v>
      </c>
      <c r="AH44" s="19">
        <f t="shared" si="72"/>
        <v>0</v>
      </c>
      <c r="AI44" s="19">
        <f t="shared" si="73"/>
        <v>0</v>
      </c>
      <c r="AJ44" s="19">
        <f t="shared" si="74"/>
        <v>0</v>
      </c>
      <c r="AK44" s="19">
        <f t="shared" si="75"/>
        <v>0</v>
      </c>
      <c r="AL44" s="19">
        <f t="shared" si="76"/>
        <v>0</v>
      </c>
      <c r="AM44" s="19">
        <f t="shared" si="32"/>
        <v>0</v>
      </c>
      <c r="AN44" s="19">
        <f t="shared" si="57"/>
        <v>0</v>
      </c>
      <c r="AO44" s="19">
        <f t="shared" si="58"/>
        <v>0</v>
      </c>
      <c r="AP44" s="19">
        <f t="shared" si="59"/>
        <v>336</v>
      </c>
      <c r="AQ44" s="19">
        <f t="shared" si="60"/>
        <v>0</v>
      </c>
      <c r="AR44" s="19">
        <f t="shared" si="33"/>
        <v>0</v>
      </c>
      <c r="AS44" s="19">
        <f t="shared" si="34"/>
        <v>0</v>
      </c>
      <c r="AT44" s="19">
        <f t="shared" si="35"/>
        <v>0</v>
      </c>
      <c r="AU44" s="19">
        <f t="shared" si="36"/>
        <v>0</v>
      </c>
      <c r="AV44" s="19">
        <f t="shared" si="37"/>
        <v>0</v>
      </c>
      <c r="AW44" s="19">
        <f t="shared" si="77"/>
        <v>0</v>
      </c>
      <c r="AX44" s="19">
        <f t="shared" si="78"/>
        <v>0</v>
      </c>
      <c r="AY44" s="19">
        <f t="shared" si="79"/>
        <v>0</v>
      </c>
      <c r="AZ44" s="19">
        <f t="shared" si="80"/>
        <v>0</v>
      </c>
      <c r="BA44" s="19">
        <f t="shared" si="38"/>
        <v>336</v>
      </c>
      <c r="BB44" s="19">
        <f t="shared" si="61"/>
        <v>0</v>
      </c>
      <c r="BC44" s="19">
        <f t="shared" si="62"/>
        <v>0</v>
      </c>
      <c r="BE44" s="20">
        <f t="shared" si="81"/>
        <v>0</v>
      </c>
      <c r="BF44" s="20">
        <f t="shared" si="82"/>
        <v>0</v>
      </c>
      <c r="BG44" s="20">
        <f t="shared" si="83"/>
        <v>0</v>
      </c>
      <c r="BH44" s="20">
        <f t="shared" si="84"/>
        <v>0</v>
      </c>
      <c r="BI44" s="20">
        <f t="shared" si="85"/>
        <v>0</v>
      </c>
      <c r="BJ44" s="20">
        <f t="shared" si="86"/>
        <v>0</v>
      </c>
      <c r="BK44" s="20">
        <f t="shared" si="87"/>
        <v>0</v>
      </c>
      <c r="BL44" s="20">
        <f t="shared" si="88"/>
        <v>0</v>
      </c>
      <c r="BM44" s="20">
        <f t="shared" si="89"/>
        <v>0</v>
      </c>
      <c r="BN44" s="20">
        <f t="shared" si="90"/>
        <v>0</v>
      </c>
      <c r="BO44" s="8">
        <f t="shared" si="48"/>
        <v>0</v>
      </c>
      <c r="BP44" s="8">
        <f>IF('Men''s Epée'!$AN$3=TRUE,G44,0)</f>
        <v>0</v>
      </c>
      <c r="BQ44" s="8">
        <f>IF('Men''s Epée'!$AO$3=TRUE,I44,0)</f>
        <v>0</v>
      </c>
      <c r="BR44" s="8">
        <f>IF('Men''s Epée'!$AP$3=TRUE,K44,0)</f>
        <v>336</v>
      </c>
      <c r="BS44" s="8">
        <f>IF('Men''s Epée'!$AQ$3=TRUE,M44,0)</f>
        <v>0</v>
      </c>
      <c r="BT44" s="8">
        <f t="shared" si="49"/>
        <v>0</v>
      </c>
      <c r="BU44" s="8">
        <f t="shared" si="50"/>
        <v>0</v>
      </c>
      <c r="BV44" s="8">
        <f t="shared" si="51"/>
        <v>0</v>
      </c>
      <c r="BW44" s="8">
        <f t="shared" si="52"/>
        <v>0</v>
      </c>
      <c r="BX44" s="8">
        <f t="shared" si="53"/>
        <v>0</v>
      </c>
      <c r="BY44" s="20">
        <f t="shared" si="91"/>
        <v>0</v>
      </c>
      <c r="BZ44" s="20">
        <f t="shared" si="92"/>
        <v>0</v>
      </c>
      <c r="CA44" s="20">
        <f t="shared" si="93"/>
        <v>0</v>
      </c>
      <c r="CB44" s="20">
        <f t="shared" si="94"/>
        <v>0</v>
      </c>
      <c r="CC44" s="8">
        <f t="shared" si="54"/>
        <v>336</v>
      </c>
      <c r="CD44" s="8">
        <f t="shared" si="63"/>
        <v>0</v>
      </c>
      <c r="CE44" s="8">
        <f t="shared" si="64"/>
        <v>0</v>
      </c>
      <c r="CF44" s="8">
        <f t="shared" si="65"/>
        <v>336</v>
      </c>
    </row>
    <row r="45" spans="1:84" ht="13.5">
      <c r="A45" s="11" t="str">
        <f t="shared" si="0"/>
        <v>42</v>
      </c>
      <c r="B45" s="11" t="str">
        <f t="shared" si="66"/>
        <v>#</v>
      </c>
      <c r="C45" s="43" t="s">
        <v>456</v>
      </c>
      <c r="D45" s="13">
        <v>1985</v>
      </c>
      <c r="E45" s="41">
        <f>ROUND(IF('Men''s Epée'!$A$3=1,AM45+BA45,BO45+CC45),0)</f>
        <v>315</v>
      </c>
      <c r="F45" s="14" t="s">
        <v>4</v>
      </c>
      <c r="G45" s="16">
        <f>IF(OR('Men''s Epée'!$A$3=1,'Men''s Epée'!$AN$3=TRUE),IF(OR(F45&gt;=49,ISNUMBER(F45)=FALSE),0,VLOOKUP(F45,PointTable,G$3,TRUE)),0)</f>
        <v>0</v>
      </c>
      <c r="H45" s="15" t="s">
        <v>4</v>
      </c>
      <c r="I45" s="16">
        <f>IF(OR('Men''s Epée'!$A$3=1,'Men''s Epée'!$AO$3=TRUE),IF(OR(H45&gt;=49,ISNUMBER(H45)=FALSE),0,VLOOKUP(H45,PointTable,I$3,TRUE)),0)</f>
        <v>0</v>
      </c>
      <c r="J45" s="15" t="s">
        <v>4</v>
      </c>
      <c r="K45" s="16">
        <f>IF(OR('Men''s Epée'!$A$3=1,'Men''s Epée'!$AP$3=TRUE),IF(OR(J45&gt;=33,ISNUMBER(J45)=FALSE),0,VLOOKUP(J45,PointTable,K$3,TRUE)),0)</f>
        <v>0</v>
      </c>
      <c r="L45" s="15">
        <v>24</v>
      </c>
      <c r="M45" s="16">
        <f>IF(OR('Men''s Epée'!$A$3=1,'Men''s Epée'!$AQ$3=TRUE),IF(OR(L45&gt;=49,ISNUMBER(L45)=FALSE),0,VLOOKUP(L45,PointTable,M$3,TRUE)),0)</f>
        <v>315</v>
      </c>
      <c r="N45" s="17"/>
      <c r="O45" s="17"/>
      <c r="P45" s="17"/>
      <c r="Q45" s="17"/>
      <c r="R45" s="17"/>
      <c r="S45" s="17"/>
      <c r="T45" s="17"/>
      <c r="U45" s="17"/>
      <c r="V45" s="17"/>
      <c r="W45" s="18"/>
      <c r="X45" s="17"/>
      <c r="Y45" s="17"/>
      <c r="Z45" s="17"/>
      <c r="AA45" s="18"/>
      <c r="AC45" s="19">
        <f t="shared" si="67"/>
        <v>0</v>
      </c>
      <c r="AD45" s="19">
        <f t="shared" si="68"/>
        <v>0</v>
      </c>
      <c r="AE45" s="19">
        <f t="shared" si="69"/>
        <v>0</v>
      </c>
      <c r="AF45" s="19">
        <f t="shared" si="70"/>
        <v>0</v>
      </c>
      <c r="AG45" s="19">
        <f t="shared" si="71"/>
        <v>0</v>
      </c>
      <c r="AH45" s="19">
        <f t="shared" si="72"/>
        <v>0</v>
      </c>
      <c r="AI45" s="19">
        <f t="shared" si="73"/>
        <v>0</v>
      </c>
      <c r="AJ45" s="19">
        <f t="shared" si="74"/>
        <v>0</v>
      </c>
      <c r="AK45" s="19">
        <f t="shared" si="75"/>
        <v>0</v>
      </c>
      <c r="AL45" s="19">
        <f t="shared" si="76"/>
        <v>0</v>
      </c>
      <c r="AM45" s="19">
        <f t="shared" si="32"/>
        <v>0</v>
      </c>
      <c r="AN45" s="19">
        <f t="shared" si="57"/>
        <v>0</v>
      </c>
      <c r="AO45" s="19">
        <f t="shared" si="58"/>
        <v>0</v>
      </c>
      <c r="AP45" s="19">
        <f t="shared" si="59"/>
        <v>0</v>
      </c>
      <c r="AQ45" s="19">
        <f t="shared" si="60"/>
        <v>315</v>
      </c>
      <c r="AR45" s="19">
        <f t="shared" si="33"/>
        <v>0</v>
      </c>
      <c r="AS45" s="19">
        <f t="shared" si="34"/>
        <v>0</v>
      </c>
      <c r="AT45" s="19">
        <f t="shared" si="35"/>
        <v>0</v>
      </c>
      <c r="AU45" s="19">
        <f t="shared" si="36"/>
        <v>0</v>
      </c>
      <c r="AV45" s="19">
        <f t="shared" si="37"/>
        <v>0</v>
      </c>
      <c r="AW45" s="19">
        <f t="shared" si="77"/>
        <v>0</v>
      </c>
      <c r="AX45" s="19">
        <f t="shared" si="78"/>
        <v>0</v>
      </c>
      <c r="AY45" s="19">
        <f t="shared" si="79"/>
        <v>0</v>
      </c>
      <c r="AZ45" s="19">
        <f t="shared" si="80"/>
        <v>0</v>
      </c>
      <c r="BA45" s="19">
        <f t="shared" si="38"/>
        <v>315</v>
      </c>
      <c r="BB45" s="19">
        <f t="shared" si="61"/>
        <v>0</v>
      </c>
      <c r="BC45" s="19">
        <f t="shared" si="62"/>
        <v>0</v>
      </c>
      <c r="BE45" s="20">
        <f t="shared" si="81"/>
        <v>0</v>
      </c>
      <c r="BF45" s="20">
        <f t="shared" si="82"/>
        <v>0</v>
      </c>
      <c r="BG45" s="20">
        <f t="shared" si="83"/>
        <v>0</v>
      </c>
      <c r="BH45" s="20">
        <f t="shared" si="84"/>
        <v>0</v>
      </c>
      <c r="BI45" s="20">
        <f t="shared" si="85"/>
        <v>0</v>
      </c>
      <c r="BJ45" s="20">
        <f t="shared" si="86"/>
        <v>0</v>
      </c>
      <c r="BK45" s="20">
        <f t="shared" si="87"/>
        <v>0</v>
      </c>
      <c r="BL45" s="20">
        <f t="shared" si="88"/>
        <v>0</v>
      </c>
      <c r="BM45" s="20">
        <f t="shared" si="89"/>
        <v>0</v>
      </c>
      <c r="BN45" s="20">
        <f t="shared" si="90"/>
        <v>0</v>
      </c>
      <c r="BO45" s="8">
        <f t="shared" si="48"/>
        <v>0</v>
      </c>
      <c r="BP45" s="8">
        <f>IF('Men''s Epée'!$AN$3=TRUE,G45,0)</f>
        <v>0</v>
      </c>
      <c r="BQ45" s="8">
        <f>IF('Men''s Epée'!$AO$3=TRUE,I45,0)</f>
        <v>0</v>
      </c>
      <c r="BR45" s="8">
        <f>IF('Men''s Epée'!$AP$3=TRUE,K45,0)</f>
        <v>0</v>
      </c>
      <c r="BS45" s="8">
        <f>IF('Men''s Epée'!$AQ$3=TRUE,M45,0)</f>
        <v>315</v>
      </c>
      <c r="BT45" s="8">
        <f t="shared" si="49"/>
        <v>0</v>
      </c>
      <c r="BU45" s="8">
        <f t="shared" si="50"/>
        <v>0</v>
      </c>
      <c r="BV45" s="8">
        <f t="shared" si="51"/>
        <v>0</v>
      </c>
      <c r="BW45" s="8">
        <f t="shared" si="52"/>
        <v>0</v>
      </c>
      <c r="BX45" s="8">
        <f t="shared" si="53"/>
        <v>0</v>
      </c>
      <c r="BY45" s="20">
        <f t="shared" si="91"/>
        <v>0</v>
      </c>
      <c r="BZ45" s="20">
        <f t="shared" si="92"/>
        <v>0</v>
      </c>
      <c r="CA45" s="20">
        <f t="shared" si="93"/>
        <v>0</v>
      </c>
      <c r="CB45" s="20">
        <f t="shared" si="94"/>
        <v>0</v>
      </c>
      <c r="CC45" s="8">
        <f t="shared" si="54"/>
        <v>315</v>
      </c>
      <c r="CD45" s="8">
        <f t="shared" si="63"/>
        <v>0</v>
      </c>
      <c r="CE45" s="8">
        <f t="shared" si="64"/>
        <v>0</v>
      </c>
      <c r="CF45" s="8">
        <f t="shared" si="65"/>
        <v>315</v>
      </c>
    </row>
    <row r="46" spans="1:84" ht="13.5">
      <c r="A46" s="11" t="str">
        <f t="shared" si="0"/>
        <v>43</v>
      </c>
      <c r="B46" s="11">
        <f t="shared" si="66"/>
      </c>
      <c r="C46" s="12" t="s">
        <v>35</v>
      </c>
      <c r="D46" s="13">
        <v>1981</v>
      </c>
      <c r="E46" s="41">
        <f>ROUND(IF('Men''s Epée'!$A$3=1,AM46+BA46,BO46+CC46),0)</f>
        <v>305</v>
      </c>
      <c r="F46" s="14" t="s">
        <v>4</v>
      </c>
      <c r="G46" s="16">
        <f>IF(OR('Men''s Epée'!$A$3=1,'Men''s Epée'!$AN$3=TRUE),IF(OR(F46&gt;=49,ISNUMBER(F46)=FALSE),0,VLOOKUP(F46,PointTable,G$3,TRUE)),0)</f>
        <v>0</v>
      </c>
      <c r="H46" s="15" t="s">
        <v>4</v>
      </c>
      <c r="I46" s="16">
        <f>IF(OR('Men''s Epée'!$A$3=1,'Men''s Epée'!$AO$3=TRUE),IF(OR(H46&gt;=49,ISNUMBER(H46)=FALSE),0,VLOOKUP(H46,PointTable,I$3,TRUE)),0)</f>
        <v>0</v>
      </c>
      <c r="J46" s="15" t="s">
        <v>4</v>
      </c>
      <c r="K46" s="16">
        <f>IF(OR('Men''s Epée'!$A$3=1,'Men''s Epée'!$AP$3=TRUE),IF(OR(J46&gt;=33,ISNUMBER(J46)=FALSE),0,VLOOKUP(J46,PointTable,K$3,TRUE)),0)</f>
        <v>0</v>
      </c>
      <c r="L46" s="15">
        <v>26</v>
      </c>
      <c r="M46" s="16">
        <f>IF(OR('Men''s Epée'!$A$3=1,'Men''s Epée'!$AQ$3=TRUE),IF(OR(L46&gt;=49,ISNUMBER(L46)=FALSE),0,VLOOKUP(L46,PointTable,M$3,TRUE)),0)</f>
        <v>305</v>
      </c>
      <c r="N46" s="17"/>
      <c r="O46" s="17"/>
      <c r="P46" s="17"/>
      <c r="Q46" s="17"/>
      <c r="R46" s="17"/>
      <c r="S46" s="17"/>
      <c r="T46" s="17"/>
      <c r="U46" s="17"/>
      <c r="V46" s="17"/>
      <c r="W46" s="18"/>
      <c r="X46" s="17"/>
      <c r="Y46" s="17"/>
      <c r="Z46" s="17"/>
      <c r="AA46" s="18"/>
      <c r="AC46" s="19">
        <f t="shared" si="67"/>
        <v>0</v>
      </c>
      <c r="AD46" s="19">
        <f t="shared" si="68"/>
        <v>0</v>
      </c>
      <c r="AE46" s="19">
        <f t="shared" si="69"/>
        <v>0</v>
      </c>
      <c r="AF46" s="19">
        <f t="shared" si="70"/>
        <v>0</v>
      </c>
      <c r="AG46" s="19">
        <f t="shared" si="71"/>
        <v>0</v>
      </c>
      <c r="AH46" s="19">
        <f t="shared" si="72"/>
        <v>0</v>
      </c>
      <c r="AI46" s="19">
        <f t="shared" si="73"/>
        <v>0</v>
      </c>
      <c r="AJ46" s="19">
        <f t="shared" si="74"/>
        <v>0</v>
      </c>
      <c r="AK46" s="19">
        <f t="shared" si="75"/>
        <v>0</v>
      </c>
      <c r="AL46" s="19">
        <f t="shared" si="76"/>
        <v>0</v>
      </c>
      <c r="AM46" s="19">
        <f t="shared" si="32"/>
        <v>0</v>
      </c>
      <c r="AN46" s="19">
        <f t="shared" si="57"/>
        <v>0</v>
      </c>
      <c r="AO46" s="19">
        <f t="shared" si="58"/>
        <v>0</v>
      </c>
      <c r="AP46" s="19">
        <f t="shared" si="59"/>
        <v>0</v>
      </c>
      <c r="AQ46" s="19">
        <f t="shared" si="60"/>
        <v>305</v>
      </c>
      <c r="AR46" s="19">
        <f t="shared" si="33"/>
        <v>0</v>
      </c>
      <c r="AS46" s="19">
        <f t="shared" si="34"/>
        <v>0</v>
      </c>
      <c r="AT46" s="19">
        <f t="shared" si="35"/>
        <v>0</v>
      </c>
      <c r="AU46" s="19">
        <f t="shared" si="36"/>
        <v>0</v>
      </c>
      <c r="AV46" s="19">
        <f t="shared" si="37"/>
        <v>0</v>
      </c>
      <c r="AW46" s="19">
        <f t="shared" si="77"/>
        <v>0</v>
      </c>
      <c r="AX46" s="19">
        <f t="shared" si="78"/>
        <v>0</v>
      </c>
      <c r="AY46" s="19">
        <f t="shared" si="79"/>
        <v>0</v>
      </c>
      <c r="AZ46" s="19">
        <f t="shared" si="80"/>
        <v>0</v>
      </c>
      <c r="BA46" s="19">
        <f t="shared" si="38"/>
        <v>305</v>
      </c>
      <c r="BB46" s="19">
        <f t="shared" si="61"/>
        <v>0</v>
      </c>
      <c r="BC46" s="19">
        <f t="shared" si="62"/>
        <v>0</v>
      </c>
      <c r="BE46" s="20">
        <f t="shared" si="81"/>
        <v>0</v>
      </c>
      <c r="BF46" s="20">
        <f t="shared" si="82"/>
        <v>0</v>
      </c>
      <c r="BG46" s="20">
        <f t="shared" si="83"/>
        <v>0</v>
      </c>
      <c r="BH46" s="20">
        <f t="shared" si="84"/>
        <v>0</v>
      </c>
      <c r="BI46" s="20">
        <f t="shared" si="85"/>
        <v>0</v>
      </c>
      <c r="BJ46" s="20">
        <f t="shared" si="86"/>
        <v>0</v>
      </c>
      <c r="BK46" s="20">
        <f t="shared" si="87"/>
        <v>0</v>
      </c>
      <c r="BL46" s="20">
        <f t="shared" si="88"/>
        <v>0</v>
      </c>
      <c r="BM46" s="20">
        <f t="shared" si="89"/>
        <v>0</v>
      </c>
      <c r="BN46" s="20">
        <f t="shared" si="90"/>
        <v>0</v>
      </c>
      <c r="BO46" s="8">
        <f t="shared" si="48"/>
        <v>0</v>
      </c>
      <c r="BP46" s="8">
        <f>IF('Men''s Epée'!$AN$3=TRUE,G46,0)</f>
        <v>0</v>
      </c>
      <c r="BQ46" s="8">
        <f>IF('Men''s Epée'!$AO$3=TRUE,I46,0)</f>
        <v>0</v>
      </c>
      <c r="BR46" s="8">
        <f>IF('Men''s Epée'!$AP$3=TRUE,K46,0)</f>
        <v>0</v>
      </c>
      <c r="BS46" s="8">
        <f>IF('Men''s Epée'!$AQ$3=TRUE,M46,0)</f>
        <v>305</v>
      </c>
      <c r="BT46" s="8">
        <f t="shared" si="49"/>
        <v>0</v>
      </c>
      <c r="BU46" s="8">
        <f t="shared" si="50"/>
        <v>0</v>
      </c>
      <c r="BV46" s="8">
        <f t="shared" si="51"/>
        <v>0</v>
      </c>
      <c r="BW46" s="8">
        <f t="shared" si="52"/>
        <v>0</v>
      </c>
      <c r="BX46" s="8">
        <f t="shared" si="53"/>
        <v>0</v>
      </c>
      <c r="BY46" s="20">
        <f t="shared" si="91"/>
        <v>0</v>
      </c>
      <c r="BZ46" s="20">
        <f t="shared" si="92"/>
        <v>0</v>
      </c>
      <c r="CA46" s="20">
        <f t="shared" si="93"/>
        <v>0</v>
      </c>
      <c r="CB46" s="20">
        <f t="shared" si="94"/>
        <v>0</v>
      </c>
      <c r="CC46" s="8">
        <f t="shared" si="54"/>
        <v>305</v>
      </c>
      <c r="CD46" s="8">
        <f t="shared" si="63"/>
        <v>0</v>
      </c>
      <c r="CE46" s="8">
        <f t="shared" si="64"/>
        <v>0</v>
      </c>
      <c r="CF46" s="8">
        <f t="shared" si="65"/>
        <v>305</v>
      </c>
    </row>
    <row r="47" spans="1:84" ht="13.5">
      <c r="A47" s="11" t="str">
        <f t="shared" si="0"/>
        <v>44</v>
      </c>
      <c r="B47" s="11">
        <f t="shared" si="66"/>
      </c>
      <c r="C47" s="12" t="s">
        <v>207</v>
      </c>
      <c r="D47" s="13">
        <v>1966</v>
      </c>
      <c r="E47" s="41">
        <f>ROUND(IF('Men''s Epée'!$A$3=1,AM47+BA47,BO47+CC47),0)</f>
        <v>295</v>
      </c>
      <c r="F47" s="14" t="s">
        <v>4</v>
      </c>
      <c r="G47" s="16">
        <f>IF(OR('Men''s Epée'!$A$3=1,'Men''s Epée'!$AN$3=TRUE),IF(OR(F47&gt;=49,ISNUMBER(F47)=FALSE),0,VLOOKUP(F47,PointTable,G$3,TRUE)),0)</f>
        <v>0</v>
      </c>
      <c r="H47" s="15" t="s">
        <v>4</v>
      </c>
      <c r="I47" s="16">
        <f>IF(OR('Men''s Epée'!$A$3=1,'Men''s Epée'!$AO$3=TRUE),IF(OR(H47&gt;=49,ISNUMBER(H47)=FALSE),0,VLOOKUP(H47,PointTable,I$3,TRUE)),0)</f>
        <v>0</v>
      </c>
      <c r="J47" s="15" t="s">
        <v>4</v>
      </c>
      <c r="K47" s="16">
        <f>IF(OR('Men''s Epée'!$A$3=1,'Men''s Epée'!$AP$3=TRUE),IF(OR(J47&gt;=33,ISNUMBER(J47)=FALSE),0,VLOOKUP(J47,PointTable,K$3,TRUE)),0)</f>
        <v>0</v>
      </c>
      <c r="L47" s="15">
        <v>28</v>
      </c>
      <c r="M47" s="16">
        <f>IF(OR('Men''s Epée'!$A$3=1,'Men''s Epée'!$AQ$3=TRUE),IF(OR(L47&gt;=49,ISNUMBER(L47)=FALSE),0,VLOOKUP(L47,PointTable,M$3,TRUE)),0)</f>
        <v>295</v>
      </c>
      <c r="N47" s="17"/>
      <c r="O47" s="17"/>
      <c r="P47" s="17"/>
      <c r="Q47" s="17"/>
      <c r="R47" s="17"/>
      <c r="S47" s="17"/>
      <c r="T47" s="17"/>
      <c r="U47" s="17"/>
      <c r="V47" s="17"/>
      <c r="W47" s="18"/>
      <c r="X47" s="17"/>
      <c r="Y47" s="17"/>
      <c r="Z47" s="17"/>
      <c r="AA47" s="18"/>
      <c r="AC47" s="19">
        <f t="shared" si="67"/>
        <v>0</v>
      </c>
      <c r="AD47" s="19">
        <f t="shared" si="68"/>
        <v>0</v>
      </c>
      <c r="AE47" s="19">
        <f t="shared" si="69"/>
        <v>0</v>
      </c>
      <c r="AF47" s="19">
        <f t="shared" si="70"/>
        <v>0</v>
      </c>
      <c r="AG47" s="19">
        <f t="shared" si="71"/>
        <v>0</v>
      </c>
      <c r="AH47" s="19">
        <f t="shared" si="72"/>
        <v>0</v>
      </c>
      <c r="AI47" s="19">
        <f t="shared" si="73"/>
        <v>0</v>
      </c>
      <c r="AJ47" s="19">
        <f t="shared" si="74"/>
        <v>0</v>
      </c>
      <c r="AK47" s="19">
        <f t="shared" si="75"/>
        <v>0</v>
      </c>
      <c r="AL47" s="19">
        <f t="shared" si="76"/>
        <v>0</v>
      </c>
      <c r="AM47" s="19">
        <f t="shared" si="32"/>
        <v>0</v>
      </c>
      <c r="AN47" s="19">
        <f t="shared" si="57"/>
        <v>0</v>
      </c>
      <c r="AO47" s="19">
        <f t="shared" si="58"/>
        <v>0</v>
      </c>
      <c r="AP47" s="19">
        <f t="shared" si="59"/>
        <v>0</v>
      </c>
      <c r="AQ47" s="19">
        <f t="shared" si="60"/>
        <v>295</v>
      </c>
      <c r="AR47" s="19">
        <f t="shared" si="33"/>
        <v>0</v>
      </c>
      <c r="AS47" s="19">
        <f t="shared" si="34"/>
        <v>0</v>
      </c>
      <c r="AT47" s="19">
        <f t="shared" si="35"/>
        <v>0</v>
      </c>
      <c r="AU47" s="19">
        <f t="shared" si="36"/>
        <v>0</v>
      </c>
      <c r="AV47" s="19">
        <f t="shared" si="37"/>
        <v>0</v>
      </c>
      <c r="AW47" s="19">
        <f t="shared" si="77"/>
        <v>0</v>
      </c>
      <c r="AX47" s="19">
        <f t="shared" si="78"/>
        <v>0</v>
      </c>
      <c r="AY47" s="19">
        <f t="shared" si="79"/>
        <v>0</v>
      </c>
      <c r="AZ47" s="19">
        <f t="shared" si="80"/>
        <v>0</v>
      </c>
      <c r="BA47" s="19">
        <f t="shared" si="38"/>
        <v>295</v>
      </c>
      <c r="BB47" s="19">
        <f t="shared" si="61"/>
        <v>0</v>
      </c>
      <c r="BC47" s="19">
        <f t="shared" si="62"/>
        <v>0</v>
      </c>
      <c r="BE47" s="20">
        <f t="shared" si="81"/>
        <v>0</v>
      </c>
      <c r="BF47" s="20">
        <f t="shared" si="82"/>
        <v>0</v>
      </c>
      <c r="BG47" s="20">
        <f t="shared" si="83"/>
        <v>0</v>
      </c>
      <c r="BH47" s="20">
        <f t="shared" si="84"/>
        <v>0</v>
      </c>
      <c r="BI47" s="20">
        <f t="shared" si="85"/>
        <v>0</v>
      </c>
      <c r="BJ47" s="20">
        <f t="shared" si="86"/>
        <v>0</v>
      </c>
      <c r="BK47" s="20">
        <f t="shared" si="87"/>
        <v>0</v>
      </c>
      <c r="BL47" s="20">
        <f t="shared" si="88"/>
        <v>0</v>
      </c>
      <c r="BM47" s="20">
        <f t="shared" si="89"/>
        <v>0</v>
      </c>
      <c r="BN47" s="20">
        <f t="shared" si="90"/>
        <v>0</v>
      </c>
      <c r="BO47" s="8">
        <f t="shared" si="48"/>
        <v>0</v>
      </c>
      <c r="BP47" s="8">
        <f>IF('Men''s Epée'!$AN$3=TRUE,G47,0)</f>
        <v>0</v>
      </c>
      <c r="BQ47" s="8">
        <f>IF('Men''s Epée'!$AO$3=TRUE,I47,0)</f>
        <v>0</v>
      </c>
      <c r="BR47" s="8">
        <f>IF('Men''s Epée'!$AP$3=TRUE,K47,0)</f>
        <v>0</v>
      </c>
      <c r="BS47" s="8">
        <f>IF('Men''s Epée'!$AQ$3=TRUE,M47,0)</f>
        <v>295</v>
      </c>
      <c r="BT47" s="8">
        <f t="shared" si="49"/>
        <v>0</v>
      </c>
      <c r="BU47" s="8">
        <f t="shared" si="50"/>
        <v>0</v>
      </c>
      <c r="BV47" s="8">
        <f t="shared" si="51"/>
        <v>0</v>
      </c>
      <c r="BW47" s="8">
        <f t="shared" si="52"/>
        <v>0</v>
      </c>
      <c r="BX47" s="8">
        <f t="shared" si="53"/>
        <v>0</v>
      </c>
      <c r="BY47" s="20">
        <f t="shared" si="91"/>
        <v>0</v>
      </c>
      <c r="BZ47" s="20">
        <f t="shared" si="92"/>
        <v>0</v>
      </c>
      <c r="CA47" s="20">
        <f t="shared" si="93"/>
        <v>0</v>
      </c>
      <c r="CB47" s="20">
        <f t="shared" si="94"/>
        <v>0</v>
      </c>
      <c r="CC47" s="8">
        <f t="shared" si="54"/>
        <v>295</v>
      </c>
      <c r="CD47" s="8">
        <f t="shared" si="63"/>
        <v>0</v>
      </c>
      <c r="CE47" s="8">
        <f t="shared" si="64"/>
        <v>0</v>
      </c>
      <c r="CF47" s="8">
        <f t="shared" si="65"/>
        <v>295</v>
      </c>
    </row>
    <row r="48" spans="1:84" ht="13.5">
      <c r="A48" s="11" t="str">
        <f t="shared" si="0"/>
        <v>45</v>
      </c>
      <c r="B48" s="11" t="str">
        <f t="shared" si="66"/>
        <v>#</v>
      </c>
      <c r="C48" s="12" t="s">
        <v>140</v>
      </c>
      <c r="D48" s="13">
        <v>1985</v>
      </c>
      <c r="E48" s="41">
        <f>ROUND(IF('Men''s Epée'!$A$3=1,AM48+BA48,BO48+CC48),0)</f>
        <v>290</v>
      </c>
      <c r="F48" s="14" t="s">
        <v>4</v>
      </c>
      <c r="G48" s="16">
        <f>IF(OR('Men''s Epée'!$A$3=1,'Men''s Epée'!$AN$3=TRUE),IF(OR(F48&gt;=49,ISNUMBER(F48)=FALSE),0,VLOOKUP(F48,PointTable,G$3,TRUE)),0)</f>
        <v>0</v>
      </c>
      <c r="H48" s="15" t="s">
        <v>4</v>
      </c>
      <c r="I48" s="16">
        <f>IF(OR('Men''s Epée'!$A$3=1,'Men''s Epée'!$AO$3=TRUE),IF(OR(H48&gt;=49,ISNUMBER(H48)=FALSE),0,VLOOKUP(H48,PointTable,I$3,TRUE)),0)</f>
        <v>0</v>
      </c>
      <c r="J48" s="15" t="s">
        <v>4</v>
      </c>
      <c r="K48" s="16">
        <f>IF(OR('Men''s Epée'!$A$3=1,'Men''s Epée'!$AP$3=TRUE),IF(OR(J48&gt;=33,ISNUMBER(J48)=FALSE),0,VLOOKUP(J48,PointTable,K$3,TRUE)),0)</f>
        <v>0</v>
      </c>
      <c r="L48" s="15">
        <v>29</v>
      </c>
      <c r="M48" s="16">
        <f>IF(OR('Men''s Epée'!$A$3=1,'Men''s Epée'!$AQ$3=TRUE),IF(OR(L48&gt;=49,ISNUMBER(L48)=FALSE),0,VLOOKUP(L48,PointTable,M$3,TRUE)),0)</f>
        <v>290</v>
      </c>
      <c r="N48" s="17"/>
      <c r="O48" s="17"/>
      <c r="P48" s="17"/>
      <c r="Q48" s="17"/>
      <c r="R48" s="17"/>
      <c r="S48" s="17"/>
      <c r="T48" s="17"/>
      <c r="U48" s="17"/>
      <c r="V48" s="17"/>
      <c r="W48" s="18"/>
      <c r="X48" s="17"/>
      <c r="Y48" s="17"/>
      <c r="Z48" s="17"/>
      <c r="AA48" s="18"/>
      <c r="AC48" s="19">
        <f t="shared" si="67"/>
        <v>0</v>
      </c>
      <c r="AD48" s="19">
        <f t="shared" si="68"/>
        <v>0</v>
      </c>
      <c r="AE48" s="19">
        <f t="shared" si="69"/>
        <v>0</v>
      </c>
      <c r="AF48" s="19">
        <f t="shared" si="70"/>
        <v>0</v>
      </c>
      <c r="AG48" s="19">
        <f t="shared" si="71"/>
        <v>0</v>
      </c>
      <c r="AH48" s="19">
        <f t="shared" si="72"/>
        <v>0</v>
      </c>
      <c r="AI48" s="19">
        <f t="shared" si="73"/>
        <v>0</v>
      </c>
      <c r="AJ48" s="19">
        <f t="shared" si="74"/>
        <v>0</v>
      </c>
      <c r="AK48" s="19">
        <f t="shared" si="75"/>
        <v>0</v>
      </c>
      <c r="AL48" s="19">
        <f t="shared" si="76"/>
        <v>0</v>
      </c>
      <c r="AM48" s="19">
        <f t="shared" si="32"/>
        <v>0</v>
      </c>
      <c r="AN48" s="19">
        <f t="shared" si="57"/>
        <v>0</v>
      </c>
      <c r="AO48" s="19">
        <f t="shared" si="58"/>
        <v>0</v>
      </c>
      <c r="AP48" s="19">
        <f t="shared" si="59"/>
        <v>0</v>
      </c>
      <c r="AQ48" s="19">
        <f t="shared" si="60"/>
        <v>290</v>
      </c>
      <c r="AR48" s="19">
        <f t="shared" si="33"/>
        <v>0</v>
      </c>
      <c r="AS48" s="19">
        <f t="shared" si="34"/>
        <v>0</v>
      </c>
      <c r="AT48" s="19">
        <f t="shared" si="35"/>
        <v>0</v>
      </c>
      <c r="AU48" s="19">
        <f t="shared" si="36"/>
        <v>0</v>
      </c>
      <c r="AV48" s="19">
        <f t="shared" si="37"/>
        <v>0</v>
      </c>
      <c r="AW48" s="19">
        <f t="shared" si="77"/>
        <v>0</v>
      </c>
      <c r="AX48" s="19">
        <f t="shared" si="78"/>
        <v>0</v>
      </c>
      <c r="AY48" s="19">
        <f t="shared" si="79"/>
        <v>0</v>
      </c>
      <c r="AZ48" s="19">
        <f t="shared" si="80"/>
        <v>0</v>
      </c>
      <c r="BA48" s="19">
        <f t="shared" si="38"/>
        <v>290</v>
      </c>
      <c r="BB48" s="19">
        <f t="shared" si="61"/>
        <v>0</v>
      </c>
      <c r="BC48" s="19">
        <f t="shared" si="62"/>
        <v>0</v>
      </c>
      <c r="BE48" s="20">
        <f t="shared" si="81"/>
        <v>0</v>
      </c>
      <c r="BF48" s="20">
        <f t="shared" si="82"/>
        <v>0</v>
      </c>
      <c r="BG48" s="20">
        <f t="shared" si="83"/>
        <v>0</v>
      </c>
      <c r="BH48" s="20">
        <f t="shared" si="84"/>
        <v>0</v>
      </c>
      <c r="BI48" s="20">
        <f t="shared" si="85"/>
        <v>0</v>
      </c>
      <c r="BJ48" s="20">
        <f t="shared" si="86"/>
        <v>0</v>
      </c>
      <c r="BK48" s="20">
        <f t="shared" si="87"/>
        <v>0</v>
      </c>
      <c r="BL48" s="20">
        <f t="shared" si="88"/>
        <v>0</v>
      </c>
      <c r="BM48" s="20">
        <f t="shared" si="89"/>
        <v>0</v>
      </c>
      <c r="BN48" s="20">
        <f t="shared" si="90"/>
        <v>0</v>
      </c>
      <c r="BO48" s="8">
        <f t="shared" si="48"/>
        <v>0</v>
      </c>
      <c r="BP48" s="8">
        <f>IF('Men''s Epée'!$AN$3=TRUE,G48,0)</f>
        <v>0</v>
      </c>
      <c r="BQ48" s="8">
        <f>IF('Men''s Epée'!$AO$3=TRUE,I48,0)</f>
        <v>0</v>
      </c>
      <c r="BR48" s="8">
        <f>IF('Men''s Epée'!$AP$3=TRUE,K48,0)</f>
        <v>0</v>
      </c>
      <c r="BS48" s="8">
        <f>IF('Men''s Epée'!$AQ$3=TRUE,M48,0)</f>
        <v>290</v>
      </c>
      <c r="BT48" s="8">
        <f t="shared" si="49"/>
        <v>0</v>
      </c>
      <c r="BU48" s="8">
        <f t="shared" si="50"/>
        <v>0</v>
      </c>
      <c r="BV48" s="8">
        <f t="shared" si="51"/>
        <v>0</v>
      </c>
      <c r="BW48" s="8">
        <f t="shared" si="52"/>
        <v>0</v>
      </c>
      <c r="BX48" s="8">
        <f t="shared" si="53"/>
        <v>0</v>
      </c>
      <c r="BY48" s="20">
        <f t="shared" si="91"/>
        <v>0</v>
      </c>
      <c r="BZ48" s="20">
        <f t="shared" si="92"/>
        <v>0</v>
      </c>
      <c r="CA48" s="20">
        <f t="shared" si="93"/>
        <v>0</v>
      </c>
      <c r="CB48" s="20">
        <f t="shared" si="94"/>
        <v>0</v>
      </c>
      <c r="CC48" s="8">
        <f t="shared" si="54"/>
        <v>290</v>
      </c>
      <c r="CD48" s="8">
        <f t="shared" si="63"/>
        <v>0</v>
      </c>
      <c r="CE48" s="8">
        <f t="shared" si="64"/>
        <v>0</v>
      </c>
      <c r="CF48" s="8">
        <f t="shared" si="65"/>
        <v>290</v>
      </c>
    </row>
    <row r="49" spans="1:84" ht="13.5">
      <c r="A49" s="11" t="str">
        <f t="shared" si="0"/>
        <v>46T</v>
      </c>
      <c r="B49" s="11">
        <f t="shared" si="66"/>
      </c>
      <c r="C49" s="12" t="s">
        <v>366</v>
      </c>
      <c r="D49" s="13">
        <v>1964</v>
      </c>
      <c r="E49" s="41">
        <f>ROUND(IF('Men''s Epée'!$A$3=1,AM49+BA49,BO49+CC49),0)</f>
        <v>289</v>
      </c>
      <c r="F49" s="14" t="s">
        <v>4</v>
      </c>
      <c r="G49" s="16">
        <f>IF(OR('Men''s Epée'!$A$3=1,'Men''s Epée'!$AN$3=TRUE),IF(OR(F49&gt;=49,ISNUMBER(F49)=FALSE),0,VLOOKUP(F49,PointTable,G$3,TRUE)),0)</f>
        <v>0</v>
      </c>
      <c r="H49" s="15" t="s">
        <v>4</v>
      </c>
      <c r="I49" s="16">
        <f>IF(OR('Men''s Epée'!$A$3=1,'Men''s Epée'!$AO$3=TRUE),IF(OR(H49&gt;=49,ISNUMBER(H49)=FALSE),0,VLOOKUP(H49,PointTable,I$3,TRUE)),0)</f>
        <v>0</v>
      </c>
      <c r="J49" s="15">
        <v>25</v>
      </c>
      <c r="K49" s="16">
        <f>IF(OR('Men''s Epée'!$A$3=1,'Men''s Epée'!$AP$3=TRUE),IF(OR(J49&gt;=33,ISNUMBER(J49)=FALSE),0,VLOOKUP(J49,PointTable,K$3,TRUE)),0)</f>
        <v>289</v>
      </c>
      <c r="L49" s="15" t="s">
        <v>4</v>
      </c>
      <c r="M49" s="16">
        <f>IF(OR('Men''s Epée'!$A$3=1,'Men''s Epée'!$AQ$3=TRUE),IF(OR(L49&gt;=49,ISNUMBER(L49)=FALSE),0,VLOOKUP(L49,PointTable,M$3,TRUE)),0)</f>
        <v>0</v>
      </c>
      <c r="N49" s="17"/>
      <c r="O49" s="17"/>
      <c r="P49" s="17"/>
      <c r="Q49" s="17"/>
      <c r="R49" s="17"/>
      <c r="S49" s="17"/>
      <c r="T49" s="17"/>
      <c r="U49" s="17"/>
      <c r="V49" s="17"/>
      <c r="W49" s="18"/>
      <c r="X49" s="17"/>
      <c r="Y49" s="17"/>
      <c r="Z49" s="17"/>
      <c r="AA49" s="18"/>
      <c r="AC49" s="19">
        <f t="shared" si="67"/>
        <v>0</v>
      </c>
      <c r="AD49" s="19">
        <f t="shared" si="68"/>
        <v>0</v>
      </c>
      <c r="AE49" s="19">
        <f t="shared" si="69"/>
        <v>0</v>
      </c>
      <c r="AF49" s="19">
        <f t="shared" si="70"/>
        <v>0</v>
      </c>
      <c r="AG49" s="19">
        <f t="shared" si="71"/>
        <v>0</v>
      </c>
      <c r="AH49" s="19">
        <f t="shared" si="72"/>
        <v>0</v>
      </c>
      <c r="AI49" s="19">
        <f t="shared" si="73"/>
        <v>0</v>
      </c>
      <c r="AJ49" s="19">
        <f t="shared" si="74"/>
        <v>0</v>
      </c>
      <c r="AK49" s="19">
        <f t="shared" si="75"/>
        <v>0</v>
      </c>
      <c r="AL49" s="19">
        <f t="shared" si="76"/>
        <v>0</v>
      </c>
      <c r="AM49" s="19">
        <f t="shared" si="32"/>
        <v>0</v>
      </c>
      <c r="AN49" s="19">
        <f t="shared" si="57"/>
        <v>0</v>
      </c>
      <c r="AO49" s="19">
        <f t="shared" si="58"/>
        <v>0</v>
      </c>
      <c r="AP49" s="19">
        <f t="shared" si="59"/>
        <v>289</v>
      </c>
      <c r="AQ49" s="19">
        <f t="shared" si="60"/>
        <v>0</v>
      </c>
      <c r="AR49" s="19">
        <f t="shared" si="33"/>
        <v>0</v>
      </c>
      <c r="AS49" s="19">
        <f t="shared" si="34"/>
        <v>0</v>
      </c>
      <c r="AT49" s="19">
        <f t="shared" si="35"/>
        <v>0</v>
      </c>
      <c r="AU49" s="19">
        <f t="shared" si="36"/>
        <v>0</v>
      </c>
      <c r="AV49" s="19">
        <f t="shared" si="37"/>
        <v>0</v>
      </c>
      <c r="AW49" s="19">
        <f t="shared" si="77"/>
        <v>0</v>
      </c>
      <c r="AX49" s="19">
        <f t="shared" si="78"/>
        <v>0</v>
      </c>
      <c r="AY49" s="19">
        <f t="shared" si="79"/>
        <v>0</v>
      </c>
      <c r="AZ49" s="19">
        <f t="shared" si="80"/>
        <v>0</v>
      </c>
      <c r="BA49" s="19">
        <f t="shared" si="38"/>
        <v>289</v>
      </c>
      <c r="BB49" s="19">
        <f t="shared" si="61"/>
        <v>0</v>
      </c>
      <c r="BC49" s="19">
        <f t="shared" si="62"/>
        <v>0</v>
      </c>
      <c r="BE49" s="20">
        <f t="shared" si="81"/>
        <v>0</v>
      </c>
      <c r="BF49" s="20">
        <f t="shared" si="82"/>
        <v>0</v>
      </c>
      <c r="BG49" s="20">
        <f t="shared" si="83"/>
        <v>0</v>
      </c>
      <c r="BH49" s="20">
        <f t="shared" si="84"/>
        <v>0</v>
      </c>
      <c r="BI49" s="20">
        <f t="shared" si="85"/>
        <v>0</v>
      </c>
      <c r="BJ49" s="20">
        <f t="shared" si="86"/>
        <v>0</v>
      </c>
      <c r="BK49" s="20">
        <f t="shared" si="87"/>
        <v>0</v>
      </c>
      <c r="BL49" s="20">
        <f t="shared" si="88"/>
        <v>0</v>
      </c>
      <c r="BM49" s="20">
        <f t="shared" si="89"/>
        <v>0</v>
      </c>
      <c r="BN49" s="20">
        <f t="shared" si="90"/>
        <v>0</v>
      </c>
      <c r="BO49" s="8">
        <f t="shared" si="48"/>
        <v>0</v>
      </c>
      <c r="BP49" s="8">
        <f>IF('Men''s Epée'!$AN$3=TRUE,G49,0)</f>
        <v>0</v>
      </c>
      <c r="BQ49" s="8">
        <f>IF('Men''s Epée'!$AO$3=TRUE,I49,0)</f>
        <v>0</v>
      </c>
      <c r="BR49" s="8">
        <f>IF('Men''s Epée'!$AP$3=TRUE,K49,0)</f>
        <v>289</v>
      </c>
      <c r="BS49" s="8">
        <f>IF('Men''s Epée'!$AQ$3=TRUE,M49,0)</f>
        <v>0</v>
      </c>
      <c r="BT49" s="8">
        <f t="shared" si="49"/>
        <v>0</v>
      </c>
      <c r="BU49" s="8">
        <f t="shared" si="50"/>
        <v>0</v>
      </c>
      <c r="BV49" s="8">
        <f t="shared" si="51"/>
        <v>0</v>
      </c>
      <c r="BW49" s="8">
        <f t="shared" si="52"/>
        <v>0</v>
      </c>
      <c r="BX49" s="8">
        <f t="shared" si="53"/>
        <v>0</v>
      </c>
      <c r="BY49" s="20">
        <f t="shared" si="91"/>
        <v>0</v>
      </c>
      <c r="BZ49" s="20">
        <f t="shared" si="92"/>
        <v>0</v>
      </c>
      <c r="CA49" s="20">
        <f t="shared" si="93"/>
        <v>0</v>
      </c>
      <c r="CB49" s="20">
        <f t="shared" si="94"/>
        <v>0</v>
      </c>
      <c r="CC49" s="8">
        <f t="shared" si="54"/>
        <v>289</v>
      </c>
      <c r="CD49" s="8">
        <f t="shared" si="63"/>
        <v>0</v>
      </c>
      <c r="CE49" s="8">
        <f t="shared" si="64"/>
        <v>0</v>
      </c>
      <c r="CF49" s="8">
        <f t="shared" si="65"/>
        <v>289</v>
      </c>
    </row>
    <row r="50" spans="1:84" ht="13.5">
      <c r="A50" s="11" t="str">
        <f t="shared" si="0"/>
        <v>46T</v>
      </c>
      <c r="B50" s="11" t="str">
        <f t="shared" si="66"/>
        <v>#</v>
      </c>
      <c r="C50" s="12" t="s">
        <v>277</v>
      </c>
      <c r="D50" s="30">
        <v>1984</v>
      </c>
      <c r="E50" s="41">
        <f>ROUND(IF('Men''s Epée'!$A$3=1,AM50+BA50,BO50+CC50),0)</f>
        <v>289</v>
      </c>
      <c r="F50" s="14" t="s">
        <v>4</v>
      </c>
      <c r="G50" s="16">
        <f>IF(OR('Men''s Epée'!$A$3=1,'Men''s Epée'!$AN$3=TRUE),IF(OR(F50&gt;=49,ISNUMBER(F50)=FALSE),0,VLOOKUP(F50,PointTable,G$3,TRUE)),0)</f>
        <v>0</v>
      </c>
      <c r="H50" s="15">
        <v>25</v>
      </c>
      <c r="I50" s="16">
        <f>IF(OR('Men''s Epée'!$A$3=1,'Men''s Epée'!$AO$3=TRUE),IF(OR(H50&gt;=49,ISNUMBER(H50)=FALSE),0,VLOOKUP(H50,PointTable,I$3,TRUE)),0)</f>
        <v>289</v>
      </c>
      <c r="J50" s="15" t="s">
        <v>4</v>
      </c>
      <c r="K50" s="16">
        <f>IF(OR('Men''s Epée'!$A$3=1,'Men''s Epée'!$AP$3=TRUE),IF(OR(J50&gt;=33,ISNUMBER(J50)=FALSE),0,VLOOKUP(J50,PointTable,K$3,TRUE)),0)</f>
        <v>0</v>
      </c>
      <c r="L50" s="15" t="s">
        <v>4</v>
      </c>
      <c r="M50" s="16">
        <f>IF(OR('Men''s Epée'!$A$3=1,'Men''s Epée'!$AQ$3=TRUE),IF(OR(L50&gt;=49,ISNUMBER(L50)=FALSE),0,VLOOKUP(L50,PointTable,M$3,TRUE)),0)</f>
        <v>0</v>
      </c>
      <c r="N50" s="17"/>
      <c r="O50" s="17"/>
      <c r="P50" s="17"/>
      <c r="Q50" s="17"/>
      <c r="R50" s="17"/>
      <c r="S50" s="17"/>
      <c r="T50" s="17"/>
      <c r="U50" s="17"/>
      <c r="V50" s="17"/>
      <c r="W50" s="18"/>
      <c r="X50" s="17"/>
      <c r="Y50" s="17"/>
      <c r="Z50" s="17"/>
      <c r="AA50" s="18"/>
      <c r="AC50" s="19">
        <f t="shared" si="67"/>
        <v>0</v>
      </c>
      <c r="AD50" s="19">
        <f t="shared" si="68"/>
        <v>0</v>
      </c>
      <c r="AE50" s="19">
        <f t="shared" si="69"/>
        <v>0</v>
      </c>
      <c r="AF50" s="19">
        <f t="shared" si="70"/>
        <v>0</v>
      </c>
      <c r="AG50" s="19">
        <f t="shared" si="71"/>
        <v>0</v>
      </c>
      <c r="AH50" s="19">
        <f t="shared" si="72"/>
        <v>0</v>
      </c>
      <c r="AI50" s="19">
        <f t="shared" si="73"/>
        <v>0</v>
      </c>
      <c r="AJ50" s="19">
        <f t="shared" si="74"/>
        <v>0</v>
      </c>
      <c r="AK50" s="19">
        <f t="shared" si="75"/>
        <v>0</v>
      </c>
      <c r="AL50" s="19">
        <f t="shared" si="76"/>
        <v>0</v>
      </c>
      <c r="AM50" s="19">
        <f t="shared" si="32"/>
        <v>0</v>
      </c>
      <c r="AN50" s="19">
        <f t="shared" si="57"/>
        <v>0</v>
      </c>
      <c r="AO50" s="19">
        <f t="shared" si="58"/>
        <v>289</v>
      </c>
      <c r="AP50" s="19">
        <f t="shared" si="59"/>
        <v>0</v>
      </c>
      <c r="AQ50" s="19">
        <f t="shared" si="60"/>
        <v>0</v>
      </c>
      <c r="AR50" s="19">
        <f t="shared" si="33"/>
        <v>0</v>
      </c>
      <c r="AS50" s="19">
        <f t="shared" si="34"/>
        <v>0</v>
      </c>
      <c r="AT50" s="19">
        <f t="shared" si="35"/>
        <v>0</v>
      </c>
      <c r="AU50" s="19">
        <f t="shared" si="36"/>
        <v>0</v>
      </c>
      <c r="AV50" s="19">
        <f t="shared" si="37"/>
        <v>0</v>
      </c>
      <c r="AW50" s="19">
        <f t="shared" si="77"/>
        <v>0</v>
      </c>
      <c r="AX50" s="19">
        <f t="shared" si="78"/>
        <v>0</v>
      </c>
      <c r="AY50" s="19">
        <f t="shared" si="79"/>
        <v>0</v>
      </c>
      <c r="AZ50" s="19">
        <f t="shared" si="80"/>
        <v>0</v>
      </c>
      <c r="BA50" s="19">
        <f t="shared" si="38"/>
        <v>289</v>
      </c>
      <c r="BB50" s="19">
        <f t="shared" si="61"/>
        <v>0</v>
      </c>
      <c r="BC50" s="19">
        <f t="shared" si="62"/>
        <v>0</v>
      </c>
      <c r="BE50" s="20">
        <f t="shared" si="81"/>
        <v>0</v>
      </c>
      <c r="BF50" s="20">
        <f t="shared" si="82"/>
        <v>0</v>
      </c>
      <c r="BG50" s="20">
        <f t="shared" si="83"/>
        <v>0</v>
      </c>
      <c r="BH50" s="20">
        <f t="shared" si="84"/>
        <v>0</v>
      </c>
      <c r="BI50" s="20">
        <f t="shared" si="85"/>
        <v>0</v>
      </c>
      <c r="BJ50" s="20">
        <f t="shared" si="86"/>
        <v>0</v>
      </c>
      <c r="BK50" s="20">
        <f t="shared" si="87"/>
        <v>0</v>
      </c>
      <c r="BL50" s="20">
        <f t="shared" si="88"/>
        <v>0</v>
      </c>
      <c r="BM50" s="20">
        <f t="shared" si="89"/>
        <v>0</v>
      </c>
      <c r="BN50" s="20">
        <f t="shared" si="90"/>
        <v>0</v>
      </c>
      <c r="BO50" s="8">
        <f t="shared" si="48"/>
        <v>0</v>
      </c>
      <c r="BP50" s="8">
        <f>IF('Men''s Epée'!$AN$3=TRUE,G50,0)</f>
        <v>0</v>
      </c>
      <c r="BQ50" s="8">
        <f>IF('Men''s Epée'!$AO$3=TRUE,I50,0)</f>
        <v>289</v>
      </c>
      <c r="BR50" s="8">
        <f>IF('Men''s Epée'!$AP$3=TRUE,K50,0)</f>
        <v>0</v>
      </c>
      <c r="BS50" s="8">
        <f>IF('Men''s Epée'!$AQ$3=TRUE,M50,0)</f>
        <v>0</v>
      </c>
      <c r="BT50" s="8">
        <f t="shared" si="49"/>
        <v>0</v>
      </c>
      <c r="BU50" s="8">
        <f t="shared" si="50"/>
        <v>0</v>
      </c>
      <c r="BV50" s="8">
        <f t="shared" si="51"/>
        <v>0</v>
      </c>
      <c r="BW50" s="8">
        <f t="shared" si="52"/>
        <v>0</v>
      </c>
      <c r="BX50" s="8">
        <f t="shared" si="53"/>
        <v>0</v>
      </c>
      <c r="BY50" s="20">
        <f t="shared" si="91"/>
        <v>0</v>
      </c>
      <c r="BZ50" s="20">
        <f t="shared" si="92"/>
        <v>0</v>
      </c>
      <c r="CA50" s="20">
        <f t="shared" si="93"/>
        <v>0</v>
      </c>
      <c r="CB50" s="20">
        <f t="shared" si="94"/>
        <v>0</v>
      </c>
      <c r="CC50" s="8">
        <f t="shared" si="54"/>
        <v>289</v>
      </c>
      <c r="CD50" s="8">
        <f t="shared" si="63"/>
        <v>0</v>
      </c>
      <c r="CE50" s="8">
        <f t="shared" si="64"/>
        <v>0</v>
      </c>
      <c r="CF50" s="8">
        <f t="shared" si="65"/>
        <v>289</v>
      </c>
    </row>
    <row r="51" spans="1:84" ht="13.5">
      <c r="A51" s="11" t="str">
        <f t="shared" si="0"/>
        <v>48T</v>
      </c>
      <c r="B51" s="11" t="str">
        <f t="shared" si="66"/>
        <v>#</v>
      </c>
      <c r="C51" s="12" t="s">
        <v>191</v>
      </c>
      <c r="D51" s="13">
        <v>1986</v>
      </c>
      <c r="E51" s="41">
        <f>ROUND(IF('Men''s Epée'!$A$3=1,AM51+BA51,BO51+CC51),0)</f>
        <v>283</v>
      </c>
      <c r="F51" s="14" t="s">
        <v>4</v>
      </c>
      <c r="G51" s="16">
        <f>IF(OR('Men''s Epée'!$A$3=1,'Men''s Epée'!$AN$3=TRUE),IF(OR(F51&gt;=49,ISNUMBER(F51)=FALSE),0,VLOOKUP(F51,PointTable,G$3,TRUE)),0)</f>
        <v>0</v>
      </c>
      <c r="H51" s="15">
        <v>28</v>
      </c>
      <c r="I51" s="16">
        <f>IF(OR('Men''s Epée'!$A$3=1,'Men''s Epée'!$AO$3=TRUE),IF(OR(H51&gt;=49,ISNUMBER(H51)=FALSE),0,VLOOKUP(H51,PointTable,I$3,TRUE)),0)</f>
        <v>283</v>
      </c>
      <c r="J51" s="15" t="s">
        <v>4</v>
      </c>
      <c r="K51" s="16">
        <f>IF(OR('Men''s Epée'!$A$3=1,'Men''s Epée'!$AP$3=TRUE),IF(OR(J51&gt;=33,ISNUMBER(J51)=FALSE),0,VLOOKUP(J51,PointTable,K$3,TRUE)),0)</f>
        <v>0</v>
      </c>
      <c r="L51" s="15" t="s">
        <v>4</v>
      </c>
      <c r="M51" s="16">
        <f>IF(OR('Men''s Epée'!$A$3=1,'Men''s Epée'!$AQ$3=TRUE),IF(OR(L51&gt;=49,ISNUMBER(L51)=FALSE),0,VLOOKUP(L51,PointTable,M$3,TRUE)),0)</f>
        <v>0</v>
      </c>
      <c r="N51" s="17"/>
      <c r="O51" s="17"/>
      <c r="P51" s="17"/>
      <c r="Q51" s="17"/>
      <c r="R51" s="17"/>
      <c r="S51" s="17"/>
      <c r="T51" s="17"/>
      <c r="U51" s="17"/>
      <c r="V51" s="17"/>
      <c r="W51" s="18"/>
      <c r="X51" s="17"/>
      <c r="Y51" s="17"/>
      <c r="Z51" s="17"/>
      <c r="AA51" s="18"/>
      <c r="AC51" s="19">
        <f t="shared" si="67"/>
        <v>0</v>
      </c>
      <c r="AD51" s="19">
        <f t="shared" si="68"/>
        <v>0</v>
      </c>
      <c r="AE51" s="19">
        <f t="shared" si="69"/>
        <v>0</v>
      </c>
      <c r="AF51" s="19">
        <f t="shared" si="70"/>
        <v>0</v>
      </c>
      <c r="AG51" s="19">
        <f t="shared" si="71"/>
        <v>0</v>
      </c>
      <c r="AH51" s="19">
        <f t="shared" si="72"/>
        <v>0</v>
      </c>
      <c r="AI51" s="19">
        <f t="shared" si="73"/>
        <v>0</v>
      </c>
      <c r="AJ51" s="19">
        <f t="shared" si="74"/>
        <v>0</v>
      </c>
      <c r="AK51" s="19">
        <f t="shared" si="75"/>
        <v>0</v>
      </c>
      <c r="AL51" s="19">
        <f t="shared" si="76"/>
        <v>0</v>
      </c>
      <c r="AM51" s="19">
        <f t="shared" si="32"/>
        <v>0</v>
      </c>
      <c r="AN51" s="19">
        <f t="shared" si="57"/>
        <v>0</v>
      </c>
      <c r="AO51" s="19">
        <f t="shared" si="58"/>
        <v>283</v>
      </c>
      <c r="AP51" s="19">
        <f t="shared" si="59"/>
        <v>0</v>
      </c>
      <c r="AQ51" s="19">
        <f t="shared" si="60"/>
        <v>0</v>
      </c>
      <c r="AR51" s="19">
        <f t="shared" si="33"/>
        <v>0</v>
      </c>
      <c r="AS51" s="19">
        <f t="shared" si="34"/>
        <v>0</v>
      </c>
      <c r="AT51" s="19">
        <f t="shared" si="35"/>
        <v>0</v>
      </c>
      <c r="AU51" s="19">
        <f t="shared" si="36"/>
        <v>0</v>
      </c>
      <c r="AV51" s="19">
        <f t="shared" si="37"/>
        <v>0</v>
      </c>
      <c r="AW51" s="19">
        <f t="shared" si="77"/>
        <v>0</v>
      </c>
      <c r="AX51" s="19">
        <f t="shared" si="78"/>
        <v>0</v>
      </c>
      <c r="AY51" s="19">
        <f t="shared" si="79"/>
        <v>0</v>
      </c>
      <c r="AZ51" s="19">
        <f t="shared" si="80"/>
        <v>0</v>
      </c>
      <c r="BA51" s="19">
        <f t="shared" si="38"/>
        <v>283</v>
      </c>
      <c r="BB51" s="19">
        <f t="shared" si="61"/>
        <v>0</v>
      </c>
      <c r="BC51" s="19">
        <f t="shared" si="62"/>
        <v>0</v>
      </c>
      <c r="BE51" s="20">
        <f t="shared" si="81"/>
        <v>0</v>
      </c>
      <c r="BF51" s="20">
        <f t="shared" si="82"/>
        <v>0</v>
      </c>
      <c r="BG51" s="20">
        <f t="shared" si="83"/>
        <v>0</v>
      </c>
      <c r="BH51" s="20">
        <f t="shared" si="84"/>
        <v>0</v>
      </c>
      <c r="BI51" s="20">
        <f t="shared" si="85"/>
        <v>0</v>
      </c>
      <c r="BJ51" s="20">
        <f t="shared" si="86"/>
        <v>0</v>
      </c>
      <c r="BK51" s="20">
        <f t="shared" si="87"/>
        <v>0</v>
      </c>
      <c r="BL51" s="20">
        <f t="shared" si="88"/>
        <v>0</v>
      </c>
      <c r="BM51" s="20">
        <f t="shared" si="89"/>
        <v>0</v>
      </c>
      <c r="BN51" s="20">
        <f t="shared" si="90"/>
        <v>0</v>
      </c>
      <c r="BO51" s="8">
        <f t="shared" si="48"/>
        <v>0</v>
      </c>
      <c r="BP51" s="8">
        <f>IF('Men''s Epée'!$AN$3=TRUE,G51,0)</f>
        <v>0</v>
      </c>
      <c r="BQ51" s="8">
        <f>IF('Men''s Epée'!$AO$3=TRUE,I51,0)</f>
        <v>283</v>
      </c>
      <c r="BR51" s="8">
        <f>IF('Men''s Epée'!$AP$3=TRUE,K51,0)</f>
        <v>0</v>
      </c>
      <c r="BS51" s="8">
        <f>IF('Men''s Epée'!$AQ$3=TRUE,M51,0)</f>
        <v>0</v>
      </c>
      <c r="BT51" s="8">
        <f t="shared" si="49"/>
        <v>0</v>
      </c>
      <c r="BU51" s="8">
        <f t="shared" si="50"/>
        <v>0</v>
      </c>
      <c r="BV51" s="8">
        <f t="shared" si="51"/>
        <v>0</v>
      </c>
      <c r="BW51" s="8">
        <f t="shared" si="52"/>
        <v>0</v>
      </c>
      <c r="BX51" s="8">
        <f t="shared" si="53"/>
        <v>0</v>
      </c>
      <c r="BY51" s="20">
        <f t="shared" si="91"/>
        <v>0</v>
      </c>
      <c r="BZ51" s="20">
        <f t="shared" si="92"/>
        <v>0</v>
      </c>
      <c r="CA51" s="20">
        <f t="shared" si="93"/>
        <v>0</v>
      </c>
      <c r="CB51" s="20">
        <f t="shared" si="94"/>
        <v>0</v>
      </c>
      <c r="CC51" s="8">
        <f t="shared" si="54"/>
        <v>283</v>
      </c>
      <c r="CD51" s="8">
        <f t="shared" si="63"/>
        <v>0</v>
      </c>
      <c r="CE51" s="8">
        <f t="shared" si="64"/>
        <v>0</v>
      </c>
      <c r="CF51" s="8">
        <f t="shared" si="65"/>
        <v>283</v>
      </c>
    </row>
    <row r="52" spans="1:84" ht="13.5">
      <c r="A52" s="11" t="str">
        <f t="shared" si="0"/>
        <v>48T</v>
      </c>
      <c r="B52" s="11" t="str">
        <f t="shared" si="66"/>
        <v>#</v>
      </c>
      <c r="C52" s="12" t="s">
        <v>373</v>
      </c>
      <c r="D52" s="30">
        <v>1987</v>
      </c>
      <c r="E52" s="41">
        <f>ROUND(IF('Men''s Epée'!$A$3=1,AM52+BA52,BO52+CC52),0)</f>
        <v>283</v>
      </c>
      <c r="F52" s="14" t="s">
        <v>4</v>
      </c>
      <c r="G52" s="16">
        <f>IF(OR('Men''s Epée'!$A$3=1,'Men''s Epée'!$AN$3=TRUE),IF(OR(F52&gt;=49,ISNUMBER(F52)=FALSE),0,VLOOKUP(F52,PointTable,G$3,TRUE)),0)</f>
        <v>0</v>
      </c>
      <c r="H52" s="15" t="s">
        <v>4</v>
      </c>
      <c r="I52" s="16">
        <f>IF(OR('Men''s Epée'!$A$3=1,'Men''s Epée'!$AO$3=TRUE),IF(OR(H52&gt;=49,ISNUMBER(H52)=FALSE),0,VLOOKUP(H52,PointTable,I$3,TRUE)),0)</f>
        <v>0</v>
      </c>
      <c r="J52" s="15">
        <v>28</v>
      </c>
      <c r="K52" s="16">
        <f>IF(OR('Men''s Epée'!$A$3=1,'Men''s Epée'!$AP$3=TRUE),IF(OR(J52&gt;=33,ISNUMBER(J52)=FALSE),0,VLOOKUP(J52,PointTable,K$3,TRUE)),0)</f>
        <v>283</v>
      </c>
      <c r="L52" s="15" t="s">
        <v>4</v>
      </c>
      <c r="M52" s="16">
        <f>IF(OR('Men''s Epée'!$A$3=1,'Men''s Epée'!$AQ$3=TRUE),IF(OR(L52&gt;=49,ISNUMBER(L52)=FALSE),0,VLOOKUP(L52,PointTable,M$3,TRUE)),0)</f>
        <v>0</v>
      </c>
      <c r="N52" s="17"/>
      <c r="O52" s="17"/>
      <c r="P52" s="17"/>
      <c r="Q52" s="17"/>
      <c r="R52" s="17"/>
      <c r="S52" s="17"/>
      <c r="T52" s="17"/>
      <c r="U52" s="17"/>
      <c r="V52" s="17"/>
      <c r="W52" s="18"/>
      <c r="X52" s="17"/>
      <c r="Y52" s="17"/>
      <c r="Z52" s="17"/>
      <c r="AA52" s="18"/>
      <c r="AC52" s="19">
        <f t="shared" si="67"/>
        <v>0</v>
      </c>
      <c r="AD52" s="19">
        <f t="shared" si="68"/>
        <v>0</v>
      </c>
      <c r="AE52" s="19">
        <f t="shared" si="69"/>
        <v>0</v>
      </c>
      <c r="AF52" s="19">
        <f t="shared" si="70"/>
        <v>0</v>
      </c>
      <c r="AG52" s="19">
        <f t="shared" si="71"/>
        <v>0</v>
      </c>
      <c r="AH52" s="19">
        <f t="shared" si="72"/>
        <v>0</v>
      </c>
      <c r="AI52" s="19">
        <f t="shared" si="73"/>
        <v>0</v>
      </c>
      <c r="AJ52" s="19">
        <f t="shared" si="74"/>
        <v>0</v>
      </c>
      <c r="AK52" s="19">
        <f t="shared" si="75"/>
        <v>0</v>
      </c>
      <c r="AL52" s="19">
        <f t="shared" si="76"/>
        <v>0</v>
      </c>
      <c r="AM52" s="19">
        <f t="shared" si="32"/>
        <v>0</v>
      </c>
      <c r="AN52" s="19">
        <f t="shared" si="57"/>
        <v>0</v>
      </c>
      <c r="AO52" s="19">
        <f t="shared" si="58"/>
        <v>0</v>
      </c>
      <c r="AP52" s="19">
        <f t="shared" si="59"/>
        <v>283</v>
      </c>
      <c r="AQ52" s="19">
        <f t="shared" si="60"/>
        <v>0</v>
      </c>
      <c r="AR52" s="19">
        <f t="shared" si="33"/>
        <v>0</v>
      </c>
      <c r="AS52" s="19">
        <f t="shared" si="34"/>
        <v>0</v>
      </c>
      <c r="AT52" s="19">
        <f t="shared" si="35"/>
        <v>0</v>
      </c>
      <c r="AU52" s="19">
        <f t="shared" si="36"/>
        <v>0</v>
      </c>
      <c r="AV52" s="19">
        <f t="shared" si="37"/>
        <v>0</v>
      </c>
      <c r="AW52" s="19">
        <f t="shared" si="77"/>
        <v>0</v>
      </c>
      <c r="AX52" s="19">
        <f t="shared" si="78"/>
        <v>0</v>
      </c>
      <c r="AY52" s="19">
        <f t="shared" si="79"/>
        <v>0</v>
      </c>
      <c r="AZ52" s="19">
        <f t="shared" si="80"/>
        <v>0</v>
      </c>
      <c r="BA52" s="19">
        <f t="shared" si="38"/>
        <v>283</v>
      </c>
      <c r="BB52" s="19">
        <f t="shared" si="61"/>
        <v>0</v>
      </c>
      <c r="BC52" s="19">
        <f t="shared" si="62"/>
        <v>0</v>
      </c>
      <c r="BE52" s="20">
        <f t="shared" si="81"/>
        <v>0</v>
      </c>
      <c r="BF52" s="20">
        <f t="shared" si="82"/>
        <v>0</v>
      </c>
      <c r="BG52" s="20">
        <f t="shared" si="83"/>
        <v>0</v>
      </c>
      <c r="BH52" s="20">
        <f t="shared" si="84"/>
        <v>0</v>
      </c>
      <c r="BI52" s="20">
        <f t="shared" si="85"/>
        <v>0</v>
      </c>
      <c r="BJ52" s="20">
        <f t="shared" si="86"/>
        <v>0</v>
      </c>
      <c r="BK52" s="20">
        <f t="shared" si="87"/>
        <v>0</v>
      </c>
      <c r="BL52" s="20">
        <f t="shared" si="88"/>
        <v>0</v>
      </c>
      <c r="BM52" s="20">
        <f t="shared" si="89"/>
        <v>0</v>
      </c>
      <c r="BN52" s="20">
        <f t="shared" si="90"/>
        <v>0</v>
      </c>
      <c r="BO52" s="8">
        <f t="shared" si="48"/>
        <v>0</v>
      </c>
      <c r="BP52" s="8">
        <f>IF('Men''s Epée'!$AN$3=TRUE,G52,0)</f>
        <v>0</v>
      </c>
      <c r="BQ52" s="8">
        <f>IF('Men''s Epée'!$AO$3=TRUE,I52,0)</f>
        <v>0</v>
      </c>
      <c r="BR52" s="8">
        <f>IF('Men''s Epée'!$AP$3=TRUE,K52,0)</f>
        <v>283</v>
      </c>
      <c r="BS52" s="8">
        <f>IF('Men''s Epée'!$AQ$3=TRUE,M52,0)</f>
        <v>0</v>
      </c>
      <c r="BT52" s="8">
        <f t="shared" si="49"/>
        <v>0</v>
      </c>
      <c r="BU52" s="8">
        <f t="shared" si="50"/>
        <v>0</v>
      </c>
      <c r="BV52" s="8">
        <f t="shared" si="51"/>
        <v>0</v>
      </c>
      <c r="BW52" s="8">
        <f t="shared" si="52"/>
        <v>0</v>
      </c>
      <c r="BX52" s="8">
        <f t="shared" si="53"/>
        <v>0</v>
      </c>
      <c r="BY52" s="20">
        <f t="shared" si="91"/>
        <v>0</v>
      </c>
      <c r="BZ52" s="20">
        <f t="shared" si="92"/>
        <v>0</v>
      </c>
      <c r="CA52" s="20">
        <f t="shared" si="93"/>
        <v>0</v>
      </c>
      <c r="CB52" s="20">
        <f t="shared" si="94"/>
        <v>0</v>
      </c>
      <c r="CC52" s="8">
        <f t="shared" si="54"/>
        <v>283</v>
      </c>
      <c r="CD52" s="8">
        <f t="shared" si="63"/>
        <v>0</v>
      </c>
      <c r="CE52" s="8">
        <f t="shared" si="64"/>
        <v>0</v>
      </c>
      <c r="CF52" s="8">
        <f t="shared" si="65"/>
        <v>283</v>
      </c>
    </row>
    <row r="53" spans="1:84" ht="13.5">
      <c r="A53" s="11" t="str">
        <f t="shared" si="0"/>
        <v>50</v>
      </c>
      <c r="B53" s="11" t="str">
        <f t="shared" si="66"/>
        <v>#</v>
      </c>
      <c r="C53" s="12" t="s">
        <v>245</v>
      </c>
      <c r="D53" s="13">
        <v>1987</v>
      </c>
      <c r="E53" s="41">
        <f>ROUND(IF('Men''s Epée'!$A$3=1,AM53+BA53,BO53+CC53),0)</f>
        <v>281</v>
      </c>
      <c r="F53" s="14">
        <v>29</v>
      </c>
      <c r="G53" s="16">
        <f>IF(OR('Men''s Epée'!$A$3=1,'Men''s Epée'!$AN$3=TRUE),IF(OR(F53&gt;=49,ISNUMBER(F53)=FALSE),0,VLOOKUP(F53,PointTable,G$3,TRUE)),0)</f>
        <v>281</v>
      </c>
      <c r="H53" s="15" t="s">
        <v>4</v>
      </c>
      <c r="I53" s="16">
        <f>IF(OR('Men''s Epée'!$A$3=1,'Men''s Epée'!$AO$3=TRUE),IF(OR(H53&gt;=49,ISNUMBER(H53)=FALSE),0,VLOOKUP(H53,PointTable,I$3,TRUE)),0)</f>
        <v>0</v>
      </c>
      <c r="J53" s="15" t="s">
        <v>4</v>
      </c>
      <c r="K53" s="16">
        <f>IF(OR('Men''s Epée'!$A$3=1,'Men''s Epée'!$AP$3=TRUE),IF(OR(J53&gt;=33,ISNUMBER(J53)=FALSE),0,VLOOKUP(J53,PointTable,K$3,TRUE)),0)</f>
        <v>0</v>
      </c>
      <c r="L53" s="15" t="s">
        <v>4</v>
      </c>
      <c r="M53" s="16">
        <f>IF(OR('Men''s Epée'!$A$3=1,'Men''s Epée'!$AQ$3=TRUE),IF(OR(L53&gt;=49,ISNUMBER(L53)=FALSE),0,VLOOKUP(L53,PointTable,M$3,TRUE)),0)</f>
        <v>0</v>
      </c>
      <c r="N53" s="17"/>
      <c r="O53" s="17"/>
      <c r="P53" s="17"/>
      <c r="Q53" s="17"/>
      <c r="R53" s="17"/>
      <c r="S53" s="17"/>
      <c r="T53" s="17"/>
      <c r="U53" s="17"/>
      <c r="V53" s="17"/>
      <c r="W53" s="18"/>
      <c r="X53" s="17"/>
      <c r="Y53" s="17"/>
      <c r="Z53" s="17"/>
      <c r="AA53" s="18"/>
      <c r="AC53" s="19">
        <f t="shared" si="67"/>
        <v>0</v>
      </c>
      <c r="AD53" s="19">
        <f t="shared" si="68"/>
        <v>0</v>
      </c>
      <c r="AE53" s="19">
        <f t="shared" si="69"/>
        <v>0</v>
      </c>
      <c r="AF53" s="19">
        <f t="shared" si="70"/>
        <v>0</v>
      </c>
      <c r="AG53" s="19">
        <f t="shared" si="71"/>
        <v>0</v>
      </c>
      <c r="AH53" s="19">
        <f t="shared" si="72"/>
        <v>0</v>
      </c>
      <c r="AI53" s="19">
        <f t="shared" si="73"/>
        <v>0</v>
      </c>
      <c r="AJ53" s="19">
        <f t="shared" si="74"/>
        <v>0</v>
      </c>
      <c r="AK53" s="19">
        <f t="shared" si="75"/>
        <v>0</v>
      </c>
      <c r="AL53" s="19">
        <f t="shared" si="76"/>
        <v>0</v>
      </c>
      <c r="AM53" s="19">
        <f t="shared" si="32"/>
        <v>0</v>
      </c>
      <c r="AN53" s="19">
        <f t="shared" si="57"/>
        <v>281</v>
      </c>
      <c r="AO53" s="19">
        <f t="shared" si="58"/>
        <v>0</v>
      </c>
      <c r="AP53" s="19">
        <f t="shared" si="59"/>
        <v>0</v>
      </c>
      <c r="AQ53" s="19">
        <f t="shared" si="60"/>
        <v>0</v>
      </c>
      <c r="AR53" s="19">
        <f t="shared" si="33"/>
        <v>0</v>
      </c>
      <c r="AS53" s="19">
        <f t="shared" si="34"/>
        <v>0</v>
      </c>
      <c r="AT53" s="19">
        <f t="shared" si="35"/>
        <v>0</v>
      </c>
      <c r="AU53" s="19">
        <f t="shared" si="36"/>
        <v>0</v>
      </c>
      <c r="AV53" s="19">
        <f t="shared" si="37"/>
        <v>0</v>
      </c>
      <c r="AW53" s="19">
        <f t="shared" si="77"/>
        <v>0</v>
      </c>
      <c r="AX53" s="19">
        <f t="shared" si="78"/>
        <v>0</v>
      </c>
      <c r="AY53" s="19">
        <f t="shared" si="79"/>
        <v>0</v>
      </c>
      <c r="AZ53" s="19">
        <f t="shared" si="80"/>
        <v>0</v>
      </c>
      <c r="BA53" s="19">
        <f t="shared" si="38"/>
        <v>281</v>
      </c>
      <c r="BB53" s="19">
        <f t="shared" si="61"/>
        <v>0</v>
      </c>
      <c r="BC53" s="19">
        <f t="shared" si="62"/>
        <v>0</v>
      </c>
      <c r="BE53" s="20">
        <f t="shared" si="81"/>
        <v>0</v>
      </c>
      <c r="BF53" s="20">
        <f t="shared" si="82"/>
        <v>0</v>
      </c>
      <c r="BG53" s="20">
        <f t="shared" si="83"/>
        <v>0</v>
      </c>
      <c r="BH53" s="20">
        <f t="shared" si="84"/>
        <v>0</v>
      </c>
      <c r="BI53" s="20">
        <f t="shared" si="85"/>
        <v>0</v>
      </c>
      <c r="BJ53" s="20">
        <f t="shared" si="86"/>
        <v>0</v>
      </c>
      <c r="BK53" s="20">
        <f t="shared" si="87"/>
        <v>0</v>
      </c>
      <c r="BL53" s="20">
        <f t="shared" si="88"/>
        <v>0</v>
      </c>
      <c r="BM53" s="20">
        <f t="shared" si="89"/>
        <v>0</v>
      </c>
      <c r="BN53" s="20">
        <f t="shared" si="90"/>
        <v>0</v>
      </c>
      <c r="BO53" s="8">
        <f t="shared" si="48"/>
        <v>0</v>
      </c>
      <c r="BP53" s="8">
        <f>IF('Men''s Epée'!$AN$3=TRUE,G53,0)</f>
        <v>281</v>
      </c>
      <c r="BQ53" s="8">
        <f>IF('Men''s Epée'!$AO$3=TRUE,I53,0)</f>
        <v>0</v>
      </c>
      <c r="BR53" s="8">
        <f>IF('Men''s Epée'!$AP$3=TRUE,K53,0)</f>
        <v>0</v>
      </c>
      <c r="BS53" s="8">
        <f>IF('Men''s Epée'!$AQ$3=TRUE,M53,0)</f>
        <v>0</v>
      </c>
      <c r="BT53" s="8">
        <f t="shared" si="49"/>
        <v>0</v>
      </c>
      <c r="BU53" s="8">
        <f t="shared" si="50"/>
        <v>0</v>
      </c>
      <c r="BV53" s="8">
        <f t="shared" si="51"/>
        <v>0</v>
      </c>
      <c r="BW53" s="8">
        <f t="shared" si="52"/>
        <v>0</v>
      </c>
      <c r="BX53" s="8">
        <f t="shared" si="53"/>
        <v>0</v>
      </c>
      <c r="BY53" s="20">
        <f t="shared" si="91"/>
        <v>0</v>
      </c>
      <c r="BZ53" s="20">
        <f t="shared" si="92"/>
        <v>0</v>
      </c>
      <c r="CA53" s="20">
        <f t="shared" si="93"/>
        <v>0</v>
      </c>
      <c r="CB53" s="20">
        <f t="shared" si="94"/>
        <v>0</v>
      </c>
      <c r="CC53" s="8">
        <f t="shared" si="54"/>
        <v>281</v>
      </c>
      <c r="CD53" s="8">
        <f t="shared" si="63"/>
        <v>0</v>
      </c>
      <c r="CE53" s="8">
        <f t="shared" si="64"/>
        <v>0</v>
      </c>
      <c r="CF53" s="8">
        <f t="shared" si="65"/>
        <v>281</v>
      </c>
    </row>
    <row r="54" spans="1:84" ht="13.5">
      <c r="A54" s="11" t="str">
        <f t="shared" si="0"/>
        <v>51</v>
      </c>
      <c r="B54" s="11">
        <f t="shared" si="66"/>
      </c>
      <c r="C54" s="12" t="s">
        <v>72</v>
      </c>
      <c r="D54" s="13">
        <v>1981</v>
      </c>
      <c r="E54" s="41">
        <f>ROUND(IF('Men''s Epée'!$A$3=1,AM54+BA54,BO54+CC54),0)</f>
        <v>277</v>
      </c>
      <c r="F54" s="14" t="s">
        <v>4</v>
      </c>
      <c r="G54" s="16">
        <f>IF(OR('Men''s Epée'!$A$3=1,'Men''s Epée'!$AN$3=TRUE),IF(OR(F54&gt;=49,ISNUMBER(F54)=FALSE),0,VLOOKUP(F54,PointTable,G$3,TRUE)),0)</f>
        <v>0</v>
      </c>
      <c r="H54" s="15">
        <v>31</v>
      </c>
      <c r="I54" s="16">
        <f>IF(OR('Men''s Epée'!$A$3=1,'Men''s Epée'!$AO$3=TRUE),IF(OR(H54&gt;=49,ISNUMBER(H54)=FALSE),0,VLOOKUP(H54,PointTable,I$3,TRUE)),0)</f>
        <v>277</v>
      </c>
      <c r="J54" s="15" t="s">
        <v>4</v>
      </c>
      <c r="K54" s="16">
        <f>IF(OR('Men''s Epée'!$A$3=1,'Men''s Epée'!$AP$3=TRUE),IF(OR(J54&gt;=33,ISNUMBER(J54)=FALSE),0,VLOOKUP(J54,PointTable,K$3,TRUE)),0)</f>
        <v>0</v>
      </c>
      <c r="L54" s="15" t="s">
        <v>4</v>
      </c>
      <c r="M54" s="16">
        <f>IF(OR('Men''s Epée'!$A$3=1,'Men''s Epée'!$AQ$3=TRUE),IF(OR(L54&gt;=49,ISNUMBER(L54)=FALSE),0,VLOOKUP(L54,PointTable,M$3,TRUE)),0)</f>
        <v>0</v>
      </c>
      <c r="N54" s="17"/>
      <c r="O54" s="17"/>
      <c r="P54" s="17"/>
      <c r="Q54" s="17"/>
      <c r="R54" s="17"/>
      <c r="S54" s="17"/>
      <c r="T54" s="17"/>
      <c r="U54" s="17"/>
      <c r="V54" s="17"/>
      <c r="W54" s="18"/>
      <c r="X54" s="17"/>
      <c r="Y54" s="17"/>
      <c r="Z54" s="17"/>
      <c r="AA54" s="18"/>
      <c r="AC54" s="19">
        <f t="shared" si="67"/>
        <v>0</v>
      </c>
      <c r="AD54" s="19">
        <f t="shared" si="68"/>
        <v>0</v>
      </c>
      <c r="AE54" s="19">
        <f t="shared" si="69"/>
        <v>0</v>
      </c>
      <c r="AF54" s="19">
        <f t="shared" si="70"/>
        <v>0</v>
      </c>
      <c r="AG54" s="19">
        <f t="shared" si="71"/>
        <v>0</v>
      </c>
      <c r="AH54" s="19">
        <f t="shared" si="72"/>
        <v>0</v>
      </c>
      <c r="AI54" s="19">
        <f t="shared" si="73"/>
        <v>0</v>
      </c>
      <c r="AJ54" s="19">
        <f t="shared" si="74"/>
        <v>0</v>
      </c>
      <c r="AK54" s="19">
        <f t="shared" si="75"/>
        <v>0</v>
      </c>
      <c r="AL54" s="19">
        <f t="shared" si="76"/>
        <v>0</v>
      </c>
      <c r="AM54" s="19">
        <f t="shared" si="32"/>
        <v>0</v>
      </c>
      <c r="AN54" s="19">
        <f t="shared" si="57"/>
        <v>0</v>
      </c>
      <c r="AO54" s="19">
        <f t="shared" si="58"/>
        <v>277</v>
      </c>
      <c r="AP54" s="19">
        <f t="shared" si="59"/>
        <v>0</v>
      </c>
      <c r="AQ54" s="19">
        <f t="shared" si="60"/>
        <v>0</v>
      </c>
      <c r="AR54" s="19">
        <f t="shared" si="33"/>
        <v>0</v>
      </c>
      <c r="AS54" s="19">
        <f t="shared" si="34"/>
        <v>0</v>
      </c>
      <c r="AT54" s="19">
        <f t="shared" si="35"/>
        <v>0</v>
      </c>
      <c r="AU54" s="19">
        <f t="shared" si="36"/>
        <v>0</v>
      </c>
      <c r="AV54" s="19">
        <f t="shared" si="37"/>
        <v>0</v>
      </c>
      <c r="AW54" s="19">
        <f t="shared" si="77"/>
        <v>0</v>
      </c>
      <c r="AX54" s="19">
        <f t="shared" si="78"/>
        <v>0</v>
      </c>
      <c r="AY54" s="19">
        <f t="shared" si="79"/>
        <v>0</v>
      </c>
      <c r="AZ54" s="19">
        <f t="shared" si="80"/>
        <v>0</v>
      </c>
      <c r="BA54" s="19">
        <f t="shared" si="38"/>
        <v>277</v>
      </c>
      <c r="BB54" s="19">
        <f t="shared" si="61"/>
        <v>0</v>
      </c>
      <c r="BC54" s="19">
        <f t="shared" si="62"/>
        <v>0</v>
      </c>
      <c r="BE54" s="20">
        <f t="shared" si="81"/>
        <v>0</v>
      </c>
      <c r="BF54" s="20">
        <f t="shared" si="82"/>
        <v>0</v>
      </c>
      <c r="BG54" s="20">
        <f t="shared" si="83"/>
        <v>0</v>
      </c>
      <c r="BH54" s="20">
        <f t="shared" si="84"/>
        <v>0</v>
      </c>
      <c r="BI54" s="20">
        <f t="shared" si="85"/>
        <v>0</v>
      </c>
      <c r="BJ54" s="20">
        <f t="shared" si="86"/>
        <v>0</v>
      </c>
      <c r="BK54" s="20">
        <f t="shared" si="87"/>
        <v>0</v>
      </c>
      <c r="BL54" s="20">
        <f t="shared" si="88"/>
        <v>0</v>
      </c>
      <c r="BM54" s="20">
        <f t="shared" si="89"/>
        <v>0</v>
      </c>
      <c r="BN54" s="20">
        <f t="shared" si="90"/>
        <v>0</v>
      </c>
      <c r="BO54" s="8">
        <f t="shared" si="48"/>
        <v>0</v>
      </c>
      <c r="BP54" s="8">
        <f>IF('Men''s Epée'!$AN$3=TRUE,G54,0)</f>
        <v>0</v>
      </c>
      <c r="BQ54" s="8">
        <f>IF('Men''s Epée'!$AO$3=TRUE,I54,0)</f>
        <v>277</v>
      </c>
      <c r="BR54" s="8">
        <f>IF('Men''s Epée'!$AP$3=TRUE,K54,0)</f>
        <v>0</v>
      </c>
      <c r="BS54" s="8">
        <f>IF('Men''s Epée'!$AQ$3=TRUE,M54,0)</f>
        <v>0</v>
      </c>
      <c r="BT54" s="8">
        <f t="shared" si="49"/>
        <v>0</v>
      </c>
      <c r="BU54" s="8">
        <f t="shared" si="50"/>
        <v>0</v>
      </c>
      <c r="BV54" s="8">
        <f t="shared" si="51"/>
        <v>0</v>
      </c>
      <c r="BW54" s="8">
        <f t="shared" si="52"/>
        <v>0</v>
      </c>
      <c r="BX54" s="8">
        <f t="shared" si="53"/>
        <v>0</v>
      </c>
      <c r="BY54" s="20">
        <f t="shared" si="91"/>
        <v>0</v>
      </c>
      <c r="BZ54" s="20">
        <f t="shared" si="92"/>
        <v>0</v>
      </c>
      <c r="CA54" s="20">
        <f t="shared" si="93"/>
        <v>0</v>
      </c>
      <c r="CB54" s="20">
        <f t="shared" si="94"/>
        <v>0</v>
      </c>
      <c r="CC54" s="8">
        <f t="shared" si="54"/>
        <v>277</v>
      </c>
      <c r="CD54" s="8">
        <f t="shared" si="63"/>
        <v>0</v>
      </c>
      <c r="CE54" s="8">
        <f t="shared" si="64"/>
        <v>0</v>
      </c>
      <c r="CF54" s="8">
        <f t="shared" si="65"/>
        <v>277</v>
      </c>
    </row>
    <row r="55" spans="1:84" ht="13.5">
      <c r="A55" s="11" t="str">
        <f t="shared" si="0"/>
        <v>52</v>
      </c>
      <c r="B55" s="11" t="str">
        <f t="shared" si="22"/>
        <v>#</v>
      </c>
      <c r="C55" s="12" t="s">
        <v>374</v>
      </c>
      <c r="D55" s="30">
        <v>1987</v>
      </c>
      <c r="E55" s="41">
        <f>ROUND(IF('Men''s Epée'!$A$3=1,AM55+BA55,BO55+CC55),0)</f>
        <v>275</v>
      </c>
      <c r="F55" s="14" t="s">
        <v>4</v>
      </c>
      <c r="G55" s="16">
        <f>IF(OR('Men''s Epée'!$A$3=1,'Men''s Epée'!$AN$3=TRUE),IF(OR(F55&gt;=49,ISNUMBER(F55)=FALSE),0,VLOOKUP(F55,PointTable,G$3,TRUE)),0)</f>
        <v>0</v>
      </c>
      <c r="H55" s="15" t="s">
        <v>4</v>
      </c>
      <c r="I55" s="16">
        <f>IF(OR('Men''s Epée'!$A$3=1,'Men''s Epée'!$AO$3=TRUE),IF(OR(H55&gt;=49,ISNUMBER(H55)=FALSE),0,VLOOKUP(H55,PointTable,I$3,TRUE)),0)</f>
        <v>0</v>
      </c>
      <c r="J55" s="15">
        <v>32</v>
      </c>
      <c r="K55" s="16">
        <f>IF(OR('Men''s Epée'!$A$3=1,'Men''s Epée'!$AP$3=TRUE),IF(OR(J55&gt;=33,ISNUMBER(J55)=FALSE),0,VLOOKUP(J55,PointTable,K$3,TRUE)),0)</f>
        <v>275</v>
      </c>
      <c r="L55" s="15" t="s">
        <v>4</v>
      </c>
      <c r="M55" s="16">
        <f>IF(OR('Men''s Epée'!$A$3=1,'Men''s Epée'!$AQ$3=TRUE),IF(OR(L55&gt;=49,ISNUMBER(L55)=FALSE),0,VLOOKUP(L55,PointTable,M$3,TRUE)),0)</f>
        <v>0</v>
      </c>
      <c r="N55" s="17"/>
      <c r="O55" s="17"/>
      <c r="P55" s="17"/>
      <c r="Q55" s="17"/>
      <c r="R55" s="17"/>
      <c r="S55" s="17"/>
      <c r="T55" s="17"/>
      <c r="U55" s="17"/>
      <c r="V55" s="17"/>
      <c r="W55" s="18"/>
      <c r="X55" s="17"/>
      <c r="Y55" s="17"/>
      <c r="Z55" s="17"/>
      <c r="AA55" s="18"/>
      <c r="AC55" s="19">
        <f t="shared" si="67"/>
        <v>0</v>
      </c>
      <c r="AD55" s="19">
        <f aca="true" t="shared" si="95" ref="AD55:AL55">ABS(O55)</f>
        <v>0</v>
      </c>
      <c r="AE55" s="19">
        <f t="shared" si="95"/>
        <v>0</v>
      </c>
      <c r="AF55" s="19">
        <f t="shared" si="95"/>
        <v>0</v>
      </c>
      <c r="AG55" s="19">
        <f t="shared" si="95"/>
        <v>0</v>
      </c>
      <c r="AH55" s="19">
        <f t="shared" si="95"/>
        <v>0</v>
      </c>
      <c r="AI55" s="19">
        <f t="shared" si="95"/>
        <v>0</v>
      </c>
      <c r="AJ55" s="19">
        <f t="shared" si="95"/>
        <v>0</v>
      </c>
      <c r="AK55" s="19">
        <f t="shared" si="95"/>
        <v>0</v>
      </c>
      <c r="AL55" s="19">
        <f t="shared" si="95"/>
        <v>0</v>
      </c>
      <c r="AM55" s="19">
        <f t="shared" si="32"/>
        <v>0</v>
      </c>
      <c r="AN55" s="19">
        <f>G55</f>
        <v>0</v>
      </c>
      <c r="AO55" s="19">
        <f>I55</f>
        <v>0</v>
      </c>
      <c r="AP55" s="19">
        <f>K55</f>
        <v>275</v>
      </c>
      <c r="AQ55" s="19">
        <f>M55</f>
        <v>0</v>
      </c>
      <c r="AR55" s="19">
        <f t="shared" si="33"/>
        <v>0</v>
      </c>
      <c r="AS55" s="19">
        <f t="shared" si="34"/>
        <v>0</v>
      </c>
      <c r="AT55" s="19">
        <f t="shared" si="35"/>
        <v>0</v>
      </c>
      <c r="AU55" s="19">
        <f t="shared" si="36"/>
        <v>0</v>
      </c>
      <c r="AV55" s="19">
        <f t="shared" si="37"/>
        <v>0</v>
      </c>
      <c r="AW55" s="19">
        <f>ABS(X55)</f>
        <v>0</v>
      </c>
      <c r="AX55" s="19">
        <f>ABS(Y55)</f>
        <v>0</v>
      </c>
      <c r="AY55" s="19">
        <f>ABS(Z55)</f>
        <v>0</v>
      </c>
      <c r="AZ55" s="19">
        <f>ABS(AA55)</f>
        <v>0</v>
      </c>
      <c r="BA55" s="19">
        <f t="shared" si="38"/>
        <v>275</v>
      </c>
      <c r="BB55" s="19">
        <f>LARGE(AR55:AZ55,1)</f>
        <v>0</v>
      </c>
      <c r="BC55" s="19">
        <f>LARGE(AR55:AZ55,2)</f>
        <v>0</v>
      </c>
      <c r="BE55" s="20">
        <f t="shared" si="81"/>
        <v>0</v>
      </c>
      <c r="BF55" s="20">
        <f aca="true" t="shared" si="96" ref="BF55:BN55">MAX(O55,0)</f>
        <v>0</v>
      </c>
      <c r="BG55" s="20">
        <f t="shared" si="96"/>
        <v>0</v>
      </c>
      <c r="BH55" s="20">
        <f t="shared" si="96"/>
        <v>0</v>
      </c>
      <c r="BI55" s="20">
        <f t="shared" si="96"/>
        <v>0</v>
      </c>
      <c r="BJ55" s="20">
        <f t="shared" si="96"/>
        <v>0</v>
      </c>
      <c r="BK55" s="20">
        <f t="shared" si="96"/>
        <v>0</v>
      </c>
      <c r="BL55" s="20">
        <f t="shared" si="96"/>
        <v>0</v>
      </c>
      <c r="BM55" s="20">
        <f t="shared" si="96"/>
        <v>0</v>
      </c>
      <c r="BN55" s="20">
        <f t="shared" si="96"/>
        <v>0</v>
      </c>
      <c r="BO55" s="8">
        <f t="shared" si="48"/>
        <v>0</v>
      </c>
      <c r="BP55" s="8">
        <f>IF('Men''s Epée'!$AN$3=TRUE,G55,0)</f>
        <v>0</v>
      </c>
      <c r="BQ55" s="8">
        <f>IF('Men''s Epée'!$AO$3=TRUE,I55,0)</f>
        <v>0</v>
      </c>
      <c r="BR55" s="8">
        <f>IF('Men''s Epée'!$AP$3=TRUE,K55,0)</f>
        <v>275</v>
      </c>
      <c r="BS55" s="8">
        <f>IF('Men''s Epée'!$AQ$3=TRUE,M55,0)</f>
        <v>0</v>
      </c>
      <c r="BT55" s="8">
        <f t="shared" si="49"/>
        <v>0</v>
      </c>
      <c r="BU55" s="8">
        <f t="shared" si="50"/>
        <v>0</v>
      </c>
      <c r="BV55" s="8">
        <f t="shared" si="51"/>
        <v>0</v>
      </c>
      <c r="BW55" s="8">
        <f t="shared" si="52"/>
        <v>0</v>
      </c>
      <c r="BX55" s="8">
        <f t="shared" si="53"/>
        <v>0</v>
      </c>
      <c r="BY55" s="20">
        <f>MAX(X55,0)</f>
        <v>0</v>
      </c>
      <c r="BZ55" s="20">
        <f>MAX(Y55,0)</f>
        <v>0</v>
      </c>
      <c r="CA55" s="20">
        <f>MAX(Z55,0)</f>
        <v>0</v>
      </c>
      <c r="CB55" s="20">
        <f>MAX(AA55,0)</f>
        <v>0</v>
      </c>
      <c r="CC55" s="8">
        <f t="shared" si="54"/>
        <v>275</v>
      </c>
      <c r="CD55" s="8">
        <f>LARGE(BT55:CB55,1)</f>
        <v>0</v>
      </c>
      <c r="CE55" s="8">
        <f>LARGE(BT55:CB55,2)</f>
        <v>0</v>
      </c>
      <c r="CF55" s="8">
        <f>ROUND(BO55+CC55,0)</f>
        <v>275</v>
      </c>
    </row>
    <row r="56" spans="38:46" ht="13.5">
      <c r="AL56" s="8"/>
      <c r="AM56" s="8"/>
      <c r="AN56" s="8"/>
      <c r="AO56" s="8"/>
      <c r="AP56" s="20"/>
      <c r="AQ56" s="20"/>
      <c r="AR56" s="20"/>
      <c r="AS56" s="20"/>
      <c r="AT56" s="8"/>
    </row>
    <row r="57" spans="3:46" ht="13.5">
      <c r="C57" s="24" t="s">
        <v>12</v>
      </c>
      <c r="F57" s="19"/>
      <c r="G57" s="19"/>
      <c r="L57" s="25" t="s">
        <v>13</v>
      </c>
      <c r="M57" s="25" t="s">
        <v>14</v>
      </c>
      <c r="N57" s="22"/>
      <c r="O57" s="22"/>
      <c r="P57" s="22"/>
      <c r="Q57" s="22"/>
      <c r="R57" s="22"/>
      <c r="S57" s="22"/>
      <c r="T57" s="22"/>
      <c r="U57" s="22"/>
      <c r="V57" s="22"/>
      <c r="AL57" s="8"/>
      <c r="AM57" s="8"/>
      <c r="AN57" s="8"/>
      <c r="AO57" s="8"/>
      <c r="AP57" s="20"/>
      <c r="AQ57" s="20"/>
      <c r="AR57" s="20"/>
      <c r="AS57" s="20"/>
      <c r="AT57" s="8"/>
    </row>
    <row r="58" spans="3:46" ht="13.5">
      <c r="C58" s="12" t="s">
        <v>193</v>
      </c>
      <c r="D58" s="13" t="s">
        <v>287</v>
      </c>
      <c r="F58" s="19"/>
      <c r="G58" s="19"/>
      <c r="L58" s="26">
        <v>29</v>
      </c>
      <c r="M58" s="27">
        <v>428.188</v>
      </c>
      <c r="N58" s="28"/>
      <c r="O58"/>
      <c r="P58" s="28"/>
      <c r="Q58" s="28"/>
      <c r="R58" s="28"/>
      <c r="S58" s="28"/>
      <c r="T58" s="28"/>
      <c r="U58" s="28"/>
      <c r="V58" s="28"/>
      <c r="AL58" s="8"/>
      <c r="AM58" s="8"/>
      <c r="AN58" s="8"/>
      <c r="AO58" s="8"/>
      <c r="AP58" s="20"/>
      <c r="AQ58" s="20"/>
      <c r="AR58" s="20"/>
      <c r="AS58" s="20"/>
      <c r="AT58" s="8"/>
    </row>
    <row r="59" spans="3:46" ht="13.5">
      <c r="C59" s="12" t="s">
        <v>78</v>
      </c>
      <c r="D59" s="13" t="s">
        <v>408</v>
      </c>
      <c r="F59" s="19"/>
      <c r="G59" s="19"/>
      <c r="L59" s="26">
        <v>20</v>
      </c>
      <c r="M59" s="27">
        <v>157.98600000000002</v>
      </c>
      <c r="N59" s="28"/>
      <c r="O59"/>
      <c r="P59" s="28"/>
      <c r="Q59" s="28"/>
      <c r="R59" s="28"/>
      <c r="S59" s="28"/>
      <c r="T59" s="28"/>
      <c r="U59" s="28"/>
      <c r="V59" s="28"/>
      <c r="AL59" s="8"/>
      <c r="AM59" s="8"/>
      <c r="AN59" s="8"/>
      <c r="AO59" s="8"/>
      <c r="AP59" s="20"/>
      <c r="AQ59" s="20"/>
      <c r="AR59" s="20"/>
      <c r="AS59" s="20"/>
      <c r="AT59" s="8"/>
    </row>
    <row r="60" spans="3:46" ht="13.5">
      <c r="C60" s="12" t="s">
        <v>115</v>
      </c>
      <c r="D60" s="13" t="s">
        <v>287</v>
      </c>
      <c r="F60" s="19"/>
      <c r="G60" s="19"/>
      <c r="L60" s="26">
        <v>13</v>
      </c>
      <c r="M60" s="27">
        <v>792.2760000000001</v>
      </c>
      <c r="N60" s="28"/>
      <c r="O60"/>
      <c r="P60" s="28"/>
      <c r="Q60" s="28"/>
      <c r="R60" s="28"/>
      <c r="S60" s="28"/>
      <c r="T60" s="28"/>
      <c r="U60" s="28"/>
      <c r="V60" s="28"/>
      <c r="AL60" s="8"/>
      <c r="AM60" s="8"/>
      <c r="AN60" s="8"/>
      <c r="AO60" s="8"/>
      <c r="AP60" s="20"/>
      <c r="AQ60" s="20"/>
      <c r="AR60" s="20"/>
      <c r="AS60" s="20"/>
      <c r="AT60" s="8"/>
    </row>
    <row r="61" spans="3:46" ht="13.5">
      <c r="C61" s="12" t="s">
        <v>330</v>
      </c>
      <c r="D61" s="13" t="s">
        <v>331</v>
      </c>
      <c r="F61" s="19"/>
      <c r="G61" s="19"/>
      <c r="L61" s="26">
        <v>15</v>
      </c>
      <c r="M61" s="27">
        <v>32.724</v>
      </c>
      <c r="N61" s="28"/>
      <c r="O61"/>
      <c r="P61" s="28"/>
      <c r="Q61" s="28"/>
      <c r="R61" s="28"/>
      <c r="S61" s="28"/>
      <c r="T61" s="28"/>
      <c r="U61" s="28"/>
      <c r="V61" s="28"/>
      <c r="AL61" s="8"/>
      <c r="AM61" s="8"/>
      <c r="AN61" s="8"/>
      <c r="AO61" s="8"/>
      <c r="AP61" s="20"/>
      <c r="AQ61" s="20"/>
      <c r="AR61" s="20"/>
      <c r="AS61" s="20"/>
      <c r="AT61" s="8"/>
    </row>
    <row r="62" spans="3:46" ht="13.5">
      <c r="C62" s="12" t="s">
        <v>202</v>
      </c>
      <c r="D62" s="13" t="s">
        <v>287</v>
      </c>
      <c r="F62" s="19"/>
      <c r="G62" s="19"/>
      <c r="L62" s="26">
        <v>21</v>
      </c>
      <c r="M62" s="27">
        <v>507.672</v>
      </c>
      <c r="N62" s="28"/>
      <c r="O62"/>
      <c r="P62" s="28"/>
      <c r="Q62" s="28"/>
      <c r="R62" s="28"/>
      <c r="S62" s="28"/>
      <c r="T62" s="28"/>
      <c r="U62" s="28"/>
      <c r="V62" s="28"/>
      <c r="AL62" s="8"/>
      <c r="AM62" s="8"/>
      <c r="AN62" s="8"/>
      <c r="AO62" s="8"/>
      <c r="AP62" s="20"/>
      <c r="AQ62" s="20"/>
      <c r="AR62" s="20"/>
      <c r="AS62" s="20"/>
      <c r="AT62" s="8"/>
    </row>
    <row r="63" spans="3:46" ht="13.5">
      <c r="C63" s="32" t="s">
        <v>32</v>
      </c>
      <c r="D63" s="13" t="s">
        <v>333</v>
      </c>
      <c r="F63" s="19"/>
      <c r="G63" s="19"/>
      <c r="L63" s="33">
        <v>56</v>
      </c>
      <c r="M63" s="13">
        <v>200</v>
      </c>
      <c r="N63" s="28"/>
      <c r="O63"/>
      <c r="P63" s="28"/>
      <c r="Q63" s="28"/>
      <c r="R63" s="28"/>
      <c r="S63" s="28"/>
      <c r="T63" s="28"/>
      <c r="U63" s="28"/>
      <c r="V63" s="28"/>
      <c r="AL63" s="8"/>
      <c r="AM63" s="8"/>
      <c r="AN63" s="8"/>
      <c r="AO63" s="8"/>
      <c r="AP63" s="20"/>
      <c r="AQ63" s="20"/>
      <c r="AR63" s="20"/>
      <c r="AS63" s="20"/>
      <c r="AT63" s="8"/>
    </row>
    <row r="64" spans="3:46" ht="13.5">
      <c r="C64" s="12" t="s">
        <v>28</v>
      </c>
      <c r="D64" s="13" t="s">
        <v>287</v>
      </c>
      <c r="F64" s="19"/>
      <c r="G64" s="19"/>
      <c r="L64" s="26">
        <v>1</v>
      </c>
      <c r="M64" s="27">
        <v>1538.4</v>
      </c>
      <c r="N64" s="28"/>
      <c r="O64"/>
      <c r="P64" s="28"/>
      <c r="Q64" s="28"/>
      <c r="R64" s="28"/>
      <c r="S64" s="28"/>
      <c r="T64" s="28"/>
      <c r="U64" s="28"/>
      <c r="V64" s="28"/>
      <c r="AL64" s="8"/>
      <c r="AM64" s="8"/>
      <c r="AN64" s="8"/>
      <c r="AO64" s="8"/>
      <c r="AP64" s="20"/>
      <c r="AQ64" s="20"/>
      <c r="AR64" s="20"/>
      <c r="AS64" s="20"/>
      <c r="AT64" s="8"/>
    </row>
    <row r="65" spans="3:46" ht="13.5">
      <c r="C65" s="12" t="s">
        <v>27</v>
      </c>
      <c r="D65" s="13" t="s">
        <v>287</v>
      </c>
      <c r="F65" s="19"/>
      <c r="G65" s="19"/>
      <c r="L65" s="26">
        <v>20</v>
      </c>
      <c r="M65" s="27">
        <v>515.364</v>
      </c>
      <c r="N65" s="28"/>
      <c r="O65"/>
      <c r="P65" s="28"/>
      <c r="Q65" s="28"/>
      <c r="R65" s="28"/>
      <c r="S65" s="28"/>
      <c r="T65" s="28"/>
      <c r="U65" s="28"/>
      <c r="V65" s="28"/>
      <c r="AL65" s="8"/>
      <c r="AM65" s="8"/>
      <c r="AN65" s="8"/>
      <c r="AO65" s="8"/>
      <c r="AP65" s="20"/>
      <c r="AQ65" s="20"/>
      <c r="AR65" s="20"/>
      <c r="AS65" s="20"/>
      <c r="AT65" s="8"/>
    </row>
    <row r="66" spans="14:46" ht="13.5">
      <c r="N66" s="22"/>
      <c r="O66"/>
      <c r="P66" s="22"/>
      <c r="Q66" s="22"/>
      <c r="R66" s="22"/>
      <c r="S66" s="22"/>
      <c r="T66" s="22"/>
      <c r="U66" s="22"/>
      <c r="V66" s="22"/>
      <c r="AL66" s="8"/>
      <c r="AM66" s="8"/>
      <c r="AN66" s="8"/>
      <c r="AO66" s="8"/>
      <c r="AP66" s="20"/>
      <c r="AQ66" s="20"/>
      <c r="AR66" s="20"/>
      <c r="AS66" s="20"/>
      <c r="AT66" s="8"/>
    </row>
    <row r="67" spans="3:46" ht="13.5">
      <c r="C67" s="24" t="s">
        <v>15</v>
      </c>
      <c r="F67" s="19"/>
      <c r="G67" s="19"/>
      <c r="L67" s="25" t="s">
        <v>13</v>
      </c>
      <c r="M67" s="25" t="s">
        <v>14</v>
      </c>
      <c r="N67" s="28"/>
      <c r="O67"/>
      <c r="P67" s="28"/>
      <c r="Q67" s="28"/>
      <c r="R67" s="28"/>
      <c r="S67" s="28"/>
      <c r="T67" s="28"/>
      <c r="U67" s="28"/>
      <c r="V67" s="28"/>
      <c r="AL67" s="8"/>
      <c r="AM67" s="8"/>
      <c r="AN67" s="8"/>
      <c r="AO67" s="8"/>
      <c r="AP67" s="20"/>
      <c r="AQ67" s="20"/>
      <c r="AR67" s="20"/>
      <c r="AS67" s="20"/>
      <c r="AT67" s="8"/>
    </row>
    <row r="68" spans="2:46" ht="13.5">
      <c r="B68" s="33"/>
      <c r="C68" s="32" t="s">
        <v>193</v>
      </c>
      <c r="D68" s="13" t="s">
        <v>313</v>
      </c>
      <c r="F68" s="19"/>
      <c r="G68" s="19"/>
      <c r="L68" s="33">
        <v>56</v>
      </c>
      <c r="M68" s="13">
        <v>200</v>
      </c>
      <c r="N68" s="28"/>
      <c r="O68"/>
      <c r="P68" s="28"/>
      <c r="Q68" s="28"/>
      <c r="R68" s="28"/>
      <c r="S68" s="28"/>
      <c r="T68" s="28"/>
      <c r="U68" s="28"/>
      <c r="V68" s="28"/>
      <c r="AL68" s="8"/>
      <c r="AM68" s="8"/>
      <c r="AN68" s="8"/>
      <c r="AO68" s="8"/>
      <c r="AP68" s="20"/>
      <c r="AQ68" s="20"/>
      <c r="AR68" s="20"/>
      <c r="AS68" s="20"/>
      <c r="AT68" s="8"/>
    </row>
    <row r="69" spans="2:46" ht="13.5">
      <c r="B69" s="33"/>
      <c r="C69" s="32" t="s">
        <v>193</v>
      </c>
      <c r="D69" s="13" t="s">
        <v>401</v>
      </c>
      <c r="F69" s="19"/>
      <c r="G69" s="19"/>
      <c r="L69" s="33">
        <v>40</v>
      </c>
      <c r="M69" s="13">
        <v>200</v>
      </c>
      <c r="N69" s="28"/>
      <c r="O69"/>
      <c r="P69" s="28"/>
      <c r="Q69" s="28"/>
      <c r="R69" s="28"/>
      <c r="S69" s="28"/>
      <c r="T69" s="28"/>
      <c r="U69" s="28"/>
      <c r="V69" s="28"/>
      <c r="AL69" s="8"/>
      <c r="AM69" s="8"/>
      <c r="AN69" s="8"/>
      <c r="AO69" s="8"/>
      <c r="AP69" s="20"/>
      <c r="AQ69" s="20"/>
      <c r="AR69" s="20"/>
      <c r="AS69" s="20"/>
      <c r="AT69" s="8"/>
    </row>
    <row r="70" spans="2:46" ht="13.5">
      <c r="B70" s="33"/>
      <c r="C70" s="31" t="s">
        <v>193</v>
      </c>
      <c r="D70" s="13" t="s">
        <v>439</v>
      </c>
      <c r="F70" s="19"/>
      <c r="G70" s="19"/>
      <c r="L70" s="26">
        <v>30</v>
      </c>
      <c r="M70" s="27">
        <v>465.63</v>
      </c>
      <c r="N70" s="28"/>
      <c r="O70"/>
      <c r="P70" s="28"/>
      <c r="Q70" s="28"/>
      <c r="R70" s="28"/>
      <c r="S70" s="28"/>
      <c r="T70" s="28"/>
      <c r="U70" s="28"/>
      <c r="V70" s="28"/>
      <c r="AL70" s="8"/>
      <c r="AM70" s="8"/>
      <c r="AN70" s="8"/>
      <c r="AO70" s="8"/>
      <c r="AP70" s="20"/>
      <c r="AQ70" s="20"/>
      <c r="AR70" s="20"/>
      <c r="AS70" s="20"/>
      <c r="AT70" s="8"/>
    </row>
    <row r="71" spans="2:46" ht="13.5">
      <c r="B71" s="33"/>
      <c r="C71" s="31" t="s">
        <v>440</v>
      </c>
      <c r="D71" s="13" t="s">
        <v>439</v>
      </c>
      <c r="F71" s="19"/>
      <c r="G71" s="19"/>
      <c r="L71" s="26">
        <v>8</v>
      </c>
      <c r="M71" s="27">
        <v>1159.842</v>
      </c>
      <c r="N71" s="28"/>
      <c r="O71"/>
      <c r="P71" s="28"/>
      <c r="Q71" s="28"/>
      <c r="R71" s="28"/>
      <c r="S71" s="28"/>
      <c r="T71" s="28"/>
      <c r="U71" s="28"/>
      <c r="V71" s="28"/>
      <c r="AL71" s="8"/>
      <c r="AM71" s="8"/>
      <c r="AN71" s="8"/>
      <c r="AO71" s="8"/>
      <c r="AP71" s="20"/>
      <c r="AQ71" s="20"/>
      <c r="AR71" s="20"/>
      <c r="AS71" s="20"/>
      <c r="AT71" s="8"/>
    </row>
    <row r="72" spans="2:46" ht="13.5">
      <c r="B72" s="33"/>
      <c r="C72" s="31" t="s">
        <v>80</v>
      </c>
      <c r="D72" s="13" t="s">
        <v>439</v>
      </c>
      <c r="F72" s="19"/>
      <c r="G72" s="19"/>
      <c r="L72" s="26">
        <v>28</v>
      </c>
      <c r="M72" s="27">
        <v>476.918</v>
      </c>
      <c r="N72" s="28"/>
      <c r="O72"/>
      <c r="P72" s="28"/>
      <c r="Q72" s="28"/>
      <c r="R72" s="28"/>
      <c r="S72" s="28"/>
      <c r="T72" s="28"/>
      <c r="U72" s="28"/>
      <c r="V72" s="28"/>
      <c r="AL72" s="8"/>
      <c r="AM72" s="8"/>
      <c r="AN72" s="8"/>
      <c r="AO72" s="8"/>
      <c r="AP72" s="20"/>
      <c r="AQ72" s="20"/>
      <c r="AR72" s="20"/>
      <c r="AS72" s="20"/>
      <c r="AT72" s="8"/>
    </row>
    <row r="73" spans="2:46" ht="13.5">
      <c r="B73" s="33"/>
      <c r="C73" s="31" t="s">
        <v>78</v>
      </c>
      <c r="D73" s="13" t="s">
        <v>439</v>
      </c>
      <c r="F73" s="19"/>
      <c r="G73" s="19"/>
      <c r="L73" s="26">
        <v>15</v>
      </c>
      <c r="M73" s="27">
        <v>855.066</v>
      </c>
      <c r="N73" s="28"/>
      <c r="O73"/>
      <c r="P73" s="28"/>
      <c r="Q73" s="28"/>
      <c r="R73" s="28"/>
      <c r="S73" s="28"/>
      <c r="T73" s="28"/>
      <c r="U73" s="28"/>
      <c r="V73" s="28"/>
      <c r="AL73" s="8"/>
      <c r="AM73" s="8"/>
      <c r="AN73" s="8"/>
      <c r="AO73" s="8"/>
      <c r="AP73" s="20"/>
      <c r="AQ73" s="20"/>
      <c r="AR73" s="20"/>
      <c r="AS73" s="20"/>
      <c r="AT73" s="8"/>
    </row>
    <row r="74" spans="2:46" ht="13.5">
      <c r="B74" s="33"/>
      <c r="C74" s="31" t="s">
        <v>208</v>
      </c>
      <c r="D74" s="13" t="s">
        <v>260</v>
      </c>
      <c r="F74" s="19"/>
      <c r="G74" s="19"/>
      <c r="L74" s="26">
        <v>28</v>
      </c>
      <c r="M74" s="27">
        <v>502.944</v>
      </c>
      <c r="N74" s="28"/>
      <c r="O74"/>
      <c r="P74" s="28"/>
      <c r="Q74" s="28"/>
      <c r="R74" s="28"/>
      <c r="S74" s="28"/>
      <c r="T74" s="28"/>
      <c r="U74" s="28"/>
      <c r="V74" s="28"/>
      <c r="AL74" s="8"/>
      <c r="AM74" s="8"/>
      <c r="AN74" s="8"/>
      <c r="AO74" s="8"/>
      <c r="AP74" s="20"/>
      <c r="AQ74" s="20"/>
      <c r="AR74" s="20"/>
      <c r="AS74" s="20"/>
      <c r="AT74" s="8"/>
    </row>
    <row r="75" spans="2:46" ht="13.5">
      <c r="B75" s="33"/>
      <c r="C75" s="31" t="s">
        <v>208</v>
      </c>
      <c r="D75" s="13" t="s">
        <v>302</v>
      </c>
      <c r="F75" s="19"/>
      <c r="G75" s="19"/>
      <c r="L75" s="33">
        <v>16</v>
      </c>
      <c r="M75" s="13">
        <v>1200</v>
      </c>
      <c r="N75" s="28"/>
      <c r="O75"/>
      <c r="P75" s="28"/>
      <c r="Q75" s="28"/>
      <c r="R75" s="28"/>
      <c r="S75" s="28"/>
      <c r="T75" s="28"/>
      <c r="U75" s="28"/>
      <c r="V75" s="28"/>
      <c r="AL75" s="8"/>
      <c r="AM75" s="8"/>
      <c r="AN75" s="8"/>
      <c r="AO75" s="8"/>
      <c r="AP75" s="20"/>
      <c r="AQ75" s="20"/>
      <c r="AR75" s="20"/>
      <c r="AS75" s="20"/>
      <c r="AT75" s="8"/>
    </row>
    <row r="76" spans="2:46" ht="13.5">
      <c r="B76" s="33"/>
      <c r="C76" s="32" t="s">
        <v>208</v>
      </c>
      <c r="D76" s="13" t="s">
        <v>313</v>
      </c>
      <c r="F76" s="19"/>
      <c r="G76" s="19"/>
      <c r="L76" s="33">
        <v>45</v>
      </c>
      <c r="M76" s="13">
        <v>200</v>
      </c>
      <c r="N76" s="28"/>
      <c r="O76"/>
      <c r="P76" s="28"/>
      <c r="Q76" s="28"/>
      <c r="R76" s="28"/>
      <c r="S76" s="28"/>
      <c r="T76" s="28"/>
      <c r="U76" s="28"/>
      <c r="V76" s="28"/>
      <c r="AL76" s="8"/>
      <c r="AM76" s="8"/>
      <c r="AN76" s="8"/>
      <c r="AO76" s="8"/>
      <c r="AP76" s="20"/>
      <c r="AQ76" s="20"/>
      <c r="AR76" s="20"/>
      <c r="AS76" s="20"/>
      <c r="AT76" s="8"/>
    </row>
    <row r="77" spans="2:46" ht="13.5">
      <c r="B77" s="33"/>
      <c r="C77" s="32" t="s">
        <v>208</v>
      </c>
      <c r="D77" s="13" t="s">
        <v>419</v>
      </c>
      <c r="F77" s="19"/>
      <c r="G77" s="19"/>
      <c r="L77" s="33">
        <v>63</v>
      </c>
      <c r="M77" s="13">
        <v>200</v>
      </c>
      <c r="N77" s="28"/>
      <c r="O77"/>
      <c r="P77" s="28"/>
      <c r="Q77" s="28"/>
      <c r="R77" s="28"/>
      <c r="S77" s="28"/>
      <c r="T77" s="28"/>
      <c r="U77" s="28"/>
      <c r="V77" s="28"/>
      <c r="AL77" s="8"/>
      <c r="AM77" s="8"/>
      <c r="AN77" s="8"/>
      <c r="AO77" s="8"/>
      <c r="AP77" s="20"/>
      <c r="AQ77" s="20"/>
      <c r="AR77" s="20"/>
      <c r="AS77" s="20"/>
      <c r="AT77" s="8"/>
    </row>
    <row r="78" spans="2:46" ht="13.5">
      <c r="B78" s="33"/>
      <c r="C78" s="31" t="s">
        <v>208</v>
      </c>
      <c r="D78" s="13" t="s">
        <v>439</v>
      </c>
      <c r="F78" s="19"/>
      <c r="G78" s="19"/>
      <c r="L78" s="26">
        <v>16</v>
      </c>
      <c r="M78" s="27">
        <v>846.6</v>
      </c>
      <c r="N78" s="28"/>
      <c r="O78"/>
      <c r="P78" s="28"/>
      <c r="Q78" s="28"/>
      <c r="R78" s="28"/>
      <c r="S78" s="28"/>
      <c r="T78" s="28"/>
      <c r="U78" s="28"/>
      <c r="V78" s="28"/>
      <c r="AL78" s="8"/>
      <c r="AM78" s="8"/>
      <c r="AN78" s="8"/>
      <c r="AO78" s="8"/>
      <c r="AP78" s="20"/>
      <c r="AQ78" s="20"/>
      <c r="AR78" s="20"/>
      <c r="AS78" s="20"/>
      <c r="AT78" s="8"/>
    </row>
    <row r="79" spans="2:46" ht="13.5">
      <c r="B79" s="33"/>
      <c r="C79" s="31" t="s">
        <v>115</v>
      </c>
      <c r="D79" s="13" t="s">
        <v>221</v>
      </c>
      <c r="F79" s="19"/>
      <c r="G79" s="19"/>
      <c r="L79" s="33">
        <v>40</v>
      </c>
      <c r="M79" s="13">
        <v>264</v>
      </c>
      <c r="N79" s="28"/>
      <c r="O79"/>
      <c r="P79" s="28"/>
      <c r="Q79" s="28"/>
      <c r="R79" s="28"/>
      <c r="S79" s="28"/>
      <c r="T79" s="28"/>
      <c r="U79" s="28"/>
      <c r="V79" s="28"/>
      <c r="AL79" s="8"/>
      <c r="AM79" s="8"/>
      <c r="AN79" s="8"/>
      <c r="AO79" s="8"/>
      <c r="AP79" s="20"/>
      <c r="AQ79" s="20"/>
      <c r="AR79" s="20"/>
      <c r="AS79" s="20"/>
      <c r="AT79" s="8"/>
    </row>
    <row r="80" spans="2:46" ht="13.5">
      <c r="B80" s="33"/>
      <c r="C80" s="31" t="s">
        <v>115</v>
      </c>
      <c r="D80" s="13" t="s">
        <v>260</v>
      </c>
      <c r="F80" s="19"/>
      <c r="G80" s="19"/>
      <c r="L80" s="26">
        <v>32</v>
      </c>
      <c r="M80" s="27">
        <v>479.136</v>
      </c>
      <c r="N80" s="28"/>
      <c r="O80"/>
      <c r="P80" s="28"/>
      <c r="Q80" s="28"/>
      <c r="R80" s="28"/>
      <c r="S80" s="28"/>
      <c r="T80" s="28"/>
      <c r="U80" s="28"/>
      <c r="V80" s="28"/>
      <c r="AL80" s="8"/>
      <c r="AM80" s="8"/>
      <c r="AN80" s="8"/>
      <c r="AO80" s="8"/>
      <c r="AP80" s="20"/>
      <c r="AQ80" s="20"/>
      <c r="AR80" s="20"/>
      <c r="AS80" s="20"/>
      <c r="AT80" s="8"/>
    </row>
    <row r="81" spans="2:46" ht="13.5">
      <c r="B81" s="33"/>
      <c r="C81" s="31" t="s">
        <v>115</v>
      </c>
      <c r="D81" s="13" t="s">
        <v>302</v>
      </c>
      <c r="F81" s="19"/>
      <c r="G81" s="19"/>
      <c r="L81" s="33">
        <v>61</v>
      </c>
      <c r="M81" s="13">
        <v>200</v>
      </c>
      <c r="N81" s="28"/>
      <c r="O81"/>
      <c r="P81" s="28"/>
      <c r="Q81" s="28"/>
      <c r="R81" s="28"/>
      <c r="S81" s="28"/>
      <c r="T81" s="28"/>
      <c r="U81" s="28"/>
      <c r="V81" s="28"/>
      <c r="AL81" s="8"/>
      <c r="AM81" s="8"/>
      <c r="AN81" s="8"/>
      <c r="AO81" s="8"/>
      <c r="AP81" s="20"/>
      <c r="AQ81" s="20"/>
      <c r="AR81" s="20"/>
      <c r="AS81" s="20"/>
      <c r="AT81" s="8"/>
    </row>
    <row r="82" spans="2:46" ht="13.5">
      <c r="B82" s="33"/>
      <c r="C82" s="32" t="s">
        <v>115</v>
      </c>
      <c r="D82" s="13" t="s">
        <v>313</v>
      </c>
      <c r="F82" s="19"/>
      <c r="G82" s="19"/>
      <c r="L82" s="33" t="s">
        <v>314</v>
      </c>
      <c r="M82" s="13">
        <v>200</v>
      </c>
      <c r="N82" s="28"/>
      <c r="O82"/>
      <c r="P82" s="28"/>
      <c r="Q82" s="28"/>
      <c r="R82" s="28"/>
      <c r="S82" s="28"/>
      <c r="T82" s="28"/>
      <c r="U82" s="28"/>
      <c r="V82" s="28"/>
      <c r="AL82" s="8"/>
      <c r="AM82" s="8"/>
      <c r="AN82" s="8"/>
      <c r="AO82" s="8"/>
      <c r="AP82" s="20"/>
      <c r="AQ82" s="20"/>
      <c r="AR82" s="20"/>
      <c r="AS82" s="20"/>
      <c r="AT82" s="8"/>
    </row>
    <row r="83" spans="2:46" ht="13.5">
      <c r="B83" s="33"/>
      <c r="C83" s="32" t="s">
        <v>115</v>
      </c>
      <c r="D83" s="13" t="s">
        <v>395</v>
      </c>
      <c r="F83" s="19"/>
      <c r="G83" s="19"/>
      <c r="L83" s="33">
        <v>20</v>
      </c>
      <c r="M83" s="13">
        <v>804</v>
      </c>
      <c r="N83" s="28"/>
      <c r="O83"/>
      <c r="P83" s="28"/>
      <c r="Q83" s="28"/>
      <c r="R83" s="28"/>
      <c r="S83" s="28"/>
      <c r="T83" s="28"/>
      <c r="U83" s="28"/>
      <c r="V83" s="28"/>
      <c r="AL83" s="8"/>
      <c r="AM83" s="8"/>
      <c r="AN83" s="8"/>
      <c r="AO83" s="8"/>
      <c r="AP83" s="20"/>
      <c r="AQ83" s="20"/>
      <c r="AR83" s="20"/>
      <c r="AS83" s="20"/>
      <c r="AT83" s="8"/>
    </row>
    <row r="84" spans="2:46" ht="13.5">
      <c r="B84" s="33"/>
      <c r="C84" s="32" t="s">
        <v>115</v>
      </c>
      <c r="D84" s="13" t="s">
        <v>401</v>
      </c>
      <c r="F84" s="19"/>
      <c r="G84" s="19"/>
      <c r="L84" s="33">
        <v>45</v>
      </c>
      <c r="M84" s="13">
        <v>200</v>
      </c>
      <c r="N84" s="28"/>
      <c r="O84"/>
      <c r="P84" s="28"/>
      <c r="Q84" s="28"/>
      <c r="R84" s="28"/>
      <c r="S84" s="28"/>
      <c r="T84" s="28"/>
      <c r="U84" s="28"/>
      <c r="V84" s="28"/>
      <c r="AL84" s="8"/>
      <c r="AM84" s="8"/>
      <c r="AN84" s="8"/>
      <c r="AO84" s="8"/>
      <c r="AP84" s="20"/>
      <c r="AQ84" s="20"/>
      <c r="AR84" s="20"/>
      <c r="AS84" s="20"/>
      <c r="AT84" s="8"/>
    </row>
    <row r="85" spans="2:46" ht="13.5">
      <c r="B85" s="33"/>
      <c r="C85" s="32" t="s">
        <v>115</v>
      </c>
      <c r="D85" s="13" t="s">
        <v>419</v>
      </c>
      <c r="F85" s="19"/>
      <c r="G85" s="19"/>
      <c r="L85" s="33">
        <v>24</v>
      </c>
      <c r="M85" s="13">
        <v>756</v>
      </c>
      <c r="N85" s="28"/>
      <c r="O85"/>
      <c r="P85" s="28"/>
      <c r="Q85" s="28"/>
      <c r="R85" s="28"/>
      <c r="S85" s="28"/>
      <c r="T85" s="28"/>
      <c r="U85" s="28"/>
      <c r="V85" s="28"/>
      <c r="AL85" s="8"/>
      <c r="AM85" s="8"/>
      <c r="AN85" s="8"/>
      <c r="AO85" s="8"/>
      <c r="AP85" s="20"/>
      <c r="AQ85" s="20"/>
      <c r="AR85" s="20"/>
      <c r="AS85" s="20"/>
      <c r="AT85" s="8"/>
    </row>
    <row r="86" spans="2:46" ht="13.5">
      <c r="B86" s="33"/>
      <c r="C86" s="31" t="s">
        <v>115</v>
      </c>
      <c r="D86" s="13" t="s">
        <v>439</v>
      </c>
      <c r="F86" s="19"/>
      <c r="G86" s="19"/>
      <c r="L86" s="26">
        <v>7</v>
      </c>
      <c r="M86" s="27">
        <v>1168.308</v>
      </c>
      <c r="N86" s="28"/>
      <c r="O86"/>
      <c r="P86" s="28"/>
      <c r="Q86" s="28"/>
      <c r="R86" s="28"/>
      <c r="S86" s="28"/>
      <c r="T86" s="28"/>
      <c r="U86" s="28"/>
      <c r="V86" s="28"/>
      <c r="AL86" s="8"/>
      <c r="AM86" s="8"/>
      <c r="AN86" s="8"/>
      <c r="AO86" s="8"/>
      <c r="AP86" s="20"/>
      <c r="AQ86" s="20"/>
      <c r="AR86" s="20"/>
      <c r="AS86" s="20"/>
      <c r="AT86" s="8"/>
    </row>
    <row r="87" spans="2:46" ht="13.5">
      <c r="B87" s="33"/>
      <c r="C87" s="12" t="s">
        <v>85</v>
      </c>
      <c r="D87" s="13" t="s">
        <v>302</v>
      </c>
      <c r="F87" s="19"/>
      <c r="G87" s="19"/>
      <c r="L87" s="33">
        <v>59</v>
      </c>
      <c r="M87" s="13">
        <v>200</v>
      </c>
      <c r="N87" s="28"/>
      <c r="O87"/>
      <c r="P87" s="28"/>
      <c r="Q87" s="28"/>
      <c r="R87" s="28"/>
      <c r="S87" s="28"/>
      <c r="T87" s="28"/>
      <c r="U87" s="28"/>
      <c r="V87" s="28"/>
      <c r="AL87" s="8"/>
      <c r="AM87" s="8"/>
      <c r="AN87" s="8"/>
      <c r="AO87" s="8"/>
      <c r="AP87" s="20"/>
      <c r="AQ87" s="20"/>
      <c r="AR87" s="20"/>
      <c r="AS87" s="20"/>
      <c r="AT87" s="8"/>
    </row>
    <row r="88" spans="2:46" ht="13.5">
      <c r="B88" s="33"/>
      <c r="C88" s="32" t="s">
        <v>85</v>
      </c>
      <c r="D88" s="13" t="s">
        <v>313</v>
      </c>
      <c r="F88" s="19"/>
      <c r="G88" s="19"/>
      <c r="L88" s="33">
        <v>43</v>
      </c>
      <c r="M88" s="13">
        <v>200</v>
      </c>
      <c r="N88" s="28"/>
      <c r="O88"/>
      <c r="P88" s="28"/>
      <c r="Q88" s="28"/>
      <c r="R88" s="28"/>
      <c r="S88" s="28"/>
      <c r="T88" s="28"/>
      <c r="U88" s="28"/>
      <c r="V88" s="28"/>
      <c r="AL88" s="8"/>
      <c r="AM88" s="8"/>
      <c r="AN88" s="8"/>
      <c r="AO88" s="8"/>
      <c r="AP88" s="20"/>
      <c r="AQ88" s="20"/>
      <c r="AR88" s="20"/>
      <c r="AS88" s="20"/>
      <c r="AT88" s="8"/>
    </row>
    <row r="89" spans="2:46" ht="13.5">
      <c r="B89" s="33"/>
      <c r="C89" s="32" t="s">
        <v>85</v>
      </c>
      <c r="D89" s="13" t="s">
        <v>419</v>
      </c>
      <c r="F89" s="19"/>
      <c r="G89" s="19"/>
      <c r="L89" s="33">
        <v>64</v>
      </c>
      <c r="M89" s="13">
        <v>200</v>
      </c>
      <c r="N89" s="28"/>
      <c r="O89"/>
      <c r="P89" s="28"/>
      <c r="Q89" s="28"/>
      <c r="R89" s="28"/>
      <c r="S89" s="28"/>
      <c r="T89" s="28"/>
      <c r="U89" s="28"/>
      <c r="V89" s="28"/>
      <c r="AL89" s="8"/>
      <c r="AM89" s="8"/>
      <c r="AN89" s="8"/>
      <c r="AO89" s="8"/>
      <c r="AP89" s="20"/>
      <c r="AQ89" s="20"/>
      <c r="AR89" s="20"/>
      <c r="AS89" s="20"/>
      <c r="AT89" s="8"/>
    </row>
    <row r="90" spans="2:46" ht="13.5">
      <c r="B90" s="33"/>
      <c r="C90" s="32" t="s">
        <v>202</v>
      </c>
      <c r="D90" s="13" t="s">
        <v>313</v>
      </c>
      <c r="F90" s="19"/>
      <c r="G90" s="19"/>
      <c r="L90" s="33">
        <v>29</v>
      </c>
      <c r="M90" s="13">
        <v>668</v>
      </c>
      <c r="N90" s="28"/>
      <c r="O90"/>
      <c r="P90" s="28"/>
      <c r="Q90" s="28"/>
      <c r="R90" s="28"/>
      <c r="S90" s="28"/>
      <c r="T90" s="28"/>
      <c r="U90" s="28"/>
      <c r="V90" s="28"/>
      <c r="AL90" s="8"/>
      <c r="AM90" s="8"/>
      <c r="AN90" s="8"/>
      <c r="AO90" s="8"/>
      <c r="AP90" s="20"/>
      <c r="AQ90" s="20"/>
      <c r="AR90" s="20"/>
      <c r="AS90" s="20"/>
      <c r="AT90" s="8"/>
    </row>
    <row r="91" spans="2:46" ht="13.5">
      <c r="B91" s="33"/>
      <c r="C91" s="32" t="s">
        <v>202</v>
      </c>
      <c r="D91" s="13" t="s">
        <v>395</v>
      </c>
      <c r="F91" s="19"/>
      <c r="G91" s="19"/>
      <c r="L91" s="33" t="s">
        <v>396</v>
      </c>
      <c r="M91" s="13">
        <v>200</v>
      </c>
      <c r="N91" s="28"/>
      <c r="O91"/>
      <c r="P91" s="28"/>
      <c r="Q91" s="28"/>
      <c r="R91" s="28"/>
      <c r="S91" s="28"/>
      <c r="T91" s="28"/>
      <c r="U91" s="28"/>
      <c r="V91" s="28"/>
      <c r="AL91" s="8"/>
      <c r="AM91" s="8"/>
      <c r="AN91" s="8"/>
      <c r="AO91" s="8"/>
      <c r="AP91" s="20"/>
      <c r="AQ91" s="20"/>
      <c r="AR91" s="20"/>
      <c r="AS91" s="20"/>
      <c r="AT91" s="8"/>
    </row>
    <row r="92" spans="2:46" ht="13.5">
      <c r="B92" s="33"/>
      <c r="C92" s="32" t="s">
        <v>202</v>
      </c>
      <c r="D92" s="13" t="s">
        <v>419</v>
      </c>
      <c r="F92" s="19"/>
      <c r="G92" s="19"/>
      <c r="L92" s="33">
        <v>43</v>
      </c>
      <c r="M92" s="13">
        <v>200</v>
      </c>
      <c r="N92" s="28"/>
      <c r="O92"/>
      <c r="P92" s="28"/>
      <c r="Q92" s="28"/>
      <c r="R92" s="28"/>
      <c r="S92" s="28"/>
      <c r="T92" s="28"/>
      <c r="U92" s="28"/>
      <c r="V92" s="28"/>
      <c r="AL92" s="8"/>
      <c r="AM92" s="8"/>
      <c r="AN92" s="8"/>
      <c r="AO92" s="8"/>
      <c r="AP92" s="20"/>
      <c r="AQ92" s="20"/>
      <c r="AR92" s="20"/>
      <c r="AS92" s="20"/>
      <c r="AT92" s="8"/>
    </row>
    <row r="93" spans="2:46" ht="13.5">
      <c r="B93" s="33"/>
      <c r="C93" s="32" t="s">
        <v>402</v>
      </c>
      <c r="D93" s="13" t="s">
        <v>401</v>
      </c>
      <c r="F93" s="19"/>
      <c r="G93" s="19"/>
      <c r="L93" s="33">
        <v>59</v>
      </c>
      <c r="M93" s="13">
        <v>200</v>
      </c>
      <c r="N93" s="28"/>
      <c r="O93"/>
      <c r="P93" s="28"/>
      <c r="Q93" s="28"/>
      <c r="R93" s="28"/>
      <c r="S93" s="28"/>
      <c r="T93" s="28"/>
      <c r="U93" s="28"/>
      <c r="V93" s="28"/>
      <c r="AL93" s="8"/>
      <c r="AM93" s="8"/>
      <c r="AN93" s="8"/>
      <c r="AO93" s="8"/>
      <c r="AP93" s="20"/>
      <c r="AQ93" s="20"/>
      <c r="AR93" s="20"/>
      <c r="AS93" s="20"/>
      <c r="AT93" s="8"/>
    </row>
    <row r="94" spans="2:46" ht="13.5">
      <c r="B94" s="33"/>
      <c r="C94" s="32" t="s">
        <v>402</v>
      </c>
      <c r="D94" s="13" t="s">
        <v>419</v>
      </c>
      <c r="F94" s="19"/>
      <c r="G94" s="19"/>
      <c r="L94" s="33">
        <v>61</v>
      </c>
      <c r="M94" s="13">
        <v>200</v>
      </c>
      <c r="N94" s="28"/>
      <c r="O94"/>
      <c r="P94" s="28"/>
      <c r="Q94" s="28"/>
      <c r="R94" s="28"/>
      <c r="S94" s="28"/>
      <c r="T94" s="28"/>
      <c r="U94" s="28"/>
      <c r="V94" s="28"/>
      <c r="AL94" s="8"/>
      <c r="AM94" s="8"/>
      <c r="AN94" s="8"/>
      <c r="AO94" s="8"/>
      <c r="AP94" s="20"/>
      <c r="AQ94" s="20"/>
      <c r="AR94" s="20"/>
      <c r="AS94" s="20"/>
      <c r="AT94" s="8"/>
    </row>
    <row r="95" spans="2:46" ht="13.5">
      <c r="B95" s="33"/>
      <c r="C95" s="31" t="s">
        <v>402</v>
      </c>
      <c r="D95" s="13" t="s">
        <v>439</v>
      </c>
      <c r="F95" s="19"/>
      <c r="G95" s="19"/>
      <c r="L95" s="26">
        <v>31</v>
      </c>
      <c r="M95" s="27">
        <v>459.986</v>
      </c>
      <c r="N95" s="28"/>
      <c r="O95"/>
      <c r="P95" s="28"/>
      <c r="Q95" s="28"/>
      <c r="R95" s="28"/>
      <c r="S95" s="28"/>
      <c r="T95" s="28"/>
      <c r="U95" s="28"/>
      <c r="V95" s="28"/>
      <c r="AL95" s="8"/>
      <c r="AM95" s="8"/>
      <c r="AN95" s="8"/>
      <c r="AO95" s="8"/>
      <c r="AP95" s="20"/>
      <c r="AQ95" s="20"/>
      <c r="AR95" s="20"/>
      <c r="AS95" s="20"/>
      <c r="AT95" s="8"/>
    </row>
    <row r="96" spans="2:46" ht="13.5">
      <c r="B96" s="33"/>
      <c r="C96" s="31" t="s">
        <v>29</v>
      </c>
      <c r="D96" s="13" t="s">
        <v>221</v>
      </c>
      <c r="F96" s="19"/>
      <c r="G96" s="19"/>
      <c r="L96" s="33">
        <v>54</v>
      </c>
      <c r="M96" s="13">
        <v>152</v>
      </c>
      <c r="N96" s="28"/>
      <c r="O96"/>
      <c r="P96" s="28"/>
      <c r="Q96" s="28"/>
      <c r="R96" s="28"/>
      <c r="S96" s="28"/>
      <c r="T96" s="28"/>
      <c r="U96" s="28"/>
      <c r="V96" s="28"/>
      <c r="AL96" s="8"/>
      <c r="AM96" s="8"/>
      <c r="AN96" s="8"/>
      <c r="AO96" s="8"/>
      <c r="AP96" s="20"/>
      <c r="AQ96" s="20"/>
      <c r="AR96" s="20"/>
      <c r="AS96" s="20"/>
      <c r="AT96" s="8"/>
    </row>
    <row r="97" spans="2:46" ht="13.5">
      <c r="B97" s="33"/>
      <c r="C97" s="31" t="s">
        <v>29</v>
      </c>
      <c r="D97" s="13" t="s">
        <v>302</v>
      </c>
      <c r="F97" s="19"/>
      <c r="G97" s="19"/>
      <c r="L97" s="33">
        <v>50</v>
      </c>
      <c r="M97" s="13">
        <v>200</v>
      </c>
      <c r="N97" s="28"/>
      <c r="O97"/>
      <c r="P97" s="28"/>
      <c r="Q97" s="28"/>
      <c r="R97" s="28"/>
      <c r="S97" s="28"/>
      <c r="T97" s="28"/>
      <c r="U97" s="28"/>
      <c r="V97" s="28"/>
      <c r="AL97" s="8"/>
      <c r="AM97" s="8"/>
      <c r="AN97" s="8"/>
      <c r="AO97" s="8"/>
      <c r="AP97" s="20"/>
      <c r="AQ97" s="20"/>
      <c r="AR97" s="20"/>
      <c r="AS97" s="20"/>
      <c r="AT97" s="8"/>
    </row>
    <row r="98" spans="2:22" ht="12.75">
      <c r="B98" s="33"/>
      <c r="C98" s="31" t="s">
        <v>32</v>
      </c>
      <c r="D98" s="13" t="s">
        <v>401</v>
      </c>
      <c r="F98" s="19"/>
      <c r="G98" s="19"/>
      <c r="L98" s="33">
        <v>8</v>
      </c>
      <c r="M98" s="13">
        <v>1644</v>
      </c>
      <c r="N98" s="28"/>
      <c r="O98"/>
      <c r="P98" s="28"/>
      <c r="Q98" s="28"/>
      <c r="R98" s="28"/>
      <c r="S98" s="28"/>
      <c r="T98" s="28"/>
      <c r="U98" s="28"/>
      <c r="V98" s="28"/>
    </row>
    <row r="99" spans="2:22" ht="12.75">
      <c r="B99" s="33"/>
      <c r="C99" s="32" t="s">
        <v>32</v>
      </c>
      <c r="D99" s="13" t="s">
        <v>419</v>
      </c>
      <c r="F99" s="19"/>
      <c r="G99" s="19"/>
      <c r="L99" s="33">
        <v>52</v>
      </c>
      <c r="M99" s="13">
        <v>200</v>
      </c>
      <c r="N99" s="28"/>
      <c r="O99"/>
      <c r="P99" s="28"/>
      <c r="Q99" s="28"/>
      <c r="R99" s="28"/>
      <c r="S99" s="28"/>
      <c r="T99" s="28"/>
      <c r="U99" s="28"/>
      <c r="V99" s="28"/>
    </row>
    <row r="100" spans="2:22" ht="12.75">
      <c r="B100" s="33"/>
      <c r="C100" s="31" t="s">
        <v>32</v>
      </c>
      <c r="D100" s="13" t="s">
        <v>439</v>
      </c>
      <c r="F100" s="19"/>
      <c r="G100" s="19"/>
      <c r="L100" s="26">
        <v>22</v>
      </c>
      <c r="M100" s="27">
        <v>550.29</v>
      </c>
      <c r="N100" s="28"/>
      <c r="O100"/>
      <c r="P100" s="28"/>
      <c r="Q100" s="28"/>
      <c r="R100" s="28"/>
      <c r="S100" s="28"/>
      <c r="T100" s="28"/>
      <c r="U100" s="28"/>
      <c r="V100" s="28"/>
    </row>
    <row r="101" spans="2:22" ht="12.75">
      <c r="B101" s="33"/>
      <c r="C101" s="31" t="s">
        <v>28</v>
      </c>
      <c r="D101" s="13" t="s">
        <v>221</v>
      </c>
      <c r="F101" s="19"/>
      <c r="G101" s="19"/>
      <c r="L101" s="33">
        <v>10</v>
      </c>
      <c r="M101" s="13">
        <v>1272</v>
      </c>
      <c r="N101" s="28"/>
      <c r="O101"/>
      <c r="P101" s="28"/>
      <c r="Q101" s="28"/>
      <c r="R101" s="28"/>
      <c r="S101" s="28"/>
      <c r="T101" s="28"/>
      <c r="U101" s="28"/>
      <c r="V101" s="28"/>
    </row>
    <row r="102" spans="2:22" ht="12.75">
      <c r="B102" s="33"/>
      <c r="C102" s="31" t="s">
        <v>28</v>
      </c>
      <c r="D102" s="13" t="s">
        <v>260</v>
      </c>
      <c r="F102" s="19"/>
      <c r="G102" s="19"/>
      <c r="L102" s="26">
        <v>2</v>
      </c>
      <c r="M102" s="27">
        <v>1642.752</v>
      </c>
      <c r="N102" s="28"/>
      <c r="O102"/>
      <c r="P102" s="28"/>
      <c r="Q102" s="28"/>
      <c r="R102" s="28"/>
      <c r="S102" s="28"/>
      <c r="T102" s="28"/>
      <c r="U102" s="28"/>
      <c r="V102" s="28"/>
    </row>
    <row r="103" spans="2:22" ht="12.75">
      <c r="B103" s="33"/>
      <c r="C103" s="31" t="s">
        <v>28</v>
      </c>
      <c r="D103" s="13" t="s">
        <v>291</v>
      </c>
      <c r="F103" s="19"/>
      <c r="G103" s="19"/>
      <c r="L103" s="33">
        <v>5</v>
      </c>
      <c r="M103" s="13">
        <v>1680</v>
      </c>
      <c r="N103" s="28"/>
      <c r="O103"/>
      <c r="P103" s="28"/>
      <c r="Q103" s="28"/>
      <c r="R103" s="28"/>
      <c r="S103" s="28"/>
      <c r="T103" s="28"/>
      <c r="U103" s="28"/>
      <c r="V103" s="28"/>
    </row>
    <row r="104" spans="2:22" ht="12.75">
      <c r="B104" s="33"/>
      <c r="C104" s="31" t="s">
        <v>28</v>
      </c>
      <c r="D104" s="13" t="s">
        <v>302</v>
      </c>
      <c r="F104" s="19"/>
      <c r="G104" s="19"/>
      <c r="L104" s="33">
        <v>9</v>
      </c>
      <c r="M104" s="13">
        <v>1284</v>
      </c>
      <c r="N104" s="28"/>
      <c r="O104"/>
      <c r="P104" s="28"/>
      <c r="Q104" s="28"/>
      <c r="R104" s="28"/>
      <c r="S104" s="28"/>
      <c r="T104" s="28"/>
      <c r="U104" s="28"/>
      <c r="V104" s="28"/>
    </row>
    <row r="105" spans="2:22" ht="12.75">
      <c r="B105" s="33"/>
      <c r="C105" s="32" t="s">
        <v>28</v>
      </c>
      <c r="D105" s="13" t="s">
        <v>313</v>
      </c>
      <c r="F105" s="19"/>
      <c r="G105" s="19"/>
      <c r="L105" s="33">
        <v>2</v>
      </c>
      <c r="M105" s="13">
        <v>2208</v>
      </c>
      <c r="N105" s="28"/>
      <c r="O105"/>
      <c r="P105" s="28"/>
      <c r="Q105" s="28"/>
      <c r="R105" s="28"/>
      <c r="S105" s="28"/>
      <c r="T105" s="28"/>
      <c r="U105" s="28"/>
      <c r="V105" s="28"/>
    </row>
    <row r="106" spans="2:22" ht="12.75">
      <c r="B106" s="33"/>
      <c r="C106" s="32" t="s">
        <v>28</v>
      </c>
      <c r="D106" s="13" t="s">
        <v>395</v>
      </c>
      <c r="F106" s="19"/>
      <c r="G106" s="19"/>
      <c r="L106" s="33">
        <v>9</v>
      </c>
      <c r="M106" s="13">
        <v>1284</v>
      </c>
      <c r="N106" s="28"/>
      <c r="O106"/>
      <c r="P106" s="28"/>
      <c r="Q106" s="28"/>
      <c r="R106" s="28"/>
      <c r="S106" s="28"/>
      <c r="T106" s="28"/>
      <c r="U106" s="28"/>
      <c r="V106" s="28"/>
    </row>
    <row r="107" spans="2:22" ht="12.75">
      <c r="B107" s="33"/>
      <c r="C107" s="32" t="s">
        <v>28</v>
      </c>
      <c r="D107" s="13" t="s">
        <v>401</v>
      </c>
      <c r="F107" s="19"/>
      <c r="G107" s="19"/>
      <c r="L107" s="33">
        <v>1</v>
      </c>
      <c r="M107" s="13">
        <v>2400</v>
      </c>
      <c r="N107" s="28"/>
      <c r="O107"/>
      <c r="P107" s="28"/>
      <c r="Q107" s="28"/>
      <c r="R107" s="28"/>
      <c r="S107" s="28"/>
      <c r="T107" s="28"/>
      <c r="U107" s="28"/>
      <c r="V107" s="28"/>
    </row>
    <row r="108" spans="2:22" ht="12.75">
      <c r="B108" s="33"/>
      <c r="C108" s="32" t="s">
        <v>28</v>
      </c>
      <c r="D108" s="13" t="s">
        <v>419</v>
      </c>
      <c r="F108" s="19"/>
      <c r="G108" s="19"/>
      <c r="L108" s="33">
        <v>7</v>
      </c>
      <c r="M108" s="13">
        <v>1656</v>
      </c>
      <c r="N108" s="28"/>
      <c r="O108"/>
      <c r="P108" s="28"/>
      <c r="Q108" s="28"/>
      <c r="R108" s="28"/>
      <c r="S108" s="28"/>
      <c r="T108" s="28"/>
      <c r="U108" s="28"/>
      <c r="V108" s="28"/>
    </row>
    <row r="109" spans="2:22" ht="12.75">
      <c r="B109" s="33"/>
      <c r="C109" s="32" t="s">
        <v>28</v>
      </c>
      <c r="D109" s="13" t="s">
        <v>439</v>
      </c>
      <c r="F109" s="19"/>
      <c r="G109" s="19"/>
      <c r="L109" s="26">
        <v>3</v>
      </c>
      <c r="M109" s="27">
        <v>1439.22</v>
      </c>
      <c r="N109" s="28"/>
      <c r="O109"/>
      <c r="P109" s="28"/>
      <c r="Q109" s="28"/>
      <c r="R109" s="28"/>
      <c r="S109" s="28"/>
      <c r="T109" s="28"/>
      <c r="U109" s="28"/>
      <c r="V109" s="28"/>
    </row>
    <row r="110" spans="2:22" ht="12.75">
      <c r="B110" s="33"/>
      <c r="C110" s="31" t="s">
        <v>27</v>
      </c>
      <c r="D110" s="13" t="s">
        <v>221</v>
      </c>
      <c r="F110" s="19"/>
      <c r="G110" s="19"/>
      <c r="L110" s="33">
        <v>59</v>
      </c>
      <c r="M110" s="13">
        <v>112</v>
      </c>
      <c r="N110" s="28"/>
      <c r="O110"/>
      <c r="P110" s="28"/>
      <c r="Q110" s="28"/>
      <c r="R110" s="28"/>
      <c r="S110" s="28"/>
      <c r="T110" s="28"/>
      <c r="U110" s="28"/>
      <c r="V110" s="28"/>
    </row>
    <row r="111" spans="2:22" ht="12.75">
      <c r="B111" s="33"/>
      <c r="C111" s="31" t="s">
        <v>27</v>
      </c>
      <c r="D111" s="13" t="s">
        <v>260</v>
      </c>
      <c r="F111" s="19"/>
      <c r="G111" s="19"/>
      <c r="L111" s="26">
        <v>22</v>
      </c>
      <c r="M111" s="27">
        <v>580.32</v>
      </c>
      <c r="N111" s="28"/>
      <c r="O111"/>
      <c r="P111" s="28"/>
      <c r="Q111" s="28"/>
      <c r="R111" s="28"/>
      <c r="S111" s="28"/>
      <c r="T111" s="28"/>
      <c r="U111" s="28"/>
      <c r="V111" s="28"/>
    </row>
    <row r="112" spans="2:22" ht="12.75">
      <c r="B112" s="33"/>
      <c r="C112" s="31" t="s">
        <v>27</v>
      </c>
      <c r="D112" s="13" t="s">
        <v>291</v>
      </c>
      <c r="F112" s="19"/>
      <c r="G112" s="19"/>
      <c r="L112" s="33">
        <v>64</v>
      </c>
      <c r="M112" s="13">
        <v>200</v>
      </c>
      <c r="N112" s="28"/>
      <c r="O112"/>
      <c r="P112" s="28"/>
      <c r="Q112" s="28"/>
      <c r="R112" s="28"/>
      <c r="S112" s="28"/>
      <c r="T112" s="28"/>
      <c r="U112" s="28"/>
      <c r="V112" s="28"/>
    </row>
    <row r="113" spans="2:22" ht="12.75">
      <c r="B113" s="33"/>
      <c r="C113" s="32" t="s">
        <v>27</v>
      </c>
      <c r="D113" s="13" t="s">
        <v>313</v>
      </c>
      <c r="F113" s="19"/>
      <c r="G113" s="19"/>
      <c r="L113" s="33">
        <v>55</v>
      </c>
      <c r="M113" s="13">
        <v>200</v>
      </c>
      <c r="N113" s="28"/>
      <c r="O113"/>
      <c r="P113" s="28"/>
      <c r="Q113" s="28"/>
      <c r="R113" s="28"/>
      <c r="S113" s="28"/>
      <c r="T113" s="28"/>
      <c r="U113" s="28"/>
      <c r="V113" s="28"/>
    </row>
    <row r="114" ht="12.75">
      <c r="O114"/>
    </row>
    <row r="115" ht="12.75">
      <c r="O115"/>
    </row>
    <row r="116" ht="12.75">
      <c r="O116"/>
    </row>
    <row r="117" ht="12.75">
      <c r="O117"/>
    </row>
    <row r="118" ht="12.75">
      <c r="O118"/>
    </row>
    <row r="119" ht="12.75">
      <c r="O119"/>
    </row>
    <row r="120" ht="12.75">
      <c r="O120"/>
    </row>
    <row r="121" ht="12.75">
      <c r="O121"/>
    </row>
    <row r="122" ht="12.75">
      <c r="O122"/>
    </row>
    <row r="123" ht="12.75">
      <c r="O123"/>
    </row>
    <row r="124" ht="12.75">
      <c r="O124"/>
    </row>
    <row r="125" ht="12.75">
      <c r="O125"/>
    </row>
    <row r="126" ht="12.75">
      <c r="O126"/>
    </row>
    <row r="127" ht="12.75">
      <c r="O127"/>
    </row>
    <row r="128" ht="12.75">
      <c r="O128"/>
    </row>
    <row r="129" ht="12.75">
      <c r="O129"/>
    </row>
    <row r="130" ht="12.75">
      <c r="O130"/>
    </row>
    <row r="131" ht="12.75">
      <c r="O131"/>
    </row>
    <row r="132" ht="12.75">
      <c r="O132"/>
    </row>
    <row r="133" ht="12.75">
      <c r="O133"/>
    </row>
    <row r="134" ht="12.75">
      <c r="O134"/>
    </row>
    <row r="135" ht="12.75">
      <c r="O135"/>
    </row>
    <row r="136" ht="12.75">
      <c r="O136"/>
    </row>
    <row r="137" ht="12.75">
      <c r="O137"/>
    </row>
    <row r="138" ht="12.75">
      <c r="O138"/>
    </row>
    <row r="139" ht="12.75">
      <c r="O139"/>
    </row>
  </sheetData>
  <mergeCells count="3">
    <mergeCell ref="X1:AA1"/>
    <mergeCell ref="N1:W1"/>
    <mergeCell ref="X2:AA2"/>
  </mergeCells>
  <printOptions horizontalCentered="1"/>
  <pageMargins left="0.25" right="0.25" top="0.95" bottom="0.95" header="0.25" footer="0.25"/>
  <pageSetup fitToHeight="10" fitToWidth="1" horizontalDpi="300" verticalDpi="300" orientation="landscape" scale="81" r:id="rId1"/>
  <headerFooter alignWithMargins="0">
    <oddHeader>&amp;C&amp;"Times New Roman,Bold"&amp;16 2002-2003 USFA Point Standings
Senior &amp;A - Rolling Standings</oddHeader>
    <oddFooter>&amp;L&amp;"Arial,Bold"* Permanent Resident
# Under-19&amp;"Arial,Regular"
Total = Best 5 Group II plus Best 2 Group I&amp;CPage &amp;P&amp;R&amp;"Arial,Bold"np = Did not earn points (including not competing)&amp;"Arial,Regular"
Printed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F90"/>
  <sheetViews>
    <sheetView tabSelected="1" workbookViewId="0" topLeftCell="A66">
      <selection activeCell="D87" sqref="D87"/>
    </sheetView>
  </sheetViews>
  <sheetFormatPr defaultColWidth="9.140625" defaultRowHeight="12.75"/>
  <cols>
    <col min="1" max="1" width="4.7109375" style="13" customWidth="1"/>
    <col min="2" max="2" width="3.28125" style="13" customWidth="1"/>
    <col min="3" max="3" width="27.421875" style="31" customWidth="1"/>
    <col min="4" max="4" width="5.421875" style="13" customWidth="1"/>
    <col min="5" max="5" width="8.00390625" style="13" customWidth="1"/>
    <col min="6" max="6" width="5.421875" style="14" customWidth="1"/>
    <col min="7" max="13" width="5.421875" style="22" customWidth="1"/>
    <col min="14" max="27" width="5.421875" style="23" customWidth="1"/>
    <col min="28" max="28" width="9.140625" style="19" customWidth="1"/>
    <col min="29" max="84" width="9.140625" style="19" hidden="1" customWidth="1"/>
    <col min="85" max="16384" width="9.140625" style="19" customWidth="1"/>
  </cols>
  <sheetData>
    <row r="1" spans="1:27" s="7" customFormat="1" ht="12.75" customHeight="1">
      <c r="A1" s="29"/>
      <c r="B1" s="1"/>
      <c r="C1" s="2" t="s">
        <v>0</v>
      </c>
      <c r="D1" s="3" t="s">
        <v>1</v>
      </c>
      <c r="E1" s="39" t="s">
        <v>2</v>
      </c>
      <c r="F1" s="6" t="s">
        <v>234</v>
      </c>
      <c r="G1" s="5"/>
      <c r="H1" s="4" t="s">
        <v>263</v>
      </c>
      <c r="I1" s="5"/>
      <c r="J1" s="4" t="s">
        <v>220</v>
      </c>
      <c r="K1" s="5"/>
      <c r="L1" s="4" t="s">
        <v>442</v>
      </c>
      <c r="M1" s="5"/>
      <c r="N1" s="46" t="s">
        <v>223</v>
      </c>
      <c r="O1" s="44"/>
      <c r="P1" s="44"/>
      <c r="Q1" s="44"/>
      <c r="R1" s="44"/>
      <c r="S1" s="44"/>
      <c r="T1" s="44"/>
      <c r="U1" s="44"/>
      <c r="V1" s="44"/>
      <c r="W1" s="45"/>
      <c r="X1" s="44" t="s">
        <v>227</v>
      </c>
      <c r="Y1" s="44"/>
      <c r="Z1" s="44"/>
      <c r="AA1" s="45"/>
    </row>
    <row r="2" spans="1:84" s="7" customFormat="1" ht="18.75" customHeight="1">
      <c r="A2" s="1"/>
      <c r="B2" s="1"/>
      <c r="C2" s="2"/>
      <c r="D2" s="2"/>
      <c r="E2" s="39"/>
      <c r="F2" s="6" t="s">
        <v>153</v>
      </c>
      <c r="G2" s="5" t="s">
        <v>235</v>
      </c>
      <c r="H2" s="4" t="s">
        <v>153</v>
      </c>
      <c r="I2" s="5" t="s">
        <v>264</v>
      </c>
      <c r="J2" s="4" t="s">
        <v>153</v>
      </c>
      <c r="K2" s="5" t="s">
        <v>334</v>
      </c>
      <c r="L2" s="4" t="s">
        <v>205</v>
      </c>
      <c r="M2" s="5" t="s">
        <v>443</v>
      </c>
      <c r="N2" s="4" t="s">
        <v>224</v>
      </c>
      <c r="O2" s="6"/>
      <c r="P2" s="6"/>
      <c r="Q2" s="6"/>
      <c r="R2" s="6"/>
      <c r="S2" s="6"/>
      <c r="T2" s="6"/>
      <c r="U2" s="6"/>
      <c r="V2" s="6"/>
      <c r="W2" s="6"/>
      <c r="X2" s="46" t="s">
        <v>3</v>
      </c>
      <c r="Y2" s="44"/>
      <c r="Z2" s="44"/>
      <c r="AA2" s="45"/>
      <c r="AM2" s="7" t="s">
        <v>225</v>
      </c>
      <c r="BA2" s="7" t="s">
        <v>226</v>
      </c>
      <c r="BE2" s="8"/>
      <c r="BO2" s="7" t="s">
        <v>225</v>
      </c>
      <c r="CC2" s="7" t="s">
        <v>226</v>
      </c>
      <c r="CF2" s="7" t="s">
        <v>228</v>
      </c>
    </row>
    <row r="3" spans="1:43" s="7" customFormat="1" ht="11.25" customHeight="1" hidden="1">
      <c r="A3" s="1"/>
      <c r="B3" s="1"/>
      <c r="C3" s="2"/>
      <c r="D3" s="2"/>
      <c r="E3" s="40"/>
      <c r="F3" s="3">
        <f>COLUMN()</f>
        <v>6</v>
      </c>
      <c r="G3" s="10">
        <f>HLOOKUP(F2,PointTableHeader,2,FALSE)</f>
        <v>9</v>
      </c>
      <c r="H3" s="9">
        <f>COLUMN()</f>
        <v>8</v>
      </c>
      <c r="I3" s="10">
        <f>HLOOKUP(H2,PointTableHeader,2,FALSE)</f>
        <v>9</v>
      </c>
      <c r="J3" s="9">
        <f>COLUMN()</f>
        <v>10</v>
      </c>
      <c r="K3" s="10">
        <f>HLOOKUP(J2,PointTableHeader,2,FALSE)</f>
        <v>9</v>
      </c>
      <c r="L3" s="9">
        <f>COLUMN()</f>
        <v>12</v>
      </c>
      <c r="M3" s="10">
        <f>HLOOKUP(L2,PointTableHeader,2,FALSE)</f>
        <v>8</v>
      </c>
      <c r="N3" s="9">
        <f>COLUMN()</f>
        <v>14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10"/>
      <c r="AN3" s="7" t="b">
        <v>0</v>
      </c>
      <c r="AO3" s="7" t="b">
        <v>0</v>
      </c>
      <c r="AP3" s="7" t="b">
        <v>0</v>
      </c>
      <c r="AQ3" s="7" t="b">
        <v>0</v>
      </c>
    </row>
    <row r="4" spans="1:84" ht="13.5">
      <c r="A4" s="11" t="str">
        <f aca="true" t="shared" si="0" ref="A4:A56">IF(E4&lt;MinimumSr,"",IF(E4=E3,A3,ROW()-3&amp;IF(E4=E5,"T","")))</f>
        <v>1</v>
      </c>
      <c r="B4" s="11">
        <f>IF(D4&gt;=JuniorCutoff,"#","")</f>
      </c>
      <c r="C4" s="12" t="s">
        <v>47</v>
      </c>
      <c r="D4" s="13">
        <v>1977</v>
      </c>
      <c r="E4" s="41">
        <f>ROUND(IF('Men''s Epée'!$A$3=1,AM4+BA4,BO4+CC4),0)</f>
        <v>3283</v>
      </c>
      <c r="F4" s="14">
        <v>13</v>
      </c>
      <c r="G4" s="16">
        <f>IF(OR('Men''s Epée'!$A$3=1,'Men''s Epée'!$AN$3=TRUE),IF(OR(F4&gt;=49,ISNUMBER(F4)=FALSE),0,VLOOKUP(F4,PointTable,G$3,TRUE)),0)</f>
        <v>506</v>
      </c>
      <c r="H4" s="15">
        <v>2</v>
      </c>
      <c r="I4" s="16">
        <f>IF(OR('Men''s Epée'!$A$3=1,'Men''s Epée'!$AO$3=TRUE),IF(OR(H4&gt;=49,ISNUMBER(H4)=FALSE),0,VLOOKUP(H4,PointTable,I$3,TRUE)),0)</f>
        <v>920</v>
      </c>
      <c r="J4" s="15">
        <v>1</v>
      </c>
      <c r="K4" s="16">
        <f>IF(OR('Men''s Epée'!$A$3=1,'Men''s Epée'!$AP$3=TRUE),IF(OR(J4&gt;=33,ISNUMBER(J4)=FALSE),0,VLOOKUP(J4,PointTable,K$3,TRUE)),0)</f>
        <v>1000</v>
      </c>
      <c r="L4" s="15">
        <v>1</v>
      </c>
      <c r="M4" s="16">
        <f>IF(OR('Men''s Epée'!$A$3=1,'Men''s Epée'!$AQ$3=TRUE),IF(OR(L4&gt;=49,ISNUMBER(L4)=FALSE),0,VLOOKUP(L4,PointTable,M$3,TRUE)),0)</f>
        <v>1000</v>
      </c>
      <c r="N4" s="17">
        <v>882.942</v>
      </c>
      <c r="O4" s="17">
        <v>200</v>
      </c>
      <c r="P4" s="17">
        <v>200</v>
      </c>
      <c r="Q4" s="17"/>
      <c r="R4" s="17"/>
      <c r="S4" s="17"/>
      <c r="T4" s="17"/>
      <c r="U4" s="17"/>
      <c r="V4" s="17"/>
      <c r="W4" s="18"/>
      <c r="X4" s="17">
        <v>540.162</v>
      </c>
      <c r="Y4" s="17">
        <v>200</v>
      </c>
      <c r="Z4" s="17">
        <v>200</v>
      </c>
      <c r="AA4" s="18"/>
      <c r="AC4" s="19">
        <f aca="true" t="shared" si="1" ref="AC4:AC34">ABS(N4)</f>
        <v>882.942</v>
      </c>
      <c r="AD4" s="19">
        <f aca="true" t="shared" si="2" ref="AD4:AL4">ABS(O4)</f>
        <v>200</v>
      </c>
      <c r="AE4" s="19">
        <f t="shared" si="2"/>
        <v>200</v>
      </c>
      <c r="AF4" s="19">
        <f t="shared" si="2"/>
        <v>0</v>
      </c>
      <c r="AG4" s="19">
        <f t="shared" si="2"/>
        <v>0</v>
      </c>
      <c r="AH4" s="19">
        <f t="shared" si="2"/>
        <v>0</v>
      </c>
      <c r="AI4" s="19">
        <f t="shared" si="2"/>
        <v>0</v>
      </c>
      <c r="AJ4" s="19">
        <f t="shared" si="2"/>
        <v>0</v>
      </c>
      <c r="AK4" s="19">
        <f t="shared" si="2"/>
        <v>0</v>
      </c>
      <c r="AL4" s="19">
        <f t="shared" si="2"/>
        <v>0</v>
      </c>
      <c r="AM4" s="19">
        <f aca="true" t="shared" si="3" ref="AM4:AM56">LARGE($AC4:$AL4,1)+LARGE($AC4:$AL4,2)+LARGE($AC4:$AL4,3)+LARGE($AC4:$AL4,4)+LARGE($AC4:$AL4,5)</f>
        <v>1282.942</v>
      </c>
      <c r="AN4" s="19">
        <f aca="true" t="shared" si="4" ref="AN4:AN34">G4</f>
        <v>506</v>
      </c>
      <c r="AO4" s="19">
        <f aca="true" t="shared" si="5" ref="AO4:AO34">I4</f>
        <v>920</v>
      </c>
      <c r="AP4" s="19">
        <f aca="true" t="shared" si="6" ref="AP4:AP34">K4</f>
        <v>1000</v>
      </c>
      <c r="AQ4" s="19">
        <f aca="true" t="shared" si="7" ref="AQ4:AQ34">M4</f>
        <v>1000</v>
      </c>
      <c r="AR4" s="19">
        <f aca="true" t="shared" si="8" ref="AR4:AR56">LARGE($AC4:$AL4,6)</f>
        <v>0</v>
      </c>
      <c r="AS4" s="19">
        <f aca="true" t="shared" si="9" ref="AS4:AS56">LARGE($AC4:$AL4,7)</f>
        <v>0</v>
      </c>
      <c r="AT4" s="19">
        <f aca="true" t="shared" si="10" ref="AT4:AT56">LARGE($AC4:$AL4,8)</f>
        <v>0</v>
      </c>
      <c r="AU4" s="19">
        <f aca="true" t="shared" si="11" ref="AU4:AU56">LARGE($AC4:$AL4,9)</f>
        <v>0</v>
      </c>
      <c r="AV4" s="19">
        <f aca="true" t="shared" si="12" ref="AV4:AV56">LARGE($AC4:$AL4,10)</f>
        <v>0</v>
      </c>
      <c r="AW4" s="19">
        <f aca="true" t="shared" si="13" ref="AW4:AW34">ABS(X4)</f>
        <v>540.162</v>
      </c>
      <c r="AX4" s="19">
        <f aca="true" t="shared" si="14" ref="AX4:AX34">ABS(Y4)</f>
        <v>200</v>
      </c>
      <c r="AY4" s="19">
        <f aca="true" t="shared" si="15" ref="AY4:AY34">ABS(Z4)</f>
        <v>200</v>
      </c>
      <c r="AZ4" s="19">
        <f aca="true" t="shared" si="16" ref="AZ4:AZ34">ABS(AA4)</f>
        <v>0</v>
      </c>
      <c r="BA4" s="19">
        <f aca="true" t="shared" si="17" ref="BA4:BA56">LARGE($AN4:$AZ4,1)+LARGE($AN4:$AZ4,2)</f>
        <v>2000</v>
      </c>
      <c r="BB4" s="19">
        <f aca="true" t="shared" si="18" ref="BB4:BB34">LARGE(AR4:AZ4,1)</f>
        <v>540.162</v>
      </c>
      <c r="BC4" s="19">
        <f aca="true" t="shared" si="19" ref="BC4:BC34">LARGE(AR4:AZ4,2)</f>
        <v>200</v>
      </c>
      <c r="BE4" s="20">
        <f aca="true" t="shared" si="20" ref="BE4:BE34">MAX(N4,0)</f>
        <v>882.942</v>
      </c>
      <c r="BF4" s="20">
        <f aca="true" t="shared" si="21" ref="BF4:BN4">MAX(O4,0)</f>
        <v>200</v>
      </c>
      <c r="BG4" s="20">
        <f t="shared" si="21"/>
        <v>200</v>
      </c>
      <c r="BH4" s="20">
        <f t="shared" si="21"/>
        <v>0</v>
      </c>
      <c r="BI4" s="20">
        <f t="shared" si="21"/>
        <v>0</v>
      </c>
      <c r="BJ4" s="20">
        <f t="shared" si="21"/>
        <v>0</v>
      </c>
      <c r="BK4" s="20">
        <f t="shared" si="21"/>
        <v>0</v>
      </c>
      <c r="BL4" s="20">
        <f t="shared" si="21"/>
        <v>0</v>
      </c>
      <c r="BM4" s="20">
        <f t="shared" si="21"/>
        <v>0</v>
      </c>
      <c r="BN4" s="20">
        <f t="shared" si="21"/>
        <v>0</v>
      </c>
      <c r="BO4" s="8">
        <f aca="true" t="shared" si="22" ref="BO4:BO56">LARGE($BE4:$BN4,1)+LARGE($BE4:$BN4,2)+LARGE($BE4:$BN4,3)+LARGE($BE4:$BN4,4)+LARGE($BE4:$BN4,5)</f>
        <v>1282.942</v>
      </c>
      <c r="BP4" s="8">
        <f>IF('Men''s Epée'!$AN$3=TRUE,G4,0)</f>
        <v>506</v>
      </c>
      <c r="BQ4" s="8">
        <f>IF('Men''s Epée'!$AO$3=TRUE,I4,0)</f>
        <v>920</v>
      </c>
      <c r="BR4" s="8">
        <f>IF('Men''s Epée'!$AP$3=TRUE,K4,0)</f>
        <v>1000</v>
      </c>
      <c r="BS4" s="8">
        <f>IF('Men''s Epée'!$AQ$3=TRUE,M4,0)</f>
        <v>1000</v>
      </c>
      <c r="BT4" s="8">
        <f aca="true" t="shared" si="23" ref="BT4:BT56">LARGE($BE4:$BN4,6)</f>
        <v>0</v>
      </c>
      <c r="BU4" s="8">
        <f aca="true" t="shared" si="24" ref="BU4:BU56">LARGE($BE4:$BN4,7)</f>
        <v>0</v>
      </c>
      <c r="BV4" s="8">
        <f aca="true" t="shared" si="25" ref="BV4:BV56">LARGE($BE4:$BN4,8)</f>
        <v>0</v>
      </c>
      <c r="BW4" s="8">
        <f aca="true" t="shared" si="26" ref="BW4:BW56">LARGE($BE4:$BN4,9)</f>
        <v>0</v>
      </c>
      <c r="BX4" s="8">
        <f aca="true" t="shared" si="27" ref="BX4:BX56">LARGE($BE4:$BN4,10)</f>
        <v>0</v>
      </c>
      <c r="BY4" s="20">
        <f aca="true" t="shared" si="28" ref="BY4:BY34">MAX(X4,0)</f>
        <v>540.162</v>
      </c>
      <c r="BZ4" s="20">
        <f aca="true" t="shared" si="29" ref="BZ4:BZ34">MAX(Y4,0)</f>
        <v>200</v>
      </c>
      <c r="CA4" s="20">
        <f aca="true" t="shared" si="30" ref="CA4:CA34">MAX(Z4,0)</f>
        <v>200</v>
      </c>
      <c r="CB4" s="20">
        <f aca="true" t="shared" si="31" ref="CB4:CB34">MAX(AA4,0)</f>
        <v>0</v>
      </c>
      <c r="CC4" s="8">
        <f aca="true" t="shared" si="32" ref="CC4:CC56">LARGE($BP4:$CB4,1)+LARGE($BP4:$CB4,2)</f>
        <v>2000</v>
      </c>
      <c r="CD4" s="8">
        <f aca="true" t="shared" si="33" ref="CD4:CD34">LARGE(BT4:CB4,1)</f>
        <v>540.162</v>
      </c>
      <c r="CE4" s="8">
        <f aca="true" t="shared" si="34" ref="CE4:CE34">LARGE(BT4:CB4,2)</f>
        <v>200</v>
      </c>
      <c r="CF4" s="8">
        <f aca="true" t="shared" si="35" ref="CF4:CF34">ROUND(BO4+CC4,0)</f>
        <v>3283</v>
      </c>
    </row>
    <row r="5" spans="1:84" ht="13.5">
      <c r="A5" s="11" t="str">
        <f t="shared" si="0"/>
        <v>2</v>
      </c>
      <c r="B5" s="11">
        <f aca="true" t="shared" si="36" ref="B5:B35">IF(D5&gt;=JuniorCutoff,"#","")</f>
      </c>
      <c r="C5" s="12" t="s">
        <v>44</v>
      </c>
      <c r="D5" s="13">
        <v>1969</v>
      </c>
      <c r="E5" s="41">
        <f>ROUND(IF('Men''s Epée'!$A$3=1,AM5+BA5,BO5+CC5),0)</f>
        <v>2981</v>
      </c>
      <c r="F5" s="14" t="s">
        <v>4</v>
      </c>
      <c r="G5" s="16">
        <f>IF(OR('Men''s Epée'!$A$3=1,'Men''s Epée'!$AN$3=TRUE),IF(OR(F5&gt;=49,ISNUMBER(F5)=FALSE),0,VLOOKUP(F5,PointTable,G$3,TRUE)),0)</f>
        <v>0</v>
      </c>
      <c r="H5" s="15">
        <v>15</v>
      </c>
      <c r="I5" s="16">
        <f>IF(OR('Men''s Epée'!$A$3=1,'Men''s Epée'!$AO$3=TRUE),IF(OR(H5&gt;=49,ISNUMBER(H5)=FALSE),0,VLOOKUP(H5,PointTable,I$3,TRUE)),0)</f>
        <v>502</v>
      </c>
      <c r="J5" s="15">
        <v>5</v>
      </c>
      <c r="K5" s="16">
        <f>IF(OR('Men''s Epée'!$A$3=1,'Men''s Epée'!$AP$3=TRUE),IF(OR(J5&gt;=33,ISNUMBER(J5)=FALSE),0,VLOOKUP(J5,PointTable,K$3,TRUE)),0)</f>
        <v>700</v>
      </c>
      <c r="L5" s="15">
        <v>18</v>
      </c>
      <c r="M5" s="16">
        <f>IF(OR('Men''s Epée'!$A$3=1,'Men''s Epée'!$AQ$3=TRUE),IF(OR(L5&gt;=49,ISNUMBER(L5)=FALSE),0,VLOOKUP(L5,PointTable,M$3,TRUE)),0)</f>
        <v>345</v>
      </c>
      <c r="N5" s="17">
        <v>1053.6</v>
      </c>
      <c r="O5" s="17">
        <v>200</v>
      </c>
      <c r="P5" s="17"/>
      <c r="Q5" s="17"/>
      <c r="R5" s="17"/>
      <c r="S5" s="17"/>
      <c r="T5" s="17"/>
      <c r="U5" s="17"/>
      <c r="V5" s="17"/>
      <c r="W5" s="18"/>
      <c r="X5" s="17">
        <v>1027.5</v>
      </c>
      <c r="Y5" s="17">
        <v>465.85400000000004</v>
      </c>
      <c r="Z5" s="17">
        <v>200</v>
      </c>
      <c r="AA5" s="18"/>
      <c r="AC5" s="19">
        <f t="shared" si="1"/>
        <v>1053.6</v>
      </c>
      <c r="AD5" s="19">
        <f aca="true" t="shared" si="37" ref="AD5:AD27">ABS(O5)</f>
        <v>200</v>
      </c>
      <c r="AE5" s="19">
        <f aca="true" t="shared" si="38" ref="AE5:AE27">ABS(P5)</f>
        <v>0</v>
      </c>
      <c r="AF5" s="19">
        <f aca="true" t="shared" si="39" ref="AF5:AF27">ABS(Q5)</f>
        <v>0</v>
      </c>
      <c r="AG5" s="19">
        <f aca="true" t="shared" si="40" ref="AG5:AG27">ABS(R5)</f>
        <v>0</v>
      </c>
      <c r="AH5" s="19">
        <f aca="true" t="shared" si="41" ref="AH5:AH27">ABS(S5)</f>
        <v>0</v>
      </c>
      <c r="AI5" s="19">
        <f aca="true" t="shared" si="42" ref="AI5:AI27">ABS(T5)</f>
        <v>0</v>
      </c>
      <c r="AJ5" s="19">
        <f aca="true" t="shared" si="43" ref="AJ5:AJ27">ABS(U5)</f>
        <v>0</v>
      </c>
      <c r="AK5" s="19">
        <f aca="true" t="shared" si="44" ref="AK5:AK27">ABS(V5)</f>
        <v>0</v>
      </c>
      <c r="AL5" s="19">
        <f aca="true" t="shared" si="45" ref="AL5:AL27">ABS(W5)</f>
        <v>0</v>
      </c>
      <c r="AM5" s="19">
        <f t="shared" si="3"/>
        <v>1253.6</v>
      </c>
      <c r="AN5" s="19">
        <f t="shared" si="4"/>
        <v>0</v>
      </c>
      <c r="AO5" s="19">
        <f t="shared" si="5"/>
        <v>502</v>
      </c>
      <c r="AP5" s="19">
        <f t="shared" si="6"/>
        <v>700</v>
      </c>
      <c r="AQ5" s="19">
        <f t="shared" si="7"/>
        <v>345</v>
      </c>
      <c r="AR5" s="19">
        <f t="shared" si="8"/>
        <v>0</v>
      </c>
      <c r="AS5" s="19">
        <f t="shared" si="9"/>
        <v>0</v>
      </c>
      <c r="AT5" s="19">
        <f t="shared" si="10"/>
        <v>0</v>
      </c>
      <c r="AU5" s="19">
        <f t="shared" si="11"/>
        <v>0</v>
      </c>
      <c r="AV5" s="19">
        <f t="shared" si="12"/>
        <v>0</v>
      </c>
      <c r="AW5" s="19">
        <f t="shared" si="13"/>
        <v>1027.5</v>
      </c>
      <c r="AX5" s="19">
        <f t="shared" si="14"/>
        <v>465.85400000000004</v>
      </c>
      <c r="AY5" s="19">
        <f t="shared" si="15"/>
        <v>200</v>
      </c>
      <c r="AZ5" s="19">
        <f t="shared" si="16"/>
        <v>0</v>
      </c>
      <c r="BA5" s="19">
        <f t="shared" si="17"/>
        <v>1727.5</v>
      </c>
      <c r="BB5" s="19">
        <f t="shared" si="18"/>
        <v>1027.5</v>
      </c>
      <c r="BC5" s="19">
        <f t="shared" si="19"/>
        <v>465.85400000000004</v>
      </c>
      <c r="BE5" s="20">
        <f t="shared" si="20"/>
        <v>1053.6</v>
      </c>
      <c r="BF5" s="20">
        <f aca="true" t="shared" si="46" ref="BF5:BF27">MAX(O5,0)</f>
        <v>200</v>
      </c>
      <c r="BG5" s="20">
        <f aca="true" t="shared" si="47" ref="BG5:BG27">MAX(P5,0)</f>
        <v>0</v>
      </c>
      <c r="BH5" s="20">
        <f aca="true" t="shared" si="48" ref="BH5:BH27">MAX(Q5,0)</f>
        <v>0</v>
      </c>
      <c r="BI5" s="20">
        <f aca="true" t="shared" si="49" ref="BI5:BI27">MAX(R5,0)</f>
        <v>0</v>
      </c>
      <c r="BJ5" s="20">
        <f aca="true" t="shared" si="50" ref="BJ5:BJ27">MAX(S5,0)</f>
        <v>0</v>
      </c>
      <c r="BK5" s="20">
        <f aca="true" t="shared" si="51" ref="BK5:BK27">MAX(T5,0)</f>
        <v>0</v>
      </c>
      <c r="BL5" s="20">
        <f aca="true" t="shared" si="52" ref="BL5:BL27">MAX(U5,0)</f>
        <v>0</v>
      </c>
      <c r="BM5" s="20">
        <f aca="true" t="shared" si="53" ref="BM5:BM27">MAX(V5,0)</f>
        <v>0</v>
      </c>
      <c r="BN5" s="20">
        <f aca="true" t="shared" si="54" ref="BN5:BN27">MAX(W5,0)</f>
        <v>0</v>
      </c>
      <c r="BO5" s="8">
        <f t="shared" si="22"/>
        <v>1253.6</v>
      </c>
      <c r="BP5" s="8">
        <f>IF('Men''s Epée'!$AN$3=TRUE,G5,0)</f>
        <v>0</v>
      </c>
      <c r="BQ5" s="8">
        <f>IF('Men''s Epée'!$AO$3=TRUE,I5,0)</f>
        <v>502</v>
      </c>
      <c r="BR5" s="8">
        <f>IF('Men''s Epée'!$AP$3=TRUE,K5,0)</f>
        <v>700</v>
      </c>
      <c r="BS5" s="8">
        <f>IF('Men''s Epée'!$AQ$3=TRUE,M5,0)</f>
        <v>345</v>
      </c>
      <c r="BT5" s="8">
        <f t="shared" si="23"/>
        <v>0</v>
      </c>
      <c r="BU5" s="8">
        <f t="shared" si="24"/>
        <v>0</v>
      </c>
      <c r="BV5" s="8">
        <f t="shared" si="25"/>
        <v>0</v>
      </c>
      <c r="BW5" s="8">
        <f t="shared" si="26"/>
        <v>0</v>
      </c>
      <c r="BX5" s="8">
        <f t="shared" si="27"/>
        <v>0</v>
      </c>
      <c r="BY5" s="20">
        <f t="shared" si="28"/>
        <v>1027.5</v>
      </c>
      <c r="BZ5" s="20">
        <f t="shared" si="29"/>
        <v>465.85400000000004</v>
      </c>
      <c r="CA5" s="20">
        <f t="shared" si="30"/>
        <v>200</v>
      </c>
      <c r="CB5" s="20">
        <f t="shared" si="31"/>
        <v>0</v>
      </c>
      <c r="CC5" s="8">
        <f t="shared" si="32"/>
        <v>1727.5</v>
      </c>
      <c r="CD5" s="8">
        <f t="shared" si="33"/>
        <v>1027.5</v>
      </c>
      <c r="CE5" s="8">
        <f t="shared" si="34"/>
        <v>465.85400000000004</v>
      </c>
      <c r="CF5" s="8">
        <f t="shared" si="35"/>
        <v>2981</v>
      </c>
    </row>
    <row r="6" spans="1:84" ht="13.5">
      <c r="A6" s="11" t="str">
        <f t="shared" si="0"/>
        <v>3</v>
      </c>
      <c r="B6" s="11" t="str">
        <f t="shared" si="36"/>
        <v>#</v>
      </c>
      <c r="C6" s="12" t="s">
        <v>133</v>
      </c>
      <c r="D6" s="13">
        <v>1984</v>
      </c>
      <c r="E6" s="41">
        <f>ROUND(IF('Men''s Epée'!$A$3=1,AM6+BA6,BO6+CC6),0)</f>
        <v>2234</v>
      </c>
      <c r="F6" s="14">
        <v>3</v>
      </c>
      <c r="G6" s="16">
        <f>IF(OR('Men''s Epée'!$A$3=1,'Men''s Epée'!$AN$3=TRUE),IF(OR(F6&gt;=49,ISNUMBER(F6)=FALSE),0,VLOOKUP(F6,PointTable,G$3,TRUE)),0)</f>
        <v>850</v>
      </c>
      <c r="H6" s="15">
        <v>19.5</v>
      </c>
      <c r="I6" s="16">
        <f>IF(OR('Men''s Epée'!$A$3=1,'Men''s Epée'!$AO$3=TRUE),IF(OR(H6&gt;=49,ISNUMBER(H6)=FALSE),0,VLOOKUP(H6,PointTable,I$3,TRUE)),0)</f>
        <v>345</v>
      </c>
      <c r="J6" s="15">
        <v>2</v>
      </c>
      <c r="K6" s="16">
        <f>IF(OR('Men''s Epée'!$A$3=1,'Men''s Epée'!$AP$3=TRUE),IF(OR(J6&gt;=33,ISNUMBER(J6)=FALSE),0,VLOOKUP(J6,PointTable,K$3,TRUE)),0)</f>
        <v>920</v>
      </c>
      <c r="L6" s="15">
        <v>3</v>
      </c>
      <c r="M6" s="16">
        <f>IF(OR('Men''s Epée'!$A$3=1,'Men''s Epée'!$AQ$3=TRUE),IF(OR(L6&gt;=49,ISNUMBER(L6)=FALSE),0,VLOOKUP(L6,PointTable,M$3,TRUE)),0)</f>
        <v>850</v>
      </c>
      <c r="N6" s="17">
        <v>-264</v>
      </c>
      <c r="O6" s="17">
        <v>200</v>
      </c>
      <c r="P6" s="17"/>
      <c r="Q6" s="17"/>
      <c r="R6" s="17"/>
      <c r="S6" s="17"/>
      <c r="T6" s="17"/>
      <c r="U6" s="17"/>
      <c r="V6" s="17"/>
      <c r="W6" s="18"/>
      <c r="X6" s="17"/>
      <c r="Y6" s="17"/>
      <c r="Z6" s="17"/>
      <c r="AA6" s="18"/>
      <c r="AC6" s="19">
        <f t="shared" si="1"/>
        <v>264</v>
      </c>
      <c r="AD6" s="19">
        <f t="shared" si="37"/>
        <v>200</v>
      </c>
      <c r="AE6" s="19">
        <f t="shared" si="38"/>
        <v>0</v>
      </c>
      <c r="AF6" s="19">
        <f t="shared" si="39"/>
        <v>0</v>
      </c>
      <c r="AG6" s="19">
        <f t="shared" si="40"/>
        <v>0</v>
      </c>
      <c r="AH6" s="19">
        <f t="shared" si="41"/>
        <v>0</v>
      </c>
      <c r="AI6" s="19">
        <f t="shared" si="42"/>
        <v>0</v>
      </c>
      <c r="AJ6" s="19">
        <f t="shared" si="43"/>
        <v>0</v>
      </c>
      <c r="AK6" s="19">
        <f t="shared" si="44"/>
        <v>0</v>
      </c>
      <c r="AL6" s="19">
        <f t="shared" si="45"/>
        <v>0</v>
      </c>
      <c r="AM6" s="19">
        <f t="shared" si="3"/>
        <v>464</v>
      </c>
      <c r="AN6" s="19">
        <f t="shared" si="4"/>
        <v>850</v>
      </c>
      <c r="AO6" s="19">
        <f t="shared" si="5"/>
        <v>345</v>
      </c>
      <c r="AP6" s="19">
        <f t="shared" si="6"/>
        <v>920</v>
      </c>
      <c r="AQ6" s="19">
        <f t="shared" si="7"/>
        <v>850</v>
      </c>
      <c r="AR6" s="19">
        <f t="shared" si="8"/>
        <v>0</v>
      </c>
      <c r="AS6" s="19">
        <f t="shared" si="9"/>
        <v>0</v>
      </c>
      <c r="AT6" s="19">
        <f t="shared" si="10"/>
        <v>0</v>
      </c>
      <c r="AU6" s="19">
        <f t="shared" si="11"/>
        <v>0</v>
      </c>
      <c r="AV6" s="19">
        <f t="shared" si="12"/>
        <v>0</v>
      </c>
      <c r="AW6" s="19">
        <f t="shared" si="13"/>
        <v>0</v>
      </c>
      <c r="AX6" s="19">
        <f t="shared" si="14"/>
        <v>0</v>
      </c>
      <c r="AY6" s="19">
        <f t="shared" si="15"/>
        <v>0</v>
      </c>
      <c r="AZ6" s="19">
        <f t="shared" si="16"/>
        <v>0</v>
      </c>
      <c r="BA6" s="19">
        <f t="shared" si="17"/>
        <v>1770</v>
      </c>
      <c r="BB6" s="19">
        <f t="shared" si="18"/>
        <v>0</v>
      </c>
      <c r="BC6" s="19">
        <f t="shared" si="19"/>
        <v>0</v>
      </c>
      <c r="BE6" s="20">
        <f t="shared" si="20"/>
        <v>0</v>
      </c>
      <c r="BF6" s="20">
        <f t="shared" si="46"/>
        <v>200</v>
      </c>
      <c r="BG6" s="20">
        <f t="shared" si="47"/>
        <v>0</v>
      </c>
      <c r="BH6" s="20">
        <f t="shared" si="48"/>
        <v>0</v>
      </c>
      <c r="BI6" s="20">
        <f t="shared" si="49"/>
        <v>0</v>
      </c>
      <c r="BJ6" s="20">
        <f t="shared" si="50"/>
        <v>0</v>
      </c>
      <c r="BK6" s="20">
        <f t="shared" si="51"/>
        <v>0</v>
      </c>
      <c r="BL6" s="20">
        <f t="shared" si="52"/>
        <v>0</v>
      </c>
      <c r="BM6" s="20">
        <f t="shared" si="53"/>
        <v>0</v>
      </c>
      <c r="BN6" s="20">
        <f t="shared" si="54"/>
        <v>0</v>
      </c>
      <c r="BO6" s="8">
        <f t="shared" si="22"/>
        <v>200</v>
      </c>
      <c r="BP6" s="8">
        <f>IF('Men''s Epée'!$AN$3=TRUE,G6,0)</f>
        <v>850</v>
      </c>
      <c r="BQ6" s="8">
        <f>IF('Men''s Epée'!$AO$3=TRUE,I6,0)</f>
        <v>345</v>
      </c>
      <c r="BR6" s="8">
        <f>IF('Men''s Epée'!$AP$3=TRUE,K6,0)</f>
        <v>920</v>
      </c>
      <c r="BS6" s="8">
        <f>IF('Men''s Epée'!$AQ$3=TRUE,M6,0)</f>
        <v>850</v>
      </c>
      <c r="BT6" s="8">
        <f t="shared" si="23"/>
        <v>0</v>
      </c>
      <c r="BU6" s="8">
        <f t="shared" si="24"/>
        <v>0</v>
      </c>
      <c r="BV6" s="8">
        <f t="shared" si="25"/>
        <v>0</v>
      </c>
      <c r="BW6" s="8">
        <f t="shared" si="26"/>
        <v>0</v>
      </c>
      <c r="BX6" s="8">
        <f t="shared" si="27"/>
        <v>0</v>
      </c>
      <c r="BY6" s="20">
        <f t="shared" si="28"/>
        <v>0</v>
      </c>
      <c r="BZ6" s="20">
        <f t="shared" si="29"/>
        <v>0</v>
      </c>
      <c r="CA6" s="20">
        <f t="shared" si="30"/>
        <v>0</v>
      </c>
      <c r="CB6" s="20">
        <f t="shared" si="31"/>
        <v>0</v>
      </c>
      <c r="CC6" s="8">
        <f t="shared" si="32"/>
        <v>1770</v>
      </c>
      <c r="CD6" s="8">
        <f t="shared" si="33"/>
        <v>0</v>
      </c>
      <c r="CE6" s="8">
        <f t="shared" si="34"/>
        <v>0</v>
      </c>
      <c r="CF6" s="8">
        <f t="shared" si="35"/>
        <v>1970</v>
      </c>
    </row>
    <row r="7" spans="1:84" ht="13.5">
      <c r="A7" s="11" t="str">
        <f t="shared" si="0"/>
        <v>4</v>
      </c>
      <c r="B7" s="11" t="str">
        <f t="shared" si="36"/>
        <v>#</v>
      </c>
      <c r="C7" s="12" t="s">
        <v>190</v>
      </c>
      <c r="D7" s="13">
        <v>1988</v>
      </c>
      <c r="E7" s="41">
        <f>ROUND(IF('Men''s Epée'!$A$3=1,AM7+BA7,BO7+CC7),0)</f>
        <v>2025</v>
      </c>
      <c r="F7" s="14" t="s">
        <v>4</v>
      </c>
      <c r="G7" s="16">
        <f>IF(OR('Men''s Epée'!$A$3=1,'Men''s Epée'!$AN$3=TRUE),IF(OR(F7&gt;=49,ISNUMBER(F7)=FALSE),0,VLOOKUP(F7,PointTable,G$3,TRUE)),0)</f>
        <v>0</v>
      </c>
      <c r="H7" s="15">
        <v>3</v>
      </c>
      <c r="I7" s="16">
        <f>IF(OR('Men''s Epée'!$A$3=1,'Men''s Epée'!$AO$3=TRUE),IF(OR(H7&gt;=49,ISNUMBER(H7)=FALSE),0,VLOOKUP(H7,PointTable,I$3,TRUE)),0)</f>
        <v>850</v>
      </c>
      <c r="J7" s="15">
        <v>29</v>
      </c>
      <c r="K7" s="16">
        <f>IF(OR('Men''s Epée'!$A$3=1,'Men''s Epée'!$AP$3=TRUE),IF(OR(J7&gt;=33,ISNUMBER(J7)=FALSE),0,VLOOKUP(J7,PointTable,K$3,TRUE)),0)</f>
        <v>281</v>
      </c>
      <c r="L7" s="15">
        <v>5</v>
      </c>
      <c r="M7" s="16">
        <f>IF(OR('Men''s Epée'!$A$3=1,'Men''s Epée'!$AQ$3=TRUE),IF(OR(L7&gt;=49,ISNUMBER(L7)=FALSE),0,VLOOKUP(L7,PointTable,M$3,TRUE)),0)</f>
        <v>700</v>
      </c>
      <c r="N7" s="17">
        <v>474.982</v>
      </c>
      <c r="O7" s="17"/>
      <c r="P7" s="17"/>
      <c r="Q7" s="17"/>
      <c r="R7" s="17"/>
      <c r="S7" s="17"/>
      <c r="T7" s="17"/>
      <c r="U7" s="17"/>
      <c r="V7" s="17"/>
      <c r="W7" s="18"/>
      <c r="X7" s="17"/>
      <c r="Y7" s="17"/>
      <c r="Z7" s="17"/>
      <c r="AA7" s="18"/>
      <c r="AC7" s="19">
        <f t="shared" si="1"/>
        <v>474.982</v>
      </c>
      <c r="AD7" s="19">
        <f t="shared" si="37"/>
        <v>0</v>
      </c>
      <c r="AE7" s="19">
        <f t="shared" si="38"/>
        <v>0</v>
      </c>
      <c r="AF7" s="19">
        <f t="shared" si="39"/>
        <v>0</v>
      </c>
      <c r="AG7" s="19">
        <f t="shared" si="40"/>
        <v>0</v>
      </c>
      <c r="AH7" s="19">
        <f t="shared" si="41"/>
        <v>0</v>
      </c>
      <c r="AI7" s="19">
        <f t="shared" si="42"/>
        <v>0</v>
      </c>
      <c r="AJ7" s="19">
        <f t="shared" si="43"/>
        <v>0</v>
      </c>
      <c r="AK7" s="19">
        <f t="shared" si="44"/>
        <v>0</v>
      </c>
      <c r="AL7" s="19">
        <f t="shared" si="45"/>
        <v>0</v>
      </c>
      <c r="AM7" s="19">
        <f t="shared" si="3"/>
        <v>474.982</v>
      </c>
      <c r="AN7" s="19">
        <f t="shared" si="4"/>
        <v>0</v>
      </c>
      <c r="AO7" s="19">
        <f t="shared" si="5"/>
        <v>850</v>
      </c>
      <c r="AP7" s="19">
        <f t="shared" si="6"/>
        <v>281</v>
      </c>
      <c r="AQ7" s="19">
        <f t="shared" si="7"/>
        <v>700</v>
      </c>
      <c r="AR7" s="19">
        <f t="shared" si="8"/>
        <v>0</v>
      </c>
      <c r="AS7" s="19">
        <f t="shared" si="9"/>
        <v>0</v>
      </c>
      <c r="AT7" s="19">
        <f t="shared" si="10"/>
        <v>0</v>
      </c>
      <c r="AU7" s="19">
        <f t="shared" si="11"/>
        <v>0</v>
      </c>
      <c r="AV7" s="19">
        <f t="shared" si="12"/>
        <v>0</v>
      </c>
      <c r="AW7" s="19">
        <f t="shared" si="13"/>
        <v>0</v>
      </c>
      <c r="AX7" s="19">
        <f t="shared" si="14"/>
        <v>0</v>
      </c>
      <c r="AY7" s="19">
        <f t="shared" si="15"/>
        <v>0</v>
      </c>
      <c r="AZ7" s="19">
        <f t="shared" si="16"/>
        <v>0</v>
      </c>
      <c r="BA7" s="19">
        <f t="shared" si="17"/>
        <v>1550</v>
      </c>
      <c r="BB7" s="19">
        <f t="shared" si="18"/>
        <v>0</v>
      </c>
      <c r="BC7" s="19">
        <f t="shared" si="19"/>
        <v>0</v>
      </c>
      <c r="BE7" s="20">
        <f t="shared" si="20"/>
        <v>474.982</v>
      </c>
      <c r="BF7" s="20">
        <f t="shared" si="46"/>
        <v>0</v>
      </c>
      <c r="BG7" s="20">
        <f t="shared" si="47"/>
        <v>0</v>
      </c>
      <c r="BH7" s="20">
        <f t="shared" si="48"/>
        <v>0</v>
      </c>
      <c r="BI7" s="20">
        <f t="shared" si="49"/>
        <v>0</v>
      </c>
      <c r="BJ7" s="20">
        <f t="shared" si="50"/>
        <v>0</v>
      </c>
      <c r="BK7" s="20">
        <f t="shared" si="51"/>
        <v>0</v>
      </c>
      <c r="BL7" s="20">
        <f t="shared" si="52"/>
        <v>0</v>
      </c>
      <c r="BM7" s="20">
        <f t="shared" si="53"/>
        <v>0</v>
      </c>
      <c r="BN7" s="20">
        <f t="shared" si="54"/>
        <v>0</v>
      </c>
      <c r="BO7" s="8">
        <f t="shared" si="22"/>
        <v>474.982</v>
      </c>
      <c r="BP7" s="8">
        <f>IF('Men''s Epée'!$AN$3=TRUE,G7,0)</f>
        <v>0</v>
      </c>
      <c r="BQ7" s="8">
        <f>IF('Men''s Epée'!$AO$3=TRUE,I7,0)</f>
        <v>850</v>
      </c>
      <c r="BR7" s="8">
        <f>IF('Men''s Epée'!$AP$3=TRUE,K7,0)</f>
        <v>281</v>
      </c>
      <c r="BS7" s="8">
        <f>IF('Men''s Epée'!$AQ$3=TRUE,M7,0)</f>
        <v>700</v>
      </c>
      <c r="BT7" s="8">
        <f t="shared" si="23"/>
        <v>0</v>
      </c>
      <c r="BU7" s="8">
        <f t="shared" si="24"/>
        <v>0</v>
      </c>
      <c r="BV7" s="8">
        <f t="shared" si="25"/>
        <v>0</v>
      </c>
      <c r="BW7" s="8">
        <f t="shared" si="26"/>
        <v>0</v>
      </c>
      <c r="BX7" s="8">
        <f t="shared" si="27"/>
        <v>0</v>
      </c>
      <c r="BY7" s="20">
        <f t="shared" si="28"/>
        <v>0</v>
      </c>
      <c r="BZ7" s="20">
        <f t="shared" si="29"/>
        <v>0</v>
      </c>
      <c r="CA7" s="20">
        <f t="shared" si="30"/>
        <v>0</v>
      </c>
      <c r="CB7" s="20">
        <f t="shared" si="31"/>
        <v>0</v>
      </c>
      <c r="CC7" s="8">
        <f t="shared" si="32"/>
        <v>1550</v>
      </c>
      <c r="CD7" s="8">
        <f t="shared" si="33"/>
        <v>0</v>
      </c>
      <c r="CE7" s="8">
        <f t="shared" si="34"/>
        <v>0</v>
      </c>
      <c r="CF7" s="8">
        <f t="shared" si="35"/>
        <v>2025</v>
      </c>
    </row>
    <row r="8" spans="1:84" ht="13.5">
      <c r="A8" s="11" t="str">
        <f t="shared" si="0"/>
        <v>5</v>
      </c>
      <c r="B8" s="11">
        <f t="shared" si="36"/>
      </c>
      <c r="C8" s="12" t="s">
        <v>74</v>
      </c>
      <c r="D8" s="13">
        <v>1980</v>
      </c>
      <c r="E8" s="41">
        <f>ROUND(IF('Men''s Epée'!$A$3=1,AM8+BA8,BO8+CC8),0)</f>
        <v>1967</v>
      </c>
      <c r="F8" s="14">
        <v>15</v>
      </c>
      <c r="G8" s="16">
        <f>IF(OR('Men''s Epée'!$A$3=1,'Men''s Epée'!$AN$3=TRUE),IF(OR(F8&gt;=49,ISNUMBER(F8)=FALSE),0,VLOOKUP(F8,PointTable,G$3,TRUE)),0)</f>
        <v>502</v>
      </c>
      <c r="H8" s="15">
        <v>9</v>
      </c>
      <c r="I8" s="16">
        <f>IF(OR('Men''s Epée'!$A$3=1,'Men''s Epée'!$AO$3=TRUE),IF(OR(H8&gt;=49,ISNUMBER(H8)=FALSE),0,VLOOKUP(H8,PointTable,I$3,TRUE)),0)</f>
        <v>535</v>
      </c>
      <c r="J8" s="15">
        <v>14</v>
      </c>
      <c r="K8" s="16">
        <f>IF(OR('Men''s Epée'!$A$3=1,'Men''s Epée'!$AP$3=TRUE),IF(OR(J8&gt;=33,ISNUMBER(J8)=FALSE),0,VLOOKUP(J8,PointTable,K$3,TRUE)),0)</f>
        <v>504</v>
      </c>
      <c r="L8" s="15">
        <v>6</v>
      </c>
      <c r="M8" s="16">
        <f>IF(OR('Men''s Epée'!$A$3=1,'Men''s Epée'!$AQ$3=TRUE),IF(OR(L8&gt;=49,ISNUMBER(L8)=FALSE),0,VLOOKUP(L8,PointTable,M$3,TRUE)),0)</f>
        <v>695</v>
      </c>
      <c r="N8" s="17">
        <v>536.922</v>
      </c>
      <c r="O8" s="17">
        <v>200</v>
      </c>
      <c r="P8" s="17"/>
      <c r="Q8" s="17"/>
      <c r="R8" s="17"/>
      <c r="S8" s="17"/>
      <c r="T8" s="17"/>
      <c r="U8" s="17"/>
      <c r="V8" s="17"/>
      <c r="W8" s="18"/>
      <c r="X8" s="17">
        <v>500.15</v>
      </c>
      <c r="Y8" s="17">
        <v>475.116</v>
      </c>
      <c r="Z8" s="17">
        <v>402.5</v>
      </c>
      <c r="AA8" s="18">
        <v>358.708</v>
      </c>
      <c r="AC8" s="19">
        <f t="shared" si="1"/>
        <v>536.922</v>
      </c>
      <c r="AD8" s="19">
        <f t="shared" si="37"/>
        <v>200</v>
      </c>
      <c r="AE8" s="19">
        <f t="shared" si="38"/>
        <v>0</v>
      </c>
      <c r="AF8" s="19">
        <f t="shared" si="39"/>
        <v>0</v>
      </c>
      <c r="AG8" s="19">
        <f t="shared" si="40"/>
        <v>0</v>
      </c>
      <c r="AH8" s="19">
        <f t="shared" si="41"/>
        <v>0</v>
      </c>
      <c r="AI8" s="19">
        <f t="shared" si="42"/>
        <v>0</v>
      </c>
      <c r="AJ8" s="19">
        <f t="shared" si="43"/>
        <v>0</v>
      </c>
      <c r="AK8" s="19">
        <f t="shared" si="44"/>
        <v>0</v>
      </c>
      <c r="AL8" s="19">
        <f t="shared" si="45"/>
        <v>0</v>
      </c>
      <c r="AM8" s="19">
        <f t="shared" si="3"/>
        <v>736.922</v>
      </c>
      <c r="AN8" s="19">
        <f t="shared" si="4"/>
        <v>502</v>
      </c>
      <c r="AO8" s="19">
        <f t="shared" si="5"/>
        <v>535</v>
      </c>
      <c r="AP8" s="19">
        <f t="shared" si="6"/>
        <v>504</v>
      </c>
      <c r="AQ8" s="19">
        <f t="shared" si="7"/>
        <v>695</v>
      </c>
      <c r="AR8" s="19">
        <f t="shared" si="8"/>
        <v>0</v>
      </c>
      <c r="AS8" s="19">
        <f t="shared" si="9"/>
        <v>0</v>
      </c>
      <c r="AT8" s="19">
        <f t="shared" si="10"/>
        <v>0</v>
      </c>
      <c r="AU8" s="19">
        <f t="shared" si="11"/>
        <v>0</v>
      </c>
      <c r="AV8" s="19">
        <f t="shared" si="12"/>
        <v>0</v>
      </c>
      <c r="AW8" s="19">
        <f t="shared" si="13"/>
        <v>500.15</v>
      </c>
      <c r="AX8" s="19">
        <f t="shared" si="14"/>
        <v>475.116</v>
      </c>
      <c r="AY8" s="19">
        <f t="shared" si="15"/>
        <v>402.5</v>
      </c>
      <c r="AZ8" s="19">
        <f t="shared" si="16"/>
        <v>358.708</v>
      </c>
      <c r="BA8" s="19">
        <f t="shared" si="17"/>
        <v>1230</v>
      </c>
      <c r="BB8" s="19">
        <f t="shared" si="18"/>
        <v>500.15</v>
      </c>
      <c r="BC8" s="19">
        <f t="shared" si="19"/>
        <v>475.116</v>
      </c>
      <c r="BE8" s="20">
        <f t="shared" si="20"/>
        <v>536.922</v>
      </c>
      <c r="BF8" s="20">
        <f t="shared" si="46"/>
        <v>200</v>
      </c>
      <c r="BG8" s="20">
        <f t="shared" si="47"/>
        <v>0</v>
      </c>
      <c r="BH8" s="20">
        <f t="shared" si="48"/>
        <v>0</v>
      </c>
      <c r="BI8" s="20">
        <f t="shared" si="49"/>
        <v>0</v>
      </c>
      <c r="BJ8" s="20">
        <f t="shared" si="50"/>
        <v>0</v>
      </c>
      <c r="BK8" s="20">
        <f t="shared" si="51"/>
        <v>0</v>
      </c>
      <c r="BL8" s="20">
        <f t="shared" si="52"/>
        <v>0</v>
      </c>
      <c r="BM8" s="20">
        <f t="shared" si="53"/>
        <v>0</v>
      </c>
      <c r="BN8" s="20">
        <f t="shared" si="54"/>
        <v>0</v>
      </c>
      <c r="BO8" s="8">
        <f t="shared" si="22"/>
        <v>736.922</v>
      </c>
      <c r="BP8" s="8">
        <f>IF('Men''s Epée'!$AN$3=TRUE,G8,0)</f>
        <v>502</v>
      </c>
      <c r="BQ8" s="8">
        <f>IF('Men''s Epée'!$AO$3=TRUE,I8,0)</f>
        <v>535</v>
      </c>
      <c r="BR8" s="8">
        <f>IF('Men''s Epée'!$AP$3=TRUE,K8,0)</f>
        <v>504</v>
      </c>
      <c r="BS8" s="8">
        <f>IF('Men''s Epée'!$AQ$3=TRUE,M8,0)</f>
        <v>695</v>
      </c>
      <c r="BT8" s="8">
        <f t="shared" si="23"/>
        <v>0</v>
      </c>
      <c r="BU8" s="8">
        <f t="shared" si="24"/>
        <v>0</v>
      </c>
      <c r="BV8" s="8">
        <f t="shared" si="25"/>
        <v>0</v>
      </c>
      <c r="BW8" s="8">
        <f t="shared" si="26"/>
        <v>0</v>
      </c>
      <c r="BX8" s="8">
        <f t="shared" si="27"/>
        <v>0</v>
      </c>
      <c r="BY8" s="20">
        <f t="shared" si="28"/>
        <v>500.15</v>
      </c>
      <c r="BZ8" s="20">
        <f t="shared" si="29"/>
        <v>475.116</v>
      </c>
      <c r="CA8" s="20">
        <f t="shared" si="30"/>
        <v>402.5</v>
      </c>
      <c r="CB8" s="20">
        <f t="shared" si="31"/>
        <v>358.708</v>
      </c>
      <c r="CC8" s="8">
        <f t="shared" si="32"/>
        <v>1230</v>
      </c>
      <c r="CD8" s="8">
        <f t="shared" si="33"/>
        <v>500.15</v>
      </c>
      <c r="CE8" s="8">
        <f t="shared" si="34"/>
        <v>475.116</v>
      </c>
      <c r="CF8" s="8">
        <f t="shared" si="35"/>
        <v>1967</v>
      </c>
    </row>
    <row r="9" spans="1:84" ht="13.5">
      <c r="A9" s="11" t="str">
        <f t="shared" si="0"/>
        <v>6</v>
      </c>
      <c r="B9" s="11">
        <f t="shared" si="36"/>
      </c>
      <c r="C9" s="12" t="s">
        <v>38</v>
      </c>
      <c r="D9" s="13">
        <v>1980</v>
      </c>
      <c r="E9" s="41">
        <f>ROUND(IF('Men''s Epée'!$A$3=1,AM9+BA9,BO9+CC9),0)</f>
        <v>1850</v>
      </c>
      <c r="F9" s="14">
        <v>1</v>
      </c>
      <c r="G9" s="16">
        <f>IF(OR('Men''s Epée'!$A$3=1,'Men''s Epée'!$AN$3=TRUE),IF(OR(F9&gt;=49,ISNUMBER(F9)=FALSE),0,VLOOKUP(F9,PointTable,G$3,TRUE)),0)</f>
        <v>1000</v>
      </c>
      <c r="H9" s="15" t="s">
        <v>4</v>
      </c>
      <c r="I9" s="16">
        <f>IF(OR('Men''s Epée'!$A$3=1,'Men''s Epée'!$AO$3=TRUE),IF(OR(H9&gt;=49,ISNUMBER(H9)=FALSE),0,VLOOKUP(H9,PointTable,I$3,TRUE)),0)</f>
        <v>0</v>
      </c>
      <c r="J9" s="15">
        <v>3</v>
      </c>
      <c r="K9" s="16">
        <f>IF(OR('Men''s Epée'!$A$3=1,'Men''s Epée'!$AP$3=TRUE),IF(OR(J9&gt;=33,ISNUMBER(J9)=FALSE),0,VLOOKUP(J9,PointTable,K$3,TRUE)),0)</f>
        <v>850</v>
      </c>
      <c r="L9" s="15" t="s">
        <v>4</v>
      </c>
      <c r="M9" s="16">
        <f>IF(OR('Men''s Epée'!$A$3=1,'Men''s Epée'!$AQ$3=TRUE),IF(OR(L9&gt;=49,ISNUMBER(L9)=FALSE),0,VLOOKUP(L9,PointTable,M$3,TRUE)),0)</f>
        <v>0</v>
      </c>
      <c r="N9" s="17"/>
      <c r="O9" s="17"/>
      <c r="P9" s="17"/>
      <c r="Q9" s="17"/>
      <c r="R9" s="17"/>
      <c r="S9" s="17"/>
      <c r="T9" s="17"/>
      <c r="U9" s="17"/>
      <c r="V9" s="17"/>
      <c r="W9" s="18"/>
      <c r="X9" s="17"/>
      <c r="Y9" s="17"/>
      <c r="Z9" s="17"/>
      <c r="AA9" s="18"/>
      <c r="AC9" s="19">
        <f t="shared" si="1"/>
        <v>0</v>
      </c>
      <c r="AD9" s="19">
        <f t="shared" si="37"/>
        <v>0</v>
      </c>
      <c r="AE9" s="19">
        <f t="shared" si="38"/>
        <v>0</v>
      </c>
      <c r="AF9" s="19">
        <f t="shared" si="39"/>
        <v>0</v>
      </c>
      <c r="AG9" s="19">
        <f t="shared" si="40"/>
        <v>0</v>
      </c>
      <c r="AH9" s="19">
        <f t="shared" si="41"/>
        <v>0</v>
      </c>
      <c r="AI9" s="19">
        <f t="shared" si="42"/>
        <v>0</v>
      </c>
      <c r="AJ9" s="19">
        <f t="shared" si="43"/>
        <v>0</v>
      </c>
      <c r="AK9" s="19">
        <f t="shared" si="44"/>
        <v>0</v>
      </c>
      <c r="AL9" s="19">
        <f t="shared" si="45"/>
        <v>0</v>
      </c>
      <c r="AM9" s="19">
        <f t="shared" si="3"/>
        <v>0</v>
      </c>
      <c r="AN9" s="19">
        <f t="shared" si="4"/>
        <v>1000</v>
      </c>
      <c r="AO9" s="19">
        <f t="shared" si="5"/>
        <v>0</v>
      </c>
      <c r="AP9" s="19">
        <f t="shared" si="6"/>
        <v>850</v>
      </c>
      <c r="AQ9" s="19">
        <f t="shared" si="7"/>
        <v>0</v>
      </c>
      <c r="AR9" s="19">
        <f t="shared" si="8"/>
        <v>0</v>
      </c>
      <c r="AS9" s="19">
        <f t="shared" si="9"/>
        <v>0</v>
      </c>
      <c r="AT9" s="19">
        <f t="shared" si="10"/>
        <v>0</v>
      </c>
      <c r="AU9" s="19">
        <f t="shared" si="11"/>
        <v>0</v>
      </c>
      <c r="AV9" s="19">
        <f t="shared" si="12"/>
        <v>0</v>
      </c>
      <c r="AW9" s="19">
        <f t="shared" si="13"/>
        <v>0</v>
      </c>
      <c r="AX9" s="19">
        <f t="shared" si="14"/>
        <v>0</v>
      </c>
      <c r="AY9" s="19">
        <f t="shared" si="15"/>
        <v>0</v>
      </c>
      <c r="AZ9" s="19">
        <f t="shared" si="16"/>
        <v>0</v>
      </c>
      <c r="BA9" s="19">
        <f t="shared" si="17"/>
        <v>1850</v>
      </c>
      <c r="BB9" s="19">
        <f t="shared" si="18"/>
        <v>0</v>
      </c>
      <c r="BC9" s="19">
        <f t="shared" si="19"/>
        <v>0</v>
      </c>
      <c r="BE9" s="20">
        <f t="shared" si="20"/>
        <v>0</v>
      </c>
      <c r="BF9" s="20">
        <f t="shared" si="46"/>
        <v>0</v>
      </c>
      <c r="BG9" s="20">
        <f t="shared" si="47"/>
        <v>0</v>
      </c>
      <c r="BH9" s="20">
        <f t="shared" si="48"/>
        <v>0</v>
      </c>
      <c r="BI9" s="20">
        <f t="shared" si="49"/>
        <v>0</v>
      </c>
      <c r="BJ9" s="20">
        <f t="shared" si="50"/>
        <v>0</v>
      </c>
      <c r="BK9" s="20">
        <f t="shared" si="51"/>
        <v>0</v>
      </c>
      <c r="BL9" s="20">
        <f t="shared" si="52"/>
        <v>0</v>
      </c>
      <c r="BM9" s="20">
        <f t="shared" si="53"/>
        <v>0</v>
      </c>
      <c r="BN9" s="20">
        <f t="shared" si="54"/>
        <v>0</v>
      </c>
      <c r="BO9" s="8">
        <f t="shared" si="22"/>
        <v>0</v>
      </c>
      <c r="BP9" s="8">
        <f>IF('Men''s Epée'!$AN$3=TRUE,G9,0)</f>
        <v>1000</v>
      </c>
      <c r="BQ9" s="8">
        <f>IF('Men''s Epée'!$AO$3=TRUE,I9,0)</f>
        <v>0</v>
      </c>
      <c r="BR9" s="8">
        <f>IF('Men''s Epée'!$AP$3=TRUE,K9,0)</f>
        <v>850</v>
      </c>
      <c r="BS9" s="8">
        <f>IF('Men''s Epée'!$AQ$3=TRUE,M9,0)</f>
        <v>0</v>
      </c>
      <c r="BT9" s="8">
        <f t="shared" si="23"/>
        <v>0</v>
      </c>
      <c r="BU9" s="8">
        <f t="shared" si="24"/>
        <v>0</v>
      </c>
      <c r="BV9" s="8">
        <f t="shared" si="25"/>
        <v>0</v>
      </c>
      <c r="BW9" s="8">
        <f t="shared" si="26"/>
        <v>0</v>
      </c>
      <c r="BX9" s="8">
        <f t="shared" si="27"/>
        <v>0</v>
      </c>
      <c r="BY9" s="20">
        <f t="shared" si="28"/>
        <v>0</v>
      </c>
      <c r="BZ9" s="20">
        <f t="shared" si="29"/>
        <v>0</v>
      </c>
      <c r="CA9" s="20">
        <f t="shared" si="30"/>
        <v>0</v>
      </c>
      <c r="CB9" s="20">
        <f t="shared" si="31"/>
        <v>0</v>
      </c>
      <c r="CC9" s="8">
        <f t="shared" si="32"/>
        <v>1850</v>
      </c>
      <c r="CD9" s="8">
        <f t="shared" si="33"/>
        <v>0</v>
      </c>
      <c r="CE9" s="8">
        <f t="shared" si="34"/>
        <v>0</v>
      </c>
      <c r="CF9" s="8">
        <f t="shared" si="35"/>
        <v>1850</v>
      </c>
    </row>
    <row r="10" spans="1:84" ht="13.5">
      <c r="A10" s="11" t="str">
        <f t="shared" si="0"/>
        <v>7</v>
      </c>
      <c r="B10" s="11">
        <f t="shared" si="36"/>
      </c>
      <c r="C10" s="12" t="s">
        <v>40</v>
      </c>
      <c r="D10" s="13">
        <v>1969</v>
      </c>
      <c r="E10" s="41">
        <f>ROUND(IF('Men''s Epée'!$A$3=1,AM10+BA10,BO10+CC10),0)</f>
        <v>1815</v>
      </c>
      <c r="F10" s="14">
        <v>22</v>
      </c>
      <c r="G10" s="16">
        <f>IF(OR('Men''s Epée'!$A$3=1,'Men''s Epée'!$AN$3=TRUE),IF(OR(F10&gt;=49,ISNUMBER(F10)=FALSE),0,VLOOKUP(F10,PointTable,G$3,TRUE)),0)</f>
        <v>340</v>
      </c>
      <c r="H10" s="15" t="s">
        <v>4</v>
      </c>
      <c r="I10" s="16">
        <f>IF(OR('Men''s Epée'!$A$3=1,'Men''s Epée'!$AO$3=TRUE),IF(OR(H10&gt;=49,ISNUMBER(H10)=FALSE),0,VLOOKUP(H10,PointTable,I$3,TRUE)),0)</f>
        <v>0</v>
      </c>
      <c r="J10" s="15">
        <v>6</v>
      </c>
      <c r="K10" s="16">
        <f>IF(OR('Men''s Epée'!$A$3=1,'Men''s Epée'!$AP$3=TRUE),IF(OR(J10&gt;=33,ISNUMBER(J10)=FALSE),0,VLOOKUP(J10,PointTable,K$3,TRUE)),0)</f>
        <v>695</v>
      </c>
      <c r="L10" s="15">
        <v>2</v>
      </c>
      <c r="M10" s="16">
        <f>IF(OR('Men''s Epée'!$A$3=1,'Men''s Epée'!$AQ$3=TRUE),IF(OR(L10&gt;=49,ISNUMBER(L10)=FALSE),0,VLOOKUP(L10,PointTable,M$3,TRUE)),0)</f>
        <v>920</v>
      </c>
      <c r="N10" s="17">
        <v>200</v>
      </c>
      <c r="O10" s="17"/>
      <c r="P10" s="17"/>
      <c r="Q10" s="17"/>
      <c r="R10" s="17"/>
      <c r="S10" s="17"/>
      <c r="T10" s="17"/>
      <c r="U10" s="17"/>
      <c r="V10" s="17"/>
      <c r="W10" s="18"/>
      <c r="X10" s="17">
        <v>200</v>
      </c>
      <c r="Y10" s="17"/>
      <c r="Z10" s="17"/>
      <c r="AA10" s="18"/>
      <c r="AC10" s="19">
        <f t="shared" si="1"/>
        <v>200</v>
      </c>
      <c r="AD10" s="19">
        <f t="shared" si="37"/>
        <v>0</v>
      </c>
      <c r="AE10" s="19">
        <f t="shared" si="38"/>
        <v>0</v>
      </c>
      <c r="AF10" s="19">
        <f t="shared" si="39"/>
        <v>0</v>
      </c>
      <c r="AG10" s="19">
        <f t="shared" si="40"/>
        <v>0</v>
      </c>
      <c r="AH10" s="19">
        <f t="shared" si="41"/>
        <v>0</v>
      </c>
      <c r="AI10" s="19">
        <f t="shared" si="42"/>
        <v>0</v>
      </c>
      <c r="AJ10" s="19">
        <f t="shared" si="43"/>
        <v>0</v>
      </c>
      <c r="AK10" s="19">
        <f t="shared" si="44"/>
        <v>0</v>
      </c>
      <c r="AL10" s="19">
        <f t="shared" si="45"/>
        <v>0</v>
      </c>
      <c r="AM10" s="19">
        <f>LARGE($AC10:$AL10,1)+LARGE($AC10:$AL10,2)+LARGE($AC10:$AL10,3)+LARGE($AC10:$AL10,4)+LARGE($AC10:$AL10,5)</f>
        <v>200</v>
      </c>
      <c r="AN10" s="19">
        <f t="shared" si="4"/>
        <v>340</v>
      </c>
      <c r="AO10" s="19">
        <f t="shared" si="5"/>
        <v>0</v>
      </c>
      <c r="AP10" s="19">
        <f t="shared" si="6"/>
        <v>695</v>
      </c>
      <c r="AQ10" s="19">
        <f t="shared" si="7"/>
        <v>920</v>
      </c>
      <c r="AR10" s="19">
        <f>LARGE($AC10:$AL10,6)</f>
        <v>0</v>
      </c>
      <c r="AS10" s="19">
        <f>LARGE($AC10:$AL10,7)</f>
        <v>0</v>
      </c>
      <c r="AT10" s="19">
        <f>LARGE($AC10:$AL10,8)</f>
        <v>0</v>
      </c>
      <c r="AU10" s="19">
        <f>LARGE($AC10:$AL10,9)</f>
        <v>0</v>
      </c>
      <c r="AV10" s="19">
        <f>LARGE($AC10:$AL10,10)</f>
        <v>0</v>
      </c>
      <c r="AW10" s="19">
        <f t="shared" si="13"/>
        <v>200</v>
      </c>
      <c r="AX10" s="19">
        <f t="shared" si="14"/>
        <v>0</v>
      </c>
      <c r="AY10" s="19">
        <f t="shared" si="15"/>
        <v>0</v>
      </c>
      <c r="AZ10" s="19">
        <f t="shared" si="16"/>
        <v>0</v>
      </c>
      <c r="BA10" s="19">
        <f>LARGE($AN10:$AZ10,1)+LARGE($AN10:$AZ10,2)</f>
        <v>1615</v>
      </c>
      <c r="BB10" s="19">
        <f t="shared" si="18"/>
        <v>200</v>
      </c>
      <c r="BC10" s="19">
        <f t="shared" si="19"/>
        <v>0</v>
      </c>
      <c r="BE10" s="20">
        <f t="shared" si="20"/>
        <v>200</v>
      </c>
      <c r="BF10" s="20">
        <f t="shared" si="46"/>
        <v>0</v>
      </c>
      <c r="BG10" s="20">
        <f t="shared" si="47"/>
        <v>0</v>
      </c>
      <c r="BH10" s="20">
        <f t="shared" si="48"/>
        <v>0</v>
      </c>
      <c r="BI10" s="20">
        <f t="shared" si="49"/>
        <v>0</v>
      </c>
      <c r="BJ10" s="20">
        <f t="shared" si="50"/>
        <v>0</v>
      </c>
      <c r="BK10" s="20">
        <f t="shared" si="51"/>
        <v>0</v>
      </c>
      <c r="BL10" s="20">
        <f t="shared" si="52"/>
        <v>0</v>
      </c>
      <c r="BM10" s="20">
        <f t="shared" si="53"/>
        <v>0</v>
      </c>
      <c r="BN10" s="20">
        <f t="shared" si="54"/>
        <v>0</v>
      </c>
      <c r="BO10" s="8">
        <f>LARGE($BE10:$BN10,1)+LARGE($BE10:$BN10,2)+LARGE($BE10:$BN10,3)+LARGE($BE10:$BN10,4)+LARGE($BE10:$BN10,5)</f>
        <v>200</v>
      </c>
      <c r="BP10" s="8">
        <f>IF('Men''s Epée'!$AN$3=TRUE,G10,0)</f>
        <v>340</v>
      </c>
      <c r="BQ10" s="8">
        <f>IF('Men''s Epée'!$AO$3=TRUE,I10,0)</f>
        <v>0</v>
      </c>
      <c r="BR10" s="8">
        <f>IF('Men''s Epée'!$AP$3=TRUE,K10,0)</f>
        <v>695</v>
      </c>
      <c r="BS10" s="8">
        <f>IF('Men''s Epée'!$AQ$3=TRUE,M10,0)</f>
        <v>920</v>
      </c>
      <c r="BT10" s="8">
        <f>LARGE($BE10:$BN10,6)</f>
        <v>0</v>
      </c>
      <c r="BU10" s="8">
        <f>LARGE($BE10:$BN10,7)</f>
        <v>0</v>
      </c>
      <c r="BV10" s="8">
        <f>LARGE($BE10:$BN10,8)</f>
        <v>0</v>
      </c>
      <c r="BW10" s="8">
        <f>LARGE($BE10:$BN10,9)</f>
        <v>0</v>
      </c>
      <c r="BX10" s="8">
        <f>LARGE($BE10:$BN10,10)</f>
        <v>0</v>
      </c>
      <c r="BY10" s="20">
        <f t="shared" si="28"/>
        <v>200</v>
      </c>
      <c r="BZ10" s="20">
        <f t="shared" si="29"/>
        <v>0</v>
      </c>
      <c r="CA10" s="20">
        <f t="shared" si="30"/>
        <v>0</v>
      </c>
      <c r="CB10" s="20">
        <f t="shared" si="31"/>
        <v>0</v>
      </c>
      <c r="CC10" s="8">
        <f>LARGE($BP10:$CB10,1)+LARGE($BP10:$CB10,2)</f>
        <v>1615</v>
      </c>
      <c r="CD10" s="8">
        <f t="shared" si="33"/>
        <v>200</v>
      </c>
      <c r="CE10" s="8">
        <f t="shared" si="34"/>
        <v>0</v>
      </c>
      <c r="CF10" s="8">
        <f t="shared" si="35"/>
        <v>1815</v>
      </c>
    </row>
    <row r="11" spans="1:84" ht="13.5">
      <c r="A11" s="11" t="str">
        <f t="shared" si="0"/>
        <v>8</v>
      </c>
      <c r="B11" s="11">
        <f t="shared" si="36"/>
      </c>
      <c r="C11" s="12" t="s">
        <v>101</v>
      </c>
      <c r="D11" s="13">
        <v>1975</v>
      </c>
      <c r="E11" s="41">
        <f>ROUND(IF('Men''s Epée'!$A$3=1,AM11+BA11,BO11+CC11),0)</f>
        <v>1652</v>
      </c>
      <c r="F11" s="14">
        <v>3</v>
      </c>
      <c r="G11" s="16">
        <f>IF(OR('Men''s Epée'!$A$3=1,'Men''s Epée'!$AN$3=TRUE),IF(OR(F11&gt;=49,ISNUMBER(F11)=FALSE),0,VLOOKUP(F11,PointTable,G$3,TRUE)),0)</f>
        <v>850</v>
      </c>
      <c r="H11" s="15">
        <v>23</v>
      </c>
      <c r="I11" s="16">
        <f>IF(OR('Men''s Epée'!$A$3=1,'Men''s Epée'!$AO$3=TRUE),IF(OR(H11&gt;=49,ISNUMBER(H11)=FALSE),0,VLOOKUP(H11,PointTable,I$3,TRUE)),0)</f>
        <v>338</v>
      </c>
      <c r="J11" s="15">
        <v>7</v>
      </c>
      <c r="K11" s="16">
        <f>IF(OR('Men''s Epée'!$A$3=1,'Men''s Epée'!$AP$3=TRUE),IF(OR(J11&gt;=33,ISNUMBER(J11)=FALSE),0,VLOOKUP(J11,PointTable,K$3,TRUE)),0)</f>
        <v>690</v>
      </c>
      <c r="L11" s="15">
        <v>9</v>
      </c>
      <c r="M11" s="16">
        <f>IF(OR('Men''s Epée'!$A$3=1,'Men''s Epée'!$AQ$3=TRUE),IF(OR(L11&gt;=49,ISNUMBER(L11)=FALSE),0,VLOOKUP(L11,PointTable,M$3,TRUE)),0)</f>
        <v>535</v>
      </c>
      <c r="N11" s="17">
        <v>-112</v>
      </c>
      <c r="O11" s="17"/>
      <c r="P11" s="17"/>
      <c r="Q11" s="17"/>
      <c r="R11" s="17"/>
      <c r="S11" s="17"/>
      <c r="T11" s="17"/>
      <c r="U11" s="17"/>
      <c r="V11" s="17"/>
      <c r="W11" s="18"/>
      <c r="X11" s="17"/>
      <c r="Y11" s="17"/>
      <c r="Z11" s="17"/>
      <c r="AA11" s="18"/>
      <c r="AC11" s="19">
        <f t="shared" si="1"/>
        <v>112</v>
      </c>
      <c r="AD11" s="19">
        <f t="shared" si="37"/>
        <v>0</v>
      </c>
      <c r="AE11" s="19">
        <f t="shared" si="38"/>
        <v>0</v>
      </c>
      <c r="AF11" s="19">
        <f t="shared" si="39"/>
        <v>0</v>
      </c>
      <c r="AG11" s="19">
        <f t="shared" si="40"/>
        <v>0</v>
      </c>
      <c r="AH11" s="19">
        <f t="shared" si="41"/>
        <v>0</v>
      </c>
      <c r="AI11" s="19">
        <f t="shared" si="42"/>
        <v>0</v>
      </c>
      <c r="AJ11" s="19">
        <f t="shared" si="43"/>
        <v>0</v>
      </c>
      <c r="AK11" s="19">
        <f t="shared" si="44"/>
        <v>0</v>
      </c>
      <c r="AL11" s="19">
        <f t="shared" si="45"/>
        <v>0</v>
      </c>
      <c r="AM11" s="19">
        <f t="shared" si="3"/>
        <v>112</v>
      </c>
      <c r="AN11" s="19">
        <f t="shared" si="4"/>
        <v>850</v>
      </c>
      <c r="AO11" s="19">
        <f t="shared" si="5"/>
        <v>338</v>
      </c>
      <c r="AP11" s="19">
        <f t="shared" si="6"/>
        <v>690</v>
      </c>
      <c r="AQ11" s="19">
        <f t="shared" si="7"/>
        <v>535</v>
      </c>
      <c r="AR11" s="19">
        <f t="shared" si="8"/>
        <v>0</v>
      </c>
      <c r="AS11" s="19">
        <f t="shared" si="9"/>
        <v>0</v>
      </c>
      <c r="AT11" s="19">
        <f t="shared" si="10"/>
        <v>0</v>
      </c>
      <c r="AU11" s="19">
        <f t="shared" si="11"/>
        <v>0</v>
      </c>
      <c r="AV11" s="19">
        <f t="shared" si="12"/>
        <v>0</v>
      </c>
      <c r="AW11" s="19">
        <f t="shared" si="13"/>
        <v>0</v>
      </c>
      <c r="AX11" s="19">
        <f t="shared" si="14"/>
        <v>0</v>
      </c>
      <c r="AY11" s="19">
        <f t="shared" si="15"/>
        <v>0</v>
      </c>
      <c r="AZ11" s="19">
        <f t="shared" si="16"/>
        <v>0</v>
      </c>
      <c r="BA11" s="19">
        <f t="shared" si="17"/>
        <v>1540</v>
      </c>
      <c r="BB11" s="19">
        <f t="shared" si="18"/>
        <v>0</v>
      </c>
      <c r="BC11" s="19">
        <f t="shared" si="19"/>
        <v>0</v>
      </c>
      <c r="BE11" s="20">
        <f t="shared" si="20"/>
        <v>0</v>
      </c>
      <c r="BF11" s="20">
        <f t="shared" si="46"/>
        <v>0</v>
      </c>
      <c r="BG11" s="20">
        <f t="shared" si="47"/>
        <v>0</v>
      </c>
      <c r="BH11" s="20">
        <f t="shared" si="48"/>
        <v>0</v>
      </c>
      <c r="BI11" s="20">
        <f t="shared" si="49"/>
        <v>0</v>
      </c>
      <c r="BJ11" s="20">
        <f t="shared" si="50"/>
        <v>0</v>
      </c>
      <c r="BK11" s="20">
        <f t="shared" si="51"/>
        <v>0</v>
      </c>
      <c r="BL11" s="20">
        <f t="shared" si="52"/>
        <v>0</v>
      </c>
      <c r="BM11" s="20">
        <f t="shared" si="53"/>
        <v>0</v>
      </c>
      <c r="BN11" s="20">
        <f t="shared" si="54"/>
        <v>0</v>
      </c>
      <c r="BO11" s="8">
        <f t="shared" si="22"/>
        <v>0</v>
      </c>
      <c r="BP11" s="8">
        <f>IF('Men''s Epée'!$AN$3=TRUE,G11,0)</f>
        <v>850</v>
      </c>
      <c r="BQ11" s="8">
        <f>IF('Men''s Epée'!$AO$3=TRUE,I11,0)</f>
        <v>338</v>
      </c>
      <c r="BR11" s="8">
        <f>IF('Men''s Epée'!$AP$3=TRUE,K11,0)</f>
        <v>690</v>
      </c>
      <c r="BS11" s="8">
        <f>IF('Men''s Epée'!$AQ$3=TRUE,M11,0)</f>
        <v>535</v>
      </c>
      <c r="BT11" s="8">
        <f t="shared" si="23"/>
        <v>0</v>
      </c>
      <c r="BU11" s="8">
        <f t="shared" si="24"/>
        <v>0</v>
      </c>
      <c r="BV11" s="8">
        <f t="shared" si="25"/>
        <v>0</v>
      </c>
      <c r="BW11" s="8">
        <f t="shared" si="26"/>
        <v>0</v>
      </c>
      <c r="BX11" s="8">
        <f t="shared" si="27"/>
        <v>0</v>
      </c>
      <c r="BY11" s="20">
        <f t="shared" si="28"/>
        <v>0</v>
      </c>
      <c r="BZ11" s="20">
        <f t="shared" si="29"/>
        <v>0</v>
      </c>
      <c r="CA11" s="20">
        <f t="shared" si="30"/>
        <v>0</v>
      </c>
      <c r="CB11" s="20">
        <f t="shared" si="31"/>
        <v>0</v>
      </c>
      <c r="CC11" s="8">
        <f t="shared" si="32"/>
        <v>1540</v>
      </c>
      <c r="CD11" s="8">
        <f t="shared" si="33"/>
        <v>0</v>
      </c>
      <c r="CE11" s="8">
        <f t="shared" si="34"/>
        <v>0</v>
      </c>
      <c r="CF11" s="8">
        <f t="shared" si="35"/>
        <v>1540</v>
      </c>
    </row>
    <row r="12" spans="1:84" ht="13.5">
      <c r="A12" s="11" t="str">
        <f t="shared" si="0"/>
        <v>9</v>
      </c>
      <c r="B12" s="11">
        <f t="shared" si="36"/>
      </c>
      <c r="C12" s="12" t="s">
        <v>179</v>
      </c>
      <c r="D12" s="13">
        <v>1974</v>
      </c>
      <c r="E12" s="41">
        <f>ROUND(IF('Men''s Epée'!$A$3=1,AM12+BA12,BO12+CC12),0)</f>
        <v>1615</v>
      </c>
      <c r="F12" s="14">
        <v>2</v>
      </c>
      <c r="G12" s="16">
        <f>IF(OR('Men''s Epée'!$A$3=1,'Men''s Epée'!$AN$3=TRUE),IF(OR(F12&gt;=49,ISNUMBER(F12)=FALSE),0,VLOOKUP(F12,PointTable,G$3,TRUE)),0)</f>
        <v>920</v>
      </c>
      <c r="H12" s="15">
        <v>6</v>
      </c>
      <c r="I12" s="16">
        <f>IF(OR('Men''s Epée'!$A$3=1,'Men''s Epée'!$AO$3=TRUE),IF(OR(H12&gt;=49,ISNUMBER(H12)=FALSE),0,VLOOKUP(H12,PointTable,I$3,TRUE)),0)</f>
        <v>695</v>
      </c>
      <c r="J12" s="15" t="s">
        <v>4</v>
      </c>
      <c r="K12" s="16">
        <f>IF(OR('Men''s Epée'!$A$3=1,'Men''s Epée'!$AP$3=TRUE),IF(OR(J12&gt;=33,ISNUMBER(J12)=FALSE),0,VLOOKUP(J12,PointTable,K$3,TRUE)),0)</f>
        <v>0</v>
      </c>
      <c r="L12" s="15" t="s">
        <v>4</v>
      </c>
      <c r="M12" s="16">
        <f>IF(OR('Men''s Epée'!$A$3=1,'Men''s Epée'!$AQ$3=TRUE),IF(OR(L12&gt;=49,ISNUMBER(L12)=FALSE),0,VLOOKUP(L12,PointTable,M$3,TRUE)),0)</f>
        <v>0</v>
      </c>
      <c r="N12" s="17"/>
      <c r="O12" s="17"/>
      <c r="P12" s="17"/>
      <c r="Q12" s="17"/>
      <c r="R12" s="17"/>
      <c r="S12" s="17"/>
      <c r="T12" s="17"/>
      <c r="U12" s="17"/>
      <c r="V12" s="17"/>
      <c r="W12" s="18"/>
      <c r="X12" s="17"/>
      <c r="Y12" s="17"/>
      <c r="Z12" s="17"/>
      <c r="AA12" s="18"/>
      <c r="AC12" s="19">
        <f t="shared" si="1"/>
        <v>0</v>
      </c>
      <c r="AD12" s="19">
        <f t="shared" si="37"/>
        <v>0</v>
      </c>
      <c r="AE12" s="19">
        <f t="shared" si="38"/>
        <v>0</v>
      </c>
      <c r="AF12" s="19">
        <f t="shared" si="39"/>
        <v>0</v>
      </c>
      <c r="AG12" s="19">
        <f t="shared" si="40"/>
        <v>0</v>
      </c>
      <c r="AH12" s="19">
        <f t="shared" si="41"/>
        <v>0</v>
      </c>
      <c r="AI12" s="19">
        <f t="shared" si="42"/>
        <v>0</v>
      </c>
      <c r="AJ12" s="19">
        <f t="shared" si="43"/>
        <v>0</v>
      </c>
      <c r="AK12" s="19">
        <f t="shared" si="44"/>
        <v>0</v>
      </c>
      <c r="AL12" s="19">
        <f t="shared" si="45"/>
        <v>0</v>
      </c>
      <c r="AM12" s="19">
        <f t="shared" si="3"/>
        <v>0</v>
      </c>
      <c r="AN12" s="19">
        <f t="shared" si="4"/>
        <v>920</v>
      </c>
      <c r="AO12" s="19">
        <f t="shared" si="5"/>
        <v>695</v>
      </c>
      <c r="AP12" s="19">
        <f t="shared" si="6"/>
        <v>0</v>
      </c>
      <c r="AQ12" s="19">
        <f t="shared" si="7"/>
        <v>0</v>
      </c>
      <c r="AR12" s="19">
        <f t="shared" si="8"/>
        <v>0</v>
      </c>
      <c r="AS12" s="19">
        <f t="shared" si="9"/>
        <v>0</v>
      </c>
      <c r="AT12" s="19">
        <f t="shared" si="10"/>
        <v>0</v>
      </c>
      <c r="AU12" s="19">
        <f t="shared" si="11"/>
        <v>0</v>
      </c>
      <c r="AV12" s="19">
        <f t="shared" si="12"/>
        <v>0</v>
      </c>
      <c r="AW12" s="19">
        <f t="shared" si="13"/>
        <v>0</v>
      </c>
      <c r="AX12" s="19">
        <f t="shared" si="14"/>
        <v>0</v>
      </c>
      <c r="AY12" s="19">
        <f t="shared" si="15"/>
        <v>0</v>
      </c>
      <c r="AZ12" s="19">
        <f t="shared" si="16"/>
        <v>0</v>
      </c>
      <c r="BA12" s="19">
        <f t="shared" si="17"/>
        <v>1615</v>
      </c>
      <c r="BB12" s="19">
        <f t="shared" si="18"/>
        <v>0</v>
      </c>
      <c r="BC12" s="19">
        <f t="shared" si="19"/>
        <v>0</v>
      </c>
      <c r="BE12" s="20">
        <f t="shared" si="20"/>
        <v>0</v>
      </c>
      <c r="BF12" s="20">
        <f t="shared" si="46"/>
        <v>0</v>
      </c>
      <c r="BG12" s="20">
        <f t="shared" si="47"/>
        <v>0</v>
      </c>
      <c r="BH12" s="20">
        <f t="shared" si="48"/>
        <v>0</v>
      </c>
      <c r="BI12" s="20">
        <f t="shared" si="49"/>
        <v>0</v>
      </c>
      <c r="BJ12" s="20">
        <f t="shared" si="50"/>
        <v>0</v>
      </c>
      <c r="BK12" s="20">
        <f t="shared" si="51"/>
        <v>0</v>
      </c>
      <c r="BL12" s="20">
        <f t="shared" si="52"/>
        <v>0</v>
      </c>
      <c r="BM12" s="20">
        <f t="shared" si="53"/>
        <v>0</v>
      </c>
      <c r="BN12" s="20">
        <f t="shared" si="54"/>
        <v>0</v>
      </c>
      <c r="BO12" s="8">
        <f t="shared" si="22"/>
        <v>0</v>
      </c>
      <c r="BP12" s="8">
        <f>IF('Men''s Epée'!$AN$3=TRUE,G12,0)</f>
        <v>920</v>
      </c>
      <c r="BQ12" s="8">
        <f>IF('Men''s Epée'!$AO$3=TRUE,I12,0)</f>
        <v>695</v>
      </c>
      <c r="BR12" s="8">
        <f>IF('Men''s Epée'!$AP$3=TRUE,K12,0)</f>
        <v>0</v>
      </c>
      <c r="BS12" s="8">
        <f>IF('Men''s Epée'!$AQ$3=TRUE,M12,0)</f>
        <v>0</v>
      </c>
      <c r="BT12" s="8">
        <f t="shared" si="23"/>
        <v>0</v>
      </c>
      <c r="BU12" s="8">
        <f t="shared" si="24"/>
        <v>0</v>
      </c>
      <c r="BV12" s="8">
        <f t="shared" si="25"/>
        <v>0</v>
      </c>
      <c r="BW12" s="8">
        <f t="shared" si="26"/>
        <v>0</v>
      </c>
      <c r="BX12" s="8">
        <f t="shared" si="27"/>
        <v>0</v>
      </c>
      <c r="BY12" s="20">
        <f t="shared" si="28"/>
        <v>0</v>
      </c>
      <c r="BZ12" s="20">
        <f t="shared" si="29"/>
        <v>0</v>
      </c>
      <c r="CA12" s="20">
        <f t="shared" si="30"/>
        <v>0</v>
      </c>
      <c r="CB12" s="20">
        <f t="shared" si="31"/>
        <v>0</v>
      </c>
      <c r="CC12" s="8">
        <f t="shared" si="32"/>
        <v>1615</v>
      </c>
      <c r="CD12" s="8">
        <f t="shared" si="33"/>
        <v>0</v>
      </c>
      <c r="CE12" s="8">
        <f t="shared" si="34"/>
        <v>0</v>
      </c>
      <c r="CF12" s="8">
        <f t="shared" si="35"/>
        <v>1615</v>
      </c>
    </row>
    <row r="13" spans="1:84" ht="13.5">
      <c r="A13" s="11" t="str">
        <f t="shared" si="0"/>
        <v>10</v>
      </c>
      <c r="B13" s="11">
        <f t="shared" si="36"/>
      </c>
      <c r="C13" s="12" t="s">
        <v>45</v>
      </c>
      <c r="D13" s="13">
        <v>1981</v>
      </c>
      <c r="E13" s="41">
        <f>ROUND(IF('Men''s Epée'!$A$3=1,AM13+BA13,BO13+CC13),0)</f>
        <v>1540</v>
      </c>
      <c r="F13" s="14">
        <v>7</v>
      </c>
      <c r="G13" s="16">
        <f>IF(OR('Men''s Epée'!$A$3=1,'Men''s Epée'!$AN$3=TRUE),IF(OR(F13&gt;=49,ISNUMBER(F13)=FALSE),0,VLOOKUP(F13,PointTable,G$3,TRUE)),0)</f>
        <v>690</v>
      </c>
      <c r="H13" s="15">
        <v>8</v>
      </c>
      <c r="I13" s="16">
        <f>IF(OR('Men''s Epée'!$A$3=1,'Men''s Epée'!$AO$3=TRUE),IF(OR(H13&gt;=49,ISNUMBER(H13)=FALSE),0,VLOOKUP(H13,PointTable,I$3,TRUE)),0)</f>
        <v>685</v>
      </c>
      <c r="J13" s="15">
        <v>10</v>
      </c>
      <c r="K13" s="16">
        <f>IF(OR('Men''s Epée'!$A$3=1,'Men''s Epée'!$AP$3=TRUE),IF(OR(J13&gt;=33,ISNUMBER(J13)=FALSE),0,VLOOKUP(J13,PointTable,K$3,TRUE)),0)</f>
        <v>533</v>
      </c>
      <c r="L13" s="15">
        <v>3</v>
      </c>
      <c r="M13" s="16">
        <f>IF(OR('Men''s Epée'!$A$3=1,'Men''s Epée'!$AQ$3=TRUE),IF(OR(L13&gt;=49,ISNUMBER(L13)=FALSE),0,VLOOKUP(L13,PointTable,M$3,TRUE)),0)</f>
        <v>850</v>
      </c>
      <c r="N13" s="17"/>
      <c r="O13" s="17"/>
      <c r="P13" s="17"/>
      <c r="Q13" s="17"/>
      <c r="R13" s="17"/>
      <c r="S13" s="17"/>
      <c r="T13" s="17"/>
      <c r="U13" s="17"/>
      <c r="V13" s="17"/>
      <c r="W13" s="18"/>
      <c r="X13" s="17">
        <v>548.736</v>
      </c>
      <c r="Y13" s="17">
        <v>495</v>
      </c>
      <c r="Z13" s="17"/>
      <c r="AA13" s="18"/>
      <c r="AC13" s="19">
        <f t="shared" si="1"/>
        <v>0</v>
      </c>
      <c r="AD13" s="19">
        <f t="shared" si="37"/>
        <v>0</v>
      </c>
      <c r="AE13" s="19">
        <f t="shared" si="38"/>
        <v>0</v>
      </c>
      <c r="AF13" s="19">
        <f t="shared" si="39"/>
        <v>0</v>
      </c>
      <c r="AG13" s="19">
        <f t="shared" si="40"/>
        <v>0</v>
      </c>
      <c r="AH13" s="19">
        <f t="shared" si="41"/>
        <v>0</v>
      </c>
      <c r="AI13" s="19">
        <f t="shared" si="42"/>
        <v>0</v>
      </c>
      <c r="AJ13" s="19">
        <f t="shared" si="43"/>
        <v>0</v>
      </c>
      <c r="AK13" s="19">
        <f t="shared" si="44"/>
        <v>0</v>
      </c>
      <c r="AL13" s="19">
        <f t="shared" si="45"/>
        <v>0</v>
      </c>
      <c r="AM13" s="19">
        <f t="shared" si="3"/>
        <v>0</v>
      </c>
      <c r="AN13" s="19">
        <f t="shared" si="4"/>
        <v>690</v>
      </c>
      <c r="AO13" s="19">
        <f t="shared" si="5"/>
        <v>685</v>
      </c>
      <c r="AP13" s="19">
        <f t="shared" si="6"/>
        <v>533</v>
      </c>
      <c r="AQ13" s="19">
        <f t="shared" si="7"/>
        <v>850</v>
      </c>
      <c r="AR13" s="19">
        <f t="shared" si="8"/>
        <v>0</v>
      </c>
      <c r="AS13" s="19">
        <f t="shared" si="9"/>
        <v>0</v>
      </c>
      <c r="AT13" s="19">
        <f t="shared" si="10"/>
        <v>0</v>
      </c>
      <c r="AU13" s="19">
        <f t="shared" si="11"/>
        <v>0</v>
      </c>
      <c r="AV13" s="19">
        <f t="shared" si="12"/>
        <v>0</v>
      </c>
      <c r="AW13" s="19">
        <f t="shared" si="13"/>
        <v>548.736</v>
      </c>
      <c r="AX13" s="19">
        <f t="shared" si="14"/>
        <v>495</v>
      </c>
      <c r="AY13" s="19">
        <f t="shared" si="15"/>
        <v>0</v>
      </c>
      <c r="AZ13" s="19">
        <f t="shared" si="16"/>
        <v>0</v>
      </c>
      <c r="BA13" s="19">
        <f t="shared" si="17"/>
        <v>1540</v>
      </c>
      <c r="BB13" s="19">
        <f t="shared" si="18"/>
        <v>548.736</v>
      </c>
      <c r="BC13" s="19">
        <f t="shared" si="19"/>
        <v>495</v>
      </c>
      <c r="BE13" s="20">
        <f t="shared" si="20"/>
        <v>0</v>
      </c>
      <c r="BF13" s="20">
        <f t="shared" si="46"/>
        <v>0</v>
      </c>
      <c r="BG13" s="20">
        <f t="shared" si="47"/>
        <v>0</v>
      </c>
      <c r="BH13" s="20">
        <f t="shared" si="48"/>
        <v>0</v>
      </c>
      <c r="BI13" s="20">
        <f t="shared" si="49"/>
        <v>0</v>
      </c>
      <c r="BJ13" s="20">
        <f t="shared" si="50"/>
        <v>0</v>
      </c>
      <c r="BK13" s="20">
        <f t="shared" si="51"/>
        <v>0</v>
      </c>
      <c r="BL13" s="20">
        <f t="shared" si="52"/>
        <v>0</v>
      </c>
      <c r="BM13" s="20">
        <f t="shared" si="53"/>
        <v>0</v>
      </c>
      <c r="BN13" s="20">
        <f t="shared" si="54"/>
        <v>0</v>
      </c>
      <c r="BO13" s="8">
        <f t="shared" si="22"/>
        <v>0</v>
      </c>
      <c r="BP13" s="8">
        <f>IF('Men''s Epée'!$AN$3=TRUE,G13,0)</f>
        <v>690</v>
      </c>
      <c r="BQ13" s="8">
        <f>IF('Men''s Epée'!$AO$3=TRUE,I13,0)</f>
        <v>685</v>
      </c>
      <c r="BR13" s="8">
        <f>IF('Men''s Epée'!$AP$3=TRUE,K13,0)</f>
        <v>533</v>
      </c>
      <c r="BS13" s="8">
        <f>IF('Men''s Epée'!$AQ$3=TRUE,M13,0)</f>
        <v>850</v>
      </c>
      <c r="BT13" s="8">
        <f t="shared" si="23"/>
        <v>0</v>
      </c>
      <c r="BU13" s="8">
        <f t="shared" si="24"/>
        <v>0</v>
      </c>
      <c r="BV13" s="8">
        <f t="shared" si="25"/>
        <v>0</v>
      </c>
      <c r="BW13" s="8">
        <f t="shared" si="26"/>
        <v>0</v>
      </c>
      <c r="BX13" s="8">
        <f t="shared" si="27"/>
        <v>0</v>
      </c>
      <c r="BY13" s="20">
        <f t="shared" si="28"/>
        <v>548.736</v>
      </c>
      <c r="BZ13" s="20">
        <f t="shared" si="29"/>
        <v>495</v>
      </c>
      <c r="CA13" s="20">
        <f t="shared" si="30"/>
        <v>0</v>
      </c>
      <c r="CB13" s="20">
        <f t="shared" si="31"/>
        <v>0</v>
      </c>
      <c r="CC13" s="8">
        <f t="shared" si="32"/>
        <v>1540</v>
      </c>
      <c r="CD13" s="8">
        <f t="shared" si="33"/>
        <v>548.736</v>
      </c>
      <c r="CE13" s="8">
        <f t="shared" si="34"/>
        <v>495</v>
      </c>
      <c r="CF13" s="8">
        <f t="shared" si="35"/>
        <v>1540</v>
      </c>
    </row>
    <row r="14" spans="1:84" ht="13.5">
      <c r="A14" s="11" t="str">
        <f t="shared" si="0"/>
        <v>11</v>
      </c>
      <c r="B14" s="11" t="str">
        <f t="shared" si="36"/>
        <v>#</v>
      </c>
      <c r="C14" s="12" t="s">
        <v>188</v>
      </c>
      <c r="D14" s="13">
        <v>1985</v>
      </c>
      <c r="E14" s="41">
        <f>ROUND(IF('Men''s Epée'!$A$3=1,AM14+BA14,BO14+CC14),0)</f>
        <v>1383</v>
      </c>
      <c r="F14" s="14">
        <v>12</v>
      </c>
      <c r="G14" s="16">
        <f>IF(OR('Men''s Epée'!$A$3=1,'Men''s Epée'!$AN$3=TRUE),IF(OR(F14&gt;=49,ISNUMBER(F14)=FALSE),0,VLOOKUP(F14,PointTable,G$3,TRUE)),0)</f>
        <v>529</v>
      </c>
      <c r="H14" s="15">
        <v>10</v>
      </c>
      <c r="I14" s="16">
        <f>IF(OR('Men''s Epée'!$A$3=1,'Men''s Epée'!$AO$3=TRUE),IF(OR(H14&gt;=49,ISNUMBER(H14)=FALSE),0,VLOOKUP(H14,PointTable,I$3,TRUE)),0)</f>
        <v>533</v>
      </c>
      <c r="J14" s="15">
        <v>3</v>
      </c>
      <c r="K14" s="16">
        <f>IF(OR('Men''s Epée'!$A$3=1,'Men''s Epée'!$AP$3=TRUE),IF(OR(J14&gt;=33,ISNUMBER(J14)=FALSE),0,VLOOKUP(J14,PointTable,K$3,TRUE)),0)</f>
        <v>850</v>
      </c>
      <c r="L14" s="15" t="s">
        <v>4</v>
      </c>
      <c r="M14" s="16">
        <f>IF(OR('Men''s Epée'!$A$3=1,'Men''s Epée'!$AQ$3=TRUE),IF(OR(L14&gt;=49,ISNUMBER(L14)=FALSE),0,VLOOKUP(L14,PointTable,M$3,TRUE)),0)</f>
        <v>0</v>
      </c>
      <c r="N14" s="17"/>
      <c r="O14" s="17"/>
      <c r="P14" s="17"/>
      <c r="Q14" s="17"/>
      <c r="R14" s="17"/>
      <c r="S14" s="17"/>
      <c r="T14" s="17"/>
      <c r="U14" s="17"/>
      <c r="V14" s="17"/>
      <c r="W14" s="18"/>
      <c r="X14" s="17"/>
      <c r="Y14" s="17"/>
      <c r="Z14" s="17"/>
      <c r="AA14" s="18"/>
      <c r="AC14" s="19">
        <f t="shared" si="1"/>
        <v>0</v>
      </c>
      <c r="AD14" s="19">
        <f t="shared" si="37"/>
        <v>0</v>
      </c>
      <c r="AE14" s="19">
        <f t="shared" si="38"/>
        <v>0</v>
      </c>
      <c r="AF14" s="19">
        <f t="shared" si="39"/>
        <v>0</v>
      </c>
      <c r="AG14" s="19">
        <f t="shared" si="40"/>
        <v>0</v>
      </c>
      <c r="AH14" s="19">
        <f t="shared" si="41"/>
        <v>0</v>
      </c>
      <c r="AI14" s="19">
        <f t="shared" si="42"/>
        <v>0</v>
      </c>
      <c r="AJ14" s="19">
        <f t="shared" si="43"/>
        <v>0</v>
      </c>
      <c r="AK14" s="19">
        <f t="shared" si="44"/>
        <v>0</v>
      </c>
      <c r="AL14" s="19">
        <f t="shared" si="45"/>
        <v>0</v>
      </c>
      <c r="AM14" s="19">
        <f t="shared" si="3"/>
        <v>0</v>
      </c>
      <c r="AN14" s="19">
        <f t="shared" si="4"/>
        <v>529</v>
      </c>
      <c r="AO14" s="19">
        <f t="shared" si="5"/>
        <v>533</v>
      </c>
      <c r="AP14" s="19">
        <f t="shared" si="6"/>
        <v>850</v>
      </c>
      <c r="AQ14" s="19">
        <f t="shared" si="7"/>
        <v>0</v>
      </c>
      <c r="AR14" s="19">
        <f t="shared" si="8"/>
        <v>0</v>
      </c>
      <c r="AS14" s="19">
        <f t="shared" si="9"/>
        <v>0</v>
      </c>
      <c r="AT14" s="19">
        <f t="shared" si="10"/>
        <v>0</v>
      </c>
      <c r="AU14" s="19">
        <f t="shared" si="11"/>
        <v>0</v>
      </c>
      <c r="AV14" s="19">
        <f t="shared" si="12"/>
        <v>0</v>
      </c>
      <c r="AW14" s="19">
        <f t="shared" si="13"/>
        <v>0</v>
      </c>
      <c r="AX14" s="19">
        <f t="shared" si="14"/>
        <v>0</v>
      </c>
      <c r="AY14" s="19">
        <f t="shared" si="15"/>
        <v>0</v>
      </c>
      <c r="AZ14" s="19">
        <f t="shared" si="16"/>
        <v>0</v>
      </c>
      <c r="BA14" s="19">
        <f t="shared" si="17"/>
        <v>1383</v>
      </c>
      <c r="BB14" s="19">
        <f t="shared" si="18"/>
        <v>0</v>
      </c>
      <c r="BC14" s="19">
        <f t="shared" si="19"/>
        <v>0</v>
      </c>
      <c r="BE14" s="20">
        <f t="shared" si="20"/>
        <v>0</v>
      </c>
      <c r="BF14" s="20">
        <f t="shared" si="46"/>
        <v>0</v>
      </c>
      <c r="BG14" s="20">
        <f t="shared" si="47"/>
        <v>0</v>
      </c>
      <c r="BH14" s="20">
        <f t="shared" si="48"/>
        <v>0</v>
      </c>
      <c r="BI14" s="20">
        <f t="shared" si="49"/>
        <v>0</v>
      </c>
      <c r="BJ14" s="20">
        <f t="shared" si="50"/>
        <v>0</v>
      </c>
      <c r="BK14" s="20">
        <f t="shared" si="51"/>
        <v>0</v>
      </c>
      <c r="BL14" s="20">
        <f t="shared" si="52"/>
        <v>0</v>
      </c>
      <c r="BM14" s="20">
        <f t="shared" si="53"/>
        <v>0</v>
      </c>
      <c r="BN14" s="20">
        <f t="shared" si="54"/>
        <v>0</v>
      </c>
      <c r="BO14" s="8">
        <f t="shared" si="22"/>
        <v>0</v>
      </c>
      <c r="BP14" s="8">
        <f>IF('Men''s Epée'!$AN$3=TRUE,G14,0)</f>
        <v>529</v>
      </c>
      <c r="BQ14" s="8">
        <f>IF('Men''s Epée'!$AO$3=TRUE,I14,0)</f>
        <v>533</v>
      </c>
      <c r="BR14" s="8">
        <f>IF('Men''s Epée'!$AP$3=TRUE,K14,0)</f>
        <v>850</v>
      </c>
      <c r="BS14" s="8">
        <f>IF('Men''s Epée'!$AQ$3=TRUE,M14,0)</f>
        <v>0</v>
      </c>
      <c r="BT14" s="8">
        <f t="shared" si="23"/>
        <v>0</v>
      </c>
      <c r="BU14" s="8">
        <f t="shared" si="24"/>
        <v>0</v>
      </c>
      <c r="BV14" s="8">
        <f t="shared" si="25"/>
        <v>0</v>
      </c>
      <c r="BW14" s="8">
        <f t="shared" si="26"/>
        <v>0</v>
      </c>
      <c r="BX14" s="8">
        <f t="shared" si="27"/>
        <v>0</v>
      </c>
      <c r="BY14" s="20">
        <f t="shared" si="28"/>
        <v>0</v>
      </c>
      <c r="BZ14" s="20">
        <f t="shared" si="29"/>
        <v>0</v>
      </c>
      <c r="CA14" s="20">
        <f t="shared" si="30"/>
        <v>0</v>
      </c>
      <c r="CB14" s="20">
        <f t="shared" si="31"/>
        <v>0</v>
      </c>
      <c r="CC14" s="8">
        <f t="shared" si="32"/>
        <v>1383</v>
      </c>
      <c r="CD14" s="8">
        <f t="shared" si="33"/>
        <v>0</v>
      </c>
      <c r="CE14" s="8">
        <f t="shared" si="34"/>
        <v>0</v>
      </c>
      <c r="CF14" s="8">
        <f t="shared" si="35"/>
        <v>1383</v>
      </c>
    </row>
    <row r="15" spans="1:84" ht="13.5">
      <c r="A15" s="11" t="str">
        <f t="shared" si="0"/>
        <v>12</v>
      </c>
      <c r="B15" s="11">
        <f t="shared" si="36"/>
      </c>
      <c r="C15" s="21" t="s">
        <v>48</v>
      </c>
      <c r="D15" s="13">
        <v>1982</v>
      </c>
      <c r="E15" s="41">
        <f>ROUND(IF('Men''s Epée'!$A$3=1,AM15+BA15,BO15+CC15),0)</f>
        <v>1216</v>
      </c>
      <c r="F15" s="14">
        <v>8</v>
      </c>
      <c r="G15" s="16">
        <f>IF(OR('Men''s Epée'!$A$3=1,'Men''s Epée'!$AN$3=TRUE),IF(OR(F15&gt;=49,ISNUMBER(F15)=FALSE),0,VLOOKUP(F15,PointTable,G$3,TRUE)),0)</f>
        <v>685</v>
      </c>
      <c r="H15" s="15">
        <v>22</v>
      </c>
      <c r="I15" s="16">
        <f>IF(OR('Men''s Epée'!$A$3=1,'Men''s Epée'!$AO$3=TRUE),IF(OR(H15&gt;=49,ISNUMBER(H15)=FALSE),0,VLOOKUP(H15,PointTable,I$3,TRUE)),0)</f>
        <v>340</v>
      </c>
      <c r="J15" s="15">
        <v>11</v>
      </c>
      <c r="K15" s="16">
        <f>IF(OR('Men''s Epée'!$A$3=1,'Men''s Epée'!$AP$3=TRUE),IF(OR(J15&gt;=33,ISNUMBER(J15)=FALSE),0,VLOOKUP(J15,PointTable,K$3,TRUE)),0)</f>
        <v>531</v>
      </c>
      <c r="L15" s="15">
        <v>12</v>
      </c>
      <c r="M15" s="16">
        <f>IF(OR('Men''s Epée'!$A$3=1,'Men''s Epée'!$AQ$3=TRUE),IF(OR(L15&gt;=49,ISNUMBER(L15)=FALSE),0,VLOOKUP(L15,PointTable,M$3,TRUE)),0)</f>
        <v>520</v>
      </c>
      <c r="N15" s="17"/>
      <c r="O15" s="17"/>
      <c r="P15" s="17"/>
      <c r="Q15" s="17"/>
      <c r="R15" s="17"/>
      <c r="S15" s="17"/>
      <c r="T15" s="17"/>
      <c r="U15" s="17"/>
      <c r="V15" s="17"/>
      <c r="W15" s="18"/>
      <c r="X15" s="17"/>
      <c r="Y15" s="17"/>
      <c r="Z15" s="17"/>
      <c r="AA15" s="18"/>
      <c r="AC15" s="19">
        <f t="shared" si="1"/>
        <v>0</v>
      </c>
      <c r="AD15" s="19">
        <f t="shared" si="37"/>
        <v>0</v>
      </c>
      <c r="AE15" s="19">
        <f t="shared" si="38"/>
        <v>0</v>
      </c>
      <c r="AF15" s="19">
        <f t="shared" si="39"/>
        <v>0</v>
      </c>
      <c r="AG15" s="19">
        <f t="shared" si="40"/>
        <v>0</v>
      </c>
      <c r="AH15" s="19">
        <f t="shared" si="41"/>
        <v>0</v>
      </c>
      <c r="AI15" s="19">
        <f t="shared" si="42"/>
        <v>0</v>
      </c>
      <c r="AJ15" s="19">
        <f t="shared" si="43"/>
        <v>0</v>
      </c>
      <c r="AK15" s="19">
        <f t="shared" si="44"/>
        <v>0</v>
      </c>
      <c r="AL15" s="19">
        <f t="shared" si="45"/>
        <v>0</v>
      </c>
      <c r="AM15" s="19">
        <f t="shared" si="3"/>
        <v>0</v>
      </c>
      <c r="AN15" s="19">
        <f t="shared" si="4"/>
        <v>685</v>
      </c>
      <c r="AO15" s="19">
        <f t="shared" si="5"/>
        <v>340</v>
      </c>
      <c r="AP15" s="19">
        <f t="shared" si="6"/>
        <v>531</v>
      </c>
      <c r="AQ15" s="19">
        <f t="shared" si="7"/>
        <v>520</v>
      </c>
      <c r="AR15" s="19">
        <f t="shared" si="8"/>
        <v>0</v>
      </c>
      <c r="AS15" s="19">
        <f t="shared" si="9"/>
        <v>0</v>
      </c>
      <c r="AT15" s="19">
        <f t="shared" si="10"/>
        <v>0</v>
      </c>
      <c r="AU15" s="19">
        <f t="shared" si="11"/>
        <v>0</v>
      </c>
      <c r="AV15" s="19">
        <f t="shared" si="12"/>
        <v>0</v>
      </c>
      <c r="AW15" s="19">
        <f t="shared" si="13"/>
        <v>0</v>
      </c>
      <c r="AX15" s="19">
        <f t="shared" si="14"/>
        <v>0</v>
      </c>
      <c r="AY15" s="19">
        <f t="shared" si="15"/>
        <v>0</v>
      </c>
      <c r="AZ15" s="19">
        <f t="shared" si="16"/>
        <v>0</v>
      </c>
      <c r="BA15" s="19">
        <f t="shared" si="17"/>
        <v>1216</v>
      </c>
      <c r="BB15" s="19">
        <f t="shared" si="18"/>
        <v>0</v>
      </c>
      <c r="BC15" s="19">
        <f t="shared" si="19"/>
        <v>0</v>
      </c>
      <c r="BE15" s="20">
        <f t="shared" si="20"/>
        <v>0</v>
      </c>
      <c r="BF15" s="20">
        <f t="shared" si="46"/>
        <v>0</v>
      </c>
      <c r="BG15" s="20">
        <f t="shared" si="47"/>
        <v>0</v>
      </c>
      <c r="BH15" s="20">
        <f t="shared" si="48"/>
        <v>0</v>
      </c>
      <c r="BI15" s="20">
        <f t="shared" si="49"/>
        <v>0</v>
      </c>
      <c r="BJ15" s="20">
        <f t="shared" si="50"/>
        <v>0</v>
      </c>
      <c r="BK15" s="20">
        <f t="shared" si="51"/>
        <v>0</v>
      </c>
      <c r="BL15" s="20">
        <f t="shared" si="52"/>
        <v>0</v>
      </c>
      <c r="BM15" s="20">
        <f t="shared" si="53"/>
        <v>0</v>
      </c>
      <c r="BN15" s="20">
        <f t="shared" si="54"/>
        <v>0</v>
      </c>
      <c r="BO15" s="8">
        <f t="shared" si="22"/>
        <v>0</v>
      </c>
      <c r="BP15" s="8">
        <f>IF('Men''s Epée'!$AN$3=TRUE,G15,0)</f>
        <v>685</v>
      </c>
      <c r="BQ15" s="8">
        <f>IF('Men''s Epée'!$AO$3=TRUE,I15,0)</f>
        <v>340</v>
      </c>
      <c r="BR15" s="8">
        <f>IF('Men''s Epée'!$AP$3=TRUE,K15,0)</f>
        <v>531</v>
      </c>
      <c r="BS15" s="8">
        <f>IF('Men''s Epée'!$AQ$3=TRUE,M15,0)</f>
        <v>520</v>
      </c>
      <c r="BT15" s="8">
        <f t="shared" si="23"/>
        <v>0</v>
      </c>
      <c r="BU15" s="8">
        <f t="shared" si="24"/>
        <v>0</v>
      </c>
      <c r="BV15" s="8">
        <f t="shared" si="25"/>
        <v>0</v>
      </c>
      <c r="BW15" s="8">
        <f t="shared" si="26"/>
        <v>0</v>
      </c>
      <c r="BX15" s="8">
        <f t="shared" si="27"/>
        <v>0</v>
      </c>
      <c r="BY15" s="20">
        <f t="shared" si="28"/>
        <v>0</v>
      </c>
      <c r="BZ15" s="20">
        <f t="shared" si="29"/>
        <v>0</v>
      </c>
      <c r="CA15" s="20">
        <f t="shared" si="30"/>
        <v>0</v>
      </c>
      <c r="CB15" s="20">
        <f t="shared" si="31"/>
        <v>0</v>
      </c>
      <c r="CC15" s="8">
        <f t="shared" si="32"/>
        <v>1216</v>
      </c>
      <c r="CD15" s="8">
        <f t="shared" si="33"/>
        <v>0</v>
      </c>
      <c r="CE15" s="8">
        <f t="shared" si="34"/>
        <v>0</v>
      </c>
      <c r="CF15" s="8">
        <f t="shared" si="35"/>
        <v>1216</v>
      </c>
    </row>
    <row r="16" spans="1:84" ht="13.5">
      <c r="A16" s="11" t="str">
        <f t="shared" si="0"/>
        <v>13</v>
      </c>
      <c r="B16" s="11" t="str">
        <f t="shared" si="36"/>
        <v>#</v>
      </c>
      <c r="C16" s="12" t="s">
        <v>166</v>
      </c>
      <c r="D16" s="13">
        <v>1984</v>
      </c>
      <c r="E16" s="41">
        <f>ROUND(IF('Men''s Epée'!$A$3=1,AM16+BA16,BO16+CC16),0)</f>
        <v>1198</v>
      </c>
      <c r="F16" s="14">
        <v>17</v>
      </c>
      <c r="G16" s="16">
        <f>IF(OR('Men''s Epée'!$A$3=1,'Men''s Epée'!$AN$3=TRUE),IF(OR(F16&gt;=49,ISNUMBER(F16)=FALSE),0,VLOOKUP(F16,PointTable,G$3,TRUE)),0)</f>
        <v>350</v>
      </c>
      <c r="H16" s="15">
        <v>7</v>
      </c>
      <c r="I16" s="16">
        <f>IF(OR('Men''s Epée'!$A$3=1,'Men''s Epée'!$AO$3=TRUE),IF(OR(H16&gt;=49,ISNUMBER(H16)=FALSE),0,VLOOKUP(H16,PointTable,I$3,TRUE)),0)</f>
        <v>690</v>
      </c>
      <c r="J16" s="15">
        <v>22</v>
      </c>
      <c r="K16" s="16">
        <f>IF(OR('Men''s Epée'!$A$3=1,'Men''s Epée'!$AP$3=TRUE),IF(OR(J16&gt;=33,ISNUMBER(J16)=FALSE),0,VLOOKUP(J16,PointTable,K$3,TRUE)),0)</f>
        <v>340</v>
      </c>
      <c r="L16" s="15">
        <v>14.5</v>
      </c>
      <c r="M16" s="16">
        <f>IF(OR('Men''s Epée'!$A$3=1,'Men''s Epée'!$AQ$3=TRUE),IF(OR(L16&gt;=49,ISNUMBER(L16)=FALSE),0,VLOOKUP(L16,PointTable,M$3,TRUE)),0)</f>
        <v>507.5</v>
      </c>
      <c r="N16" s="17"/>
      <c r="O16" s="17"/>
      <c r="P16" s="17"/>
      <c r="Q16" s="17"/>
      <c r="R16" s="17"/>
      <c r="S16" s="17"/>
      <c r="T16" s="17"/>
      <c r="U16" s="17"/>
      <c r="V16" s="17"/>
      <c r="W16" s="18"/>
      <c r="X16" s="17"/>
      <c r="Y16" s="17"/>
      <c r="Z16" s="17"/>
      <c r="AA16" s="18"/>
      <c r="AC16" s="19">
        <f t="shared" si="1"/>
        <v>0</v>
      </c>
      <c r="AD16" s="19">
        <f t="shared" si="37"/>
        <v>0</v>
      </c>
      <c r="AE16" s="19">
        <f t="shared" si="38"/>
        <v>0</v>
      </c>
      <c r="AF16" s="19">
        <f t="shared" si="39"/>
        <v>0</v>
      </c>
      <c r="AG16" s="19">
        <f t="shared" si="40"/>
        <v>0</v>
      </c>
      <c r="AH16" s="19">
        <f t="shared" si="41"/>
        <v>0</v>
      </c>
      <c r="AI16" s="19">
        <f t="shared" si="42"/>
        <v>0</v>
      </c>
      <c r="AJ16" s="19">
        <f t="shared" si="43"/>
        <v>0</v>
      </c>
      <c r="AK16" s="19">
        <f t="shared" si="44"/>
        <v>0</v>
      </c>
      <c r="AL16" s="19">
        <f t="shared" si="45"/>
        <v>0</v>
      </c>
      <c r="AM16" s="19">
        <f t="shared" si="3"/>
        <v>0</v>
      </c>
      <c r="AN16" s="19">
        <f t="shared" si="4"/>
        <v>350</v>
      </c>
      <c r="AO16" s="19">
        <f t="shared" si="5"/>
        <v>690</v>
      </c>
      <c r="AP16" s="19">
        <f t="shared" si="6"/>
        <v>340</v>
      </c>
      <c r="AQ16" s="19">
        <f t="shared" si="7"/>
        <v>507.5</v>
      </c>
      <c r="AR16" s="19">
        <f t="shared" si="8"/>
        <v>0</v>
      </c>
      <c r="AS16" s="19">
        <f t="shared" si="9"/>
        <v>0</v>
      </c>
      <c r="AT16" s="19">
        <f t="shared" si="10"/>
        <v>0</v>
      </c>
      <c r="AU16" s="19">
        <f t="shared" si="11"/>
        <v>0</v>
      </c>
      <c r="AV16" s="19">
        <f t="shared" si="12"/>
        <v>0</v>
      </c>
      <c r="AW16" s="19">
        <f t="shared" si="13"/>
        <v>0</v>
      </c>
      <c r="AX16" s="19">
        <f t="shared" si="14"/>
        <v>0</v>
      </c>
      <c r="AY16" s="19">
        <f t="shared" si="15"/>
        <v>0</v>
      </c>
      <c r="AZ16" s="19">
        <f t="shared" si="16"/>
        <v>0</v>
      </c>
      <c r="BA16" s="19">
        <f t="shared" si="17"/>
        <v>1197.5</v>
      </c>
      <c r="BB16" s="19">
        <f t="shared" si="18"/>
        <v>0</v>
      </c>
      <c r="BC16" s="19">
        <f t="shared" si="19"/>
        <v>0</v>
      </c>
      <c r="BE16" s="20">
        <f t="shared" si="20"/>
        <v>0</v>
      </c>
      <c r="BF16" s="20">
        <f t="shared" si="46"/>
        <v>0</v>
      </c>
      <c r="BG16" s="20">
        <f t="shared" si="47"/>
        <v>0</v>
      </c>
      <c r="BH16" s="20">
        <f t="shared" si="48"/>
        <v>0</v>
      </c>
      <c r="BI16" s="20">
        <f t="shared" si="49"/>
        <v>0</v>
      </c>
      <c r="BJ16" s="20">
        <f t="shared" si="50"/>
        <v>0</v>
      </c>
      <c r="BK16" s="20">
        <f t="shared" si="51"/>
        <v>0</v>
      </c>
      <c r="BL16" s="20">
        <f t="shared" si="52"/>
        <v>0</v>
      </c>
      <c r="BM16" s="20">
        <f t="shared" si="53"/>
        <v>0</v>
      </c>
      <c r="BN16" s="20">
        <f t="shared" si="54"/>
        <v>0</v>
      </c>
      <c r="BO16" s="8">
        <f t="shared" si="22"/>
        <v>0</v>
      </c>
      <c r="BP16" s="8">
        <f>IF('Men''s Epée'!$AN$3=TRUE,G16,0)</f>
        <v>350</v>
      </c>
      <c r="BQ16" s="8">
        <f>IF('Men''s Epée'!$AO$3=TRUE,I16,0)</f>
        <v>690</v>
      </c>
      <c r="BR16" s="8">
        <f>IF('Men''s Epée'!$AP$3=TRUE,K16,0)</f>
        <v>340</v>
      </c>
      <c r="BS16" s="8">
        <f>IF('Men''s Epée'!$AQ$3=TRUE,M16,0)</f>
        <v>507.5</v>
      </c>
      <c r="BT16" s="8">
        <f t="shared" si="23"/>
        <v>0</v>
      </c>
      <c r="BU16" s="8">
        <f t="shared" si="24"/>
        <v>0</v>
      </c>
      <c r="BV16" s="8">
        <f t="shared" si="25"/>
        <v>0</v>
      </c>
      <c r="BW16" s="8">
        <f t="shared" si="26"/>
        <v>0</v>
      </c>
      <c r="BX16" s="8">
        <f t="shared" si="27"/>
        <v>0</v>
      </c>
      <c r="BY16" s="20">
        <f t="shared" si="28"/>
        <v>0</v>
      </c>
      <c r="BZ16" s="20">
        <f t="shared" si="29"/>
        <v>0</v>
      </c>
      <c r="CA16" s="20">
        <f t="shared" si="30"/>
        <v>0</v>
      </c>
      <c r="CB16" s="20">
        <f t="shared" si="31"/>
        <v>0</v>
      </c>
      <c r="CC16" s="8">
        <f t="shared" si="32"/>
        <v>1197.5</v>
      </c>
      <c r="CD16" s="8">
        <f t="shared" si="33"/>
        <v>0</v>
      </c>
      <c r="CE16" s="8">
        <f t="shared" si="34"/>
        <v>0</v>
      </c>
      <c r="CF16" s="8">
        <f t="shared" si="35"/>
        <v>1198</v>
      </c>
    </row>
    <row r="17" spans="1:84" ht="13.5">
      <c r="A17" s="11" t="str">
        <f t="shared" si="0"/>
        <v>14</v>
      </c>
      <c r="B17" s="11" t="str">
        <f t="shared" si="36"/>
        <v>#</v>
      </c>
      <c r="C17" s="12" t="s">
        <v>167</v>
      </c>
      <c r="D17" s="13">
        <v>1986</v>
      </c>
      <c r="E17" s="41">
        <f>ROUND(IF('Men''s Epée'!$A$3=1,AM17+BA17,BO17+CC17),0)</f>
        <v>1060</v>
      </c>
      <c r="F17" s="14">
        <v>27.5</v>
      </c>
      <c r="G17" s="16">
        <f>IF(OR('Men''s Epée'!$A$3=1,'Men''s Epée'!$AN$3=TRUE),IF(OR(F17&gt;=49,ISNUMBER(F17)=FALSE),0,VLOOKUP(F17,PointTable,G$3,TRUE)),0)</f>
        <v>284</v>
      </c>
      <c r="H17" s="15">
        <v>30</v>
      </c>
      <c r="I17" s="16">
        <f>IF(OR('Men''s Epée'!$A$3=1,'Men''s Epée'!$AO$3=TRUE),IF(OR(H17&gt;=49,ISNUMBER(H17)=FALSE),0,VLOOKUP(H17,PointTable,I$3,TRUE)),0)</f>
        <v>279</v>
      </c>
      <c r="J17" s="15">
        <v>9</v>
      </c>
      <c r="K17" s="16">
        <f>IF(OR('Men''s Epée'!$A$3=1,'Men''s Epée'!$AP$3=TRUE),IF(OR(J17&gt;=33,ISNUMBER(J17)=FALSE),0,VLOOKUP(J17,PointTable,K$3,TRUE)),0)</f>
        <v>535</v>
      </c>
      <c r="L17" s="15">
        <v>11</v>
      </c>
      <c r="M17" s="16">
        <f>IF(OR('Men''s Epée'!$A$3=1,'Men''s Epée'!$AQ$3=TRUE),IF(OR(L17&gt;=49,ISNUMBER(L17)=FALSE),0,VLOOKUP(L17,PointTable,M$3,TRUE)),0)</f>
        <v>525</v>
      </c>
      <c r="N17" s="17"/>
      <c r="O17" s="17"/>
      <c r="P17" s="17"/>
      <c r="Q17" s="17"/>
      <c r="R17" s="17"/>
      <c r="S17" s="17"/>
      <c r="T17" s="17"/>
      <c r="U17" s="17"/>
      <c r="V17" s="17"/>
      <c r="W17" s="18"/>
      <c r="X17" s="17"/>
      <c r="Y17" s="17"/>
      <c r="Z17" s="17"/>
      <c r="AA17" s="18"/>
      <c r="AC17" s="19">
        <f t="shared" si="1"/>
        <v>0</v>
      </c>
      <c r="AD17" s="19">
        <f t="shared" si="37"/>
        <v>0</v>
      </c>
      <c r="AE17" s="19">
        <f t="shared" si="38"/>
        <v>0</v>
      </c>
      <c r="AF17" s="19">
        <f t="shared" si="39"/>
        <v>0</v>
      </c>
      <c r="AG17" s="19">
        <f t="shared" si="40"/>
        <v>0</v>
      </c>
      <c r="AH17" s="19">
        <f t="shared" si="41"/>
        <v>0</v>
      </c>
      <c r="AI17" s="19">
        <f t="shared" si="42"/>
        <v>0</v>
      </c>
      <c r="AJ17" s="19">
        <f t="shared" si="43"/>
        <v>0</v>
      </c>
      <c r="AK17" s="19">
        <f t="shared" si="44"/>
        <v>0</v>
      </c>
      <c r="AL17" s="19">
        <f t="shared" si="45"/>
        <v>0</v>
      </c>
      <c r="AM17" s="19">
        <f t="shared" si="3"/>
        <v>0</v>
      </c>
      <c r="AN17" s="19">
        <f t="shared" si="4"/>
        <v>284</v>
      </c>
      <c r="AO17" s="19">
        <f t="shared" si="5"/>
        <v>279</v>
      </c>
      <c r="AP17" s="19">
        <f t="shared" si="6"/>
        <v>535</v>
      </c>
      <c r="AQ17" s="19">
        <f t="shared" si="7"/>
        <v>525</v>
      </c>
      <c r="AR17" s="19">
        <f t="shared" si="8"/>
        <v>0</v>
      </c>
      <c r="AS17" s="19">
        <f t="shared" si="9"/>
        <v>0</v>
      </c>
      <c r="AT17" s="19">
        <f t="shared" si="10"/>
        <v>0</v>
      </c>
      <c r="AU17" s="19">
        <f t="shared" si="11"/>
        <v>0</v>
      </c>
      <c r="AV17" s="19">
        <f t="shared" si="12"/>
        <v>0</v>
      </c>
      <c r="AW17" s="19">
        <f t="shared" si="13"/>
        <v>0</v>
      </c>
      <c r="AX17" s="19">
        <f t="shared" si="14"/>
        <v>0</v>
      </c>
      <c r="AY17" s="19">
        <f t="shared" si="15"/>
        <v>0</v>
      </c>
      <c r="AZ17" s="19">
        <f t="shared" si="16"/>
        <v>0</v>
      </c>
      <c r="BA17" s="19">
        <f t="shared" si="17"/>
        <v>1060</v>
      </c>
      <c r="BB17" s="19">
        <f t="shared" si="18"/>
        <v>0</v>
      </c>
      <c r="BC17" s="19">
        <f t="shared" si="19"/>
        <v>0</v>
      </c>
      <c r="BE17" s="20">
        <f t="shared" si="20"/>
        <v>0</v>
      </c>
      <c r="BF17" s="20">
        <f t="shared" si="46"/>
        <v>0</v>
      </c>
      <c r="BG17" s="20">
        <f t="shared" si="47"/>
        <v>0</v>
      </c>
      <c r="BH17" s="20">
        <f t="shared" si="48"/>
        <v>0</v>
      </c>
      <c r="BI17" s="20">
        <f t="shared" si="49"/>
        <v>0</v>
      </c>
      <c r="BJ17" s="20">
        <f t="shared" si="50"/>
        <v>0</v>
      </c>
      <c r="BK17" s="20">
        <f t="shared" si="51"/>
        <v>0</v>
      </c>
      <c r="BL17" s="20">
        <f t="shared" si="52"/>
        <v>0</v>
      </c>
      <c r="BM17" s="20">
        <f t="shared" si="53"/>
        <v>0</v>
      </c>
      <c r="BN17" s="20">
        <f t="shared" si="54"/>
        <v>0</v>
      </c>
      <c r="BO17" s="8">
        <f t="shared" si="22"/>
        <v>0</v>
      </c>
      <c r="BP17" s="8">
        <f>IF('Men''s Epée'!$AN$3=TRUE,G17,0)</f>
        <v>284</v>
      </c>
      <c r="BQ17" s="8">
        <f>IF('Men''s Epée'!$AO$3=TRUE,I17,0)</f>
        <v>279</v>
      </c>
      <c r="BR17" s="8">
        <f>IF('Men''s Epée'!$AP$3=TRUE,K17,0)</f>
        <v>535</v>
      </c>
      <c r="BS17" s="8">
        <f>IF('Men''s Epée'!$AQ$3=TRUE,M17,0)</f>
        <v>525</v>
      </c>
      <c r="BT17" s="8">
        <f t="shared" si="23"/>
        <v>0</v>
      </c>
      <c r="BU17" s="8">
        <f t="shared" si="24"/>
        <v>0</v>
      </c>
      <c r="BV17" s="8">
        <f t="shared" si="25"/>
        <v>0</v>
      </c>
      <c r="BW17" s="8">
        <f t="shared" si="26"/>
        <v>0</v>
      </c>
      <c r="BX17" s="8">
        <f t="shared" si="27"/>
        <v>0</v>
      </c>
      <c r="BY17" s="20">
        <f t="shared" si="28"/>
        <v>0</v>
      </c>
      <c r="BZ17" s="20">
        <f t="shared" si="29"/>
        <v>0</v>
      </c>
      <c r="CA17" s="20">
        <f t="shared" si="30"/>
        <v>0</v>
      </c>
      <c r="CB17" s="20">
        <f t="shared" si="31"/>
        <v>0</v>
      </c>
      <c r="CC17" s="8">
        <f t="shared" si="32"/>
        <v>1060</v>
      </c>
      <c r="CD17" s="8">
        <f t="shared" si="33"/>
        <v>0</v>
      </c>
      <c r="CE17" s="8">
        <f t="shared" si="34"/>
        <v>0</v>
      </c>
      <c r="CF17" s="8">
        <f t="shared" si="35"/>
        <v>1060</v>
      </c>
    </row>
    <row r="18" spans="1:84" ht="13.5">
      <c r="A18" s="11" t="str">
        <f t="shared" si="0"/>
        <v>15</v>
      </c>
      <c r="B18" s="11" t="str">
        <f t="shared" si="36"/>
        <v>#</v>
      </c>
      <c r="C18" s="12" t="s">
        <v>98</v>
      </c>
      <c r="D18" s="13">
        <v>1984</v>
      </c>
      <c r="E18" s="41">
        <f>ROUND(IF('Men''s Epée'!$A$3=1,AM18+BA18,BO18+CC18),0)</f>
        <v>1050</v>
      </c>
      <c r="F18" s="14">
        <v>9</v>
      </c>
      <c r="G18" s="16">
        <f>IF(OR('Men''s Epée'!$A$3=1,'Men''s Epée'!$AN$3=TRUE),IF(OR(F18&gt;=49,ISNUMBER(F18)=FALSE),0,VLOOKUP(F18,PointTable,G$3,TRUE)),0)</f>
        <v>535</v>
      </c>
      <c r="H18" s="15">
        <v>13</v>
      </c>
      <c r="I18" s="16">
        <f>IF(OR('Men''s Epée'!$A$3=1,'Men''s Epée'!$AO$3=TRUE),IF(OR(H18&gt;=49,ISNUMBER(H18)=FALSE),0,VLOOKUP(H18,PointTable,I$3,TRUE)),0)</f>
        <v>506</v>
      </c>
      <c r="J18" s="15" t="s">
        <v>4</v>
      </c>
      <c r="K18" s="16">
        <f>IF(OR('Men''s Epée'!$A$3=1,'Men''s Epée'!$AP$3=TRUE),IF(OR(J18&gt;=33,ISNUMBER(J18)=FALSE),0,VLOOKUP(J18,PointTable,K$3,TRUE)),0)</f>
        <v>0</v>
      </c>
      <c r="L18" s="15">
        <v>13</v>
      </c>
      <c r="M18" s="16">
        <f>IF(OR('Men''s Epée'!$A$3=1,'Men''s Epée'!$AQ$3=TRUE),IF(OR(L18&gt;=49,ISNUMBER(L18)=FALSE),0,VLOOKUP(L18,PointTable,M$3,TRUE)),0)</f>
        <v>515</v>
      </c>
      <c r="N18" s="17"/>
      <c r="O18" s="17"/>
      <c r="P18" s="17"/>
      <c r="Q18" s="17"/>
      <c r="R18" s="17"/>
      <c r="S18" s="17"/>
      <c r="T18" s="17"/>
      <c r="U18" s="17"/>
      <c r="V18" s="17"/>
      <c r="W18" s="18"/>
      <c r="X18" s="17"/>
      <c r="Y18" s="17"/>
      <c r="Z18" s="17"/>
      <c r="AA18" s="18"/>
      <c r="AC18" s="19">
        <f t="shared" si="1"/>
        <v>0</v>
      </c>
      <c r="AD18" s="19">
        <f t="shared" si="37"/>
        <v>0</v>
      </c>
      <c r="AE18" s="19">
        <f t="shared" si="38"/>
        <v>0</v>
      </c>
      <c r="AF18" s="19">
        <f t="shared" si="39"/>
        <v>0</v>
      </c>
      <c r="AG18" s="19">
        <f t="shared" si="40"/>
        <v>0</v>
      </c>
      <c r="AH18" s="19">
        <f t="shared" si="41"/>
        <v>0</v>
      </c>
      <c r="AI18" s="19">
        <f t="shared" si="42"/>
        <v>0</v>
      </c>
      <c r="AJ18" s="19">
        <f t="shared" si="43"/>
        <v>0</v>
      </c>
      <c r="AK18" s="19">
        <f t="shared" si="44"/>
        <v>0</v>
      </c>
      <c r="AL18" s="19">
        <f t="shared" si="45"/>
        <v>0</v>
      </c>
      <c r="AM18" s="19">
        <f t="shared" si="3"/>
        <v>0</v>
      </c>
      <c r="AN18" s="19">
        <f t="shared" si="4"/>
        <v>535</v>
      </c>
      <c r="AO18" s="19">
        <f t="shared" si="5"/>
        <v>506</v>
      </c>
      <c r="AP18" s="19">
        <f t="shared" si="6"/>
        <v>0</v>
      </c>
      <c r="AQ18" s="19">
        <f t="shared" si="7"/>
        <v>515</v>
      </c>
      <c r="AR18" s="19">
        <f t="shared" si="8"/>
        <v>0</v>
      </c>
      <c r="AS18" s="19">
        <f t="shared" si="9"/>
        <v>0</v>
      </c>
      <c r="AT18" s="19">
        <f t="shared" si="10"/>
        <v>0</v>
      </c>
      <c r="AU18" s="19">
        <f t="shared" si="11"/>
        <v>0</v>
      </c>
      <c r="AV18" s="19">
        <f t="shared" si="12"/>
        <v>0</v>
      </c>
      <c r="AW18" s="19">
        <f t="shared" si="13"/>
        <v>0</v>
      </c>
      <c r="AX18" s="19">
        <f t="shared" si="14"/>
        <v>0</v>
      </c>
      <c r="AY18" s="19">
        <f t="shared" si="15"/>
        <v>0</v>
      </c>
      <c r="AZ18" s="19">
        <f t="shared" si="16"/>
        <v>0</v>
      </c>
      <c r="BA18" s="19">
        <f t="shared" si="17"/>
        <v>1050</v>
      </c>
      <c r="BB18" s="19">
        <f t="shared" si="18"/>
        <v>0</v>
      </c>
      <c r="BC18" s="19">
        <f t="shared" si="19"/>
        <v>0</v>
      </c>
      <c r="BE18" s="20">
        <f t="shared" si="20"/>
        <v>0</v>
      </c>
      <c r="BF18" s="20">
        <f t="shared" si="46"/>
        <v>0</v>
      </c>
      <c r="BG18" s="20">
        <f t="shared" si="47"/>
        <v>0</v>
      </c>
      <c r="BH18" s="20">
        <f t="shared" si="48"/>
        <v>0</v>
      </c>
      <c r="BI18" s="20">
        <f t="shared" si="49"/>
        <v>0</v>
      </c>
      <c r="BJ18" s="20">
        <f t="shared" si="50"/>
        <v>0</v>
      </c>
      <c r="BK18" s="20">
        <f t="shared" si="51"/>
        <v>0</v>
      </c>
      <c r="BL18" s="20">
        <f t="shared" si="52"/>
        <v>0</v>
      </c>
      <c r="BM18" s="20">
        <f t="shared" si="53"/>
        <v>0</v>
      </c>
      <c r="BN18" s="20">
        <f t="shared" si="54"/>
        <v>0</v>
      </c>
      <c r="BO18" s="8">
        <f t="shared" si="22"/>
        <v>0</v>
      </c>
      <c r="BP18" s="8">
        <f>IF('Men''s Epée'!$AN$3=TRUE,G18,0)</f>
        <v>535</v>
      </c>
      <c r="BQ18" s="8">
        <f>IF('Men''s Epée'!$AO$3=TRUE,I18,0)</f>
        <v>506</v>
      </c>
      <c r="BR18" s="8">
        <f>IF('Men''s Epée'!$AP$3=TRUE,K18,0)</f>
        <v>0</v>
      </c>
      <c r="BS18" s="8">
        <f>IF('Men''s Epée'!$AQ$3=TRUE,M18,0)</f>
        <v>515</v>
      </c>
      <c r="BT18" s="8">
        <f t="shared" si="23"/>
        <v>0</v>
      </c>
      <c r="BU18" s="8">
        <f t="shared" si="24"/>
        <v>0</v>
      </c>
      <c r="BV18" s="8">
        <f t="shared" si="25"/>
        <v>0</v>
      </c>
      <c r="BW18" s="8">
        <f t="shared" si="26"/>
        <v>0</v>
      </c>
      <c r="BX18" s="8">
        <f t="shared" si="27"/>
        <v>0</v>
      </c>
      <c r="BY18" s="20">
        <f t="shared" si="28"/>
        <v>0</v>
      </c>
      <c r="BZ18" s="20">
        <f t="shared" si="29"/>
        <v>0</v>
      </c>
      <c r="CA18" s="20">
        <f t="shared" si="30"/>
        <v>0</v>
      </c>
      <c r="CB18" s="20">
        <f t="shared" si="31"/>
        <v>0</v>
      </c>
      <c r="CC18" s="8">
        <f t="shared" si="32"/>
        <v>1050</v>
      </c>
      <c r="CD18" s="8">
        <f t="shared" si="33"/>
        <v>0</v>
      </c>
      <c r="CE18" s="8">
        <f t="shared" si="34"/>
        <v>0</v>
      </c>
      <c r="CF18" s="8">
        <f t="shared" si="35"/>
        <v>1050</v>
      </c>
    </row>
    <row r="19" spans="1:84" ht="13.5">
      <c r="A19" s="11" t="str">
        <f t="shared" si="0"/>
        <v>16</v>
      </c>
      <c r="B19" s="11" t="str">
        <f t="shared" si="36"/>
        <v>#</v>
      </c>
      <c r="C19" s="12" t="s">
        <v>130</v>
      </c>
      <c r="D19" s="13">
        <v>1986</v>
      </c>
      <c r="E19" s="41">
        <f>ROUND(IF('Men''s Epée'!$A$3=1,AM19+BA19,BO19+CC19),0)</f>
        <v>1034</v>
      </c>
      <c r="F19" s="14" t="s">
        <v>4</v>
      </c>
      <c r="G19" s="16">
        <f>IF(OR('Men''s Epée'!$A$3=1,'Men''s Epée'!$AN$3=TRUE),IF(OR(F19&gt;=49,ISNUMBER(F19)=FALSE),0,VLOOKUP(F19,PointTable,G$3,TRUE)),0)</f>
        <v>0</v>
      </c>
      <c r="H19" s="15">
        <v>14</v>
      </c>
      <c r="I19" s="16">
        <f>IF(OR('Men''s Epée'!$A$3=1,'Men''s Epée'!$AO$3=TRUE),IF(OR(H19&gt;=49,ISNUMBER(H19)=FALSE),0,VLOOKUP(H19,PointTable,I$3,TRUE)),0)</f>
        <v>504</v>
      </c>
      <c r="J19" s="15" t="s">
        <v>4</v>
      </c>
      <c r="K19" s="16">
        <f>IF(OR('Men''s Epée'!$A$3=1,'Men''s Epée'!$AP$3=TRUE),IF(OR(J19&gt;=33,ISNUMBER(J19)=FALSE),0,VLOOKUP(J19,PointTable,K$3,TRUE)),0)</f>
        <v>0</v>
      </c>
      <c r="L19" s="15">
        <v>10</v>
      </c>
      <c r="M19" s="16">
        <f>IF(OR('Men''s Epée'!$A$3=1,'Men''s Epée'!$AQ$3=TRUE),IF(OR(L19&gt;=49,ISNUMBER(L19)=FALSE),0,VLOOKUP(L19,PointTable,M$3,TRUE)),0)</f>
        <v>530</v>
      </c>
      <c r="N19" s="17"/>
      <c r="O19" s="17"/>
      <c r="P19" s="17"/>
      <c r="Q19" s="17"/>
      <c r="R19" s="17"/>
      <c r="S19" s="17"/>
      <c r="T19" s="17"/>
      <c r="U19" s="17"/>
      <c r="V19" s="17"/>
      <c r="W19" s="18"/>
      <c r="X19" s="17">
        <v>197.676</v>
      </c>
      <c r="Y19" s="17"/>
      <c r="Z19" s="17"/>
      <c r="AA19" s="18"/>
      <c r="AC19" s="19">
        <f t="shared" si="1"/>
        <v>0</v>
      </c>
      <c r="AD19" s="19">
        <f t="shared" si="37"/>
        <v>0</v>
      </c>
      <c r="AE19" s="19">
        <f t="shared" si="38"/>
        <v>0</v>
      </c>
      <c r="AF19" s="19">
        <f t="shared" si="39"/>
        <v>0</v>
      </c>
      <c r="AG19" s="19">
        <f t="shared" si="40"/>
        <v>0</v>
      </c>
      <c r="AH19" s="19">
        <f t="shared" si="41"/>
        <v>0</v>
      </c>
      <c r="AI19" s="19">
        <f t="shared" si="42"/>
        <v>0</v>
      </c>
      <c r="AJ19" s="19">
        <f t="shared" si="43"/>
        <v>0</v>
      </c>
      <c r="AK19" s="19">
        <f t="shared" si="44"/>
        <v>0</v>
      </c>
      <c r="AL19" s="19">
        <f t="shared" si="45"/>
        <v>0</v>
      </c>
      <c r="AM19" s="19">
        <f t="shared" si="3"/>
        <v>0</v>
      </c>
      <c r="AN19" s="19">
        <f t="shared" si="4"/>
        <v>0</v>
      </c>
      <c r="AO19" s="19">
        <f t="shared" si="5"/>
        <v>504</v>
      </c>
      <c r="AP19" s="19">
        <f t="shared" si="6"/>
        <v>0</v>
      </c>
      <c r="AQ19" s="19">
        <f t="shared" si="7"/>
        <v>530</v>
      </c>
      <c r="AR19" s="19">
        <f t="shared" si="8"/>
        <v>0</v>
      </c>
      <c r="AS19" s="19">
        <f t="shared" si="9"/>
        <v>0</v>
      </c>
      <c r="AT19" s="19">
        <f t="shared" si="10"/>
        <v>0</v>
      </c>
      <c r="AU19" s="19">
        <f t="shared" si="11"/>
        <v>0</v>
      </c>
      <c r="AV19" s="19">
        <f t="shared" si="12"/>
        <v>0</v>
      </c>
      <c r="AW19" s="19">
        <f t="shared" si="13"/>
        <v>197.676</v>
      </c>
      <c r="AX19" s="19">
        <f t="shared" si="14"/>
        <v>0</v>
      </c>
      <c r="AY19" s="19">
        <f t="shared" si="15"/>
        <v>0</v>
      </c>
      <c r="AZ19" s="19">
        <f t="shared" si="16"/>
        <v>0</v>
      </c>
      <c r="BA19" s="19">
        <f t="shared" si="17"/>
        <v>1034</v>
      </c>
      <c r="BB19" s="19">
        <f t="shared" si="18"/>
        <v>197.676</v>
      </c>
      <c r="BC19" s="19">
        <f t="shared" si="19"/>
        <v>0</v>
      </c>
      <c r="BE19" s="20">
        <f t="shared" si="20"/>
        <v>0</v>
      </c>
      <c r="BF19" s="20">
        <f t="shared" si="46"/>
        <v>0</v>
      </c>
      <c r="BG19" s="20">
        <f t="shared" si="47"/>
        <v>0</v>
      </c>
      <c r="BH19" s="20">
        <f t="shared" si="48"/>
        <v>0</v>
      </c>
      <c r="BI19" s="20">
        <f t="shared" si="49"/>
        <v>0</v>
      </c>
      <c r="BJ19" s="20">
        <f t="shared" si="50"/>
        <v>0</v>
      </c>
      <c r="BK19" s="20">
        <f t="shared" si="51"/>
        <v>0</v>
      </c>
      <c r="BL19" s="20">
        <f t="shared" si="52"/>
        <v>0</v>
      </c>
      <c r="BM19" s="20">
        <f t="shared" si="53"/>
        <v>0</v>
      </c>
      <c r="BN19" s="20">
        <f t="shared" si="54"/>
        <v>0</v>
      </c>
      <c r="BO19" s="8">
        <f t="shared" si="22"/>
        <v>0</v>
      </c>
      <c r="BP19" s="8">
        <f>IF('Men''s Epée'!$AN$3=TRUE,G19,0)</f>
        <v>0</v>
      </c>
      <c r="BQ19" s="8">
        <f>IF('Men''s Epée'!$AO$3=TRUE,I19,0)</f>
        <v>504</v>
      </c>
      <c r="BR19" s="8">
        <f>IF('Men''s Epée'!$AP$3=TRUE,K19,0)</f>
        <v>0</v>
      </c>
      <c r="BS19" s="8">
        <f>IF('Men''s Epée'!$AQ$3=TRUE,M19,0)</f>
        <v>530</v>
      </c>
      <c r="BT19" s="8">
        <f t="shared" si="23"/>
        <v>0</v>
      </c>
      <c r="BU19" s="8">
        <f t="shared" si="24"/>
        <v>0</v>
      </c>
      <c r="BV19" s="8">
        <f t="shared" si="25"/>
        <v>0</v>
      </c>
      <c r="BW19" s="8">
        <f t="shared" si="26"/>
        <v>0</v>
      </c>
      <c r="BX19" s="8">
        <f t="shared" si="27"/>
        <v>0</v>
      </c>
      <c r="BY19" s="20">
        <f t="shared" si="28"/>
        <v>197.676</v>
      </c>
      <c r="BZ19" s="20">
        <f t="shared" si="29"/>
        <v>0</v>
      </c>
      <c r="CA19" s="20">
        <f t="shared" si="30"/>
        <v>0</v>
      </c>
      <c r="CB19" s="20">
        <f t="shared" si="31"/>
        <v>0</v>
      </c>
      <c r="CC19" s="8">
        <f t="shared" si="32"/>
        <v>1034</v>
      </c>
      <c r="CD19" s="8">
        <f t="shared" si="33"/>
        <v>197.676</v>
      </c>
      <c r="CE19" s="8">
        <f t="shared" si="34"/>
        <v>0</v>
      </c>
      <c r="CF19" s="8">
        <f t="shared" si="35"/>
        <v>1034</v>
      </c>
    </row>
    <row r="20" spans="1:84" ht="13.5">
      <c r="A20" s="11" t="str">
        <f t="shared" si="0"/>
        <v>17</v>
      </c>
      <c r="B20" s="11">
        <f t="shared" si="36"/>
      </c>
      <c r="C20" s="12" t="s">
        <v>39</v>
      </c>
      <c r="D20" s="13">
        <v>1949</v>
      </c>
      <c r="E20" s="41">
        <f>ROUND(IF('Men''s Epée'!$A$3=1,AM20+BA20,BO20+CC20),0)</f>
        <v>1029</v>
      </c>
      <c r="F20" s="14">
        <v>20</v>
      </c>
      <c r="G20" s="16">
        <f>IF(OR('Men''s Epée'!$A$3=1,'Men''s Epée'!$AN$3=TRUE),IF(OR(F20&gt;=49,ISNUMBER(F20)=FALSE),0,VLOOKUP(F20,PointTable,G$3,TRUE)),0)</f>
        <v>344</v>
      </c>
      <c r="H20" s="15">
        <v>25</v>
      </c>
      <c r="I20" s="16">
        <f>IF(OR('Men''s Epée'!$A$3=1,'Men''s Epée'!$AO$3=TRUE),IF(OR(H20&gt;=49,ISNUMBER(H20)=FALSE),0,VLOOKUP(H20,PointTable,I$3,TRUE)),0)</f>
        <v>289</v>
      </c>
      <c r="J20" s="15">
        <v>24</v>
      </c>
      <c r="K20" s="16">
        <f>IF(OR('Men''s Epée'!$A$3=1,'Men''s Epée'!$AP$3=TRUE),IF(OR(J20&gt;=33,ISNUMBER(J20)=FALSE),0,VLOOKUP(J20,PointTable,K$3,TRUE)),0)</f>
        <v>336</v>
      </c>
      <c r="L20" s="15">
        <v>8</v>
      </c>
      <c r="M20" s="16">
        <f>IF(OR('Men''s Epée'!$A$3=1,'Men''s Epée'!$AQ$3=TRUE),IF(OR(L20&gt;=49,ISNUMBER(L20)=FALSE),0,VLOOKUP(L20,PointTable,M$3,TRUE)),0)</f>
        <v>685</v>
      </c>
      <c r="N20" s="17"/>
      <c r="O20" s="17"/>
      <c r="P20" s="17"/>
      <c r="Q20" s="17"/>
      <c r="R20" s="17"/>
      <c r="S20" s="17"/>
      <c r="T20" s="17"/>
      <c r="U20" s="17"/>
      <c r="V20" s="17"/>
      <c r="W20" s="18"/>
      <c r="X20" s="17"/>
      <c r="Y20" s="17"/>
      <c r="Z20" s="17"/>
      <c r="AA20" s="18"/>
      <c r="AC20" s="19">
        <f t="shared" si="1"/>
        <v>0</v>
      </c>
      <c r="AD20" s="19">
        <f t="shared" si="37"/>
        <v>0</v>
      </c>
      <c r="AE20" s="19">
        <f t="shared" si="38"/>
        <v>0</v>
      </c>
      <c r="AF20" s="19">
        <f t="shared" si="39"/>
        <v>0</v>
      </c>
      <c r="AG20" s="19">
        <f t="shared" si="40"/>
        <v>0</v>
      </c>
      <c r="AH20" s="19">
        <f t="shared" si="41"/>
        <v>0</v>
      </c>
      <c r="AI20" s="19">
        <f t="shared" si="42"/>
        <v>0</v>
      </c>
      <c r="AJ20" s="19">
        <f t="shared" si="43"/>
        <v>0</v>
      </c>
      <c r="AK20" s="19">
        <f t="shared" si="44"/>
        <v>0</v>
      </c>
      <c r="AL20" s="19">
        <f t="shared" si="45"/>
        <v>0</v>
      </c>
      <c r="AM20" s="19">
        <f t="shared" si="3"/>
        <v>0</v>
      </c>
      <c r="AN20" s="19">
        <f t="shared" si="4"/>
        <v>344</v>
      </c>
      <c r="AO20" s="19">
        <f t="shared" si="5"/>
        <v>289</v>
      </c>
      <c r="AP20" s="19">
        <f t="shared" si="6"/>
        <v>336</v>
      </c>
      <c r="AQ20" s="19">
        <f t="shared" si="7"/>
        <v>685</v>
      </c>
      <c r="AR20" s="19">
        <f t="shared" si="8"/>
        <v>0</v>
      </c>
      <c r="AS20" s="19">
        <f t="shared" si="9"/>
        <v>0</v>
      </c>
      <c r="AT20" s="19">
        <f t="shared" si="10"/>
        <v>0</v>
      </c>
      <c r="AU20" s="19">
        <f t="shared" si="11"/>
        <v>0</v>
      </c>
      <c r="AV20" s="19">
        <f t="shared" si="12"/>
        <v>0</v>
      </c>
      <c r="AW20" s="19">
        <f t="shared" si="13"/>
        <v>0</v>
      </c>
      <c r="AX20" s="19">
        <f t="shared" si="14"/>
        <v>0</v>
      </c>
      <c r="AY20" s="19">
        <f t="shared" si="15"/>
        <v>0</v>
      </c>
      <c r="AZ20" s="19">
        <f t="shared" si="16"/>
        <v>0</v>
      </c>
      <c r="BA20" s="19">
        <f t="shared" si="17"/>
        <v>1029</v>
      </c>
      <c r="BB20" s="19">
        <f t="shared" si="18"/>
        <v>0</v>
      </c>
      <c r="BC20" s="19">
        <f t="shared" si="19"/>
        <v>0</v>
      </c>
      <c r="BE20" s="20">
        <f t="shared" si="20"/>
        <v>0</v>
      </c>
      <c r="BF20" s="20">
        <f t="shared" si="46"/>
        <v>0</v>
      </c>
      <c r="BG20" s="20">
        <f t="shared" si="47"/>
        <v>0</v>
      </c>
      <c r="BH20" s="20">
        <f t="shared" si="48"/>
        <v>0</v>
      </c>
      <c r="BI20" s="20">
        <f t="shared" si="49"/>
        <v>0</v>
      </c>
      <c r="BJ20" s="20">
        <f t="shared" si="50"/>
        <v>0</v>
      </c>
      <c r="BK20" s="20">
        <f t="shared" si="51"/>
        <v>0</v>
      </c>
      <c r="BL20" s="20">
        <f t="shared" si="52"/>
        <v>0</v>
      </c>
      <c r="BM20" s="20">
        <f t="shared" si="53"/>
        <v>0</v>
      </c>
      <c r="BN20" s="20">
        <f t="shared" si="54"/>
        <v>0</v>
      </c>
      <c r="BO20" s="8">
        <f t="shared" si="22"/>
        <v>0</v>
      </c>
      <c r="BP20" s="8">
        <f>IF('Men''s Epée'!$AN$3=TRUE,G20,0)</f>
        <v>344</v>
      </c>
      <c r="BQ20" s="8">
        <f>IF('Men''s Epée'!$AO$3=TRUE,I20,0)</f>
        <v>289</v>
      </c>
      <c r="BR20" s="8">
        <f>IF('Men''s Epée'!$AP$3=TRUE,K20,0)</f>
        <v>336</v>
      </c>
      <c r="BS20" s="8">
        <f>IF('Men''s Epée'!$AQ$3=TRUE,M20,0)</f>
        <v>685</v>
      </c>
      <c r="BT20" s="8">
        <f t="shared" si="23"/>
        <v>0</v>
      </c>
      <c r="BU20" s="8">
        <f t="shared" si="24"/>
        <v>0</v>
      </c>
      <c r="BV20" s="8">
        <f t="shared" si="25"/>
        <v>0</v>
      </c>
      <c r="BW20" s="8">
        <f t="shared" si="26"/>
        <v>0</v>
      </c>
      <c r="BX20" s="8">
        <f t="shared" si="27"/>
        <v>0</v>
      </c>
      <c r="BY20" s="20">
        <f t="shared" si="28"/>
        <v>0</v>
      </c>
      <c r="BZ20" s="20">
        <f t="shared" si="29"/>
        <v>0</v>
      </c>
      <c r="CA20" s="20">
        <f t="shared" si="30"/>
        <v>0</v>
      </c>
      <c r="CB20" s="20">
        <f t="shared" si="31"/>
        <v>0</v>
      </c>
      <c r="CC20" s="8">
        <f t="shared" si="32"/>
        <v>1029</v>
      </c>
      <c r="CD20" s="8">
        <f t="shared" si="33"/>
        <v>0</v>
      </c>
      <c r="CE20" s="8">
        <f t="shared" si="34"/>
        <v>0</v>
      </c>
      <c r="CF20" s="8">
        <f t="shared" si="35"/>
        <v>1029</v>
      </c>
    </row>
    <row r="21" spans="1:84" ht="13.5">
      <c r="A21" s="11" t="str">
        <f t="shared" si="0"/>
        <v>18</v>
      </c>
      <c r="B21" s="11">
        <f t="shared" si="36"/>
      </c>
      <c r="C21" s="12" t="s">
        <v>41</v>
      </c>
      <c r="D21" s="13">
        <v>1973</v>
      </c>
      <c r="E21" s="41">
        <f>ROUND(IF('Men''s Epée'!$A$3=1,AM21+BA21,BO21+CC21),0)</f>
        <v>1015</v>
      </c>
      <c r="F21" s="14">
        <v>5</v>
      </c>
      <c r="G21" s="16">
        <f>IF(OR('Men''s Epée'!$A$3=1,'Men''s Epée'!$AN$3=TRUE),IF(OR(F21&gt;=49,ISNUMBER(F21)=FALSE),0,VLOOKUP(F21,PointTable,G$3,TRUE)),0)</f>
        <v>700</v>
      </c>
      <c r="H21" s="15" t="s">
        <v>4</v>
      </c>
      <c r="I21" s="16">
        <f>IF(OR('Men''s Epée'!$A$3=1,'Men''s Epée'!$AO$3=TRUE),IF(OR(H21&gt;=49,ISNUMBER(H21)=FALSE),0,VLOOKUP(H21,PointTable,I$3,TRUE)),0)</f>
        <v>0</v>
      </c>
      <c r="J21" s="15" t="s">
        <v>4</v>
      </c>
      <c r="K21" s="16">
        <f>IF(OR('Men''s Epée'!$A$3=1,'Men''s Epée'!$AP$3=TRUE),IF(OR(J21&gt;=33,ISNUMBER(J21)=FALSE),0,VLOOKUP(J21,PointTable,K$3,TRUE)),0)</f>
        <v>0</v>
      </c>
      <c r="L21" s="15">
        <v>24</v>
      </c>
      <c r="M21" s="16">
        <f>IF(OR('Men''s Epée'!$A$3=1,'Men''s Epée'!$AQ$3=TRUE),IF(OR(L21&gt;=49,ISNUMBER(L21)=FALSE),0,VLOOKUP(L21,PointTable,M$3,TRUE)),0)</f>
        <v>315</v>
      </c>
      <c r="N21" s="17"/>
      <c r="O21" s="17"/>
      <c r="P21" s="17"/>
      <c r="Q21" s="17"/>
      <c r="R21" s="17"/>
      <c r="S21" s="17"/>
      <c r="T21" s="17"/>
      <c r="U21" s="17"/>
      <c r="V21" s="17"/>
      <c r="W21" s="18"/>
      <c r="X21" s="17"/>
      <c r="Y21" s="17"/>
      <c r="Z21" s="17"/>
      <c r="AA21" s="18"/>
      <c r="AC21" s="19">
        <f t="shared" si="1"/>
        <v>0</v>
      </c>
      <c r="AD21" s="19">
        <f t="shared" si="37"/>
        <v>0</v>
      </c>
      <c r="AE21" s="19">
        <f t="shared" si="38"/>
        <v>0</v>
      </c>
      <c r="AF21" s="19">
        <f t="shared" si="39"/>
        <v>0</v>
      </c>
      <c r="AG21" s="19">
        <f t="shared" si="40"/>
        <v>0</v>
      </c>
      <c r="AH21" s="19">
        <f t="shared" si="41"/>
        <v>0</v>
      </c>
      <c r="AI21" s="19">
        <f t="shared" si="42"/>
        <v>0</v>
      </c>
      <c r="AJ21" s="19">
        <f t="shared" si="43"/>
        <v>0</v>
      </c>
      <c r="AK21" s="19">
        <f t="shared" si="44"/>
        <v>0</v>
      </c>
      <c r="AL21" s="19">
        <f t="shared" si="45"/>
        <v>0</v>
      </c>
      <c r="AM21" s="19">
        <f t="shared" si="3"/>
        <v>0</v>
      </c>
      <c r="AN21" s="19">
        <f t="shared" si="4"/>
        <v>700</v>
      </c>
      <c r="AO21" s="19">
        <f t="shared" si="5"/>
        <v>0</v>
      </c>
      <c r="AP21" s="19">
        <f t="shared" si="6"/>
        <v>0</v>
      </c>
      <c r="AQ21" s="19">
        <f t="shared" si="7"/>
        <v>315</v>
      </c>
      <c r="AR21" s="19">
        <f t="shared" si="8"/>
        <v>0</v>
      </c>
      <c r="AS21" s="19">
        <f t="shared" si="9"/>
        <v>0</v>
      </c>
      <c r="AT21" s="19">
        <f t="shared" si="10"/>
        <v>0</v>
      </c>
      <c r="AU21" s="19">
        <f t="shared" si="11"/>
        <v>0</v>
      </c>
      <c r="AV21" s="19">
        <f t="shared" si="12"/>
        <v>0</v>
      </c>
      <c r="AW21" s="19">
        <f t="shared" si="13"/>
        <v>0</v>
      </c>
      <c r="AX21" s="19">
        <f t="shared" si="14"/>
        <v>0</v>
      </c>
      <c r="AY21" s="19">
        <f t="shared" si="15"/>
        <v>0</v>
      </c>
      <c r="AZ21" s="19">
        <f t="shared" si="16"/>
        <v>0</v>
      </c>
      <c r="BA21" s="19">
        <f t="shared" si="17"/>
        <v>1015</v>
      </c>
      <c r="BB21" s="19">
        <f t="shared" si="18"/>
        <v>0</v>
      </c>
      <c r="BC21" s="19">
        <f t="shared" si="19"/>
        <v>0</v>
      </c>
      <c r="BE21" s="20">
        <f t="shared" si="20"/>
        <v>0</v>
      </c>
      <c r="BF21" s="20">
        <f t="shared" si="46"/>
        <v>0</v>
      </c>
      <c r="BG21" s="20">
        <f t="shared" si="47"/>
        <v>0</v>
      </c>
      <c r="BH21" s="20">
        <f t="shared" si="48"/>
        <v>0</v>
      </c>
      <c r="BI21" s="20">
        <f t="shared" si="49"/>
        <v>0</v>
      </c>
      <c r="BJ21" s="20">
        <f t="shared" si="50"/>
        <v>0</v>
      </c>
      <c r="BK21" s="20">
        <f t="shared" si="51"/>
        <v>0</v>
      </c>
      <c r="BL21" s="20">
        <f t="shared" si="52"/>
        <v>0</v>
      </c>
      <c r="BM21" s="20">
        <f t="shared" si="53"/>
        <v>0</v>
      </c>
      <c r="BN21" s="20">
        <f t="shared" si="54"/>
        <v>0</v>
      </c>
      <c r="BO21" s="8">
        <f t="shared" si="22"/>
        <v>0</v>
      </c>
      <c r="BP21" s="8">
        <f>IF('Men''s Epée'!$AN$3=TRUE,G21,0)</f>
        <v>700</v>
      </c>
      <c r="BQ21" s="8">
        <f>IF('Men''s Epée'!$AO$3=TRUE,I21,0)</f>
        <v>0</v>
      </c>
      <c r="BR21" s="8">
        <f>IF('Men''s Epée'!$AP$3=TRUE,K21,0)</f>
        <v>0</v>
      </c>
      <c r="BS21" s="8">
        <f>IF('Men''s Epée'!$AQ$3=TRUE,M21,0)</f>
        <v>315</v>
      </c>
      <c r="BT21" s="8">
        <f t="shared" si="23"/>
        <v>0</v>
      </c>
      <c r="BU21" s="8">
        <f t="shared" si="24"/>
        <v>0</v>
      </c>
      <c r="BV21" s="8">
        <f t="shared" si="25"/>
        <v>0</v>
      </c>
      <c r="BW21" s="8">
        <f t="shared" si="26"/>
        <v>0</v>
      </c>
      <c r="BX21" s="8">
        <f t="shared" si="27"/>
        <v>0</v>
      </c>
      <c r="BY21" s="20">
        <f t="shared" si="28"/>
        <v>0</v>
      </c>
      <c r="BZ21" s="20">
        <f t="shared" si="29"/>
        <v>0</v>
      </c>
      <c r="CA21" s="20">
        <f t="shared" si="30"/>
        <v>0</v>
      </c>
      <c r="CB21" s="20">
        <f t="shared" si="31"/>
        <v>0</v>
      </c>
      <c r="CC21" s="8">
        <f t="shared" si="32"/>
        <v>1015</v>
      </c>
      <c r="CD21" s="8">
        <f t="shared" si="33"/>
        <v>0</v>
      </c>
      <c r="CE21" s="8">
        <f t="shared" si="34"/>
        <v>0</v>
      </c>
      <c r="CF21" s="8">
        <f t="shared" si="35"/>
        <v>1015</v>
      </c>
    </row>
    <row r="22" spans="1:84" ht="13.5">
      <c r="A22" s="11" t="str">
        <f t="shared" si="0"/>
        <v>19</v>
      </c>
      <c r="B22" s="11" t="str">
        <f t="shared" si="36"/>
        <v>#</v>
      </c>
      <c r="C22" s="12" t="s">
        <v>250</v>
      </c>
      <c r="D22" s="13">
        <v>1988</v>
      </c>
      <c r="E22" s="41">
        <f>ROUND(IF('Men''s Epée'!$A$3=1,AM22+BA22,BO22+CC22),0)</f>
        <v>969</v>
      </c>
      <c r="F22" s="14">
        <v>30</v>
      </c>
      <c r="G22" s="16">
        <f>IF(OR('Men''s Epée'!$A$3=1,'Men''s Epée'!$AN$3=TRUE),IF(OR(F22&gt;=49,ISNUMBER(F22)=FALSE),0,VLOOKUP(F22,PointTable,G$3,TRUE)),0)</f>
        <v>279</v>
      </c>
      <c r="H22" s="15" t="s">
        <v>4</v>
      </c>
      <c r="I22" s="16">
        <f>IF(OR('Men''s Epée'!$A$3=1,'Men''s Epée'!$AO$3=TRUE),IF(OR(H22&gt;=49,ISNUMBER(H22)=FALSE),0,VLOOKUP(H22,PointTable,I$3,TRUE)),0)</f>
        <v>0</v>
      </c>
      <c r="J22" s="15" t="s">
        <v>4</v>
      </c>
      <c r="K22" s="16">
        <f>IF(OR('Men''s Epée'!$A$3=1,'Men''s Epée'!$AP$3=TRUE),IF(OR(J22&gt;=33,ISNUMBER(J22)=FALSE),0,VLOOKUP(J22,PointTable,K$3,TRUE)),0)</f>
        <v>0</v>
      </c>
      <c r="L22" s="15">
        <v>7</v>
      </c>
      <c r="M22" s="16">
        <f>IF(OR('Men''s Epée'!$A$3=1,'Men''s Epée'!$AQ$3=TRUE),IF(OR(L22&gt;=49,ISNUMBER(L22)=FALSE),0,VLOOKUP(L22,PointTable,M$3,TRUE)),0)</f>
        <v>690</v>
      </c>
      <c r="N22" s="17"/>
      <c r="O22" s="17"/>
      <c r="P22" s="17"/>
      <c r="Q22" s="17"/>
      <c r="R22" s="17"/>
      <c r="S22" s="17"/>
      <c r="T22" s="17"/>
      <c r="U22" s="17"/>
      <c r="V22" s="17"/>
      <c r="W22" s="18"/>
      <c r="X22" s="17"/>
      <c r="Y22" s="17"/>
      <c r="Z22" s="17"/>
      <c r="AA22" s="18"/>
      <c r="AC22" s="19">
        <f t="shared" si="1"/>
        <v>0</v>
      </c>
      <c r="AD22" s="19">
        <f t="shared" si="37"/>
        <v>0</v>
      </c>
      <c r="AE22" s="19">
        <f t="shared" si="38"/>
        <v>0</v>
      </c>
      <c r="AF22" s="19">
        <f t="shared" si="39"/>
        <v>0</v>
      </c>
      <c r="AG22" s="19">
        <f t="shared" si="40"/>
        <v>0</v>
      </c>
      <c r="AH22" s="19">
        <f t="shared" si="41"/>
        <v>0</v>
      </c>
      <c r="AI22" s="19">
        <f t="shared" si="42"/>
        <v>0</v>
      </c>
      <c r="AJ22" s="19">
        <f t="shared" si="43"/>
        <v>0</v>
      </c>
      <c r="AK22" s="19">
        <f t="shared" si="44"/>
        <v>0</v>
      </c>
      <c r="AL22" s="19">
        <f t="shared" si="45"/>
        <v>0</v>
      </c>
      <c r="AM22" s="19">
        <f t="shared" si="3"/>
        <v>0</v>
      </c>
      <c r="AN22" s="19">
        <f t="shared" si="4"/>
        <v>279</v>
      </c>
      <c r="AO22" s="19">
        <f t="shared" si="5"/>
        <v>0</v>
      </c>
      <c r="AP22" s="19">
        <f t="shared" si="6"/>
        <v>0</v>
      </c>
      <c r="AQ22" s="19">
        <f t="shared" si="7"/>
        <v>690</v>
      </c>
      <c r="AR22" s="19">
        <f t="shared" si="8"/>
        <v>0</v>
      </c>
      <c r="AS22" s="19">
        <f t="shared" si="9"/>
        <v>0</v>
      </c>
      <c r="AT22" s="19">
        <f t="shared" si="10"/>
        <v>0</v>
      </c>
      <c r="AU22" s="19">
        <f t="shared" si="11"/>
        <v>0</v>
      </c>
      <c r="AV22" s="19">
        <f t="shared" si="12"/>
        <v>0</v>
      </c>
      <c r="AW22" s="19">
        <f t="shared" si="13"/>
        <v>0</v>
      </c>
      <c r="AX22" s="19">
        <f t="shared" si="14"/>
        <v>0</v>
      </c>
      <c r="AY22" s="19">
        <f t="shared" si="15"/>
        <v>0</v>
      </c>
      <c r="AZ22" s="19">
        <f t="shared" si="16"/>
        <v>0</v>
      </c>
      <c r="BA22" s="19">
        <f t="shared" si="17"/>
        <v>969</v>
      </c>
      <c r="BB22" s="19">
        <f t="shared" si="18"/>
        <v>0</v>
      </c>
      <c r="BC22" s="19">
        <f t="shared" si="19"/>
        <v>0</v>
      </c>
      <c r="BE22" s="20">
        <f t="shared" si="20"/>
        <v>0</v>
      </c>
      <c r="BF22" s="20">
        <f t="shared" si="46"/>
        <v>0</v>
      </c>
      <c r="BG22" s="20">
        <f t="shared" si="47"/>
        <v>0</v>
      </c>
      <c r="BH22" s="20">
        <f t="shared" si="48"/>
        <v>0</v>
      </c>
      <c r="BI22" s="20">
        <f t="shared" si="49"/>
        <v>0</v>
      </c>
      <c r="BJ22" s="20">
        <f t="shared" si="50"/>
        <v>0</v>
      </c>
      <c r="BK22" s="20">
        <f t="shared" si="51"/>
        <v>0</v>
      </c>
      <c r="BL22" s="20">
        <f t="shared" si="52"/>
        <v>0</v>
      </c>
      <c r="BM22" s="20">
        <f t="shared" si="53"/>
        <v>0</v>
      </c>
      <c r="BN22" s="20">
        <f t="shared" si="54"/>
        <v>0</v>
      </c>
      <c r="BO22" s="8">
        <f t="shared" si="22"/>
        <v>0</v>
      </c>
      <c r="BP22" s="8">
        <f>IF('Men''s Epée'!$AN$3=TRUE,G22,0)</f>
        <v>279</v>
      </c>
      <c r="BQ22" s="8">
        <f>IF('Men''s Epée'!$AO$3=TRUE,I22,0)</f>
        <v>0</v>
      </c>
      <c r="BR22" s="8">
        <f>IF('Men''s Epée'!$AP$3=TRUE,K22,0)</f>
        <v>0</v>
      </c>
      <c r="BS22" s="8">
        <f>IF('Men''s Epée'!$AQ$3=TRUE,M22,0)</f>
        <v>690</v>
      </c>
      <c r="BT22" s="8">
        <f t="shared" si="23"/>
        <v>0</v>
      </c>
      <c r="BU22" s="8">
        <f t="shared" si="24"/>
        <v>0</v>
      </c>
      <c r="BV22" s="8">
        <f t="shared" si="25"/>
        <v>0</v>
      </c>
      <c r="BW22" s="8">
        <f t="shared" si="26"/>
        <v>0</v>
      </c>
      <c r="BX22" s="8">
        <f t="shared" si="27"/>
        <v>0</v>
      </c>
      <c r="BY22" s="20">
        <f t="shared" si="28"/>
        <v>0</v>
      </c>
      <c r="BZ22" s="20">
        <f t="shared" si="29"/>
        <v>0</v>
      </c>
      <c r="CA22" s="20">
        <f t="shared" si="30"/>
        <v>0</v>
      </c>
      <c r="CB22" s="20">
        <f t="shared" si="31"/>
        <v>0</v>
      </c>
      <c r="CC22" s="8">
        <f t="shared" si="32"/>
        <v>969</v>
      </c>
      <c r="CD22" s="8">
        <f t="shared" si="33"/>
        <v>0</v>
      </c>
      <c r="CE22" s="8">
        <f t="shared" si="34"/>
        <v>0</v>
      </c>
      <c r="CF22" s="8">
        <f t="shared" si="35"/>
        <v>969</v>
      </c>
    </row>
    <row r="23" spans="1:84" ht="13.5">
      <c r="A23" s="11" t="str">
        <f t="shared" si="0"/>
        <v>20</v>
      </c>
      <c r="B23" s="11">
        <f t="shared" si="36"/>
      </c>
      <c r="C23" s="12" t="s">
        <v>357</v>
      </c>
      <c r="D23" s="13">
        <v>1983</v>
      </c>
      <c r="E23" s="41">
        <f>ROUND(IF('Men''s Epée'!$A$3=1,AM23+BA23,BO23+CC23),0)</f>
        <v>879</v>
      </c>
      <c r="F23" s="14" t="s">
        <v>4</v>
      </c>
      <c r="G23" s="16">
        <f>IF(OR('Men''s Epée'!$A$3=1,'Men''s Epée'!$AN$3=TRUE),IF(OR(F23&gt;=49,ISNUMBER(F23)=FALSE),0,VLOOKUP(F23,PointTable,G$3,TRUE)),0)</f>
        <v>0</v>
      </c>
      <c r="H23" s="15" t="s">
        <v>4</v>
      </c>
      <c r="I23" s="16">
        <f>IF(OR('Men''s Epée'!$A$3=1,'Men''s Epée'!$AO$3=TRUE),IF(OR(H23&gt;=49,ISNUMBER(H23)=FALSE),0,VLOOKUP(H23,PointTable,I$3,TRUE)),0)</f>
        <v>0</v>
      </c>
      <c r="J23" s="15">
        <v>12</v>
      </c>
      <c r="K23" s="16">
        <f>IF(OR('Men''s Epée'!$A$3=1,'Men''s Epée'!$AP$3=TRUE),IF(OR(J23&gt;=33,ISNUMBER(J23)=FALSE),0,VLOOKUP(J23,PointTable,K$3,TRUE)),0)</f>
        <v>529</v>
      </c>
      <c r="L23" s="15">
        <v>17</v>
      </c>
      <c r="M23" s="16">
        <f>IF(OR('Men''s Epée'!$A$3=1,'Men''s Epée'!$AQ$3=TRUE),IF(OR(L23&gt;=49,ISNUMBER(L23)=FALSE),0,VLOOKUP(L23,PointTable,M$3,TRUE)),0)</f>
        <v>350</v>
      </c>
      <c r="N23" s="17"/>
      <c r="O23" s="17"/>
      <c r="P23" s="17"/>
      <c r="Q23" s="17"/>
      <c r="R23" s="17"/>
      <c r="S23" s="17"/>
      <c r="T23" s="17"/>
      <c r="U23" s="17"/>
      <c r="V23" s="17"/>
      <c r="W23" s="18"/>
      <c r="X23" s="17"/>
      <c r="Y23" s="17"/>
      <c r="Z23" s="17"/>
      <c r="AA23" s="18"/>
      <c r="AC23" s="19">
        <f t="shared" si="1"/>
        <v>0</v>
      </c>
      <c r="AD23" s="19">
        <f t="shared" si="37"/>
        <v>0</v>
      </c>
      <c r="AE23" s="19">
        <f t="shared" si="38"/>
        <v>0</v>
      </c>
      <c r="AF23" s="19">
        <f t="shared" si="39"/>
        <v>0</v>
      </c>
      <c r="AG23" s="19">
        <f t="shared" si="40"/>
        <v>0</v>
      </c>
      <c r="AH23" s="19">
        <f t="shared" si="41"/>
        <v>0</v>
      </c>
      <c r="AI23" s="19">
        <f t="shared" si="42"/>
        <v>0</v>
      </c>
      <c r="AJ23" s="19">
        <f t="shared" si="43"/>
        <v>0</v>
      </c>
      <c r="AK23" s="19">
        <f t="shared" si="44"/>
        <v>0</v>
      </c>
      <c r="AL23" s="19">
        <f t="shared" si="45"/>
        <v>0</v>
      </c>
      <c r="AM23" s="19">
        <f t="shared" si="3"/>
        <v>0</v>
      </c>
      <c r="AN23" s="19">
        <f t="shared" si="4"/>
        <v>0</v>
      </c>
      <c r="AO23" s="19">
        <f t="shared" si="5"/>
        <v>0</v>
      </c>
      <c r="AP23" s="19">
        <f t="shared" si="6"/>
        <v>529</v>
      </c>
      <c r="AQ23" s="19">
        <f t="shared" si="7"/>
        <v>350</v>
      </c>
      <c r="AR23" s="19">
        <f t="shared" si="8"/>
        <v>0</v>
      </c>
      <c r="AS23" s="19">
        <f t="shared" si="9"/>
        <v>0</v>
      </c>
      <c r="AT23" s="19">
        <f t="shared" si="10"/>
        <v>0</v>
      </c>
      <c r="AU23" s="19">
        <f t="shared" si="11"/>
        <v>0</v>
      </c>
      <c r="AV23" s="19">
        <f t="shared" si="12"/>
        <v>0</v>
      </c>
      <c r="AW23" s="19">
        <f t="shared" si="13"/>
        <v>0</v>
      </c>
      <c r="AX23" s="19">
        <f t="shared" si="14"/>
        <v>0</v>
      </c>
      <c r="AY23" s="19">
        <f t="shared" si="15"/>
        <v>0</v>
      </c>
      <c r="AZ23" s="19">
        <f t="shared" si="16"/>
        <v>0</v>
      </c>
      <c r="BA23" s="19">
        <f t="shared" si="17"/>
        <v>879</v>
      </c>
      <c r="BB23" s="19">
        <f t="shared" si="18"/>
        <v>0</v>
      </c>
      <c r="BC23" s="19">
        <f t="shared" si="19"/>
        <v>0</v>
      </c>
      <c r="BE23" s="20">
        <f t="shared" si="20"/>
        <v>0</v>
      </c>
      <c r="BF23" s="20">
        <f t="shared" si="46"/>
        <v>0</v>
      </c>
      <c r="BG23" s="20">
        <f t="shared" si="47"/>
        <v>0</v>
      </c>
      <c r="BH23" s="20">
        <f t="shared" si="48"/>
        <v>0</v>
      </c>
      <c r="BI23" s="20">
        <f t="shared" si="49"/>
        <v>0</v>
      </c>
      <c r="BJ23" s="20">
        <f t="shared" si="50"/>
        <v>0</v>
      </c>
      <c r="BK23" s="20">
        <f t="shared" si="51"/>
        <v>0</v>
      </c>
      <c r="BL23" s="20">
        <f t="shared" si="52"/>
        <v>0</v>
      </c>
      <c r="BM23" s="20">
        <f t="shared" si="53"/>
        <v>0</v>
      </c>
      <c r="BN23" s="20">
        <f t="shared" si="54"/>
        <v>0</v>
      </c>
      <c r="BO23" s="8">
        <f t="shared" si="22"/>
        <v>0</v>
      </c>
      <c r="BP23" s="8">
        <f>IF('Men''s Epée'!$AN$3=TRUE,G23,0)</f>
        <v>0</v>
      </c>
      <c r="BQ23" s="8">
        <f>IF('Men''s Epée'!$AO$3=TRUE,I23,0)</f>
        <v>0</v>
      </c>
      <c r="BR23" s="8">
        <f>IF('Men''s Epée'!$AP$3=TRUE,K23,0)</f>
        <v>529</v>
      </c>
      <c r="BS23" s="8">
        <f>IF('Men''s Epée'!$AQ$3=TRUE,M23,0)</f>
        <v>350</v>
      </c>
      <c r="BT23" s="8">
        <f t="shared" si="23"/>
        <v>0</v>
      </c>
      <c r="BU23" s="8">
        <f t="shared" si="24"/>
        <v>0</v>
      </c>
      <c r="BV23" s="8">
        <f t="shared" si="25"/>
        <v>0</v>
      </c>
      <c r="BW23" s="8">
        <f t="shared" si="26"/>
        <v>0</v>
      </c>
      <c r="BX23" s="8">
        <f t="shared" si="27"/>
        <v>0</v>
      </c>
      <c r="BY23" s="20">
        <f t="shared" si="28"/>
        <v>0</v>
      </c>
      <c r="BZ23" s="20">
        <f t="shared" si="29"/>
        <v>0</v>
      </c>
      <c r="CA23" s="20">
        <f t="shared" si="30"/>
        <v>0</v>
      </c>
      <c r="CB23" s="20">
        <f t="shared" si="31"/>
        <v>0</v>
      </c>
      <c r="CC23" s="8">
        <f t="shared" si="32"/>
        <v>879</v>
      </c>
      <c r="CD23" s="8">
        <f t="shared" si="33"/>
        <v>0</v>
      </c>
      <c r="CE23" s="8">
        <f t="shared" si="34"/>
        <v>0</v>
      </c>
      <c r="CF23" s="8">
        <f t="shared" si="35"/>
        <v>879</v>
      </c>
    </row>
    <row r="24" spans="1:84" ht="13.5">
      <c r="A24" s="11" t="str">
        <f t="shared" si="0"/>
        <v>21</v>
      </c>
      <c r="B24" s="11">
        <f t="shared" si="36"/>
      </c>
      <c r="C24" s="12" t="s">
        <v>75</v>
      </c>
      <c r="D24" s="13">
        <v>1976</v>
      </c>
      <c r="E24" s="41">
        <f>ROUND(IF('Men''s Epée'!$A$3=1,AM24+BA24,BO24+CC24),0)</f>
        <v>854</v>
      </c>
      <c r="F24" s="14">
        <v>14</v>
      </c>
      <c r="G24" s="16">
        <f>IF(OR('Men''s Epée'!$A$3=1,'Men''s Epée'!$AN$3=TRUE),IF(OR(F24&gt;=49,ISNUMBER(F24)=FALSE),0,VLOOKUP(F24,PointTable,G$3,TRUE)),0)</f>
        <v>504</v>
      </c>
      <c r="H24" s="15" t="s">
        <v>4</v>
      </c>
      <c r="I24" s="16">
        <f>IF(OR('Men''s Epée'!$A$3=1,'Men''s Epée'!$AO$3=TRUE),IF(OR(H24&gt;=49,ISNUMBER(H24)=FALSE),0,VLOOKUP(H24,PointTable,I$3,TRUE)),0)</f>
        <v>0</v>
      </c>
      <c r="J24" s="15">
        <v>17</v>
      </c>
      <c r="K24" s="16">
        <f>IF(OR('Men''s Epée'!$A$3=1,'Men''s Epée'!$AP$3=TRUE),IF(OR(J24&gt;=33,ISNUMBER(J24)=FALSE),0,VLOOKUP(J24,PointTable,K$3,TRUE)),0)</f>
        <v>350</v>
      </c>
      <c r="L24" s="15">
        <v>22</v>
      </c>
      <c r="M24" s="16">
        <f>IF(OR('Men''s Epée'!$A$3=1,'Men''s Epée'!$AQ$3=TRUE),IF(OR(L24&gt;=49,ISNUMBER(L24)=FALSE),0,VLOOKUP(L24,PointTable,M$3,TRUE)),0)</f>
        <v>325</v>
      </c>
      <c r="N24" s="17"/>
      <c r="O24" s="17"/>
      <c r="P24" s="17"/>
      <c r="Q24" s="17"/>
      <c r="R24" s="17"/>
      <c r="S24" s="17"/>
      <c r="T24" s="17"/>
      <c r="U24" s="17"/>
      <c r="V24" s="17"/>
      <c r="W24" s="18"/>
      <c r="X24" s="17"/>
      <c r="Y24" s="17"/>
      <c r="Z24" s="17"/>
      <c r="AA24" s="18"/>
      <c r="AC24" s="19">
        <f t="shared" si="1"/>
        <v>0</v>
      </c>
      <c r="AD24" s="19">
        <f t="shared" si="37"/>
        <v>0</v>
      </c>
      <c r="AE24" s="19">
        <f t="shared" si="38"/>
        <v>0</v>
      </c>
      <c r="AF24" s="19">
        <f t="shared" si="39"/>
        <v>0</v>
      </c>
      <c r="AG24" s="19">
        <f t="shared" si="40"/>
        <v>0</v>
      </c>
      <c r="AH24" s="19">
        <f t="shared" si="41"/>
        <v>0</v>
      </c>
      <c r="AI24" s="19">
        <f t="shared" si="42"/>
        <v>0</v>
      </c>
      <c r="AJ24" s="19">
        <f t="shared" si="43"/>
        <v>0</v>
      </c>
      <c r="AK24" s="19">
        <f t="shared" si="44"/>
        <v>0</v>
      </c>
      <c r="AL24" s="19">
        <f t="shared" si="45"/>
        <v>0</v>
      </c>
      <c r="AM24" s="19">
        <f t="shared" si="3"/>
        <v>0</v>
      </c>
      <c r="AN24" s="19">
        <f t="shared" si="4"/>
        <v>504</v>
      </c>
      <c r="AO24" s="19">
        <f t="shared" si="5"/>
        <v>0</v>
      </c>
      <c r="AP24" s="19">
        <f t="shared" si="6"/>
        <v>350</v>
      </c>
      <c r="AQ24" s="19">
        <f t="shared" si="7"/>
        <v>325</v>
      </c>
      <c r="AR24" s="19">
        <f t="shared" si="8"/>
        <v>0</v>
      </c>
      <c r="AS24" s="19">
        <f t="shared" si="9"/>
        <v>0</v>
      </c>
      <c r="AT24" s="19">
        <f t="shared" si="10"/>
        <v>0</v>
      </c>
      <c r="AU24" s="19">
        <f t="shared" si="11"/>
        <v>0</v>
      </c>
      <c r="AV24" s="19">
        <f t="shared" si="12"/>
        <v>0</v>
      </c>
      <c r="AW24" s="19">
        <f t="shared" si="13"/>
        <v>0</v>
      </c>
      <c r="AX24" s="19">
        <f t="shared" si="14"/>
        <v>0</v>
      </c>
      <c r="AY24" s="19">
        <f t="shared" si="15"/>
        <v>0</v>
      </c>
      <c r="AZ24" s="19">
        <f t="shared" si="16"/>
        <v>0</v>
      </c>
      <c r="BA24" s="19">
        <f t="shared" si="17"/>
        <v>854</v>
      </c>
      <c r="BB24" s="19">
        <f t="shared" si="18"/>
        <v>0</v>
      </c>
      <c r="BC24" s="19">
        <f t="shared" si="19"/>
        <v>0</v>
      </c>
      <c r="BE24" s="20">
        <f t="shared" si="20"/>
        <v>0</v>
      </c>
      <c r="BF24" s="20">
        <f t="shared" si="46"/>
        <v>0</v>
      </c>
      <c r="BG24" s="20">
        <f t="shared" si="47"/>
        <v>0</v>
      </c>
      <c r="BH24" s="20">
        <f t="shared" si="48"/>
        <v>0</v>
      </c>
      <c r="BI24" s="20">
        <f t="shared" si="49"/>
        <v>0</v>
      </c>
      <c r="BJ24" s="20">
        <f t="shared" si="50"/>
        <v>0</v>
      </c>
      <c r="BK24" s="20">
        <f t="shared" si="51"/>
        <v>0</v>
      </c>
      <c r="BL24" s="20">
        <f t="shared" si="52"/>
        <v>0</v>
      </c>
      <c r="BM24" s="20">
        <f t="shared" si="53"/>
        <v>0</v>
      </c>
      <c r="BN24" s="20">
        <f t="shared" si="54"/>
        <v>0</v>
      </c>
      <c r="BO24" s="8">
        <f t="shared" si="22"/>
        <v>0</v>
      </c>
      <c r="BP24" s="8">
        <f>IF('Men''s Epée'!$AN$3=TRUE,G24,0)</f>
        <v>504</v>
      </c>
      <c r="BQ24" s="8">
        <f>IF('Men''s Epée'!$AO$3=TRUE,I24,0)</f>
        <v>0</v>
      </c>
      <c r="BR24" s="8">
        <f>IF('Men''s Epée'!$AP$3=TRUE,K24,0)</f>
        <v>350</v>
      </c>
      <c r="BS24" s="8">
        <f>IF('Men''s Epée'!$AQ$3=TRUE,M24,0)</f>
        <v>325</v>
      </c>
      <c r="BT24" s="8">
        <f t="shared" si="23"/>
        <v>0</v>
      </c>
      <c r="BU24" s="8">
        <f t="shared" si="24"/>
        <v>0</v>
      </c>
      <c r="BV24" s="8">
        <f t="shared" si="25"/>
        <v>0</v>
      </c>
      <c r="BW24" s="8">
        <f t="shared" si="26"/>
        <v>0</v>
      </c>
      <c r="BX24" s="8">
        <f t="shared" si="27"/>
        <v>0</v>
      </c>
      <c r="BY24" s="20">
        <f t="shared" si="28"/>
        <v>0</v>
      </c>
      <c r="BZ24" s="20">
        <f t="shared" si="29"/>
        <v>0</v>
      </c>
      <c r="CA24" s="20">
        <f t="shared" si="30"/>
        <v>0</v>
      </c>
      <c r="CB24" s="20">
        <f t="shared" si="31"/>
        <v>0</v>
      </c>
      <c r="CC24" s="8">
        <f t="shared" si="32"/>
        <v>854</v>
      </c>
      <c r="CD24" s="8">
        <f t="shared" si="33"/>
        <v>0</v>
      </c>
      <c r="CE24" s="8">
        <f t="shared" si="34"/>
        <v>0</v>
      </c>
      <c r="CF24" s="8">
        <f t="shared" si="35"/>
        <v>854</v>
      </c>
    </row>
    <row r="25" spans="1:84" ht="13.5">
      <c r="A25" s="11" t="str">
        <f t="shared" si="0"/>
        <v>22</v>
      </c>
      <c r="B25" s="11" t="str">
        <f t="shared" si="36"/>
        <v>#</v>
      </c>
      <c r="C25" s="12" t="s">
        <v>113</v>
      </c>
      <c r="D25" s="13">
        <v>1985</v>
      </c>
      <c r="E25" s="41">
        <f>ROUND(IF('Men''s Epée'!$A$3=1,AM25+BA25,BO25+CC25),0)</f>
        <v>837</v>
      </c>
      <c r="F25" s="14">
        <v>26</v>
      </c>
      <c r="G25" s="16">
        <f>IF(OR('Men''s Epée'!$A$3=1,'Men''s Epée'!$AN$3=TRUE),IF(OR(F25&gt;=49,ISNUMBER(F25)=FALSE),0,VLOOKUP(F25,PointTable,G$3,TRUE)),0)</f>
        <v>287</v>
      </c>
      <c r="H25" s="15" t="s">
        <v>4</v>
      </c>
      <c r="I25" s="16">
        <f>IF(OR('Men''s Epée'!$A$3=1,'Men''s Epée'!$AO$3=TRUE),IF(OR(H25&gt;=49,ISNUMBER(H25)=FALSE),0,VLOOKUP(H25,PointTable,I$3,TRUE)),0)</f>
        <v>0</v>
      </c>
      <c r="J25" s="15">
        <v>15</v>
      </c>
      <c r="K25" s="16">
        <f>IF(OR('Men''s Epée'!$A$3=1,'Men''s Epée'!$AP$3=TRUE),IF(OR(J25&gt;=33,ISNUMBER(J25)=FALSE),0,VLOOKUP(J25,PointTable,K$3,TRUE)),0)</f>
        <v>502</v>
      </c>
      <c r="L25" s="15">
        <v>20</v>
      </c>
      <c r="M25" s="16">
        <f>IF(OR('Men''s Epée'!$A$3=1,'Men''s Epée'!$AQ$3=TRUE),IF(OR(L25&gt;=49,ISNUMBER(L25)=FALSE),0,VLOOKUP(L25,PointTable,M$3,TRUE)),0)</f>
        <v>335</v>
      </c>
      <c r="N25" s="17"/>
      <c r="O25" s="17"/>
      <c r="P25" s="17"/>
      <c r="Q25" s="17"/>
      <c r="R25" s="17"/>
      <c r="S25" s="17"/>
      <c r="T25" s="17"/>
      <c r="U25" s="17"/>
      <c r="V25" s="17"/>
      <c r="W25" s="18"/>
      <c r="X25" s="17"/>
      <c r="Y25" s="17"/>
      <c r="Z25" s="17"/>
      <c r="AA25" s="18"/>
      <c r="AC25" s="19">
        <f t="shared" si="1"/>
        <v>0</v>
      </c>
      <c r="AD25" s="19">
        <f t="shared" si="37"/>
        <v>0</v>
      </c>
      <c r="AE25" s="19">
        <f t="shared" si="38"/>
        <v>0</v>
      </c>
      <c r="AF25" s="19">
        <f t="shared" si="39"/>
        <v>0</v>
      </c>
      <c r="AG25" s="19">
        <f t="shared" si="40"/>
        <v>0</v>
      </c>
      <c r="AH25" s="19">
        <f t="shared" si="41"/>
        <v>0</v>
      </c>
      <c r="AI25" s="19">
        <f t="shared" si="42"/>
        <v>0</v>
      </c>
      <c r="AJ25" s="19">
        <f t="shared" si="43"/>
        <v>0</v>
      </c>
      <c r="AK25" s="19">
        <f t="shared" si="44"/>
        <v>0</v>
      </c>
      <c r="AL25" s="19">
        <f t="shared" si="45"/>
        <v>0</v>
      </c>
      <c r="AM25" s="19">
        <f t="shared" si="3"/>
        <v>0</v>
      </c>
      <c r="AN25" s="19">
        <f t="shared" si="4"/>
        <v>287</v>
      </c>
      <c r="AO25" s="19">
        <f t="shared" si="5"/>
        <v>0</v>
      </c>
      <c r="AP25" s="19">
        <f t="shared" si="6"/>
        <v>502</v>
      </c>
      <c r="AQ25" s="19">
        <f t="shared" si="7"/>
        <v>335</v>
      </c>
      <c r="AR25" s="19">
        <f t="shared" si="8"/>
        <v>0</v>
      </c>
      <c r="AS25" s="19">
        <f t="shared" si="9"/>
        <v>0</v>
      </c>
      <c r="AT25" s="19">
        <f t="shared" si="10"/>
        <v>0</v>
      </c>
      <c r="AU25" s="19">
        <f t="shared" si="11"/>
        <v>0</v>
      </c>
      <c r="AV25" s="19">
        <f t="shared" si="12"/>
        <v>0</v>
      </c>
      <c r="AW25" s="19">
        <f t="shared" si="13"/>
        <v>0</v>
      </c>
      <c r="AX25" s="19">
        <f t="shared" si="14"/>
        <v>0</v>
      </c>
      <c r="AY25" s="19">
        <f t="shared" si="15"/>
        <v>0</v>
      </c>
      <c r="AZ25" s="19">
        <f t="shared" si="16"/>
        <v>0</v>
      </c>
      <c r="BA25" s="19">
        <f t="shared" si="17"/>
        <v>837</v>
      </c>
      <c r="BB25" s="19">
        <f t="shared" si="18"/>
        <v>0</v>
      </c>
      <c r="BC25" s="19">
        <f t="shared" si="19"/>
        <v>0</v>
      </c>
      <c r="BE25" s="20">
        <f t="shared" si="20"/>
        <v>0</v>
      </c>
      <c r="BF25" s="20">
        <f t="shared" si="46"/>
        <v>0</v>
      </c>
      <c r="BG25" s="20">
        <f t="shared" si="47"/>
        <v>0</v>
      </c>
      <c r="BH25" s="20">
        <f t="shared" si="48"/>
        <v>0</v>
      </c>
      <c r="BI25" s="20">
        <f t="shared" si="49"/>
        <v>0</v>
      </c>
      <c r="BJ25" s="20">
        <f t="shared" si="50"/>
        <v>0</v>
      </c>
      <c r="BK25" s="20">
        <f t="shared" si="51"/>
        <v>0</v>
      </c>
      <c r="BL25" s="20">
        <f t="shared" si="52"/>
        <v>0</v>
      </c>
      <c r="BM25" s="20">
        <f t="shared" si="53"/>
        <v>0</v>
      </c>
      <c r="BN25" s="20">
        <f t="shared" si="54"/>
        <v>0</v>
      </c>
      <c r="BO25" s="8">
        <f t="shared" si="22"/>
        <v>0</v>
      </c>
      <c r="BP25" s="8">
        <f>IF('Men''s Epée'!$AN$3=TRUE,G25,0)</f>
        <v>287</v>
      </c>
      <c r="BQ25" s="8">
        <f>IF('Men''s Epée'!$AO$3=TRUE,I25,0)</f>
        <v>0</v>
      </c>
      <c r="BR25" s="8">
        <f>IF('Men''s Epée'!$AP$3=TRUE,K25,0)</f>
        <v>502</v>
      </c>
      <c r="BS25" s="8">
        <f>IF('Men''s Epée'!$AQ$3=TRUE,M25,0)</f>
        <v>335</v>
      </c>
      <c r="BT25" s="8">
        <f t="shared" si="23"/>
        <v>0</v>
      </c>
      <c r="BU25" s="8">
        <f t="shared" si="24"/>
        <v>0</v>
      </c>
      <c r="BV25" s="8">
        <f t="shared" si="25"/>
        <v>0</v>
      </c>
      <c r="BW25" s="8">
        <f t="shared" si="26"/>
        <v>0</v>
      </c>
      <c r="BX25" s="8">
        <f t="shared" si="27"/>
        <v>0</v>
      </c>
      <c r="BY25" s="20">
        <f t="shared" si="28"/>
        <v>0</v>
      </c>
      <c r="BZ25" s="20">
        <f t="shared" si="29"/>
        <v>0</v>
      </c>
      <c r="CA25" s="20">
        <f t="shared" si="30"/>
        <v>0</v>
      </c>
      <c r="CB25" s="20">
        <f t="shared" si="31"/>
        <v>0</v>
      </c>
      <c r="CC25" s="8">
        <f t="shared" si="32"/>
        <v>837</v>
      </c>
      <c r="CD25" s="8">
        <f t="shared" si="33"/>
        <v>0</v>
      </c>
      <c r="CE25" s="8">
        <f t="shared" si="34"/>
        <v>0</v>
      </c>
      <c r="CF25" s="8">
        <f t="shared" si="35"/>
        <v>837</v>
      </c>
    </row>
    <row r="26" spans="1:84" ht="13.5">
      <c r="A26" s="11" t="str">
        <f t="shared" si="0"/>
        <v>23</v>
      </c>
      <c r="B26" s="11">
        <f t="shared" si="36"/>
      </c>
      <c r="C26" s="12" t="s">
        <v>214</v>
      </c>
      <c r="D26" s="30">
        <v>1971</v>
      </c>
      <c r="E26" s="41">
        <f>ROUND(IF('Men''s Epée'!$A$3=1,AM26+BA26,BO26+CC26),0)</f>
        <v>818</v>
      </c>
      <c r="F26" s="14">
        <v>25</v>
      </c>
      <c r="G26" s="16">
        <f>IF(OR('Men''s Epée'!$A$3=1,'Men''s Epée'!$AN$3=TRUE),IF(OR(F26&gt;=49,ISNUMBER(F26)=FALSE),0,VLOOKUP(F26,PointTable,G$3,TRUE)),0)</f>
        <v>289</v>
      </c>
      <c r="H26" s="15">
        <v>12</v>
      </c>
      <c r="I26" s="16">
        <f>IF(OR('Men''s Epée'!$A$3=1,'Men''s Epée'!$AO$3=TRUE),IF(OR(H26&gt;=49,ISNUMBER(H26)=FALSE),0,VLOOKUP(H26,PointTable,I$3,TRUE)),0)</f>
        <v>529</v>
      </c>
      <c r="J26" s="15" t="s">
        <v>4</v>
      </c>
      <c r="K26" s="16">
        <f>IF(OR('Men''s Epée'!$A$3=1,'Men''s Epée'!$AP$3=TRUE),IF(OR(J26&gt;=33,ISNUMBER(J26)=FALSE),0,VLOOKUP(J26,PointTable,K$3,TRUE)),0)</f>
        <v>0</v>
      </c>
      <c r="L26" s="15" t="s">
        <v>4</v>
      </c>
      <c r="M26" s="16">
        <f>IF(OR('Men''s Epée'!$A$3=1,'Men''s Epée'!$AQ$3=TRUE),IF(OR(L26&gt;=49,ISNUMBER(L26)=FALSE),0,VLOOKUP(L26,PointTable,M$3,TRUE)),0)</f>
        <v>0</v>
      </c>
      <c r="N26" s="17"/>
      <c r="O26" s="17"/>
      <c r="P26" s="17"/>
      <c r="Q26" s="17"/>
      <c r="R26" s="17"/>
      <c r="S26" s="17"/>
      <c r="T26" s="17"/>
      <c r="U26" s="17"/>
      <c r="V26" s="17"/>
      <c r="W26" s="18"/>
      <c r="X26" s="17"/>
      <c r="Y26" s="17"/>
      <c r="Z26" s="17"/>
      <c r="AA26" s="18"/>
      <c r="AC26" s="19">
        <f t="shared" si="1"/>
        <v>0</v>
      </c>
      <c r="AD26" s="19">
        <f t="shared" si="37"/>
        <v>0</v>
      </c>
      <c r="AE26" s="19">
        <f t="shared" si="38"/>
        <v>0</v>
      </c>
      <c r="AF26" s="19">
        <f t="shared" si="39"/>
        <v>0</v>
      </c>
      <c r="AG26" s="19">
        <f t="shared" si="40"/>
        <v>0</v>
      </c>
      <c r="AH26" s="19">
        <f t="shared" si="41"/>
        <v>0</v>
      </c>
      <c r="AI26" s="19">
        <f t="shared" si="42"/>
        <v>0</v>
      </c>
      <c r="AJ26" s="19">
        <f t="shared" si="43"/>
        <v>0</v>
      </c>
      <c r="AK26" s="19">
        <f t="shared" si="44"/>
        <v>0</v>
      </c>
      <c r="AL26" s="19">
        <f t="shared" si="45"/>
        <v>0</v>
      </c>
      <c r="AM26" s="19">
        <f t="shared" si="3"/>
        <v>0</v>
      </c>
      <c r="AN26" s="19">
        <f t="shared" si="4"/>
        <v>289</v>
      </c>
      <c r="AO26" s="19">
        <f t="shared" si="5"/>
        <v>529</v>
      </c>
      <c r="AP26" s="19">
        <f t="shared" si="6"/>
        <v>0</v>
      </c>
      <c r="AQ26" s="19">
        <f t="shared" si="7"/>
        <v>0</v>
      </c>
      <c r="AR26" s="19">
        <f t="shared" si="8"/>
        <v>0</v>
      </c>
      <c r="AS26" s="19">
        <f t="shared" si="9"/>
        <v>0</v>
      </c>
      <c r="AT26" s="19">
        <f t="shared" si="10"/>
        <v>0</v>
      </c>
      <c r="AU26" s="19">
        <f t="shared" si="11"/>
        <v>0</v>
      </c>
      <c r="AV26" s="19">
        <f t="shared" si="12"/>
        <v>0</v>
      </c>
      <c r="AW26" s="19">
        <f t="shared" si="13"/>
        <v>0</v>
      </c>
      <c r="AX26" s="19">
        <f t="shared" si="14"/>
        <v>0</v>
      </c>
      <c r="AY26" s="19">
        <f t="shared" si="15"/>
        <v>0</v>
      </c>
      <c r="AZ26" s="19">
        <f t="shared" si="16"/>
        <v>0</v>
      </c>
      <c r="BA26" s="19">
        <f t="shared" si="17"/>
        <v>818</v>
      </c>
      <c r="BB26" s="19">
        <f t="shared" si="18"/>
        <v>0</v>
      </c>
      <c r="BC26" s="19">
        <f t="shared" si="19"/>
        <v>0</v>
      </c>
      <c r="BE26" s="20">
        <f t="shared" si="20"/>
        <v>0</v>
      </c>
      <c r="BF26" s="20">
        <f t="shared" si="46"/>
        <v>0</v>
      </c>
      <c r="BG26" s="20">
        <f t="shared" si="47"/>
        <v>0</v>
      </c>
      <c r="BH26" s="20">
        <f t="shared" si="48"/>
        <v>0</v>
      </c>
      <c r="BI26" s="20">
        <f t="shared" si="49"/>
        <v>0</v>
      </c>
      <c r="BJ26" s="20">
        <f t="shared" si="50"/>
        <v>0</v>
      </c>
      <c r="BK26" s="20">
        <f t="shared" si="51"/>
        <v>0</v>
      </c>
      <c r="BL26" s="20">
        <f t="shared" si="52"/>
        <v>0</v>
      </c>
      <c r="BM26" s="20">
        <f t="shared" si="53"/>
        <v>0</v>
      </c>
      <c r="BN26" s="20">
        <f t="shared" si="54"/>
        <v>0</v>
      </c>
      <c r="BO26" s="8">
        <f t="shared" si="22"/>
        <v>0</v>
      </c>
      <c r="BP26" s="8">
        <f>IF('Men''s Epée'!$AN$3=TRUE,G26,0)</f>
        <v>289</v>
      </c>
      <c r="BQ26" s="8">
        <f>IF('Men''s Epée'!$AO$3=TRUE,I26,0)</f>
        <v>529</v>
      </c>
      <c r="BR26" s="8">
        <f>IF('Men''s Epée'!$AP$3=TRUE,K26,0)</f>
        <v>0</v>
      </c>
      <c r="BS26" s="8">
        <f>IF('Men''s Epée'!$AQ$3=TRUE,M26,0)</f>
        <v>0</v>
      </c>
      <c r="BT26" s="8">
        <f t="shared" si="23"/>
        <v>0</v>
      </c>
      <c r="BU26" s="8">
        <f t="shared" si="24"/>
        <v>0</v>
      </c>
      <c r="BV26" s="8">
        <f t="shared" si="25"/>
        <v>0</v>
      </c>
      <c r="BW26" s="8">
        <f t="shared" si="26"/>
        <v>0</v>
      </c>
      <c r="BX26" s="8">
        <f t="shared" si="27"/>
        <v>0</v>
      </c>
      <c r="BY26" s="20">
        <f t="shared" si="28"/>
        <v>0</v>
      </c>
      <c r="BZ26" s="20">
        <f t="shared" si="29"/>
        <v>0</v>
      </c>
      <c r="CA26" s="20">
        <f t="shared" si="30"/>
        <v>0</v>
      </c>
      <c r="CB26" s="20">
        <f t="shared" si="31"/>
        <v>0</v>
      </c>
      <c r="CC26" s="8">
        <f t="shared" si="32"/>
        <v>818</v>
      </c>
      <c r="CD26" s="8">
        <f t="shared" si="33"/>
        <v>0</v>
      </c>
      <c r="CE26" s="8">
        <f t="shared" si="34"/>
        <v>0</v>
      </c>
      <c r="CF26" s="8">
        <f t="shared" si="35"/>
        <v>818</v>
      </c>
    </row>
    <row r="27" spans="1:84" ht="13.5">
      <c r="A27" s="11" t="str">
        <f t="shared" si="0"/>
        <v>24</v>
      </c>
      <c r="B27" s="11">
        <f t="shared" si="36"/>
      </c>
      <c r="C27" s="12" t="s">
        <v>147</v>
      </c>
      <c r="D27" s="13">
        <v>1978</v>
      </c>
      <c r="E27" s="41">
        <f>ROUND(IF('Men''s Epée'!$A$3=1,AM27+BA27,BO27+CC27),0)</f>
        <v>805</v>
      </c>
      <c r="F27" s="14">
        <v>16</v>
      </c>
      <c r="G27" s="16">
        <f>IF(OR('Men''s Epée'!$A$3=1,'Men''s Epée'!$AN$3=TRUE),IF(OR(F27&gt;=49,ISNUMBER(F27)=FALSE),0,VLOOKUP(F27,PointTable,G$3,TRUE)),0)</f>
        <v>500</v>
      </c>
      <c r="H27" s="15" t="s">
        <v>4</v>
      </c>
      <c r="I27" s="16">
        <f>IF(OR('Men''s Epée'!$A$3=1,'Men''s Epée'!$AO$3=TRUE),IF(OR(H27&gt;=49,ISNUMBER(H27)=FALSE),0,VLOOKUP(H27,PointTable,I$3,TRUE)),0)</f>
        <v>0</v>
      </c>
      <c r="J27" s="15" t="s">
        <v>4</v>
      </c>
      <c r="K27" s="16">
        <f>IF(OR('Men''s Epée'!$A$3=1,'Men''s Epée'!$AP$3=TRUE),IF(OR(J27&gt;=33,ISNUMBER(J27)=FALSE),0,VLOOKUP(J27,PointTable,K$3,TRUE)),0)</f>
        <v>0</v>
      </c>
      <c r="L27" s="15">
        <v>26</v>
      </c>
      <c r="M27" s="16">
        <f>IF(OR('Men''s Epée'!$A$3=1,'Men''s Epée'!$AQ$3=TRUE),IF(OR(L27&gt;=49,ISNUMBER(L27)=FALSE),0,VLOOKUP(L27,PointTable,M$3,TRUE)),0)</f>
        <v>305</v>
      </c>
      <c r="N27" s="17"/>
      <c r="O27" s="17"/>
      <c r="P27" s="17"/>
      <c r="Q27" s="17"/>
      <c r="R27" s="17"/>
      <c r="S27" s="17"/>
      <c r="T27" s="17"/>
      <c r="U27" s="17"/>
      <c r="V27" s="17"/>
      <c r="W27" s="18"/>
      <c r="X27" s="17">
        <v>25.854</v>
      </c>
      <c r="Y27" s="17"/>
      <c r="Z27" s="17"/>
      <c r="AA27" s="18"/>
      <c r="AC27" s="19">
        <f t="shared" si="1"/>
        <v>0</v>
      </c>
      <c r="AD27" s="19">
        <f t="shared" si="37"/>
        <v>0</v>
      </c>
      <c r="AE27" s="19">
        <f t="shared" si="38"/>
        <v>0</v>
      </c>
      <c r="AF27" s="19">
        <f t="shared" si="39"/>
        <v>0</v>
      </c>
      <c r="AG27" s="19">
        <f t="shared" si="40"/>
        <v>0</v>
      </c>
      <c r="AH27" s="19">
        <f t="shared" si="41"/>
        <v>0</v>
      </c>
      <c r="AI27" s="19">
        <f t="shared" si="42"/>
        <v>0</v>
      </c>
      <c r="AJ27" s="19">
        <f t="shared" si="43"/>
        <v>0</v>
      </c>
      <c r="AK27" s="19">
        <f t="shared" si="44"/>
        <v>0</v>
      </c>
      <c r="AL27" s="19">
        <f t="shared" si="45"/>
        <v>0</v>
      </c>
      <c r="AM27" s="19">
        <f t="shared" si="3"/>
        <v>0</v>
      </c>
      <c r="AN27" s="19">
        <f t="shared" si="4"/>
        <v>500</v>
      </c>
      <c r="AO27" s="19">
        <f t="shared" si="5"/>
        <v>0</v>
      </c>
      <c r="AP27" s="19">
        <f t="shared" si="6"/>
        <v>0</v>
      </c>
      <c r="AQ27" s="19">
        <f t="shared" si="7"/>
        <v>305</v>
      </c>
      <c r="AR27" s="19">
        <f t="shared" si="8"/>
        <v>0</v>
      </c>
      <c r="AS27" s="19">
        <f t="shared" si="9"/>
        <v>0</v>
      </c>
      <c r="AT27" s="19">
        <f t="shared" si="10"/>
        <v>0</v>
      </c>
      <c r="AU27" s="19">
        <f t="shared" si="11"/>
        <v>0</v>
      </c>
      <c r="AV27" s="19">
        <f t="shared" si="12"/>
        <v>0</v>
      </c>
      <c r="AW27" s="19">
        <f t="shared" si="13"/>
        <v>25.854</v>
      </c>
      <c r="AX27" s="19">
        <f t="shared" si="14"/>
        <v>0</v>
      </c>
      <c r="AY27" s="19">
        <f t="shared" si="15"/>
        <v>0</v>
      </c>
      <c r="AZ27" s="19">
        <f t="shared" si="16"/>
        <v>0</v>
      </c>
      <c r="BA27" s="19">
        <f t="shared" si="17"/>
        <v>805</v>
      </c>
      <c r="BB27" s="19">
        <f t="shared" si="18"/>
        <v>25.854</v>
      </c>
      <c r="BC27" s="19">
        <f t="shared" si="19"/>
        <v>0</v>
      </c>
      <c r="BE27" s="20">
        <f t="shared" si="20"/>
        <v>0</v>
      </c>
      <c r="BF27" s="20">
        <f t="shared" si="46"/>
        <v>0</v>
      </c>
      <c r="BG27" s="20">
        <f t="shared" si="47"/>
        <v>0</v>
      </c>
      <c r="BH27" s="20">
        <f t="shared" si="48"/>
        <v>0</v>
      </c>
      <c r="BI27" s="20">
        <f t="shared" si="49"/>
        <v>0</v>
      </c>
      <c r="BJ27" s="20">
        <f t="shared" si="50"/>
        <v>0</v>
      </c>
      <c r="BK27" s="20">
        <f t="shared" si="51"/>
        <v>0</v>
      </c>
      <c r="BL27" s="20">
        <f t="shared" si="52"/>
        <v>0</v>
      </c>
      <c r="BM27" s="20">
        <f t="shared" si="53"/>
        <v>0</v>
      </c>
      <c r="BN27" s="20">
        <f t="shared" si="54"/>
        <v>0</v>
      </c>
      <c r="BO27" s="8">
        <f t="shared" si="22"/>
        <v>0</v>
      </c>
      <c r="BP27" s="8">
        <f>IF('Men''s Epée'!$AN$3=TRUE,G27,0)</f>
        <v>500</v>
      </c>
      <c r="BQ27" s="8">
        <f>IF('Men''s Epée'!$AO$3=TRUE,I27,0)</f>
        <v>0</v>
      </c>
      <c r="BR27" s="8">
        <f>IF('Men''s Epée'!$AP$3=TRUE,K27,0)</f>
        <v>0</v>
      </c>
      <c r="BS27" s="8">
        <f>IF('Men''s Epée'!$AQ$3=TRUE,M27,0)</f>
        <v>305</v>
      </c>
      <c r="BT27" s="8">
        <f t="shared" si="23"/>
        <v>0</v>
      </c>
      <c r="BU27" s="8">
        <f t="shared" si="24"/>
        <v>0</v>
      </c>
      <c r="BV27" s="8">
        <f t="shared" si="25"/>
        <v>0</v>
      </c>
      <c r="BW27" s="8">
        <f t="shared" si="26"/>
        <v>0</v>
      </c>
      <c r="BX27" s="8">
        <f t="shared" si="27"/>
        <v>0</v>
      </c>
      <c r="BY27" s="20">
        <f t="shared" si="28"/>
        <v>25.854</v>
      </c>
      <c r="BZ27" s="20">
        <f t="shared" si="29"/>
        <v>0</v>
      </c>
      <c r="CA27" s="20">
        <f t="shared" si="30"/>
        <v>0</v>
      </c>
      <c r="CB27" s="20">
        <f t="shared" si="31"/>
        <v>0</v>
      </c>
      <c r="CC27" s="8">
        <f t="shared" si="32"/>
        <v>805</v>
      </c>
      <c r="CD27" s="8">
        <f t="shared" si="33"/>
        <v>25.854</v>
      </c>
      <c r="CE27" s="8">
        <f t="shared" si="34"/>
        <v>0</v>
      </c>
      <c r="CF27" s="8">
        <f t="shared" si="35"/>
        <v>805</v>
      </c>
    </row>
    <row r="28" spans="1:84" ht="13.5">
      <c r="A28" s="11" t="str">
        <f t="shared" si="0"/>
        <v>25</v>
      </c>
      <c r="B28" s="11">
        <f t="shared" si="36"/>
      </c>
      <c r="C28" s="12" t="s">
        <v>151</v>
      </c>
      <c r="D28" s="13">
        <v>1970</v>
      </c>
      <c r="E28" s="41">
        <f>ROUND(IF('Men''s Epée'!$A$3=1,AM28+BA28,BO28+CC28),0)</f>
        <v>775</v>
      </c>
      <c r="F28" s="14">
        <v>32</v>
      </c>
      <c r="G28" s="16">
        <f>IF(OR('Men''s Epée'!$A$3=1,'Men''s Epée'!$AN$3=TRUE),IF(OR(F28&gt;=49,ISNUMBER(F28)=FALSE),0,VLOOKUP(F28,PointTable,G$3,TRUE)),0)</f>
        <v>275</v>
      </c>
      <c r="H28" s="15" t="s">
        <v>4</v>
      </c>
      <c r="I28" s="16">
        <f>IF(OR('Men''s Epée'!$A$3=1,'Men''s Epée'!$AO$3=TRUE),IF(OR(H28&gt;=49,ISNUMBER(H28)=FALSE),0,VLOOKUP(H28,PointTable,I$3,TRUE)),0)</f>
        <v>0</v>
      </c>
      <c r="J28" s="15">
        <v>16</v>
      </c>
      <c r="K28" s="16">
        <f>IF(OR('Men''s Epée'!$A$3=1,'Men''s Epée'!$AP$3=TRUE),IF(OR(J28&gt;=33,ISNUMBER(J28)=FALSE),0,VLOOKUP(J28,PointTable,K$3,TRUE)),0)</f>
        <v>500</v>
      </c>
      <c r="L28" s="15" t="s">
        <v>4</v>
      </c>
      <c r="M28" s="16">
        <f>IF(OR('Men''s Epée'!$A$3=1,'Men''s Epée'!$AQ$3=TRUE),IF(OR(L28&gt;=49,ISNUMBER(L28)=FALSE),0,VLOOKUP(L28,PointTable,M$3,TRUE)),0)</f>
        <v>0</v>
      </c>
      <c r="N28" s="17"/>
      <c r="O28" s="17"/>
      <c r="P28" s="17"/>
      <c r="Q28" s="17"/>
      <c r="R28" s="17"/>
      <c r="S28" s="17"/>
      <c r="T28" s="17"/>
      <c r="U28" s="17"/>
      <c r="V28" s="17"/>
      <c r="W28" s="18"/>
      <c r="X28" s="17"/>
      <c r="Y28" s="17"/>
      <c r="Z28" s="17"/>
      <c r="AA28" s="18"/>
      <c r="AC28" s="19">
        <f t="shared" si="1"/>
        <v>0</v>
      </c>
      <c r="AD28" s="19">
        <f aca="true" t="shared" si="55" ref="AD28:AD35">ABS(O28)</f>
        <v>0</v>
      </c>
      <c r="AE28" s="19">
        <f aca="true" t="shared" si="56" ref="AE28:AE35">ABS(P28)</f>
        <v>0</v>
      </c>
      <c r="AF28" s="19">
        <f aca="true" t="shared" si="57" ref="AF28:AF35">ABS(Q28)</f>
        <v>0</v>
      </c>
      <c r="AG28" s="19">
        <f aca="true" t="shared" si="58" ref="AG28:AG35">ABS(R28)</f>
        <v>0</v>
      </c>
      <c r="AH28" s="19">
        <f aca="true" t="shared" si="59" ref="AH28:AH35">ABS(S28)</f>
        <v>0</v>
      </c>
      <c r="AI28" s="19">
        <f aca="true" t="shared" si="60" ref="AI28:AI35">ABS(T28)</f>
        <v>0</v>
      </c>
      <c r="AJ28" s="19">
        <f aca="true" t="shared" si="61" ref="AJ28:AJ35">ABS(U28)</f>
        <v>0</v>
      </c>
      <c r="AK28" s="19">
        <f aca="true" t="shared" si="62" ref="AK28:AK35">ABS(V28)</f>
        <v>0</v>
      </c>
      <c r="AL28" s="19">
        <f aca="true" t="shared" si="63" ref="AL28:AL35">ABS(W28)</f>
        <v>0</v>
      </c>
      <c r="AM28" s="19">
        <f t="shared" si="3"/>
        <v>0</v>
      </c>
      <c r="AN28" s="19">
        <f t="shared" si="4"/>
        <v>275</v>
      </c>
      <c r="AO28" s="19">
        <f t="shared" si="5"/>
        <v>0</v>
      </c>
      <c r="AP28" s="19">
        <f t="shared" si="6"/>
        <v>500</v>
      </c>
      <c r="AQ28" s="19">
        <f t="shared" si="7"/>
        <v>0</v>
      </c>
      <c r="AR28" s="19">
        <f t="shared" si="8"/>
        <v>0</v>
      </c>
      <c r="AS28" s="19">
        <f t="shared" si="9"/>
        <v>0</v>
      </c>
      <c r="AT28" s="19">
        <f t="shared" si="10"/>
        <v>0</v>
      </c>
      <c r="AU28" s="19">
        <f t="shared" si="11"/>
        <v>0</v>
      </c>
      <c r="AV28" s="19">
        <f t="shared" si="12"/>
        <v>0</v>
      </c>
      <c r="AW28" s="19">
        <f t="shared" si="13"/>
        <v>0</v>
      </c>
      <c r="AX28" s="19">
        <f t="shared" si="14"/>
        <v>0</v>
      </c>
      <c r="AY28" s="19">
        <f t="shared" si="15"/>
        <v>0</v>
      </c>
      <c r="AZ28" s="19">
        <f t="shared" si="16"/>
        <v>0</v>
      </c>
      <c r="BA28" s="19">
        <f t="shared" si="17"/>
        <v>775</v>
      </c>
      <c r="BB28" s="19">
        <f t="shared" si="18"/>
        <v>0</v>
      </c>
      <c r="BC28" s="19">
        <f t="shared" si="19"/>
        <v>0</v>
      </c>
      <c r="BE28" s="20">
        <f t="shared" si="20"/>
        <v>0</v>
      </c>
      <c r="BF28" s="20">
        <f aca="true" t="shared" si="64" ref="BF28:BF35">MAX(O28,0)</f>
        <v>0</v>
      </c>
      <c r="BG28" s="20">
        <f aca="true" t="shared" si="65" ref="BG28:BG35">MAX(P28,0)</f>
        <v>0</v>
      </c>
      <c r="BH28" s="20">
        <f aca="true" t="shared" si="66" ref="BH28:BH35">MAX(Q28,0)</f>
        <v>0</v>
      </c>
      <c r="BI28" s="20">
        <f aca="true" t="shared" si="67" ref="BI28:BI35">MAX(R28,0)</f>
        <v>0</v>
      </c>
      <c r="BJ28" s="20">
        <f aca="true" t="shared" si="68" ref="BJ28:BJ35">MAX(S28,0)</f>
        <v>0</v>
      </c>
      <c r="BK28" s="20">
        <f aca="true" t="shared" si="69" ref="BK28:BK35">MAX(T28,0)</f>
        <v>0</v>
      </c>
      <c r="BL28" s="20">
        <f aca="true" t="shared" si="70" ref="BL28:BL35">MAX(U28,0)</f>
        <v>0</v>
      </c>
      <c r="BM28" s="20">
        <f aca="true" t="shared" si="71" ref="BM28:BM35">MAX(V28,0)</f>
        <v>0</v>
      </c>
      <c r="BN28" s="20">
        <f aca="true" t="shared" si="72" ref="BN28:BN35">MAX(W28,0)</f>
        <v>0</v>
      </c>
      <c r="BO28" s="8">
        <f t="shared" si="22"/>
        <v>0</v>
      </c>
      <c r="BP28" s="8">
        <f>IF('Men''s Epée'!$AN$3=TRUE,G28,0)</f>
        <v>275</v>
      </c>
      <c r="BQ28" s="8">
        <f>IF('Men''s Epée'!$AO$3=TRUE,I28,0)</f>
        <v>0</v>
      </c>
      <c r="BR28" s="8">
        <f>IF('Men''s Epée'!$AP$3=TRUE,K28,0)</f>
        <v>500</v>
      </c>
      <c r="BS28" s="8">
        <f>IF('Men''s Epée'!$AQ$3=TRUE,M28,0)</f>
        <v>0</v>
      </c>
      <c r="BT28" s="8">
        <f t="shared" si="23"/>
        <v>0</v>
      </c>
      <c r="BU28" s="8">
        <f t="shared" si="24"/>
        <v>0</v>
      </c>
      <c r="BV28" s="8">
        <f t="shared" si="25"/>
        <v>0</v>
      </c>
      <c r="BW28" s="8">
        <f t="shared" si="26"/>
        <v>0</v>
      </c>
      <c r="BX28" s="8">
        <f t="shared" si="27"/>
        <v>0</v>
      </c>
      <c r="BY28" s="20">
        <f t="shared" si="28"/>
        <v>0</v>
      </c>
      <c r="BZ28" s="20">
        <f t="shared" si="29"/>
        <v>0</v>
      </c>
      <c r="CA28" s="20">
        <f t="shared" si="30"/>
        <v>0</v>
      </c>
      <c r="CB28" s="20">
        <f t="shared" si="31"/>
        <v>0</v>
      </c>
      <c r="CC28" s="8">
        <f t="shared" si="32"/>
        <v>775</v>
      </c>
      <c r="CD28" s="8">
        <f t="shared" si="33"/>
        <v>0</v>
      </c>
      <c r="CE28" s="8">
        <f t="shared" si="34"/>
        <v>0</v>
      </c>
      <c r="CF28" s="8">
        <f t="shared" si="35"/>
        <v>775</v>
      </c>
    </row>
    <row r="29" spans="1:84" ht="13.5">
      <c r="A29" s="11" t="str">
        <f t="shared" si="0"/>
        <v>26</v>
      </c>
      <c r="B29" s="11">
        <f t="shared" si="36"/>
      </c>
      <c r="C29" s="12" t="s">
        <v>230</v>
      </c>
      <c r="D29" s="13">
        <v>1976</v>
      </c>
      <c r="E29" s="41">
        <f>ROUND(IF('Men''s Epée'!$A$3=1,AM29+BA29,BO29+CC29),0)</f>
        <v>700</v>
      </c>
      <c r="F29" s="14" t="s">
        <v>4</v>
      </c>
      <c r="G29" s="16">
        <f>IF(OR('Men''s Epée'!$A$3=1,'Men''s Epée'!$AN$3=TRUE),IF(OR(F29&gt;=49,ISNUMBER(F29)=FALSE),0,VLOOKUP(F29,PointTable,G$3,TRUE)),0)</f>
        <v>0</v>
      </c>
      <c r="H29" s="15">
        <v>5</v>
      </c>
      <c r="I29" s="16">
        <f>IF(OR('Men''s Epée'!$A$3=1,'Men''s Epée'!$AO$3=TRUE),IF(OR(H29&gt;=49,ISNUMBER(H29)=FALSE),0,VLOOKUP(H29,PointTable,I$3,TRUE)),0)</f>
        <v>700</v>
      </c>
      <c r="J29" s="15" t="s">
        <v>4</v>
      </c>
      <c r="K29" s="16">
        <f>IF(OR('Men''s Epée'!$A$3=1,'Men''s Epée'!$AP$3=TRUE),IF(OR(J29&gt;=33,ISNUMBER(J29)=FALSE),0,VLOOKUP(J29,PointTable,K$3,TRUE)),0)</f>
        <v>0</v>
      </c>
      <c r="L29" s="15" t="s">
        <v>4</v>
      </c>
      <c r="M29" s="16">
        <f>IF(OR('Men''s Epée'!$A$3=1,'Men''s Epée'!$AQ$3=TRUE),IF(OR(L29&gt;=49,ISNUMBER(L29)=FALSE),0,VLOOKUP(L29,PointTable,M$3,TRUE)),0)</f>
        <v>0</v>
      </c>
      <c r="N29" s="17"/>
      <c r="O29" s="17"/>
      <c r="P29" s="17"/>
      <c r="Q29" s="17"/>
      <c r="R29" s="17"/>
      <c r="S29" s="17"/>
      <c r="T29" s="17"/>
      <c r="U29" s="17"/>
      <c r="V29" s="17"/>
      <c r="W29" s="18"/>
      <c r="X29" s="17"/>
      <c r="Y29" s="17"/>
      <c r="Z29" s="17"/>
      <c r="AA29" s="18"/>
      <c r="AC29" s="19">
        <f t="shared" si="1"/>
        <v>0</v>
      </c>
      <c r="AD29" s="19">
        <f t="shared" si="55"/>
        <v>0</v>
      </c>
      <c r="AE29" s="19">
        <f t="shared" si="56"/>
        <v>0</v>
      </c>
      <c r="AF29" s="19">
        <f t="shared" si="57"/>
        <v>0</v>
      </c>
      <c r="AG29" s="19">
        <f t="shared" si="58"/>
        <v>0</v>
      </c>
      <c r="AH29" s="19">
        <f t="shared" si="59"/>
        <v>0</v>
      </c>
      <c r="AI29" s="19">
        <f t="shared" si="60"/>
        <v>0</v>
      </c>
      <c r="AJ29" s="19">
        <f t="shared" si="61"/>
        <v>0</v>
      </c>
      <c r="AK29" s="19">
        <f t="shared" si="62"/>
        <v>0</v>
      </c>
      <c r="AL29" s="19">
        <f t="shared" si="63"/>
        <v>0</v>
      </c>
      <c r="AM29" s="19">
        <f t="shared" si="3"/>
        <v>0</v>
      </c>
      <c r="AN29" s="19">
        <f t="shared" si="4"/>
        <v>0</v>
      </c>
      <c r="AO29" s="19">
        <f t="shared" si="5"/>
        <v>700</v>
      </c>
      <c r="AP29" s="19">
        <f t="shared" si="6"/>
        <v>0</v>
      </c>
      <c r="AQ29" s="19">
        <f t="shared" si="7"/>
        <v>0</v>
      </c>
      <c r="AR29" s="19">
        <f t="shared" si="8"/>
        <v>0</v>
      </c>
      <c r="AS29" s="19">
        <f t="shared" si="9"/>
        <v>0</v>
      </c>
      <c r="AT29" s="19">
        <f t="shared" si="10"/>
        <v>0</v>
      </c>
      <c r="AU29" s="19">
        <f t="shared" si="11"/>
        <v>0</v>
      </c>
      <c r="AV29" s="19">
        <f t="shared" si="12"/>
        <v>0</v>
      </c>
      <c r="AW29" s="19">
        <f t="shared" si="13"/>
        <v>0</v>
      </c>
      <c r="AX29" s="19">
        <f t="shared" si="14"/>
        <v>0</v>
      </c>
      <c r="AY29" s="19">
        <f t="shared" si="15"/>
        <v>0</v>
      </c>
      <c r="AZ29" s="19">
        <f t="shared" si="16"/>
        <v>0</v>
      </c>
      <c r="BA29" s="19">
        <f t="shared" si="17"/>
        <v>700</v>
      </c>
      <c r="BB29" s="19">
        <f t="shared" si="18"/>
        <v>0</v>
      </c>
      <c r="BC29" s="19">
        <f t="shared" si="19"/>
        <v>0</v>
      </c>
      <c r="BE29" s="20">
        <f t="shared" si="20"/>
        <v>0</v>
      </c>
      <c r="BF29" s="20">
        <f t="shared" si="64"/>
        <v>0</v>
      </c>
      <c r="BG29" s="20">
        <f t="shared" si="65"/>
        <v>0</v>
      </c>
      <c r="BH29" s="20">
        <f t="shared" si="66"/>
        <v>0</v>
      </c>
      <c r="BI29" s="20">
        <f t="shared" si="67"/>
        <v>0</v>
      </c>
      <c r="BJ29" s="20">
        <f t="shared" si="68"/>
        <v>0</v>
      </c>
      <c r="BK29" s="20">
        <f t="shared" si="69"/>
        <v>0</v>
      </c>
      <c r="BL29" s="20">
        <f t="shared" si="70"/>
        <v>0</v>
      </c>
      <c r="BM29" s="20">
        <f t="shared" si="71"/>
        <v>0</v>
      </c>
      <c r="BN29" s="20">
        <f t="shared" si="72"/>
        <v>0</v>
      </c>
      <c r="BO29" s="8">
        <f t="shared" si="22"/>
        <v>0</v>
      </c>
      <c r="BP29" s="8">
        <f>IF('Men''s Epée'!$AN$3=TRUE,G29,0)</f>
        <v>0</v>
      </c>
      <c r="BQ29" s="8">
        <f>IF('Men''s Epée'!$AO$3=TRUE,I29,0)</f>
        <v>700</v>
      </c>
      <c r="BR29" s="8">
        <f>IF('Men''s Epée'!$AP$3=TRUE,K29,0)</f>
        <v>0</v>
      </c>
      <c r="BS29" s="8">
        <f>IF('Men''s Epée'!$AQ$3=TRUE,M29,0)</f>
        <v>0</v>
      </c>
      <c r="BT29" s="8">
        <f t="shared" si="23"/>
        <v>0</v>
      </c>
      <c r="BU29" s="8">
        <f t="shared" si="24"/>
        <v>0</v>
      </c>
      <c r="BV29" s="8">
        <f t="shared" si="25"/>
        <v>0</v>
      </c>
      <c r="BW29" s="8">
        <f t="shared" si="26"/>
        <v>0</v>
      </c>
      <c r="BX29" s="8">
        <f t="shared" si="27"/>
        <v>0</v>
      </c>
      <c r="BY29" s="20">
        <f t="shared" si="28"/>
        <v>0</v>
      </c>
      <c r="BZ29" s="20">
        <f t="shared" si="29"/>
        <v>0</v>
      </c>
      <c r="CA29" s="20">
        <f t="shared" si="30"/>
        <v>0</v>
      </c>
      <c r="CB29" s="20">
        <f t="shared" si="31"/>
        <v>0</v>
      </c>
      <c r="CC29" s="8">
        <f t="shared" si="32"/>
        <v>700</v>
      </c>
      <c r="CD29" s="8">
        <f t="shared" si="33"/>
        <v>0</v>
      </c>
      <c r="CE29" s="8">
        <f t="shared" si="34"/>
        <v>0</v>
      </c>
      <c r="CF29" s="8">
        <f t="shared" si="35"/>
        <v>700</v>
      </c>
    </row>
    <row r="30" spans="1:84" ht="13.5">
      <c r="A30" s="11" t="str">
        <f t="shared" si="0"/>
        <v>27</v>
      </c>
      <c r="B30" s="11" t="str">
        <f t="shared" si="36"/>
        <v>#</v>
      </c>
      <c r="C30" s="12" t="s">
        <v>135</v>
      </c>
      <c r="D30" s="13">
        <v>1987</v>
      </c>
      <c r="E30" s="41">
        <f>ROUND(IF('Men''s Epée'!$A$3=1,AM30+BA30,BO30+CC30),0)</f>
        <v>696</v>
      </c>
      <c r="F30" s="14">
        <v>21</v>
      </c>
      <c r="G30" s="16">
        <f>IF(OR('Men''s Epée'!$A$3=1,'Men''s Epée'!$AN$3=TRUE),IF(OR(F30&gt;=49,ISNUMBER(F30)=FALSE),0,VLOOKUP(F30,PointTable,G$3,TRUE)),0)</f>
        <v>342</v>
      </c>
      <c r="H30" s="15">
        <v>17</v>
      </c>
      <c r="I30" s="16">
        <f>IF(OR('Men''s Epée'!$A$3=1,'Men''s Epée'!$AO$3=TRUE),IF(OR(H30&gt;=49,ISNUMBER(H30)=FALSE),0,VLOOKUP(H30,PointTable,I$3,TRUE)),0)</f>
        <v>350</v>
      </c>
      <c r="J30" s="15">
        <v>19</v>
      </c>
      <c r="K30" s="16">
        <f>IF(OR('Men''s Epée'!$A$3=1,'Men''s Epée'!$AP$3=TRUE),IF(OR(J30&gt;=33,ISNUMBER(J30)=FALSE),0,VLOOKUP(J30,PointTable,K$3,TRUE)),0)</f>
        <v>346</v>
      </c>
      <c r="L30" s="15">
        <v>30</v>
      </c>
      <c r="M30" s="16">
        <f>IF(OR('Men''s Epée'!$A$3=1,'Men''s Epée'!$AQ$3=TRUE),IF(OR(L30&gt;=49,ISNUMBER(L30)=FALSE),0,VLOOKUP(L30,PointTable,M$3,TRUE)),0)</f>
        <v>285</v>
      </c>
      <c r="N30" s="17"/>
      <c r="O30" s="17"/>
      <c r="P30" s="17"/>
      <c r="Q30" s="17"/>
      <c r="R30" s="17"/>
      <c r="S30" s="17"/>
      <c r="T30" s="17"/>
      <c r="U30" s="17"/>
      <c r="V30" s="17"/>
      <c r="W30" s="18"/>
      <c r="X30" s="17"/>
      <c r="Y30" s="17"/>
      <c r="Z30" s="17"/>
      <c r="AA30" s="18"/>
      <c r="AC30" s="19">
        <f t="shared" si="1"/>
        <v>0</v>
      </c>
      <c r="AD30" s="19">
        <f t="shared" si="55"/>
        <v>0</v>
      </c>
      <c r="AE30" s="19">
        <f t="shared" si="56"/>
        <v>0</v>
      </c>
      <c r="AF30" s="19">
        <f t="shared" si="57"/>
        <v>0</v>
      </c>
      <c r="AG30" s="19">
        <f t="shared" si="58"/>
        <v>0</v>
      </c>
      <c r="AH30" s="19">
        <f t="shared" si="59"/>
        <v>0</v>
      </c>
      <c r="AI30" s="19">
        <f t="shared" si="60"/>
        <v>0</v>
      </c>
      <c r="AJ30" s="19">
        <f t="shared" si="61"/>
        <v>0</v>
      </c>
      <c r="AK30" s="19">
        <f t="shared" si="62"/>
        <v>0</v>
      </c>
      <c r="AL30" s="19">
        <f t="shared" si="63"/>
        <v>0</v>
      </c>
      <c r="AM30" s="19">
        <f t="shared" si="3"/>
        <v>0</v>
      </c>
      <c r="AN30" s="19">
        <f t="shared" si="4"/>
        <v>342</v>
      </c>
      <c r="AO30" s="19">
        <f t="shared" si="5"/>
        <v>350</v>
      </c>
      <c r="AP30" s="19">
        <f t="shared" si="6"/>
        <v>346</v>
      </c>
      <c r="AQ30" s="19">
        <f t="shared" si="7"/>
        <v>285</v>
      </c>
      <c r="AR30" s="19">
        <f t="shared" si="8"/>
        <v>0</v>
      </c>
      <c r="AS30" s="19">
        <f t="shared" si="9"/>
        <v>0</v>
      </c>
      <c r="AT30" s="19">
        <f t="shared" si="10"/>
        <v>0</v>
      </c>
      <c r="AU30" s="19">
        <f t="shared" si="11"/>
        <v>0</v>
      </c>
      <c r="AV30" s="19">
        <f t="shared" si="12"/>
        <v>0</v>
      </c>
      <c r="AW30" s="19">
        <f t="shared" si="13"/>
        <v>0</v>
      </c>
      <c r="AX30" s="19">
        <f t="shared" si="14"/>
        <v>0</v>
      </c>
      <c r="AY30" s="19">
        <f t="shared" si="15"/>
        <v>0</v>
      </c>
      <c r="AZ30" s="19">
        <f t="shared" si="16"/>
        <v>0</v>
      </c>
      <c r="BA30" s="19">
        <f t="shared" si="17"/>
        <v>696</v>
      </c>
      <c r="BB30" s="19">
        <f t="shared" si="18"/>
        <v>0</v>
      </c>
      <c r="BC30" s="19">
        <f t="shared" si="19"/>
        <v>0</v>
      </c>
      <c r="BE30" s="20">
        <f t="shared" si="20"/>
        <v>0</v>
      </c>
      <c r="BF30" s="20">
        <f t="shared" si="64"/>
        <v>0</v>
      </c>
      <c r="BG30" s="20">
        <f t="shared" si="65"/>
        <v>0</v>
      </c>
      <c r="BH30" s="20">
        <f t="shared" si="66"/>
        <v>0</v>
      </c>
      <c r="BI30" s="20">
        <f t="shared" si="67"/>
        <v>0</v>
      </c>
      <c r="BJ30" s="20">
        <f t="shared" si="68"/>
        <v>0</v>
      </c>
      <c r="BK30" s="20">
        <f t="shared" si="69"/>
        <v>0</v>
      </c>
      <c r="BL30" s="20">
        <f t="shared" si="70"/>
        <v>0</v>
      </c>
      <c r="BM30" s="20">
        <f t="shared" si="71"/>
        <v>0</v>
      </c>
      <c r="BN30" s="20">
        <f t="shared" si="72"/>
        <v>0</v>
      </c>
      <c r="BO30" s="8">
        <f t="shared" si="22"/>
        <v>0</v>
      </c>
      <c r="BP30" s="8">
        <f>IF('Men''s Epée'!$AN$3=TRUE,G30,0)</f>
        <v>342</v>
      </c>
      <c r="BQ30" s="8">
        <f>IF('Men''s Epée'!$AO$3=TRUE,I30,0)</f>
        <v>350</v>
      </c>
      <c r="BR30" s="8">
        <f>IF('Men''s Epée'!$AP$3=TRUE,K30,0)</f>
        <v>346</v>
      </c>
      <c r="BS30" s="8">
        <f>IF('Men''s Epée'!$AQ$3=TRUE,M30,0)</f>
        <v>285</v>
      </c>
      <c r="BT30" s="8">
        <f t="shared" si="23"/>
        <v>0</v>
      </c>
      <c r="BU30" s="8">
        <f t="shared" si="24"/>
        <v>0</v>
      </c>
      <c r="BV30" s="8">
        <f t="shared" si="25"/>
        <v>0</v>
      </c>
      <c r="BW30" s="8">
        <f t="shared" si="26"/>
        <v>0</v>
      </c>
      <c r="BX30" s="8">
        <f t="shared" si="27"/>
        <v>0</v>
      </c>
      <c r="BY30" s="20">
        <f t="shared" si="28"/>
        <v>0</v>
      </c>
      <c r="BZ30" s="20">
        <f t="shared" si="29"/>
        <v>0</v>
      </c>
      <c r="CA30" s="20">
        <f t="shared" si="30"/>
        <v>0</v>
      </c>
      <c r="CB30" s="20">
        <f t="shared" si="31"/>
        <v>0</v>
      </c>
      <c r="CC30" s="8">
        <f t="shared" si="32"/>
        <v>696</v>
      </c>
      <c r="CD30" s="8">
        <f t="shared" si="33"/>
        <v>0</v>
      </c>
      <c r="CE30" s="8">
        <f t="shared" si="34"/>
        <v>0</v>
      </c>
      <c r="CF30" s="8">
        <f t="shared" si="35"/>
        <v>696</v>
      </c>
    </row>
    <row r="31" spans="1:84" ht="13.5">
      <c r="A31" s="11" t="str">
        <f t="shared" si="0"/>
        <v>28</v>
      </c>
      <c r="B31" s="11" t="str">
        <f t="shared" si="36"/>
        <v>#</v>
      </c>
      <c r="C31" s="12" t="s">
        <v>248</v>
      </c>
      <c r="D31" s="13">
        <v>1985</v>
      </c>
      <c r="E31" s="41">
        <f>ROUND(IF('Men''s Epée'!$A$3=1,AM31+BA31,BO31+CC31),0)</f>
        <v>658</v>
      </c>
      <c r="F31" s="14">
        <v>23</v>
      </c>
      <c r="G31" s="16">
        <f>IF(OR('Men''s Epée'!$A$3=1,'Men''s Epée'!$AN$3=TRUE),IF(OR(F31&gt;=49,ISNUMBER(F31)=FALSE),0,VLOOKUP(F31,PointTable,G$3,TRUE)),0)</f>
        <v>338</v>
      </c>
      <c r="H31" s="15" t="s">
        <v>4</v>
      </c>
      <c r="I31" s="16">
        <f>IF(OR('Men''s Epée'!$A$3=1,'Men''s Epée'!$AO$3=TRUE),IF(OR(H31&gt;=49,ISNUMBER(H31)=FALSE),0,VLOOKUP(H31,PointTable,I$3,TRUE)),0)</f>
        <v>0</v>
      </c>
      <c r="J31" s="15" t="s">
        <v>4</v>
      </c>
      <c r="K31" s="16">
        <f>IF(OR('Men''s Epée'!$A$3=1,'Men''s Epée'!$AP$3=TRUE),IF(OR(J31&gt;=33,ISNUMBER(J31)=FALSE),0,VLOOKUP(J31,PointTable,K$3,TRUE)),0)</f>
        <v>0</v>
      </c>
      <c r="L31" s="15">
        <v>23</v>
      </c>
      <c r="M31" s="16">
        <f>IF(OR('Men''s Epée'!$A$3=1,'Men''s Epée'!$AQ$3=TRUE),IF(OR(L31&gt;=49,ISNUMBER(L31)=FALSE),0,VLOOKUP(L31,PointTable,M$3,TRUE)),0)</f>
        <v>320</v>
      </c>
      <c r="N31" s="17"/>
      <c r="O31" s="17"/>
      <c r="P31" s="17"/>
      <c r="Q31" s="17"/>
      <c r="R31" s="17"/>
      <c r="S31" s="17"/>
      <c r="T31" s="17"/>
      <c r="U31" s="17"/>
      <c r="V31" s="17"/>
      <c r="W31" s="18"/>
      <c r="X31" s="17"/>
      <c r="Y31" s="17"/>
      <c r="Z31" s="17"/>
      <c r="AA31" s="18"/>
      <c r="AC31" s="19">
        <f t="shared" si="1"/>
        <v>0</v>
      </c>
      <c r="AD31" s="19">
        <f t="shared" si="55"/>
        <v>0</v>
      </c>
      <c r="AE31" s="19">
        <f t="shared" si="56"/>
        <v>0</v>
      </c>
      <c r="AF31" s="19">
        <f t="shared" si="57"/>
        <v>0</v>
      </c>
      <c r="AG31" s="19">
        <f t="shared" si="58"/>
        <v>0</v>
      </c>
      <c r="AH31" s="19">
        <f t="shared" si="59"/>
        <v>0</v>
      </c>
      <c r="AI31" s="19">
        <f t="shared" si="60"/>
        <v>0</v>
      </c>
      <c r="AJ31" s="19">
        <f t="shared" si="61"/>
        <v>0</v>
      </c>
      <c r="AK31" s="19">
        <f t="shared" si="62"/>
        <v>0</v>
      </c>
      <c r="AL31" s="19">
        <f t="shared" si="63"/>
        <v>0</v>
      </c>
      <c r="AM31" s="19">
        <f t="shared" si="3"/>
        <v>0</v>
      </c>
      <c r="AN31" s="19">
        <f t="shared" si="4"/>
        <v>338</v>
      </c>
      <c r="AO31" s="19">
        <f t="shared" si="5"/>
        <v>0</v>
      </c>
      <c r="AP31" s="19">
        <f t="shared" si="6"/>
        <v>0</v>
      </c>
      <c r="AQ31" s="19">
        <f t="shared" si="7"/>
        <v>320</v>
      </c>
      <c r="AR31" s="19">
        <f t="shared" si="8"/>
        <v>0</v>
      </c>
      <c r="AS31" s="19">
        <f t="shared" si="9"/>
        <v>0</v>
      </c>
      <c r="AT31" s="19">
        <f t="shared" si="10"/>
        <v>0</v>
      </c>
      <c r="AU31" s="19">
        <f t="shared" si="11"/>
        <v>0</v>
      </c>
      <c r="AV31" s="19">
        <f t="shared" si="12"/>
        <v>0</v>
      </c>
      <c r="AW31" s="19">
        <f t="shared" si="13"/>
        <v>0</v>
      </c>
      <c r="AX31" s="19">
        <f t="shared" si="14"/>
        <v>0</v>
      </c>
      <c r="AY31" s="19">
        <f t="shared" si="15"/>
        <v>0</v>
      </c>
      <c r="AZ31" s="19">
        <f t="shared" si="16"/>
        <v>0</v>
      </c>
      <c r="BA31" s="19">
        <f t="shared" si="17"/>
        <v>658</v>
      </c>
      <c r="BB31" s="19">
        <f t="shared" si="18"/>
        <v>0</v>
      </c>
      <c r="BC31" s="19">
        <f t="shared" si="19"/>
        <v>0</v>
      </c>
      <c r="BE31" s="20">
        <f t="shared" si="20"/>
        <v>0</v>
      </c>
      <c r="BF31" s="20">
        <f t="shared" si="64"/>
        <v>0</v>
      </c>
      <c r="BG31" s="20">
        <f t="shared" si="65"/>
        <v>0</v>
      </c>
      <c r="BH31" s="20">
        <f t="shared" si="66"/>
        <v>0</v>
      </c>
      <c r="BI31" s="20">
        <f t="shared" si="67"/>
        <v>0</v>
      </c>
      <c r="BJ31" s="20">
        <f t="shared" si="68"/>
        <v>0</v>
      </c>
      <c r="BK31" s="20">
        <f t="shared" si="69"/>
        <v>0</v>
      </c>
      <c r="BL31" s="20">
        <f t="shared" si="70"/>
        <v>0</v>
      </c>
      <c r="BM31" s="20">
        <f t="shared" si="71"/>
        <v>0</v>
      </c>
      <c r="BN31" s="20">
        <f t="shared" si="72"/>
        <v>0</v>
      </c>
      <c r="BO31" s="8">
        <f t="shared" si="22"/>
        <v>0</v>
      </c>
      <c r="BP31" s="8">
        <f>IF('Men''s Epée'!$AN$3=TRUE,G31,0)</f>
        <v>338</v>
      </c>
      <c r="BQ31" s="8">
        <f>IF('Men''s Epée'!$AO$3=TRUE,I31,0)</f>
        <v>0</v>
      </c>
      <c r="BR31" s="8">
        <f>IF('Men''s Epée'!$AP$3=TRUE,K31,0)</f>
        <v>0</v>
      </c>
      <c r="BS31" s="8">
        <f>IF('Men''s Epée'!$AQ$3=TRUE,M31,0)</f>
        <v>320</v>
      </c>
      <c r="BT31" s="8">
        <f t="shared" si="23"/>
        <v>0</v>
      </c>
      <c r="BU31" s="8">
        <f t="shared" si="24"/>
        <v>0</v>
      </c>
      <c r="BV31" s="8">
        <f t="shared" si="25"/>
        <v>0</v>
      </c>
      <c r="BW31" s="8">
        <f t="shared" si="26"/>
        <v>0</v>
      </c>
      <c r="BX31" s="8">
        <f t="shared" si="27"/>
        <v>0</v>
      </c>
      <c r="BY31" s="20">
        <f t="shared" si="28"/>
        <v>0</v>
      </c>
      <c r="BZ31" s="20">
        <f t="shared" si="29"/>
        <v>0</v>
      </c>
      <c r="CA31" s="20">
        <f t="shared" si="30"/>
        <v>0</v>
      </c>
      <c r="CB31" s="20">
        <f t="shared" si="31"/>
        <v>0</v>
      </c>
      <c r="CC31" s="8">
        <f t="shared" si="32"/>
        <v>658</v>
      </c>
      <c r="CD31" s="8">
        <f t="shared" si="33"/>
        <v>0</v>
      </c>
      <c r="CE31" s="8">
        <f t="shared" si="34"/>
        <v>0</v>
      </c>
      <c r="CF31" s="8">
        <f t="shared" si="35"/>
        <v>658</v>
      </c>
    </row>
    <row r="32" spans="1:84" ht="13.5">
      <c r="A32" s="11" t="str">
        <f t="shared" si="0"/>
        <v>29</v>
      </c>
      <c r="B32" s="11">
        <f t="shared" si="36"/>
      </c>
      <c r="C32" s="12" t="s">
        <v>279</v>
      </c>
      <c r="D32" s="13">
        <v>1976</v>
      </c>
      <c r="E32" s="41">
        <f>ROUND(IF('Men''s Epée'!$A$3=1,AM32+BA32,BO32+CC32),0)</f>
        <v>655</v>
      </c>
      <c r="F32" s="14" t="s">
        <v>4</v>
      </c>
      <c r="G32" s="16">
        <f>IF(OR('Men''s Epée'!$A$3=1,'Men''s Epée'!$AN$3=TRUE),IF(OR(F32&gt;=49,ISNUMBER(F32)=FALSE),0,VLOOKUP(F32,PointTable,G$3,TRUE)),0)</f>
        <v>0</v>
      </c>
      <c r="H32" s="15">
        <v>19.5</v>
      </c>
      <c r="I32" s="16">
        <f>IF(OR('Men''s Epée'!$A$3=1,'Men''s Epée'!$AO$3=TRUE),IF(OR(H32&gt;=49,ISNUMBER(H32)=FALSE),0,VLOOKUP(H32,PointTable,I$3,TRUE)),0)</f>
        <v>345</v>
      </c>
      <c r="J32" s="15" t="s">
        <v>4</v>
      </c>
      <c r="K32" s="16">
        <f>IF(OR('Men''s Epée'!$A$3=1,'Men''s Epée'!$AP$3=TRUE),IF(OR(J32&gt;=33,ISNUMBER(J32)=FALSE),0,VLOOKUP(J32,PointTable,K$3,TRUE)),0)</f>
        <v>0</v>
      </c>
      <c r="L32" s="15">
        <v>25</v>
      </c>
      <c r="M32" s="16">
        <f>IF(OR('Men''s Epée'!$A$3=1,'Men''s Epée'!$AQ$3=TRUE),IF(OR(L32&gt;=49,ISNUMBER(L32)=FALSE),0,VLOOKUP(L32,PointTable,M$3,TRUE)),0)</f>
        <v>310</v>
      </c>
      <c r="N32" s="17"/>
      <c r="O32" s="17"/>
      <c r="P32" s="17"/>
      <c r="Q32" s="17"/>
      <c r="R32" s="17"/>
      <c r="S32" s="17"/>
      <c r="T32" s="17"/>
      <c r="U32" s="17"/>
      <c r="V32" s="17"/>
      <c r="W32" s="18"/>
      <c r="X32" s="17"/>
      <c r="Y32" s="17"/>
      <c r="Z32" s="17"/>
      <c r="AA32" s="18"/>
      <c r="AC32" s="19">
        <f t="shared" si="1"/>
        <v>0</v>
      </c>
      <c r="AD32" s="19">
        <f t="shared" si="55"/>
        <v>0</v>
      </c>
      <c r="AE32" s="19">
        <f t="shared" si="56"/>
        <v>0</v>
      </c>
      <c r="AF32" s="19">
        <f t="shared" si="57"/>
        <v>0</v>
      </c>
      <c r="AG32" s="19">
        <f t="shared" si="58"/>
        <v>0</v>
      </c>
      <c r="AH32" s="19">
        <f t="shared" si="59"/>
        <v>0</v>
      </c>
      <c r="AI32" s="19">
        <f t="shared" si="60"/>
        <v>0</v>
      </c>
      <c r="AJ32" s="19">
        <f t="shared" si="61"/>
        <v>0</v>
      </c>
      <c r="AK32" s="19">
        <f t="shared" si="62"/>
        <v>0</v>
      </c>
      <c r="AL32" s="19">
        <f t="shared" si="63"/>
        <v>0</v>
      </c>
      <c r="AM32" s="19">
        <f t="shared" si="3"/>
        <v>0</v>
      </c>
      <c r="AN32" s="19">
        <f t="shared" si="4"/>
        <v>0</v>
      </c>
      <c r="AO32" s="19">
        <f t="shared" si="5"/>
        <v>345</v>
      </c>
      <c r="AP32" s="19">
        <f t="shared" si="6"/>
        <v>0</v>
      </c>
      <c r="AQ32" s="19">
        <f t="shared" si="7"/>
        <v>310</v>
      </c>
      <c r="AR32" s="19">
        <f t="shared" si="8"/>
        <v>0</v>
      </c>
      <c r="AS32" s="19">
        <f t="shared" si="9"/>
        <v>0</v>
      </c>
      <c r="AT32" s="19">
        <f t="shared" si="10"/>
        <v>0</v>
      </c>
      <c r="AU32" s="19">
        <f t="shared" si="11"/>
        <v>0</v>
      </c>
      <c r="AV32" s="19">
        <f t="shared" si="12"/>
        <v>0</v>
      </c>
      <c r="AW32" s="19">
        <f t="shared" si="13"/>
        <v>0</v>
      </c>
      <c r="AX32" s="19">
        <f t="shared" si="14"/>
        <v>0</v>
      </c>
      <c r="AY32" s="19">
        <f t="shared" si="15"/>
        <v>0</v>
      </c>
      <c r="AZ32" s="19">
        <f t="shared" si="16"/>
        <v>0</v>
      </c>
      <c r="BA32" s="19">
        <f t="shared" si="17"/>
        <v>655</v>
      </c>
      <c r="BB32" s="19">
        <f t="shared" si="18"/>
        <v>0</v>
      </c>
      <c r="BC32" s="19">
        <f t="shared" si="19"/>
        <v>0</v>
      </c>
      <c r="BE32" s="20">
        <f t="shared" si="20"/>
        <v>0</v>
      </c>
      <c r="BF32" s="20">
        <f t="shared" si="64"/>
        <v>0</v>
      </c>
      <c r="BG32" s="20">
        <f t="shared" si="65"/>
        <v>0</v>
      </c>
      <c r="BH32" s="20">
        <f t="shared" si="66"/>
        <v>0</v>
      </c>
      <c r="BI32" s="20">
        <f t="shared" si="67"/>
        <v>0</v>
      </c>
      <c r="BJ32" s="20">
        <f t="shared" si="68"/>
        <v>0</v>
      </c>
      <c r="BK32" s="20">
        <f t="shared" si="69"/>
        <v>0</v>
      </c>
      <c r="BL32" s="20">
        <f t="shared" si="70"/>
        <v>0</v>
      </c>
      <c r="BM32" s="20">
        <f t="shared" si="71"/>
        <v>0</v>
      </c>
      <c r="BN32" s="20">
        <f t="shared" si="72"/>
        <v>0</v>
      </c>
      <c r="BO32" s="8">
        <f t="shared" si="22"/>
        <v>0</v>
      </c>
      <c r="BP32" s="8">
        <f>IF('Men''s Epée'!$AN$3=TRUE,G32,0)</f>
        <v>0</v>
      </c>
      <c r="BQ32" s="8">
        <f>IF('Men''s Epée'!$AO$3=TRUE,I32,0)</f>
        <v>345</v>
      </c>
      <c r="BR32" s="8">
        <f>IF('Men''s Epée'!$AP$3=TRUE,K32,0)</f>
        <v>0</v>
      </c>
      <c r="BS32" s="8">
        <f>IF('Men''s Epée'!$AQ$3=TRUE,M32,0)</f>
        <v>310</v>
      </c>
      <c r="BT32" s="8">
        <f t="shared" si="23"/>
        <v>0</v>
      </c>
      <c r="BU32" s="8">
        <f t="shared" si="24"/>
        <v>0</v>
      </c>
      <c r="BV32" s="8">
        <f t="shared" si="25"/>
        <v>0</v>
      </c>
      <c r="BW32" s="8">
        <f t="shared" si="26"/>
        <v>0</v>
      </c>
      <c r="BX32" s="8">
        <f t="shared" si="27"/>
        <v>0</v>
      </c>
      <c r="BY32" s="20">
        <f t="shared" si="28"/>
        <v>0</v>
      </c>
      <c r="BZ32" s="20">
        <f t="shared" si="29"/>
        <v>0</v>
      </c>
      <c r="CA32" s="20">
        <f t="shared" si="30"/>
        <v>0</v>
      </c>
      <c r="CB32" s="20">
        <f t="shared" si="31"/>
        <v>0</v>
      </c>
      <c r="CC32" s="8">
        <f t="shared" si="32"/>
        <v>655</v>
      </c>
      <c r="CD32" s="8">
        <f t="shared" si="33"/>
        <v>0</v>
      </c>
      <c r="CE32" s="8">
        <f t="shared" si="34"/>
        <v>0</v>
      </c>
      <c r="CF32" s="8">
        <f t="shared" si="35"/>
        <v>655</v>
      </c>
    </row>
    <row r="33" spans="1:84" ht="13.5">
      <c r="A33" s="11" t="str">
        <f t="shared" si="0"/>
        <v>30</v>
      </c>
      <c r="B33" s="11" t="str">
        <f t="shared" si="36"/>
        <v>#</v>
      </c>
      <c r="C33" s="12" t="s">
        <v>359</v>
      </c>
      <c r="D33" s="13">
        <v>1985</v>
      </c>
      <c r="E33" s="41">
        <f>ROUND(IF('Men''s Epée'!$A$3=1,AM33+BA33,BO33+CC33),0)</f>
        <v>633</v>
      </c>
      <c r="F33" s="14" t="s">
        <v>4</v>
      </c>
      <c r="G33" s="16">
        <f>IF(OR('Men''s Epée'!$A$3=1,'Men''s Epée'!$AN$3=TRUE),IF(OR(F33&gt;=49,ISNUMBER(F33)=FALSE),0,VLOOKUP(F33,PointTable,G$3,TRUE)),0)</f>
        <v>0</v>
      </c>
      <c r="H33" s="15" t="s">
        <v>4</v>
      </c>
      <c r="I33" s="16">
        <f>IF(OR('Men''s Epée'!$A$3=1,'Men''s Epée'!$AO$3=TRUE),IF(OR(H33&gt;=49,ISNUMBER(H33)=FALSE),0,VLOOKUP(H33,PointTable,I$3,TRUE)),0)</f>
        <v>0</v>
      </c>
      <c r="J33" s="15">
        <v>23</v>
      </c>
      <c r="K33" s="16">
        <f>IF(OR('Men''s Epée'!$A$3=1,'Men''s Epée'!$AP$3=TRUE),IF(OR(J33&gt;=33,ISNUMBER(J33)=FALSE),0,VLOOKUP(J33,PointTable,K$3,TRUE)),0)</f>
        <v>338</v>
      </c>
      <c r="L33" s="15">
        <v>28</v>
      </c>
      <c r="M33" s="16">
        <f>IF(OR('Men''s Epée'!$A$3=1,'Men''s Epée'!$AQ$3=TRUE),IF(OR(L33&gt;=49,ISNUMBER(L33)=FALSE),0,VLOOKUP(L33,PointTable,M$3,TRUE)),0)</f>
        <v>295</v>
      </c>
      <c r="N33" s="17"/>
      <c r="O33" s="17"/>
      <c r="P33" s="17"/>
      <c r="Q33" s="17"/>
      <c r="R33" s="17"/>
      <c r="S33" s="17"/>
      <c r="T33" s="17"/>
      <c r="U33" s="17"/>
      <c r="V33" s="17"/>
      <c r="W33" s="18"/>
      <c r="X33" s="17"/>
      <c r="Y33" s="17"/>
      <c r="Z33" s="17"/>
      <c r="AA33" s="18"/>
      <c r="AC33" s="19">
        <f t="shared" si="1"/>
        <v>0</v>
      </c>
      <c r="AD33" s="19">
        <f t="shared" si="55"/>
        <v>0</v>
      </c>
      <c r="AE33" s="19">
        <f t="shared" si="56"/>
        <v>0</v>
      </c>
      <c r="AF33" s="19">
        <f t="shared" si="57"/>
        <v>0</v>
      </c>
      <c r="AG33" s="19">
        <f t="shared" si="58"/>
        <v>0</v>
      </c>
      <c r="AH33" s="19">
        <f t="shared" si="59"/>
        <v>0</v>
      </c>
      <c r="AI33" s="19">
        <f t="shared" si="60"/>
        <v>0</v>
      </c>
      <c r="AJ33" s="19">
        <f t="shared" si="61"/>
        <v>0</v>
      </c>
      <c r="AK33" s="19">
        <f t="shared" si="62"/>
        <v>0</v>
      </c>
      <c r="AL33" s="19">
        <f t="shared" si="63"/>
        <v>0</v>
      </c>
      <c r="AM33" s="19">
        <f t="shared" si="3"/>
        <v>0</v>
      </c>
      <c r="AN33" s="19">
        <f t="shared" si="4"/>
        <v>0</v>
      </c>
      <c r="AO33" s="19">
        <f t="shared" si="5"/>
        <v>0</v>
      </c>
      <c r="AP33" s="19">
        <f t="shared" si="6"/>
        <v>338</v>
      </c>
      <c r="AQ33" s="19">
        <f t="shared" si="7"/>
        <v>295</v>
      </c>
      <c r="AR33" s="19">
        <f t="shared" si="8"/>
        <v>0</v>
      </c>
      <c r="AS33" s="19">
        <f t="shared" si="9"/>
        <v>0</v>
      </c>
      <c r="AT33" s="19">
        <f t="shared" si="10"/>
        <v>0</v>
      </c>
      <c r="AU33" s="19">
        <f t="shared" si="11"/>
        <v>0</v>
      </c>
      <c r="AV33" s="19">
        <f t="shared" si="12"/>
        <v>0</v>
      </c>
      <c r="AW33" s="19">
        <f t="shared" si="13"/>
        <v>0</v>
      </c>
      <c r="AX33" s="19">
        <f t="shared" si="14"/>
        <v>0</v>
      </c>
      <c r="AY33" s="19">
        <f t="shared" si="15"/>
        <v>0</v>
      </c>
      <c r="AZ33" s="19">
        <f t="shared" si="16"/>
        <v>0</v>
      </c>
      <c r="BA33" s="19">
        <f t="shared" si="17"/>
        <v>633</v>
      </c>
      <c r="BB33" s="19">
        <f t="shared" si="18"/>
        <v>0</v>
      </c>
      <c r="BC33" s="19">
        <f t="shared" si="19"/>
        <v>0</v>
      </c>
      <c r="BE33" s="20">
        <f t="shared" si="20"/>
        <v>0</v>
      </c>
      <c r="BF33" s="20">
        <f t="shared" si="64"/>
        <v>0</v>
      </c>
      <c r="BG33" s="20">
        <f t="shared" si="65"/>
        <v>0</v>
      </c>
      <c r="BH33" s="20">
        <f t="shared" si="66"/>
        <v>0</v>
      </c>
      <c r="BI33" s="20">
        <f t="shared" si="67"/>
        <v>0</v>
      </c>
      <c r="BJ33" s="20">
        <f t="shared" si="68"/>
        <v>0</v>
      </c>
      <c r="BK33" s="20">
        <f t="shared" si="69"/>
        <v>0</v>
      </c>
      <c r="BL33" s="20">
        <f t="shared" si="70"/>
        <v>0</v>
      </c>
      <c r="BM33" s="20">
        <f t="shared" si="71"/>
        <v>0</v>
      </c>
      <c r="BN33" s="20">
        <f t="shared" si="72"/>
        <v>0</v>
      </c>
      <c r="BO33" s="8">
        <f t="shared" si="22"/>
        <v>0</v>
      </c>
      <c r="BP33" s="8">
        <f>IF('Men''s Epée'!$AN$3=TRUE,G33,0)</f>
        <v>0</v>
      </c>
      <c r="BQ33" s="8">
        <f>IF('Men''s Epée'!$AO$3=TRUE,I33,0)</f>
        <v>0</v>
      </c>
      <c r="BR33" s="8">
        <f>IF('Men''s Epée'!$AP$3=TRUE,K33,0)</f>
        <v>338</v>
      </c>
      <c r="BS33" s="8">
        <f>IF('Men''s Epée'!$AQ$3=TRUE,M33,0)</f>
        <v>295</v>
      </c>
      <c r="BT33" s="8">
        <f t="shared" si="23"/>
        <v>0</v>
      </c>
      <c r="BU33" s="8">
        <f t="shared" si="24"/>
        <v>0</v>
      </c>
      <c r="BV33" s="8">
        <f t="shared" si="25"/>
        <v>0</v>
      </c>
      <c r="BW33" s="8">
        <f t="shared" si="26"/>
        <v>0</v>
      </c>
      <c r="BX33" s="8">
        <f t="shared" si="27"/>
        <v>0</v>
      </c>
      <c r="BY33" s="20">
        <f t="shared" si="28"/>
        <v>0</v>
      </c>
      <c r="BZ33" s="20">
        <f t="shared" si="29"/>
        <v>0</v>
      </c>
      <c r="CA33" s="20">
        <f t="shared" si="30"/>
        <v>0</v>
      </c>
      <c r="CB33" s="20">
        <f t="shared" si="31"/>
        <v>0</v>
      </c>
      <c r="CC33" s="8">
        <f t="shared" si="32"/>
        <v>633</v>
      </c>
      <c r="CD33" s="8">
        <f t="shared" si="33"/>
        <v>0</v>
      </c>
      <c r="CE33" s="8">
        <f t="shared" si="34"/>
        <v>0</v>
      </c>
      <c r="CF33" s="8">
        <f t="shared" si="35"/>
        <v>633</v>
      </c>
    </row>
    <row r="34" spans="1:84" ht="13.5">
      <c r="A34" s="11" t="str">
        <f t="shared" si="0"/>
        <v>31</v>
      </c>
      <c r="B34" s="11">
        <f t="shared" si="36"/>
      </c>
      <c r="C34" s="12" t="s">
        <v>280</v>
      </c>
      <c r="D34" s="13">
        <v>1977</v>
      </c>
      <c r="E34" s="41">
        <f>ROUND(IF('Men''s Epée'!$A$3=1,AM34+BA34,BO34+CC34),0)</f>
        <v>632</v>
      </c>
      <c r="F34" s="14" t="s">
        <v>4</v>
      </c>
      <c r="G34" s="16">
        <f>IF(OR('Men''s Epée'!$A$3=1,'Men''s Epée'!$AN$3=TRUE),IF(OR(F34&gt;=49,ISNUMBER(F34)=FALSE),0,VLOOKUP(F34,PointTable,G$3,TRUE)),0)</f>
        <v>0</v>
      </c>
      <c r="H34" s="15">
        <v>21</v>
      </c>
      <c r="I34" s="16">
        <f>IF(OR('Men''s Epée'!$A$3=1,'Men''s Epée'!$AO$3=TRUE),IF(OR(H34&gt;=49,ISNUMBER(H34)=FALSE),0,VLOOKUP(H34,PointTable,I$3,TRUE)),0)</f>
        <v>342</v>
      </c>
      <c r="J34" s="15" t="s">
        <v>4</v>
      </c>
      <c r="K34" s="16">
        <f>IF(OR('Men''s Epée'!$A$3=1,'Men''s Epée'!$AP$3=TRUE),IF(OR(J34&gt;=33,ISNUMBER(J34)=FALSE),0,VLOOKUP(J34,PointTable,K$3,TRUE)),0)</f>
        <v>0</v>
      </c>
      <c r="L34" s="15">
        <v>29</v>
      </c>
      <c r="M34" s="16">
        <f>IF(OR('Men''s Epée'!$A$3=1,'Men''s Epée'!$AQ$3=TRUE),IF(OR(L34&gt;=49,ISNUMBER(L34)=FALSE),0,VLOOKUP(L34,PointTable,M$3,TRUE)),0)</f>
        <v>290</v>
      </c>
      <c r="N34" s="17"/>
      <c r="O34" s="17"/>
      <c r="P34" s="17"/>
      <c r="Q34" s="17"/>
      <c r="R34" s="17"/>
      <c r="S34" s="17"/>
      <c r="T34" s="17"/>
      <c r="U34" s="17"/>
      <c r="V34" s="17"/>
      <c r="W34" s="18"/>
      <c r="X34" s="17"/>
      <c r="Y34" s="17"/>
      <c r="Z34" s="17"/>
      <c r="AA34" s="18"/>
      <c r="AC34" s="19">
        <f t="shared" si="1"/>
        <v>0</v>
      </c>
      <c r="AD34" s="19">
        <f t="shared" si="55"/>
        <v>0</v>
      </c>
      <c r="AE34" s="19">
        <f t="shared" si="56"/>
        <v>0</v>
      </c>
      <c r="AF34" s="19">
        <f t="shared" si="57"/>
        <v>0</v>
      </c>
      <c r="AG34" s="19">
        <f t="shared" si="58"/>
        <v>0</v>
      </c>
      <c r="AH34" s="19">
        <f t="shared" si="59"/>
        <v>0</v>
      </c>
      <c r="AI34" s="19">
        <f t="shared" si="60"/>
        <v>0</v>
      </c>
      <c r="AJ34" s="19">
        <f t="shared" si="61"/>
        <v>0</v>
      </c>
      <c r="AK34" s="19">
        <f t="shared" si="62"/>
        <v>0</v>
      </c>
      <c r="AL34" s="19">
        <f t="shared" si="63"/>
        <v>0</v>
      </c>
      <c r="AM34" s="19">
        <f t="shared" si="3"/>
        <v>0</v>
      </c>
      <c r="AN34" s="19">
        <f t="shared" si="4"/>
        <v>0</v>
      </c>
      <c r="AO34" s="19">
        <f t="shared" si="5"/>
        <v>342</v>
      </c>
      <c r="AP34" s="19">
        <f t="shared" si="6"/>
        <v>0</v>
      </c>
      <c r="AQ34" s="19">
        <f t="shared" si="7"/>
        <v>290</v>
      </c>
      <c r="AR34" s="19">
        <f t="shared" si="8"/>
        <v>0</v>
      </c>
      <c r="AS34" s="19">
        <f t="shared" si="9"/>
        <v>0</v>
      </c>
      <c r="AT34" s="19">
        <f t="shared" si="10"/>
        <v>0</v>
      </c>
      <c r="AU34" s="19">
        <f t="shared" si="11"/>
        <v>0</v>
      </c>
      <c r="AV34" s="19">
        <f t="shared" si="12"/>
        <v>0</v>
      </c>
      <c r="AW34" s="19">
        <f t="shared" si="13"/>
        <v>0</v>
      </c>
      <c r="AX34" s="19">
        <f t="shared" si="14"/>
        <v>0</v>
      </c>
      <c r="AY34" s="19">
        <f t="shared" si="15"/>
        <v>0</v>
      </c>
      <c r="AZ34" s="19">
        <f t="shared" si="16"/>
        <v>0</v>
      </c>
      <c r="BA34" s="19">
        <f t="shared" si="17"/>
        <v>632</v>
      </c>
      <c r="BB34" s="19">
        <f t="shared" si="18"/>
        <v>0</v>
      </c>
      <c r="BC34" s="19">
        <f t="shared" si="19"/>
        <v>0</v>
      </c>
      <c r="BE34" s="20">
        <f t="shared" si="20"/>
        <v>0</v>
      </c>
      <c r="BF34" s="20">
        <f t="shared" si="64"/>
        <v>0</v>
      </c>
      <c r="BG34" s="20">
        <f t="shared" si="65"/>
        <v>0</v>
      </c>
      <c r="BH34" s="20">
        <f t="shared" si="66"/>
        <v>0</v>
      </c>
      <c r="BI34" s="20">
        <f t="shared" si="67"/>
        <v>0</v>
      </c>
      <c r="BJ34" s="20">
        <f t="shared" si="68"/>
        <v>0</v>
      </c>
      <c r="BK34" s="20">
        <f t="shared" si="69"/>
        <v>0</v>
      </c>
      <c r="BL34" s="20">
        <f t="shared" si="70"/>
        <v>0</v>
      </c>
      <c r="BM34" s="20">
        <f t="shared" si="71"/>
        <v>0</v>
      </c>
      <c r="BN34" s="20">
        <f t="shared" si="72"/>
        <v>0</v>
      </c>
      <c r="BO34" s="8">
        <f t="shared" si="22"/>
        <v>0</v>
      </c>
      <c r="BP34" s="8">
        <f>IF('Men''s Epée'!$AN$3=TRUE,G34,0)</f>
        <v>0</v>
      </c>
      <c r="BQ34" s="8">
        <f>IF('Men''s Epée'!$AO$3=TRUE,I34,0)</f>
        <v>342</v>
      </c>
      <c r="BR34" s="8">
        <f>IF('Men''s Epée'!$AP$3=TRUE,K34,0)</f>
        <v>0</v>
      </c>
      <c r="BS34" s="8">
        <f>IF('Men''s Epée'!$AQ$3=TRUE,M34,0)</f>
        <v>290</v>
      </c>
      <c r="BT34" s="8">
        <f t="shared" si="23"/>
        <v>0</v>
      </c>
      <c r="BU34" s="8">
        <f t="shared" si="24"/>
        <v>0</v>
      </c>
      <c r="BV34" s="8">
        <f t="shared" si="25"/>
        <v>0</v>
      </c>
      <c r="BW34" s="8">
        <f t="shared" si="26"/>
        <v>0</v>
      </c>
      <c r="BX34" s="8">
        <f t="shared" si="27"/>
        <v>0</v>
      </c>
      <c r="BY34" s="20">
        <f t="shared" si="28"/>
        <v>0</v>
      </c>
      <c r="BZ34" s="20">
        <f t="shared" si="29"/>
        <v>0</v>
      </c>
      <c r="CA34" s="20">
        <f t="shared" si="30"/>
        <v>0</v>
      </c>
      <c r="CB34" s="20">
        <f t="shared" si="31"/>
        <v>0</v>
      </c>
      <c r="CC34" s="8">
        <f t="shared" si="32"/>
        <v>632</v>
      </c>
      <c r="CD34" s="8">
        <f t="shared" si="33"/>
        <v>0</v>
      </c>
      <c r="CE34" s="8">
        <f t="shared" si="34"/>
        <v>0</v>
      </c>
      <c r="CF34" s="8">
        <f t="shared" si="35"/>
        <v>632</v>
      </c>
    </row>
    <row r="35" spans="1:84" ht="13.5">
      <c r="A35" s="11" t="str">
        <f t="shared" si="0"/>
        <v>32</v>
      </c>
      <c r="B35" s="11">
        <f t="shared" si="36"/>
      </c>
      <c r="C35" s="12" t="s">
        <v>46</v>
      </c>
      <c r="D35" s="13">
        <v>1969</v>
      </c>
      <c r="E35" s="41">
        <f>ROUND(IF('Men''s Epée'!$A$3=1,AM35+BA35,BO35+CC35),0)</f>
        <v>625</v>
      </c>
      <c r="F35" s="14">
        <v>31</v>
      </c>
      <c r="G35" s="16">
        <f>IF(OR('Men''s Epée'!$A$3=1,'Men''s Epée'!$AN$3=TRUE),IF(OR(F35&gt;=49,ISNUMBER(F35)=FALSE),0,VLOOKUP(F35,PointTable,G$3,TRUE)),0)</f>
        <v>277</v>
      </c>
      <c r="H35" s="15" t="s">
        <v>4</v>
      </c>
      <c r="I35" s="16">
        <f>IF(OR('Men''s Epée'!$A$3=1,'Men''s Epée'!$AO$3=TRUE),IF(OR(H35&gt;=49,ISNUMBER(H35)=FALSE),0,VLOOKUP(H35,PointTable,I$3,TRUE)),0)</f>
        <v>0</v>
      </c>
      <c r="J35" s="15">
        <v>18</v>
      </c>
      <c r="K35" s="16">
        <f>IF(OR('Men''s Epée'!$A$3=1,'Men''s Epée'!$AP$3=TRUE),IF(OR(J35&gt;=33,ISNUMBER(J35)=FALSE),0,VLOOKUP(J35,PointTable,K$3,TRUE)),0)</f>
        <v>348</v>
      </c>
      <c r="L35" s="15" t="s">
        <v>4</v>
      </c>
      <c r="M35" s="16">
        <f>IF(OR('Men''s Epée'!$A$3=1,'Men''s Epée'!$AQ$3=TRUE),IF(OR(L35&gt;=49,ISNUMBER(L35)=FALSE),0,VLOOKUP(L35,PointTable,M$3,TRUE)),0)</f>
        <v>0</v>
      </c>
      <c r="N35" s="17"/>
      <c r="O35" s="17"/>
      <c r="P35" s="17"/>
      <c r="Q35" s="17"/>
      <c r="R35" s="17"/>
      <c r="S35" s="17"/>
      <c r="T35" s="17"/>
      <c r="U35" s="17"/>
      <c r="V35" s="17"/>
      <c r="W35" s="18"/>
      <c r="X35" s="17"/>
      <c r="Y35" s="17"/>
      <c r="Z35" s="17"/>
      <c r="AA35" s="18"/>
      <c r="AC35" s="19">
        <f>ABS(N35)</f>
        <v>0</v>
      </c>
      <c r="AD35" s="19">
        <f t="shared" si="55"/>
        <v>0</v>
      </c>
      <c r="AE35" s="19">
        <f t="shared" si="56"/>
        <v>0</v>
      </c>
      <c r="AF35" s="19">
        <f t="shared" si="57"/>
        <v>0</v>
      </c>
      <c r="AG35" s="19">
        <f t="shared" si="58"/>
        <v>0</v>
      </c>
      <c r="AH35" s="19">
        <f t="shared" si="59"/>
        <v>0</v>
      </c>
      <c r="AI35" s="19">
        <f t="shared" si="60"/>
        <v>0</v>
      </c>
      <c r="AJ35" s="19">
        <f t="shared" si="61"/>
        <v>0</v>
      </c>
      <c r="AK35" s="19">
        <f t="shared" si="62"/>
        <v>0</v>
      </c>
      <c r="AL35" s="19">
        <f t="shared" si="63"/>
        <v>0</v>
      </c>
      <c r="AM35" s="19">
        <f t="shared" si="3"/>
        <v>0</v>
      </c>
      <c r="AN35" s="19">
        <f>G35</f>
        <v>277</v>
      </c>
      <c r="AO35" s="19">
        <f>I35</f>
        <v>0</v>
      </c>
      <c r="AP35" s="19">
        <f>K35</f>
        <v>348</v>
      </c>
      <c r="AQ35" s="19">
        <f>M35</f>
        <v>0</v>
      </c>
      <c r="AR35" s="19">
        <f t="shared" si="8"/>
        <v>0</v>
      </c>
      <c r="AS35" s="19">
        <f t="shared" si="9"/>
        <v>0</v>
      </c>
      <c r="AT35" s="19">
        <f t="shared" si="10"/>
        <v>0</v>
      </c>
      <c r="AU35" s="19">
        <f t="shared" si="11"/>
        <v>0</v>
      </c>
      <c r="AV35" s="19">
        <f t="shared" si="12"/>
        <v>0</v>
      </c>
      <c r="AW35" s="19">
        <f>ABS(X35)</f>
        <v>0</v>
      </c>
      <c r="AX35" s="19">
        <f>ABS(Y35)</f>
        <v>0</v>
      </c>
      <c r="AY35" s="19">
        <f>ABS(Z35)</f>
        <v>0</v>
      </c>
      <c r="AZ35" s="19">
        <f>ABS(AA35)</f>
        <v>0</v>
      </c>
      <c r="BA35" s="19">
        <f t="shared" si="17"/>
        <v>625</v>
      </c>
      <c r="BB35" s="19">
        <f>LARGE(AR35:AZ35,1)</f>
        <v>0</v>
      </c>
      <c r="BC35" s="19">
        <f>LARGE(AR35:AZ35,2)</f>
        <v>0</v>
      </c>
      <c r="BE35" s="20">
        <f>MAX(N35,0)</f>
        <v>0</v>
      </c>
      <c r="BF35" s="20">
        <f t="shared" si="64"/>
        <v>0</v>
      </c>
      <c r="BG35" s="20">
        <f t="shared" si="65"/>
        <v>0</v>
      </c>
      <c r="BH35" s="20">
        <f t="shared" si="66"/>
        <v>0</v>
      </c>
      <c r="BI35" s="20">
        <f t="shared" si="67"/>
        <v>0</v>
      </c>
      <c r="BJ35" s="20">
        <f t="shared" si="68"/>
        <v>0</v>
      </c>
      <c r="BK35" s="20">
        <f t="shared" si="69"/>
        <v>0</v>
      </c>
      <c r="BL35" s="20">
        <f t="shared" si="70"/>
        <v>0</v>
      </c>
      <c r="BM35" s="20">
        <f t="shared" si="71"/>
        <v>0</v>
      </c>
      <c r="BN35" s="20">
        <f t="shared" si="72"/>
        <v>0</v>
      </c>
      <c r="BO35" s="8">
        <f t="shared" si="22"/>
        <v>0</v>
      </c>
      <c r="BP35" s="8">
        <f>IF('Men''s Epée'!$AN$3=TRUE,G35,0)</f>
        <v>277</v>
      </c>
      <c r="BQ35" s="8">
        <f>IF('Men''s Epée'!$AO$3=TRUE,I35,0)</f>
        <v>0</v>
      </c>
      <c r="BR35" s="8">
        <f>IF('Men''s Epée'!$AP$3=TRUE,K35,0)</f>
        <v>348</v>
      </c>
      <c r="BS35" s="8">
        <f>IF('Men''s Epée'!$AQ$3=TRUE,M35,0)</f>
        <v>0</v>
      </c>
      <c r="BT35" s="8">
        <f t="shared" si="23"/>
        <v>0</v>
      </c>
      <c r="BU35" s="8">
        <f t="shared" si="24"/>
        <v>0</v>
      </c>
      <c r="BV35" s="8">
        <f t="shared" si="25"/>
        <v>0</v>
      </c>
      <c r="BW35" s="8">
        <f t="shared" si="26"/>
        <v>0</v>
      </c>
      <c r="BX35" s="8">
        <f t="shared" si="27"/>
        <v>0</v>
      </c>
      <c r="BY35" s="20">
        <f>MAX(X35,0)</f>
        <v>0</v>
      </c>
      <c r="BZ35" s="20">
        <f>MAX(Y35,0)</f>
        <v>0</v>
      </c>
      <c r="CA35" s="20">
        <f>MAX(Z35,0)</f>
        <v>0</v>
      </c>
      <c r="CB35" s="20">
        <f>MAX(AA35,0)</f>
        <v>0</v>
      </c>
      <c r="CC35" s="8">
        <f t="shared" si="32"/>
        <v>625</v>
      </c>
      <c r="CD35" s="8">
        <f>LARGE(BT35:CB35,1)</f>
        <v>0</v>
      </c>
      <c r="CE35" s="8">
        <f>LARGE(BT35:CB35,2)</f>
        <v>0</v>
      </c>
      <c r="CF35" s="8">
        <f>ROUND(BO35+CC35,0)</f>
        <v>625</v>
      </c>
    </row>
    <row r="36" spans="1:84" ht="13.5">
      <c r="A36" s="11" t="str">
        <f t="shared" si="0"/>
        <v>33</v>
      </c>
      <c r="B36" s="11" t="str">
        <f aca="true" t="shared" si="73" ref="B36:B56">IF(D36&gt;=JuniorCutoff,"#","")</f>
        <v>#</v>
      </c>
      <c r="C36" s="12" t="s">
        <v>370</v>
      </c>
      <c r="D36" s="13">
        <v>1988</v>
      </c>
      <c r="E36" s="41">
        <f>ROUND(IF('Men''s Epée'!$A$3=1,AM36+BA36,BO36+CC36),0)</f>
        <v>619</v>
      </c>
      <c r="F36" s="14" t="s">
        <v>4</v>
      </c>
      <c r="G36" s="16">
        <f>IF(OR('Men''s Epée'!$A$3=1,'Men''s Epée'!$AN$3=TRUE),IF(OR(F36&gt;=49,ISNUMBER(F36)=FALSE),0,VLOOKUP(F36,PointTable,G$3,TRUE)),0)</f>
        <v>0</v>
      </c>
      <c r="H36" s="15" t="s">
        <v>4</v>
      </c>
      <c r="I36" s="16">
        <f>IF(OR('Men''s Epée'!$A$3=1,'Men''s Epée'!$AO$3=TRUE),IF(OR(H36&gt;=49,ISNUMBER(H36)=FALSE),0,VLOOKUP(H36,PointTable,I$3,TRUE)),0)</f>
        <v>0</v>
      </c>
      <c r="J36" s="15">
        <v>30</v>
      </c>
      <c r="K36" s="16">
        <f>IF(OR('Men''s Epée'!$A$3=1,'Men''s Epée'!$AP$3=TRUE),IF(OR(J36&gt;=33,ISNUMBER(J36)=FALSE),0,VLOOKUP(J36,PointTable,K$3,TRUE)),0)</f>
        <v>279</v>
      </c>
      <c r="L36" s="15">
        <v>19</v>
      </c>
      <c r="M36" s="16">
        <f>IF(OR('Men''s Epée'!$A$3=1,'Men''s Epée'!$AQ$3=TRUE),IF(OR(L36&gt;=49,ISNUMBER(L36)=FALSE),0,VLOOKUP(L36,PointTable,M$3,TRUE)),0)</f>
        <v>340</v>
      </c>
      <c r="N36" s="17"/>
      <c r="O36" s="17"/>
      <c r="P36" s="17"/>
      <c r="Q36" s="17"/>
      <c r="R36" s="17"/>
      <c r="S36" s="17"/>
      <c r="T36" s="17"/>
      <c r="U36" s="17"/>
      <c r="V36" s="17"/>
      <c r="W36" s="18"/>
      <c r="X36" s="17"/>
      <c r="Y36" s="17"/>
      <c r="Z36" s="17"/>
      <c r="AA36" s="18"/>
      <c r="AC36" s="19">
        <f aca="true" t="shared" si="74" ref="AC36:AC56">ABS(N36)</f>
        <v>0</v>
      </c>
      <c r="AD36" s="19">
        <f aca="true" t="shared" si="75" ref="AD36:AD56">ABS(O36)</f>
        <v>0</v>
      </c>
      <c r="AE36" s="19">
        <f aca="true" t="shared" si="76" ref="AE36:AE56">ABS(P36)</f>
        <v>0</v>
      </c>
      <c r="AF36" s="19">
        <f aca="true" t="shared" si="77" ref="AF36:AF56">ABS(Q36)</f>
        <v>0</v>
      </c>
      <c r="AG36" s="19">
        <f aca="true" t="shared" si="78" ref="AG36:AG56">ABS(R36)</f>
        <v>0</v>
      </c>
      <c r="AH36" s="19">
        <f aca="true" t="shared" si="79" ref="AH36:AH56">ABS(S36)</f>
        <v>0</v>
      </c>
      <c r="AI36" s="19">
        <f aca="true" t="shared" si="80" ref="AI36:AI56">ABS(T36)</f>
        <v>0</v>
      </c>
      <c r="AJ36" s="19">
        <f aca="true" t="shared" si="81" ref="AJ36:AJ56">ABS(U36)</f>
        <v>0</v>
      </c>
      <c r="AK36" s="19">
        <f aca="true" t="shared" si="82" ref="AK36:AK56">ABS(V36)</f>
        <v>0</v>
      </c>
      <c r="AL36" s="19">
        <f aca="true" t="shared" si="83" ref="AL36:AL56">ABS(W36)</f>
        <v>0</v>
      </c>
      <c r="AM36" s="19">
        <f t="shared" si="3"/>
        <v>0</v>
      </c>
      <c r="AN36" s="19">
        <f aca="true" t="shared" si="84" ref="AN36:AN56">G36</f>
        <v>0</v>
      </c>
      <c r="AO36" s="19">
        <f aca="true" t="shared" si="85" ref="AO36:AO56">I36</f>
        <v>0</v>
      </c>
      <c r="AP36" s="19">
        <f aca="true" t="shared" si="86" ref="AP36:AP56">K36</f>
        <v>279</v>
      </c>
      <c r="AQ36" s="19">
        <f aca="true" t="shared" si="87" ref="AQ36:AQ56">M36</f>
        <v>340</v>
      </c>
      <c r="AR36" s="19">
        <f t="shared" si="8"/>
        <v>0</v>
      </c>
      <c r="AS36" s="19">
        <f t="shared" si="9"/>
        <v>0</v>
      </c>
      <c r="AT36" s="19">
        <f t="shared" si="10"/>
        <v>0</v>
      </c>
      <c r="AU36" s="19">
        <f t="shared" si="11"/>
        <v>0</v>
      </c>
      <c r="AV36" s="19">
        <f t="shared" si="12"/>
        <v>0</v>
      </c>
      <c r="AW36" s="19">
        <f aca="true" t="shared" si="88" ref="AW36:AW56">ABS(X36)</f>
        <v>0</v>
      </c>
      <c r="AX36" s="19">
        <f aca="true" t="shared" si="89" ref="AX36:AX56">ABS(Y36)</f>
        <v>0</v>
      </c>
      <c r="AY36" s="19">
        <f aca="true" t="shared" si="90" ref="AY36:AY56">ABS(Z36)</f>
        <v>0</v>
      </c>
      <c r="AZ36" s="19">
        <f aca="true" t="shared" si="91" ref="AZ36:AZ56">ABS(AA36)</f>
        <v>0</v>
      </c>
      <c r="BA36" s="19">
        <f t="shared" si="17"/>
        <v>619</v>
      </c>
      <c r="BB36" s="19">
        <f aca="true" t="shared" si="92" ref="BB36:BB56">LARGE(AR36:AZ36,1)</f>
        <v>0</v>
      </c>
      <c r="BC36" s="19">
        <f aca="true" t="shared" si="93" ref="BC36:BC56">LARGE(AR36:AZ36,2)</f>
        <v>0</v>
      </c>
      <c r="BE36" s="20">
        <f aca="true" t="shared" si="94" ref="BE36:BE56">MAX(N36,0)</f>
        <v>0</v>
      </c>
      <c r="BF36" s="20">
        <f aca="true" t="shared" si="95" ref="BF36:BF56">MAX(O36,0)</f>
        <v>0</v>
      </c>
      <c r="BG36" s="20">
        <f aca="true" t="shared" si="96" ref="BG36:BG56">MAX(P36,0)</f>
        <v>0</v>
      </c>
      <c r="BH36" s="20">
        <f aca="true" t="shared" si="97" ref="BH36:BH56">MAX(Q36,0)</f>
        <v>0</v>
      </c>
      <c r="BI36" s="20">
        <f aca="true" t="shared" si="98" ref="BI36:BI56">MAX(R36,0)</f>
        <v>0</v>
      </c>
      <c r="BJ36" s="20">
        <f aca="true" t="shared" si="99" ref="BJ36:BJ56">MAX(S36,0)</f>
        <v>0</v>
      </c>
      <c r="BK36" s="20">
        <f aca="true" t="shared" si="100" ref="BK36:BK56">MAX(T36,0)</f>
        <v>0</v>
      </c>
      <c r="BL36" s="20">
        <f aca="true" t="shared" si="101" ref="BL36:BL56">MAX(U36,0)</f>
        <v>0</v>
      </c>
      <c r="BM36" s="20">
        <f aca="true" t="shared" si="102" ref="BM36:BM56">MAX(V36,0)</f>
        <v>0</v>
      </c>
      <c r="BN36" s="20">
        <f aca="true" t="shared" si="103" ref="BN36:BN56">MAX(W36,0)</f>
        <v>0</v>
      </c>
      <c r="BO36" s="8">
        <f t="shared" si="22"/>
        <v>0</v>
      </c>
      <c r="BP36" s="8">
        <f>IF('Men''s Epée'!$AN$3=TRUE,G36,0)</f>
        <v>0</v>
      </c>
      <c r="BQ36" s="8">
        <f>IF('Men''s Epée'!$AO$3=TRUE,I36,0)</f>
        <v>0</v>
      </c>
      <c r="BR36" s="8">
        <f>IF('Men''s Epée'!$AP$3=TRUE,K36,0)</f>
        <v>279</v>
      </c>
      <c r="BS36" s="8">
        <f>IF('Men''s Epée'!$AQ$3=TRUE,M36,0)</f>
        <v>340</v>
      </c>
      <c r="BT36" s="8">
        <f t="shared" si="23"/>
        <v>0</v>
      </c>
      <c r="BU36" s="8">
        <f t="shared" si="24"/>
        <v>0</v>
      </c>
      <c r="BV36" s="8">
        <f t="shared" si="25"/>
        <v>0</v>
      </c>
      <c r="BW36" s="8">
        <f t="shared" si="26"/>
        <v>0</v>
      </c>
      <c r="BX36" s="8">
        <f t="shared" si="27"/>
        <v>0</v>
      </c>
      <c r="BY36" s="20">
        <f aca="true" t="shared" si="104" ref="BY36:BY56">MAX(X36,0)</f>
        <v>0</v>
      </c>
      <c r="BZ36" s="20">
        <f aca="true" t="shared" si="105" ref="BZ36:BZ56">MAX(Y36,0)</f>
        <v>0</v>
      </c>
      <c r="CA36" s="20">
        <f aca="true" t="shared" si="106" ref="CA36:CA56">MAX(Z36,0)</f>
        <v>0</v>
      </c>
      <c r="CB36" s="20">
        <f aca="true" t="shared" si="107" ref="CB36:CB56">MAX(AA36,0)</f>
        <v>0</v>
      </c>
      <c r="CC36" s="8">
        <f t="shared" si="32"/>
        <v>619</v>
      </c>
      <c r="CD36" s="8">
        <f aca="true" t="shared" si="108" ref="CD36:CD56">LARGE(BT36:CB36,1)</f>
        <v>0</v>
      </c>
      <c r="CE36" s="8">
        <f aca="true" t="shared" si="109" ref="CE36:CE56">LARGE(BT36:CB36,2)</f>
        <v>0</v>
      </c>
      <c r="CF36" s="8">
        <f aca="true" t="shared" si="110" ref="CF36:CF56">ROUND(BO36+CC36,0)</f>
        <v>619</v>
      </c>
    </row>
    <row r="37" spans="1:84" ht="13.5">
      <c r="A37" s="11" t="str">
        <f t="shared" si="0"/>
        <v>34</v>
      </c>
      <c r="B37" s="11">
        <f t="shared" si="73"/>
      </c>
      <c r="C37" s="12" t="s">
        <v>249</v>
      </c>
      <c r="D37" s="13">
        <v>1974</v>
      </c>
      <c r="E37" s="41">
        <f>ROUND(IF('Men''s Epée'!$A$3=1,AM37+BA37,BO37+CC37),0)</f>
        <v>612</v>
      </c>
      <c r="F37" s="14">
        <v>24</v>
      </c>
      <c r="G37" s="16">
        <f>IF(OR('Men''s Epée'!$A$3=1,'Men''s Epée'!$AN$3=TRUE),IF(OR(F37&gt;=49,ISNUMBER(F37)=FALSE),0,VLOOKUP(F37,PointTable,G$3,TRUE)),0)</f>
        <v>336</v>
      </c>
      <c r="H37" s="15" t="s">
        <v>4</v>
      </c>
      <c r="I37" s="16">
        <f>IF(OR('Men''s Epée'!$A$3=1,'Men''s Epée'!$AO$3=TRUE),IF(OR(H37&gt;=49,ISNUMBER(H37)=FALSE),0,VLOOKUP(H37,PointTable,I$3,TRUE)),0)</f>
        <v>0</v>
      </c>
      <c r="J37" s="15">
        <v>31.5</v>
      </c>
      <c r="K37" s="16">
        <f>IF(OR('Men''s Epée'!$A$3=1,'Men''s Epée'!$AP$3=TRUE),IF(OR(J37&gt;=33,ISNUMBER(J37)=FALSE),0,VLOOKUP(J37,PointTable,K$3,TRUE)),0)</f>
        <v>276</v>
      </c>
      <c r="L37" s="15">
        <v>32</v>
      </c>
      <c r="M37" s="16">
        <f>IF(OR('Men''s Epée'!$A$3=1,'Men''s Epée'!$AQ$3=TRUE),IF(OR(L37&gt;=49,ISNUMBER(L37)=FALSE),0,VLOOKUP(L37,PointTable,M$3,TRUE)),0)</f>
        <v>275</v>
      </c>
      <c r="N37" s="17"/>
      <c r="O37" s="17"/>
      <c r="P37" s="17"/>
      <c r="Q37" s="17"/>
      <c r="R37" s="17"/>
      <c r="S37" s="17"/>
      <c r="T37" s="17"/>
      <c r="U37" s="17"/>
      <c r="V37" s="17"/>
      <c r="W37" s="18"/>
      <c r="X37" s="17"/>
      <c r="Y37" s="17"/>
      <c r="Z37" s="17"/>
      <c r="AA37" s="18"/>
      <c r="AC37" s="19">
        <f t="shared" si="74"/>
        <v>0</v>
      </c>
      <c r="AD37" s="19">
        <f t="shared" si="75"/>
        <v>0</v>
      </c>
      <c r="AE37" s="19">
        <f t="shared" si="76"/>
        <v>0</v>
      </c>
      <c r="AF37" s="19">
        <f t="shared" si="77"/>
        <v>0</v>
      </c>
      <c r="AG37" s="19">
        <f t="shared" si="78"/>
        <v>0</v>
      </c>
      <c r="AH37" s="19">
        <f t="shared" si="79"/>
        <v>0</v>
      </c>
      <c r="AI37" s="19">
        <f t="shared" si="80"/>
        <v>0</v>
      </c>
      <c r="AJ37" s="19">
        <f t="shared" si="81"/>
        <v>0</v>
      </c>
      <c r="AK37" s="19">
        <f t="shared" si="82"/>
        <v>0</v>
      </c>
      <c r="AL37" s="19">
        <f t="shared" si="83"/>
        <v>0</v>
      </c>
      <c r="AM37" s="19">
        <f t="shared" si="3"/>
        <v>0</v>
      </c>
      <c r="AN37" s="19">
        <f t="shared" si="84"/>
        <v>336</v>
      </c>
      <c r="AO37" s="19">
        <f t="shared" si="85"/>
        <v>0</v>
      </c>
      <c r="AP37" s="19">
        <f t="shared" si="86"/>
        <v>276</v>
      </c>
      <c r="AQ37" s="19">
        <f t="shared" si="87"/>
        <v>275</v>
      </c>
      <c r="AR37" s="19">
        <f t="shared" si="8"/>
        <v>0</v>
      </c>
      <c r="AS37" s="19">
        <f t="shared" si="9"/>
        <v>0</v>
      </c>
      <c r="AT37" s="19">
        <f t="shared" si="10"/>
        <v>0</v>
      </c>
      <c r="AU37" s="19">
        <f t="shared" si="11"/>
        <v>0</v>
      </c>
      <c r="AV37" s="19">
        <f t="shared" si="12"/>
        <v>0</v>
      </c>
      <c r="AW37" s="19">
        <f t="shared" si="88"/>
        <v>0</v>
      </c>
      <c r="AX37" s="19">
        <f t="shared" si="89"/>
        <v>0</v>
      </c>
      <c r="AY37" s="19">
        <f t="shared" si="90"/>
        <v>0</v>
      </c>
      <c r="AZ37" s="19">
        <f t="shared" si="91"/>
        <v>0</v>
      </c>
      <c r="BA37" s="19">
        <f t="shared" si="17"/>
        <v>612</v>
      </c>
      <c r="BB37" s="19">
        <f t="shared" si="92"/>
        <v>0</v>
      </c>
      <c r="BC37" s="19">
        <f t="shared" si="93"/>
        <v>0</v>
      </c>
      <c r="BE37" s="20">
        <f t="shared" si="94"/>
        <v>0</v>
      </c>
      <c r="BF37" s="20">
        <f t="shared" si="95"/>
        <v>0</v>
      </c>
      <c r="BG37" s="20">
        <f t="shared" si="96"/>
        <v>0</v>
      </c>
      <c r="BH37" s="20">
        <f t="shared" si="97"/>
        <v>0</v>
      </c>
      <c r="BI37" s="20">
        <f t="shared" si="98"/>
        <v>0</v>
      </c>
      <c r="BJ37" s="20">
        <f t="shared" si="99"/>
        <v>0</v>
      </c>
      <c r="BK37" s="20">
        <f t="shared" si="100"/>
        <v>0</v>
      </c>
      <c r="BL37" s="20">
        <f t="shared" si="101"/>
        <v>0</v>
      </c>
      <c r="BM37" s="20">
        <f t="shared" si="102"/>
        <v>0</v>
      </c>
      <c r="BN37" s="20">
        <f t="shared" si="103"/>
        <v>0</v>
      </c>
      <c r="BO37" s="8">
        <f t="shared" si="22"/>
        <v>0</v>
      </c>
      <c r="BP37" s="8">
        <f>IF('Men''s Epée'!$AN$3=TRUE,G37,0)</f>
        <v>336</v>
      </c>
      <c r="BQ37" s="8">
        <f>IF('Men''s Epée'!$AO$3=TRUE,I37,0)</f>
        <v>0</v>
      </c>
      <c r="BR37" s="8">
        <f>IF('Men''s Epée'!$AP$3=TRUE,K37,0)</f>
        <v>276</v>
      </c>
      <c r="BS37" s="8">
        <f>IF('Men''s Epée'!$AQ$3=TRUE,M37,0)</f>
        <v>275</v>
      </c>
      <c r="BT37" s="8">
        <f t="shared" si="23"/>
        <v>0</v>
      </c>
      <c r="BU37" s="8">
        <f t="shared" si="24"/>
        <v>0</v>
      </c>
      <c r="BV37" s="8">
        <f t="shared" si="25"/>
        <v>0</v>
      </c>
      <c r="BW37" s="8">
        <f t="shared" si="26"/>
        <v>0</v>
      </c>
      <c r="BX37" s="8">
        <f t="shared" si="27"/>
        <v>0</v>
      </c>
      <c r="BY37" s="20">
        <f t="shared" si="104"/>
        <v>0</v>
      </c>
      <c r="BZ37" s="20">
        <f t="shared" si="105"/>
        <v>0</v>
      </c>
      <c r="CA37" s="20">
        <f t="shared" si="106"/>
        <v>0</v>
      </c>
      <c r="CB37" s="20">
        <f t="shared" si="107"/>
        <v>0</v>
      </c>
      <c r="CC37" s="8">
        <f t="shared" si="32"/>
        <v>612</v>
      </c>
      <c r="CD37" s="8">
        <f t="shared" si="108"/>
        <v>0</v>
      </c>
      <c r="CE37" s="8">
        <f t="shared" si="109"/>
        <v>0</v>
      </c>
      <c r="CF37" s="8">
        <f t="shared" si="110"/>
        <v>612</v>
      </c>
    </row>
    <row r="38" spans="1:84" ht="13.5">
      <c r="A38" s="11" t="str">
        <f t="shared" si="0"/>
        <v>35</v>
      </c>
      <c r="B38" s="11">
        <f t="shared" si="73"/>
      </c>
      <c r="C38" s="12" t="s">
        <v>43</v>
      </c>
      <c r="D38" s="13">
        <v>1961</v>
      </c>
      <c r="E38" s="41">
        <f>ROUND(IF('Men''s Epée'!$A$3=1,AM38+BA38,BO38+CC38),0)</f>
        <v>572</v>
      </c>
      <c r="F38" s="14" t="s">
        <v>4</v>
      </c>
      <c r="G38" s="16">
        <f>IF(OR('Men''s Epée'!$A$3=1,'Men''s Epée'!$AN$3=TRUE),IF(OR(F38&gt;=49,ISNUMBER(F38)=FALSE),0,VLOOKUP(F38,PointTable,G$3,TRUE)),0)</f>
        <v>0</v>
      </c>
      <c r="H38" s="15">
        <v>27</v>
      </c>
      <c r="I38" s="16">
        <f>IF(OR('Men''s Epée'!$A$3=1,'Men''s Epée'!$AO$3=TRUE),IF(OR(H38&gt;=49,ISNUMBER(H38)=FALSE),0,VLOOKUP(H38,PointTable,I$3,TRUE)),0)</f>
        <v>285</v>
      </c>
      <c r="J38" s="15">
        <v>26</v>
      </c>
      <c r="K38" s="16">
        <f>IF(OR('Men''s Epée'!$A$3=1,'Men''s Epée'!$AP$3=TRUE),IF(OR(J38&gt;=33,ISNUMBER(J38)=FALSE),0,VLOOKUP(J38,PointTable,K$3,TRUE)),0)</f>
        <v>287</v>
      </c>
      <c r="L38" s="15" t="s">
        <v>4</v>
      </c>
      <c r="M38" s="16">
        <f>IF(OR('Men''s Epée'!$A$3=1,'Men''s Epée'!$AQ$3=TRUE),IF(OR(L38&gt;=49,ISNUMBER(L38)=FALSE),0,VLOOKUP(L38,PointTable,M$3,TRUE)),0)</f>
        <v>0</v>
      </c>
      <c r="N38" s="17"/>
      <c r="O38" s="17"/>
      <c r="P38" s="17"/>
      <c r="Q38" s="17"/>
      <c r="R38" s="17"/>
      <c r="S38" s="17"/>
      <c r="T38" s="17"/>
      <c r="U38" s="17"/>
      <c r="V38" s="17"/>
      <c r="W38" s="18"/>
      <c r="X38" s="17"/>
      <c r="Y38" s="17"/>
      <c r="Z38" s="17"/>
      <c r="AA38" s="18"/>
      <c r="AC38" s="19">
        <f t="shared" si="74"/>
        <v>0</v>
      </c>
      <c r="AD38" s="19">
        <f t="shared" si="75"/>
        <v>0</v>
      </c>
      <c r="AE38" s="19">
        <f t="shared" si="76"/>
        <v>0</v>
      </c>
      <c r="AF38" s="19">
        <f t="shared" si="77"/>
        <v>0</v>
      </c>
      <c r="AG38" s="19">
        <f t="shared" si="78"/>
        <v>0</v>
      </c>
      <c r="AH38" s="19">
        <f t="shared" si="79"/>
        <v>0</v>
      </c>
      <c r="AI38" s="19">
        <f t="shared" si="80"/>
        <v>0</v>
      </c>
      <c r="AJ38" s="19">
        <f t="shared" si="81"/>
        <v>0</v>
      </c>
      <c r="AK38" s="19">
        <f t="shared" si="82"/>
        <v>0</v>
      </c>
      <c r="AL38" s="19">
        <f t="shared" si="83"/>
        <v>0</v>
      </c>
      <c r="AM38" s="19">
        <f t="shared" si="3"/>
        <v>0</v>
      </c>
      <c r="AN38" s="19">
        <f t="shared" si="84"/>
        <v>0</v>
      </c>
      <c r="AO38" s="19">
        <f t="shared" si="85"/>
        <v>285</v>
      </c>
      <c r="AP38" s="19">
        <f t="shared" si="86"/>
        <v>287</v>
      </c>
      <c r="AQ38" s="19">
        <f t="shared" si="87"/>
        <v>0</v>
      </c>
      <c r="AR38" s="19">
        <f t="shared" si="8"/>
        <v>0</v>
      </c>
      <c r="AS38" s="19">
        <f t="shared" si="9"/>
        <v>0</v>
      </c>
      <c r="AT38" s="19">
        <f t="shared" si="10"/>
        <v>0</v>
      </c>
      <c r="AU38" s="19">
        <f t="shared" si="11"/>
        <v>0</v>
      </c>
      <c r="AV38" s="19">
        <f t="shared" si="12"/>
        <v>0</v>
      </c>
      <c r="AW38" s="19">
        <f t="shared" si="88"/>
        <v>0</v>
      </c>
      <c r="AX38" s="19">
        <f t="shared" si="89"/>
        <v>0</v>
      </c>
      <c r="AY38" s="19">
        <f t="shared" si="90"/>
        <v>0</v>
      </c>
      <c r="AZ38" s="19">
        <f t="shared" si="91"/>
        <v>0</v>
      </c>
      <c r="BA38" s="19">
        <f t="shared" si="17"/>
        <v>572</v>
      </c>
      <c r="BB38" s="19">
        <f t="shared" si="92"/>
        <v>0</v>
      </c>
      <c r="BC38" s="19">
        <f t="shared" si="93"/>
        <v>0</v>
      </c>
      <c r="BE38" s="20">
        <f t="shared" si="94"/>
        <v>0</v>
      </c>
      <c r="BF38" s="20">
        <f t="shared" si="95"/>
        <v>0</v>
      </c>
      <c r="BG38" s="20">
        <f t="shared" si="96"/>
        <v>0</v>
      </c>
      <c r="BH38" s="20">
        <f t="shared" si="97"/>
        <v>0</v>
      </c>
      <c r="BI38" s="20">
        <f t="shared" si="98"/>
        <v>0</v>
      </c>
      <c r="BJ38" s="20">
        <f t="shared" si="99"/>
        <v>0</v>
      </c>
      <c r="BK38" s="20">
        <f t="shared" si="100"/>
        <v>0</v>
      </c>
      <c r="BL38" s="20">
        <f t="shared" si="101"/>
        <v>0</v>
      </c>
      <c r="BM38" s="20">
        <f t="shared" si="102"/>
        <v>0</v>
      </c>
      <c r="BN38" s="20">
        <f t="shared" si="103"/>
        <v>0</v>
      </c>
      <c r="BO38" s="8">
        <f t="shared" si="22"/>
        <v>0</v>
      </c>
      <c r="BP38" s="8">
        <f>IF('Men''s Epée'!$AN$3=TRUE,G38,0)</f>
        <v>0</v>
      </c>
      <c r="BQ38" s="8">
        <f>IF('Men''s Epée'!$AO$3=TRUE,I38,0)</f>
        <v>285</v>
      </c>
      <c r="BR38" s="8">
        <f>IF('Men''s Epée'!$AP$3=TRUE,K38,0)</f>
        <v>287</v>
      </c>
      <c r="BS38" s="8">
        <f>IF('Men''s Epée'!$AQ$3=TRUE,M38,0)</f>
        <v>0</v>
      </c>
      <c r="BT38" s="8">
        <f t="shared" si="23"/>
        <v>0</v>
      </c>
      <c r="BU38" s="8">
        <f t="shared" si="24"/>
        <v>0</v>
      </c>
      <c r="BV38" s="8">
        <f t="shared" si="25"/>
        <v>0</v>
      </c>
      <c r="BW38" s="8">
        <f t="shared" si="26"/>
        <v>0</v>
      </c>
      <c r="BX38" s="8">
        <f t="shared" si="27"/>
        <v>0</v>
      </c>
      <c r="BY38" s="20">
        <f t="shared" si="104"/>
        <v>0</v>
      </c>
      <c r="BZ38" s="20">
        <f t="shared" si="105"/>
        <v>0</v>
      </c>
      <c r="CA38" s="20">
        <f t="shared" si="106"/>
        <v>0</v>
      </c>
      <c r="CB38" s="20">
        <f t="shared" si="107"/>
        <v>0</v>
      </c>
      <c r="CC38" s="8">
        <f t="shared" si="32"/>
        <v>572</v>
      </c>
      <c r="CD38" s="8">
        <f t="shared" si="108"/>
        <v>0</v>
      </c>
      <c r="CE38" s="8">
        <f t="shared" si="109"/>
        <v>0</v>
      </c>
      <c r="CF38" s="8">
        <f t="shared" si="110"/>
        <v>572</v>
      </c>
    </row>
    <row r="39" spans="1:84" ht="13.5">
      <c r="A39" s="11" t="str">
        <f t="shared" si="0"/>
        <v>36</v>
      </c>
      <c r="B39" s="11">
        <f t="shared" si="73"/>
      </c>
      <c r="C39" s="12" t="s">
        <v>107</v>
      </c>
      <c r="D39" s="13">
        <v>1983</v>
      </c>
      <c r="E39" s="41">
        <f>ROUND(IF('Men''s Epée'!$A$3=1,AM39+BA39,BO39+CC39),0)</f>
        <v>563</v>
      </c>
      <c r="F39" s="14" t="s">
        <v>4</v>
      </c>
      <c r="G39" s="16">
        <f>IF(OR('Men''s Epée'!$A$3=1,'Men''s Epée'!$AN$3=TRUE),IF(OR(F39&gt;=49,ISNUMBER(F39)=FALSE),0,VLOOKUP(F39,PointTable,G$3,TRUE)),0)</f>
        <v>0</v>
      </c>
      <c r="H39" s="15">
        <v>28</v>
      </c>
      <c r="I39" s="16">
        <f>IF(OR('Men''s Epée'!$A$3=1,'Men''s Epée'!$AO$3=TRUE),IF(OR(H39&gt;=49,ISNUMBER(H39)=FALSE),0,VLOOKUP(H39,PointTable,I$3,TRUE)),0)</f>
        <v>283</v>
      </c>
      <c r="J39" s="15" t="s">
        <v>4</v>
      </c>
      <c r="K39" s="16">
        <f>IF(OR('Men''s Epée'!$A$3=1,'Men''s Epée'!$AP$3=TRUE),IF(OR(J39&gt;=33,ISNUMBER(J39)=FALSE),0,VLOOKUP(J39,PointTable,K$3,TRUE)),0)</f>
        <v>0</v>
      </c>
      <c r="L39" s="15">
        <v>31</v>
      </c>
      <c r="M39" s="16">
        <f>IF(OR('Men''s Epée'!$A$3=1,'Men''s Epée'!$AQ$3=TRUE),IF(OR(L39&gt;=49,ISNUMBER(L39)=FALSE),0,VLOOKUP(L39,PointTable,M$3,TRUE)),0)</f>
        <v>280</v>
      </c>
      <c r="N39" s="17"/>
      <c r="O39" s="17"/>
      <c r="P39" s="17"/>
      <c r="Q39" s="17"/>
      <c r="R39" s="17"/>
      <c r="S39" s="17"/>
      <c r="T39" s="17"/>
      <c r="U39" s="17"/>
      <c r="V39" s="17"/>
      <c r="W39" s="18"/>
      <c r="X39" s="17"/>
      <c r="Y39" s="17"/>
      <c r="Z39" s="17"/>
      <c r="AA39" s="18"/>
      <c r="AC39" s="19">
        <f t="shared" si="74"/>
        <v>0</v>
      </c>
      <c r="AD39" s="19">
        <f t="shared" si="75"/>
        <v>0</v>
      </c>
      <c r="AE39" s="19">
        <f t="shared" si="76"/>
        <v>0</v>
      </c>
      <c r="AF39" s="19">
        <f t="shared" si="77"/>
        <v>0</v>
      </c>
      <c r="AG39" s="19">
        <f t="shared" si="78"/>
        <v>0</v>
      </c>
      <c r="AH39" s="19">
        <f t="shared" si="79"/>
        <v>0</v>
      </c>
      <c r="AI39" s="19">
        <f t="shared" si="80"/>
        <v>0</v>
      </c>
      <c r="AJ39" s="19">
        <f t="shared" si="81"/>
        <v>0</v>
      </c>
      <c r="AK39" s="19">
        <f t="shared" si="82"/>
        <v>0</v>
      </c>
      <c r="AL39" s="19">
        <f t="shared" si="83"/>
        <v>0</v>
      </c>
      <c r="AM39" s="19">
        <f t="shared" si="3"/>
        <v>0</v>
      </c>
      <c r="AN39" s="19">
        <f t="shared" si="84"/>
        <v>0</v>
      </c>
      <c r="AO39" s="19">
        <f t="shared" si="85"/>
        <v>283</v>
      </c>
      <c r="AP39" s="19">
        <f t="shared" si="86"/>
        <v>0</v>
      </c>
      <c r="AQ39" s="19">
        <f t="shared" si="87"/>
        <v>280</v>
      </c>
      <c r="AR39" s="19">
        <f t="shared" si="8"/>
        <v>0</v>
      </c>
      <c r="AS39" s="19">
        <f t="shared" si="9"/>
        <v>0</v>
      </c>
      <c r="AT39" s="19">
        <f t="shared" si="10"/>
        <v>0</v>
      </c>
      <c r="AU39" s="19">
        <f t="shared" si="11"/>
        <v>0</v>
      </c>
      <c r="AV39" s="19">
        <f t="shared" si="12"/>
        <v>0</v>
      </c>
      <c r="AW39" s="19">
        <f t="shared" si="88"/>
        <v>0</v>
      </c>
      <c r="AX39" s="19">
        <f t="shared" si="89"/>
        <v>0</v>
      </c>
      <c r="AY39" s="19">
        <f t="shared" si="90"/>
        <v>0</v>
      </c>
      <c r="AZ39" s="19">
        <f t="shared" si="91"/>
        <v>0</v>
      </c>
      <c r="BA39" s="19">
        <f t="shared" si="17"/>
        <v>563</v>
      </c>
      <c r="BB39" s="19">
        <f t="shared" si="92"/>
        <v>0</v>
      </c>
      <c r="BC39" s="19">
        <f t="shared" si="93"/>
        <v>0</v>
      </c>
      <c r="BE39" s="20">
        <f t="shared" si="94"/>
        <v>0</v>
      </c>
      <c r="BF39" s="20">
        <f t="shared" si="95"/>
        <v>0</v>
      </c>
      <c r="BG39" s="20">
        <f t="shared" si="96"/>
        <v>0</v>
      </c>
      <c r="BH39" s="20">
        <f t="shared" si="97"/>
        <v>0</v>
      </c>
      <c r="BI39" s="20">
        <f t="shared" si="98"/>
        <v>0</v>
      </c>
      <c r="BJ39" s="20">
        <f t="shared" si="99"/>
        <v>0</v>
      </c>
      <c r="BK39" s="20">
        <f t="shared" si="100"/>
        <v>0</v>
      </c>
      <c r="BL39" s="20">
        <f t="shared" si="101"/>
        <v>0</v>
      </c>
      <c r="BM39" s="20">
        <f t="shared" si="102"/>
        <v>0</v>
      </c>
      <c r="BN39" s="20">
        <f t="shared" si="103"/>
        <v>0</v>
      </c>
      <c r="BO39" s="8">
        <f t="shared" si="22"/>
        <v>0</v>
      </c>
      <c r="BP39" s="8">
        <f>IF('Men''s Epée'!$AN$3=TRUE,G39,0)</f>
        <v>0</v>
      </c>
      <c r="BQ39" s="8">
        <f>IF('Men''s Epée'!$AO$3=TRUE,I39,0)</f>
        <v>283</v>
      </c>
      <c r="BR39" s="8">
        <f>IF('Men''s Epée'!$AP$3=TRUE,K39,0)</f>
        <v>0</v>
      </c>
      <c r="BS39" s="8">
        <f>IF('Men''s Epée'!$AQ$3=TRUE,M39,0)</f>
        <v>280</v>
      </c>
      <c r="BT39" s="8">
        <f t="shared" si="23"/>
        <v>0</v>
      </c>
      <c r="BU39" s="8">
        <f t="shared" si="24"/>
        <v>0</v>
      </c>
      <c r="BV39" s="8">
        <f t="shared" si="25"/>
        <v>0</v>
      </c>
      <c r="BW39" s="8">
        <f t="shared" si="26"/>
        <v>0</v>
      </c>
      <c r="BX39" s="8">
        <f t="shared" si="27"/>
        <v>0</v>
      </c>
      <c r="BY39" s="20">
        <f t="shared" si="104"/>
        <v>0</v>
      </c>
      <c r="BZ39" s="20">
        <f t="shared" si="105"/>
        <v>0</v>
      </c>
      <c r="CA39" s="20">
        <f t="shared" si="106"/>
        <v>0</v>
      </c>
      <c r="CB39" s="20">
        <f t="shared" si="107"/>
        <v>0</v>
      </c>
      <c r="CC39" s="8">
        <f t="shared" si="32"/>
        <v>563</v>
      </c>
      <c r="CD39" s="8">
        <f t="shared" si="108"/>
        <v>0</v>
      </c>
      <c r="CE39" s="8">
        <f t="shared" si="109"/>
        <v>0</v>
      </c>
      <c r="CF39" s="8">
        <f t="shared" si="110"/>
        <v>563</v>
      </c>
    </row>
    <row r="40" spans="1:84" ht="13.5">
      <c r="A40" s="11" t="str">
        <f t="shared" si="0"/>
        <v>37</v>
      </c>
      <c r="B40" s="11" t="str">
        <f t="shared" si="73"/>
        <v>#</v>
      </c>
      <c r="C40" s="12" t="s">
        <v>247</v>
      </c>
      <c r="D40" s="13">
        <v>1987</v>
      </c>
      <c r="E40" s="41">
        <f>ROUND(IF('Men''s Epée'!$A$3=1,AM40+BA40,BO40+CC40),0)</f>
        <v>531</v>
      </c>
      <c r="F40" s="14">
        <v>11</v>
      </c>
      <c r="G40" s="16">
        <f>IF(OR('Men''s Epée'!$A$3=1,'Men''s Epée'!$AN$3=TRUE),IF(OR(F40&gt;=49,ISNUMBER(F40)=FALSE),0,VLOOKUP(F40,PointTable,G$3,TRUE)),0)</f>
        <v>531</v>
      </c>
      <c r="H40" s="15" t="s">
        <v>4</v>
      </c>
      <c r="I40" s="16">
        <f>IF(OR('Men''s Epée'!$A$3=1,'Men''s Epée'!$AO$3=TRUE),IF(OR(H40&gt;=49,ISNUMBER(H40)=FALSE),0,VLOOKUP(H40,PointTable,I$3,TRUE)),0)</f>
        <v>0</v>
      </c>
      <c r="J40" s="15" t="s">
        <v>4</v>
      </c>
      <c r="K40" s="16">
        <f>IF(OR('Men''s Epée'!$A$3=1,'Men''s Epée'!$AP$3=TRUE),IF(OR(J40&gt;=33,ISNUMBER(J40)=FALSE),0,VLOOKUP(J40,PointTable,K$3,TRUE)),0)</f>
        <v>0</v>
      </c>
      <c r="L40" s="15" t="s">
        <v>4</v>
      </c>
      <c r="M40" s="16">
        <f>IF(OR('Men''s Epée'!$A$3=1,'Men''s Epée'!$AQ$3=TRUE),IF(OR(L40&gt;=49,ISNUMBER(L40)=FALSE),0,VLOOKUP(L40,PointTable,M$3,TRUE)),0)</f>
        <v>0</v>
      </c>
      <c r="N40" s="17"/>
      <c r="O40" s="17"/>
      <c r="P40" s="17"/>
      <c r="Q40" s="17"/>
      <c r="R40" s="17"/>
      <c r="S40" s="17"/>
      <c r="T40" s="17"/>
      <c r="U40" s="17"/>
      <c r="V40" s="17"/>
      <c r="W40" s="18"/>
      <c r="X40" s="17"/>
      <c r="Y40" s="17"/>
      <c r="Z40" s="17"/>
      <c r="AA40" s="18"/>
      <c r="AC40" s="19">
        <f t="shared" si="74"/>
        <v>0</v>
      </c>
      <c r="AD40" s="19">
        <f t="shared" si="75"/>
        <v>0</v>
      </c>
      <c r="AE40" s="19">
        <f t="shared" si="76"/>
        <v>0</v>
      </c>
      <c r="AF40" s="19">
        <f t="shared" si="77"/>
        <v>0</v>
      </c>
      <c r="AG40" s="19">
        <f t="shared" si="78"/>
        <v>0</v>
      </c>
      <c r="AH40" s="19">
        <f t="shared" si="79"/>
        <v>0</v>
      </c>
      <c r="AI40" s="19">
        <f t="shared" si="80"/>
        <v>0</v>
      </c>
      <c r="AJ40" s="19">
        <f t="shared" si="81"/>
        <v>0</v>
      </c>
      <c r="AK40" s="19">
        <f t="shared" si="82"/>
        <v>0</v>
      </c>
      <c r="AL40" s="19">
        <f t="shared" si="83"/>
        <v>0</v>
      </c>
      <c r="AM40" s="19">
        <f t="shared" si="3"/>
        <v>0</v>
      </c>
      <c r="AN40" s="19">
        <f t="shared" si="84"/>
        <v>531</v>
      </c>
      <c r="AO40" s="19">
        <f t="shared" si="85"/>
        <v>0</v>
      </c>
      <c r="AP40" s="19">
        <f t="shared" si="86"/>
        <v>0</v>
      </c>
      <c r="AQ40" s="19">
        <f t="shared" si="87"/>
        <v>0</v>
      </c>
      <c r="AR40" s="19">
        <f t="shared" si="8"/>
        <v>0</v>
      </c>
      <c r="AS40" s="19">
        <f t="shared" si="9"/>
        <v>0</v>
      </c>
      <c r="AT40" s="19">
        <f t="shared" si="10"/>
        <v>0</v>
      </c>
      <c r="AU40" s="19">
        <f t="shared" si="11"/>
        <v>0</v>
      </c>
      <c r="AV40" s="19">
        <f t="shared" si="12"/>
        <v>0</v>
      </c>
      <c r="AW40" s="19">
        <f t="shared" si="88"/>
        <v>0</v>
      </c>
      <c r="AX40" s="19">
        <f t="shared" si="89"/>
        <v>0</v>
      </c>
      <c r="AY40" s="19">
        <f t="shared" si="90"/>
        <v>0</v>
      </c>
      <c r="AZ40" s="19">
        <f t="shared" si="91"/>
        <v>0</v>
      </c>
      <c r="BA40" s="19">
        <f t="shared" si="17"/>
        <v>531</v>
      </c>
      <c r="BB40" s="19">
        <f t="shared" si="92"/>
        <v>0</v>
      </c>
      <c r="BC40" s="19">
        <f t="shared" si="93"/>
        <v>0</v>
      </c>
      <c r="BE40" s="20">
        <f t="shared" si="94"/>
        <v>0</v>
      </c>
      <c r="BF40" s="20">
        <f t="shared" si="95"/>
        <v>0</v>
      </c>
      <c r="BG40" s="20">
        <f t="shared" si="96"/>
        <v>0</v>
      </c>
      <c r="BH40" s="20">
        <f t="shared" si="97"/>
        <v>0</v>
      </c>
      <c r="BI40" s="20">
        <f t="shared" si="98"/>
        <v>0</v>
      </c>
      <c r="BJ40" s="20">
        <f t="shared" si="99"/>
        <v>0</v>
      </c>
      <c r="BK40" s="20">
        <f t="shared" si="100"/>
        <v>0</v>
      </c>
      <c r="BL40" s="20">
        <f t="shared" si="101"/>
        <v>0</v>
      </c>
      <c r="BM40" s="20">
        <f t="shared" si="102"/>
        <v>0</v>
      </c>
      <c r="BN40" s="20">
        <f t="shared" si="103"/>
        <v>0</v>
      </c>
      <c r="BO40" s="8">
        <f t="shared" si="22"/>
        <v>0</v>
      </c>
      <c r="BP40" s="8">
        <f>IF('Men''s Epée'!$AN$3=TRUE,G40,0)</f>
        <v>531</v>
      </c>
      <c r="BQ40" s="8">
        <f>IF('Men''s Epée'!$AO$3=TRUE,I40,0)</f>
        <v>0</v>
      </c>
      <c r="BR40" s="8">
        <f>IF('Men''s Epée'!$AP$3=TRUE,K40,0)</f>
        <v>0</v>
      </c>
      <c r="BS40" s="8">
        <f>IF('Men''s Epée'!$AQ$3=TRUE,M40,0)</f>
        <v>0</v>
      </c>
      <c r="BT40" s="8">
        <f t="shared" si="23"/>
        <v>0</v>
      </c>
      <c r="BU40" s="8">
        <f t="shared" si="24"/>
        <v>0</v>
      </c>
      <c r="BV40" s="8">
        <f t="shared" si="25"/>
        <v>0</v>
      </c>
      <c r="BW40" s="8">
        <f t="shared" si="26"/>
        <v>0</v>
      </c>
      <c r="BX40" s="8">
        <f t="shared" si="27"/>
        <v>0</v>
      </c>
      <c r="BY40" s="20">
        <f t="shared" si="104"/>
        <v>0</v>
      </c>
      <c r="BZ40" s="20">
        <f t="shared" si="105"/>
        <v>0</v>
      </c>
      <c r="CA40" s="20">
        <f t="shared" si="106"/>
        <v>0</v>
      </c>
      <c r="CB40" s="20">
        <f t="shared" si="107"/>
        <v>0</v>
      </c>
      <c r="CC40" s="8">
        <f t="shared" si="32"/>
        <v>531</v>
      </c>
      <c r="CD40" s="8">
        <f t="shared" si="108"/>
        <v>0</v>
      </c>
      <c r="CE40" s="8">
        <f t="shared" si="109"/>
        <v>0</v>
      </c>
      <c r="CF40" s="8">
        <f t="shared" si="110"/>
        <v>531</v>
      </c>
    </row>
    <row r="41" spans="1:84" ht="13.5">
      <c r="A41" s="11" t="str">
        <f t="shared" si="0"/>
        <v>38</v>
      </c>
      <c r="B41" s="11" t="str">
        <f t="shared" si="73"/>
        <v>#</v>
      </c>
      <c r="C41" s="12" t="s">
        <v>52</v>
      </c>
      <c r="D41" s="13">
        <v>1984</v>
      </c>
      <c r="E41" s="41">
        <f>ROUND(IF('Men''s Epée'!$A$3=1,AM41+BA41,BO41+CC41),0)</f>
        <v>508</v>
      </c>
      <c r="F41" s="14" t="s">
        <v>4</v>
      </c>
      <c r="G41" s="16">
        <f>IF(OR('Men''s Epée'!$A$3=1,'Men''s Epée'!$AN$3=TRUE),IF(OR(F41&gt;=49,ISNUMBER(F41)=FALSE),0,VLOOKUP(F41,PointTable,G$3,TRUE)),0)</f>
        <v>0</v>
      </c>
      <c r="H41" s="15" t="s">
        <v>4</v>
      </c>
      <c r="I41" s="16">
        <f>IF(OR('Men''s Epée'!$A$3=1,'Men''s Epée'!$AO$3=TRUE),IF(OR(H41&gt;=49,ISNUMBER(H41)=FALSE),0,VLOOKUP(H41,PointTable,I$3,TRUE)),0)</f>
        <v>0</v>
      </c>
      <c r="J41" s="15" t="s">
        <v>4</v>
      </c>
      <c r="K41" s="16">
        <f>IF(OR('Men''s Epée'!$A$3=1,'Men''s Epée'!$AP$3=TRUE),IF(OR(J41&gt;=33,ISNUMBER(J41)=FALSE),0,VLOOKUP(J41,PointTable,K$3,TRUE)),0)</f>
        <v>0</v>
      </c>
      <c r="L41" s="15">
        <v>14.5</v>
      </c>
      <c r="M41" s="16">
        <f>IF(OR('Men''s Epée'!$A$3=1,'Men''s Epée'!$AQ$3=TRUE),IF(OR(L41&gt;=49,ISNUMBER(L41)=FALSE),0,VLOOKUP(L41,PointTable,M$3,TRUE)),0)</f>
        <v>507.5</v>
      </c>
      <c r="N41" s="17"/>
      <c r="O41" s="17"/>
      <c r="P41" s="17"/>
      <c r="Q41" s="17"/>
      <c r="R41" s="17"/>
      <c r="S41" s="17"/>
      <c r="T41" s="17"/>
      <c r="U41" s="17"/>
      <c r="V41" s="17"/>
      <c r="W41" s="18"/>
      <c r="X41" s="17"/>
      <c r="Y41" s="17"/>
      <c r="Z41" s="17"/>
      <c r="AA41" s="18"/>
      <c r="AC41" s="19">
        <f t="shared" si="74"/>
        <v>0</v>
      </c>
      <c r="AD41" s="19">
        <f t="shared" si="75"/>
        <v>0</v>
      </c>
      <c r="AE41" s="19">
        <f t="shared" si="76"/>
        <v>0</v>
      </c>
      <c r="AF41" s="19">
        <f t="shared" si="77"/>
        <v>0</v>
      </c>
      <c r="AG41" s="19">
        <f t="shared" si="78"/>
        <v>0</v>
      </c>
      <c r="AH41" s="19">
        <f t="shared" si="79"/>
        <v>0</v>
      </c>
      <c r="AI41" s="19">
        <f t="shared" si="80"/>
        <v>0</v>
      </c>
      <c r="AJ41" s="19">
        <f t="shared" si="81"/>
        <v>0</v>
      </c>
      <c r="AK41" s="19">
        <f t="shared" si="82"/>
        <v>0</v>
      </c>
      <c r="AL41" s="19">
        <f t="shared" si="83"/>
        <v>0</v>
      </c>
      <c r="AM41" s="19">
        <f t="shared" si="3"/>
        <v>0</v>
      </c>
      <c r="AN41" s="19">
        <f t="shared" si="84"/>
        <v>0</v>
      </c>
      <c r="AO41" s="19">
        <f t="shared" si="85"/>
        <v>0</v>
      </c>
      <c r="AP41" s="19">
        <f t="shared" si="86"/>
        <v>0</v>
      </c>
      <c r="AQ41" s="19">
        <f t="shared" si="87"/>
        <v>507.5</v>
      </c>
      <c r="AR41" s="19">
        <f t="shared" si="8"/>
        <v>0</v>
      </c>
      <c r="AS41" s="19">
        <f t="shared" si="9"/>
        <v>0</v>
      </c>
      <c r="AT41" s="19">
        <f t="shared" si="10"/>
        <v>0</v>
      </c>
      <c r="AU41" s="19">
        <f t="shared" si="11"/>
        <v>0</v>
      </c>
      <c r="AV41" s="19">
        <f t="shared" si="12"/>
        <v>0</v>
      </c>
      <c r="AW41" s="19">
        <f t="shared" si="88"/>
        <v>0</v>
      </c>
      <c r="AX41" s="19">
        <f t="shared" si="89"/>
        <v>0</v>
      </c>
      <c r="AY41" s="19">
        <f t="shared" si="90"/>
        <v>0</v>
      </c>
      <c r="AZ41" s="19">
        <f t="shared" si="91"/>
        <v>0</v>
      </c>
      <c r="BA41" s="19">
        <f t="shared" si="17"/>
        <v>507.5</v>
      </c>
      <c r="BB41" s="19">
        <f t="shared" si="92"/>
        <v>0</v>
      </c>
      <c r="BC41" s="19">
        <f t="shared" si="93"/>
        <v>0</v>
      </c>
      <c r="BE41" s="20">
        <f t="shared" si="94"/>
        <v>0</v>
      </c>
      <c r="BF41" s="20">
        <f t="shared" si="95"/>
        <v>0</v>
      </c>
      <c r="BG41" s="20">
        <f t="shared" si="96"/>
        <v>0</v>
      </c>
      <c r="BH41" s="20">
        <f t="shared" si="97"/>
        <v>0</v>
      </c>
      <c r="BI41" s="20">
        <f t="shared" si="98"/>
        <v>0</v>
      </c>
      <c r="BJ41" s="20">
        <f t="shared" si="99"/>
        <v>0</v>
      </c>
      <c r="BK41" s="20">
        <f t="shared" si="100"/>
        <v>0</v>
      </c>
      <c r="BL41" s="20">
        <f t="shared" si="101"/>
        <v>0</v>
      </c>
      <c r="BM41" s="20">
        <f t="shared" si="102"/>
        <v>0</v>
      </c>
      <c r="BN41" s="20">
        <f t="shared" si="103"/>
        <v>0</v>
      </c>
      <c r="BO41" s="8">
        <f t="shared" si="22"/>
        <v>0</v>
      </c>
      <c r="BP41" s="8">
        <f>IF('Men''s Epée'!$AN$3=TRUE,G41,0)</f>
        <v>0</v>
      </c>
      <c r="BQ41" s="8">
        <f>IF('Men''s Epée'!$AO$3=TRUE,I41,0)</f>
        <v>0</v>
      </c>
      <c r="BR41" s="8">
        <f>IF('Men''s Epée'!$AP$3=TRUE,K41,0)</f>
        <v>0</v>
      </c>
      <c r="BS41" s="8">
        <f>IF('Men''s Epée'!$AQ$3=TRUE,M41,0)</f>
        <v>507.5</v>
      </c>
      <c r="BT41" s="8">
        <f t="shared" si="23"/>
        <v>0</v>
      </c>
      <c r="BU41" s="8">
        <f t="shared" si="24"/>
        <v>0</v>
      </c>
      <c r="BV41" s="8">
        <f t="shared" si="25"/>
        <v>0</v>
      </c>
      <c r="BW41" s="8">
        <f t="shared" si="26"/>
        <v>0</v>
      </c>
      <c r="BX41" s="8">
        <f t="shared" si="27"/>
        <v>0</v>
      </c>
      <c r="BY41" s="20">
        <f t="shared" si="104"/>
        <v>0</v>
      </c>
      <c r="BZ41" s="20">
        <f t="shared" si="105"/>
        <v>0</v>
      </c>
      <c r="CA41" s="20">
        <f t="shared" si="106"/>
        <v>0</v>
      </c>
      <c r="CB41" s="20">
        <f t="shared" si="107"/>
        <v>0</v>
      </c>
      <c r="CC41" s="8">
        <f t="shared" si="32"/>
        <v>507.5</v>
      </c>
      <c r="CD41" s="8">
        <f t="shared" si="108"/>
        <v>0</v>
      </c>
      <c r="CE41" s="8">
        <f t="shared" si="109"/>
        <v>0</v>
      </c>
      <c r="CF41" s="8">
        <f t="shared" si="110"/>
        <v>508</v>
      </c>
    </row>
    <row r="42" spans="1:84" ht="13.5">
      <c r="A42" s="11" t="str">
        <f t="shared" si="0"/>
        <v>39</v>
      </c>
      <c r="B42" s="11">
        <f t="shared" si="73"/>
      </c>
      <c r="C42" s="12" t="s">
        <v>50</v>
      </c>
      <c r="D42" s="13">
        <v>1959</v>
      </c>
      <c r="E42" s="41">
        <f>ROUND(IF('Men''s Epée'!$A$3=1,AM42+BA42,BO42+CC42),0)</f>
        <v>506</v>
      </c>
      <c r="F42" s="14" t="s">
        <v>4</v>
      </c>
      <c r="G42" s="16">
        <f>IF(OR('Men''s Epée'!$A$3=1,'Men''s Epée'!$AN$3=TRUE),IF(OR(F42&gt;=49,ISNUMBER(F42)=FALSE),0,VLOOKUP(F42,PointTable,G$3,TRUE)),0)</f>
        <v>0</v>
      </c>
      <c r="H42" s="15" t="s">
        <v>4</v>
      </c>
      <c r="I42" s="16">
        <f>IF(OR('Men''s Epée'!$A$3=1,'Men''s Epée'!$AO$3=TRUE),IF(OR(H42&gt;=49,ISNUMBER(H42)=FALSE),0,VLOOKUP(H42,PointTable,I$3,TRUE)),0)</f>
        <v>0</v>
      </c>
      <c r="J42" s="15">
        <v>13</v>
      </c>
      <c r="K42" s="16">
        <f>IF(OR('Men''s Epée'!$A$3=1,'Men''s Epée'!$AP$3=TRUE),IF(OR(J42&gt;=33,ISNUMBER(J42)=FALSE),0,VLOOKUP(J42,PointTable,K$3,TRUE)),0)</f>
        <v>506</v>
      </c>
      <c r="L42" s="15" t="s">
        <v>4</v>
      </c>
      <c r="M42" s="16">
        <f>IF(OR('Men''s Epée'!$A$3=1,'Men''s Epée'!$AQ$3=TRUE),IF(OR(L42&gt;=49,ISNUMBER(L42)=FALSE),0,VLOOKUP(L42,PointTable,M$3,TRUE)),0)</f>
        <v>0</v>
      </c>
      <c r="N42" s="17"/>
      <c r="O42" s="17"/>
      <c r="P42" s="17"/>
      <c r="Q42" s="17"/>
      <c r="R42" s="17"/>
      <c r="S42" s="17"/>
      <c r="T42" s="17"/>
      <c r="U42" s="17"/>
      <c r="V42" s="17"/>
      <c r="W42" s="18"/>
      <c r="X42" s="17"/>
      <c r="Y42" s="17"/>
      <c r="Z42" s="17"/>
      <c r="AA42" s="18"/>
      <c r="AC42" s="19">
        <f t="shared" si="74"/>
        <v>0</v>
      </c>
      <c r="AD42" s="19">
        <f t="shared" si="75"/>
        <v>0</v>
      </c>
      <c r="AE42" s="19">
        <f t="shared" si="76"/>
        <v>0</v>
      </c>
      <c r="AF42" s="19">
        <f t="shared" si="77"/>
        <v>0</v>
      </c>
      <c r="AG42" s="19">
        <f t="shared" si="78"/>
        <v>0</v>
      </c>
      <c r="AH42" s="19">
        <f t="shared" si="79"/>
        <v>0</v>
      </c>
      <c r="AI42" s="19">
        <f t="shared" si="80"/>
        <v>0</v>
      </c>
      <c r="AJ42" s="19">
        <f t="shared" si="81"/>
        <v>0</v>
      </c>
      <c r="AK42" s="19">
        <f t="shared" si="82"/>
        <v>0</v>
      </c>
      <c r="AL42" s="19">
        <f t="shared" si="83"/>
        <v>0</v>
      </c>
      <c r="AM42" s="19">
        <f t="shared" si="3"/>
        <v>0</v>
      </c>
      <c r="AN42" s="19">
        <f t="shared" si="84"/>
        <v>0</v>
      </c>
      <c r="AO42" s="19">
        <f t="shared" si="85"/>
        <v>0</v>
      </c>
      <c r="AP42" s="19">
        <f t="shared" si="86"/>
        <v>506</v>
      </c>
      <c r="AQ42" s="19">
        <f t="shared" si="87"/>
        <v>0</v>
      </c>
      <c r="AR42" s="19">
        <f t="shared" si="8"/>
        <v>0</v>
      </c>
      <c r="AS42" s="19">
        <f t="shared" si="9"/>
        <v>0</v>
      </c>
      <c r="AT42" s="19">
        <f t="shared" si="10"/>
        <v>0</v>
      </c>
      <c r="AU42" s="19">
        <f t="shared" si="11"/>
        <v>0</v>
      </c>
      <c r="AV42" s="19">
        <f t="shared" si="12"/>
        <v>0</v>
      </c>
      <c r="AW42" s="19">
        <f t="shared" si="88"/>
        <v>0</v>
      </c>
      <c r="AX42" s="19">
        <f t="shared" si="89"/>
        <v>0</v>
      </c>
      <c r="AY42" s="19">
        <f t="shared" si="90"/>
        <v>0</v>
      </c>
      <c r="AZ42" s="19">
        <f t="shared" si="91"/>
        <v>0</v>
      </c>
      <c r="BA42" s="19">
        <f t="shared" si="17"/>
        <v>506</v>
      </c>
      <c r="BB42" s="19">
        <f t="shared" si="92"/>
        <v>0</v>
      </c>
      <c r="BC42" s="19">
        <f t="shared" si="93"/>
        <v>0</v>
      </c>
      <c r="BE42" s="20">
        <f t="shared" si="94"/>
        <v>0</v>
      </c>
      <c r="BF42" s="20">
        <f t="shared" si="95"/>
        <v>0</v>
      </c>
      <c r="BG42" s="20">
        <f t="shared" si="96"/>
        <v>0</v>
      </c>
      <c r="BH42" s="20">
        <f t="shared" si="97"/>
        <v>0</v>
      </c>
      <c r="BI42" s="20">
        <f t="shared" si="98"/>
        <v>0</v>
      </c>
      <c r="BJ42" s="20">
        <f t="shared" si="99"/>
        <v>0</v>
      </c>
      <c r="BK42" s="20">
        <f t="shared" si="100"/>
        <v>0</v>
      </c>
      <c r="BL42" s="20">
        <f t="shared" si="101"/>
        <v>0</v>
      </c>
      <c r="BM42" s="20">
        <f t="shared" si="102"/>
        <v>0</v>
      </c>
      <c r="BN42" s="20">
        <f t="shared" si="103"/>
        <v>0</v>
      </c>
      <c r="BO42" s="8">
        <f t="shared" si="22"/>
        <v>0</v>
      </c>
      <c r="BP42" s="8">
        <f>IF('Men''s Epée'!$AN$3=TRUE,G42,0)</f>
        <v>0</v>
      </c>
      <c r="BQ42" s="8">
        <f>IF('Men''s Epée'!$AO$3=TRUE,I42,0)</f>
        <v>0</v>
      </c>
      <c r="BR42" s="8">
        <f>IF('Men''s Epée'!$AP$3=TRUE,K42,0)</f>
        <v>506</v>
      </c>
      <c r="BS42" s="8">
        <f>IF('Men''s Epée'!$AQ$3=TRUE,M42,0)</f>
        <v>0</v>
      </c>
      <c r="BT42" s="8">
        <f t="shared" si="23"/>
        <v>0</v>
      </c>
      <c r="BU42" s="8">
        <f t="shared" si="24"/>
        <v>0</v>
      </c>
      <c r="BV42" s="8">
        <f t="shared" si="25"/>
        <v>0</v>
      </c>
      <c r="BW42" s="8">
        <f t="shared" si="26"/>
        <v>0</v>
      </c>
      <c r="BX42" s="8">
        <f t="shared" si="27"/>
        <v>0</v>
      </c>
      <c r="BY42" s="20">
        <f t="shared" si="104"/>
        <v>0</v>
      </c>
      <c r="BZ42" s="20">
        <f t="shared" si="105"/>
        <v>0</v>
      </c>
      <c r="CA42" s="20">
        <f t="shared" si="106"/>
        <v>0</v>
      </c>
      <c r="CB42" s="20">
        <f t="shared" si="107"/>
        <v>0</v>
      </c>
      <c r="CC42" s="8">
        <f t="shared" si="32"/>
        <v>506</v>
      </c>
      <c r="CD42" s="8">
        <f t="shared" si="108"/>
        <v>0</v>
      </c>
      <c r="CE42" s="8">
        <f t="shared" si="109"/>
        <v>0</v>
      </c>
      <c r="CF42" s="8">
        <f t="shared" si="110"/>
        <v>506</v>
      </c>
    </row>
    <row r="43" spans="1:84" ht="13.5">
      <c r="A43" s="11" t="str">
        <f t="shared" si="0"/>
        <v>40</v>
      </c>
      <c r="B43" s="11">
        <f t="shared" si="73"/>
      </c>
      <c r="C43" s="12" t="s">
        <v>165</v>
      </c>
      <c r="D43" s="13">
        <v>1946</v>
      </c>
      <c r="E43" s="41">
        <f>ROUND(IF('Men''s Epée'!$A$3=1,AM43+BA43,BO43+CC43),0)</f>
        <v>500</v>
      </c>
      <c r="F43" s="14" t="s">
        <v>4</v>
      </c>
      <c r="G43" s="16">
        <f>IF(OR('Men''s Epée'!$A$3=1,'Men''s Epée'!$AN$3=TRUE),IF(OR(F43&gt;=49,ISNUMBER(F43)=FALSE),0,VLOOKUP(F43,PointTable,G$3,TRUE)),0)</f>
        <v>0</v>
      </c>
      <c r="H43" s="15" t="s">
        <v>4</v>
      </c>
      <c r="I43" s="16">
        <f>IF(OR('Men''s Epée'!$A$3=1,'Men''s Epée'!$AO$3=TRUE),IF(OR(H43&gt;=49,ISNUMBER(H43)=FALSE),0,VLOOKUP(H43,PointTable,I$3,TRUE)),0)</f>
        <v>0</v>
      </c>
      <c r="J43" s="15" t="s">
        <v>4</v>
      </c>
      <c r="K43" s="16">
        <f>IF(OR('Men''s Epée'!$A$3=1,'Men''s Epée'!$AP$3=TRUE),IF(OR(J43&gt;=33,ISNUMBER(J43)=FALSE),0,VLOOKUP(J43,PointTable,K$3,TRUE)),0)</f>
        <v>0</v>
      </c>
      <c r="L43" s="15">
        <v>16</v>
      </c>
      <c r="M43" s="16">
        <f>IF(OR('Men''s Epée'!$A$3=1,'Men''s Epée'!$AQ$3=TRUE),IF(OR(L43&gt;=49,ISNUMBER(L43)=FALSE),0,VLOOKUP(L43,PointTable,M$3,TRUE)),0)</f>
        <v>500</v>
      </c>
      <c r="N43" s="17"/>
      <c r="O43" s="17"/>
      <c r="P43" s="17"/>
      <c r="Q43" s="17"/>
      <c r="R43" s="17"/>
      <c r="S43" s="17"/>
      <c r="T43" s="17"/>
      <c r="U43" s="17"/>
      <c r="V43" s="17"/>
      <c r="W43" s="18"/>
      <c r="X43" s="17"/>
      <c r="Y43" s="17"/>
      <c r="Z43" s="17"/>
      <c r="AA43" s="18"/>
      <c r="AC43" s="19">
        <f t="shared" si="74"/>
        <v>0</v>
      </c>
      <c r="AD43" s="19">
        <f t="shared" si="75"/>
        <v>0</v>
      </c>
      <c r="AE43" s="19">
        <f t="shared" si="76"/>
        <v>0</v>
      </c>
      <c r="AF43" s="19">
        <f t="shared" si="77"/>
        <v>0</v>
      </c>
      <c r="AG43" s="19">
        <f t="shared" si="78"/>
        <v>0</v>
      </c>
      <c r="AH43" s="19">
        <f t="shared" si="79"/>
        <v>0</v>
      </c>
      <c r="AI43" s="19">
        <f t="shared" si="80"/>
        <v>0</v>
      </c>
      <c r="AJ43" s="19">
        <f t="shared" si="81"/>
        <v>0</v>
      </c>
      <c r="AK43" s="19">
        <f t="shared" si="82"/>
        <v>0</v>
      </c>
      <c r="AL43" s="19">
        <f t="shared" si="83"/>
        <v>0</v>
      </c>
      <c r="AM43" s="19">
        <f t="shared" si="3"/>
        <v>0</v>
      </c>
      <c r="AN43" s="19">
        <f t="shared" si="84"/>
        <v>0</v>
      </c>
      <c r="AO43" s="19">
        <f t="shared" si="85"/>
        <v>0</v>
      </c>
      <c r="AP43" s="19">
        <f t="shared" si="86"/>
        <v>0</v>
      </c>
      <c r="AQ43" s="19">
        <f t="shared" si="87"/>
        <v>500</v>
      </c>
      <c r="AR43" s="19">
        <f t="shared" si="8"/>
        <v>0</v>
      </c>
      <c r="AS43" s="19">
        <f t="shared" si="9"/>
        <v>0</v>
      </c>
      <c r="AT43" s="19">
        <f t="shared" si="10"/>
        <v>0</v>
      </c>
      <c r="AU43" s="19">
        <f t="shared" si="11"/>
        <v>0</v>
      </c>
      <c r="AV43" s="19">
        <f t="shared" si="12"/>
        <v>0</v>
      </c>
      <c r="AW43" s="19">
        <f t="shared" si="88"/>
        <v>0</v>
      </c>
      <c r="AX43" s="19">
        <f t="shared" si="89"/>
        <v>0</v>
      </c>
      <c r="AY43" s="19">
        <f t="shared" si="90"/>
        <v>0</v>
      </c>
      <c r="AZ43" s="19">
        <f t="shared" si="91"/>
        <v>0</v>
      </c>
      <c r="BA43" s="19">
        <f t="shared" si="17"/>
        <v>500</v>
      </c>
      <c r="BB43" s="19">
        <f t="shared" si="92"/>
        <v>0</v>
      </c>
      <c r="BC43" s="19">
        <f t="shared" si="93"/>
        <v>0</v>
      </c>
      <c r="BE43" s="20">
        <f t="shared" si="94"/>
        <v>0</v>
      </c>
      <c r="BF43" s="20">
        <f t="shared" si="95"/>
        <v>0</v>
      </c>
      <c r="BG43" s="20">
        <f t="shared" si="96"/>
        <v>0</v>
      </c>
      <c r="BH43" s="20">
        <f t="shared" si="97"/>
        <v>0</v>
      </c>
      <c r="BI43" s="20">
        <f t="shared" si="98"/>
        <v>0</v>
      </c>
      <c r="BJ43" s="20">
        <f t="shared" si="99"/>
        <v>0</v>
      </c>
      <c r="BK43" s="20">
        <f t="shared" si="100"/>
        <v>0</v>
      </c>
      <c r="BL43" s="20">
        <f t="shared" si="101"/>
        <v>0</v>
      </c>
      <c r="BM43" s="20">
        <f t="shared" si="102"/>
        <v>0</v>
      </c>
      <c r="BN43" s="20">
        <f t="shared" si="103"/>
        <v>0</v>
      </c>
      <c r="BO43" s="8">
        <f t="shared" si="22"/>
        <v>0</v>
      </c>
      <c r="BP43" s="8">
        <f>IF('Men''s Epée'!$AN$3=TRUE,G43,0)</f>
        <v>0</v>
      </c>
      <c r="BQ43" s="8">
        <f>IF('Men''s Epée'!$AO$3=TRUE,I43,0)</f>
        <v>0</v>
      </c>
      <c r="BR43" s="8">
        <f>IF('Men''s Epée'!$AP$3=TRUE,K43,0)</f>
        <v>0</v>
      </c>
      <c r="BS43" s="8">
        <f>IF('Men''s Epée'!$AQ$3=TRUE,M43,0)</f>
        <v>500</v>
      </c>
      <c r="BT43" s="8">
        <f t="shared" si="23"/>
        <v>0</v>
      </c>
      <c r="BU43" s="8">
        <f t="shared" si="24"/>
        <v>0</v>
      </c>
      <c r="BV43" s="8">
        <f t="shared" si="25"/>
        <v>0</v>
      </c>
      <c r="BW43" s="8">
        <f t="shared" si="26"/>
        <v>0</v>
      </c>
      <c r="BX43" s="8">
        <f t="shared" si="27"/>
        <v>0</v>
      </c>
      <c r="BY43" s="20">
        <f t="shared" si="104"/>
        <v>0</v>
      </c>
      <c r="BZ43" s="20">
        <f t="shared" si="105"/>
        <v>0</v>
      </c>
      <c r="CA43" s="20">
        <f t="shared" si="106"/>
        <v>0</v>
      </c>
      <c r="CB43" s="20">
        <f t="shared" si="107"/>
        <v>0</v>
      </c>
      <c r="CC43" s="8">
        <f t="shared" si="32"/>
        <v>500</v>
      </c>
      <c r="CD43" s="8">
        <f t="shared" si="108"/>
        <v>0</v>
      </c>
      <c r="CE43" s="8">
        <f t="shared" si="109"/>
        <v>0</v>
      </c>
      <c r="CF43" s="8">
        <f t="shared" si="110"/>
        <v>500</v>
      </c>
    </row>
    <row r="44" spans="1:84" ht="13.5">
      <c r="A44" s="11" t="str">
        <f t="shared" si="0"/>
        <v>41</v>
      </c>
      <c r="B44" s="11" t="str">
        <f t="shared" si="73"/>
        <v>#</v>
      </c>
      <c r="C44" s="12" t="s">
        <v>278</v>
      </c>
      <c r="D44" s="13">
        <v>1985</v>
      </c>
      <c r="E44" s="41">
        <f>ROUND(IF('Men''s Epée'!$A$3=1,AM44+BA44,BO44+CC44),0)</f>
        <v>348</v>
      </c>
      <c r="F44" s="14" t="s">
        <v>4</v>
      </c>
      <c r="G44" s="16">
        <f>IF(OR('Men''s Epée'!$A$3=1,'Men''s Epée'!$AN$3=TRUE),IF(OR(F44&gt;=49,ISNUMBER(F44)=FALSE),0,VLOOKUP(F44,PointTable,G$3,TRUE)),0)</f>
        <v>0</v>
      </c>
      <c r="H44" s="15">
        <v>18</v>
      </c>
      <c r="I44" s="16">
        <f>IF(OR('Men''s Epée'!$A$3=1,'Men''s Epée'!$AO$3=TRUE),IF(OR(H44&gt;=49,ISNUMBER(H44)=FALSE),0,VLOOKUP(H44,PointTable,I$3,TRUE)),0)</f>
        <v>348</v>
      </c>
      <c r="J44" s="15" t="s">
        <v>4</v>
      </c>
      <c r="K44" s="16">
        <f>IF(OR('Men''s Epée'!$A$3=1,'Men''s Epée'!$AP$3=TRUE),IF(OR(J44&gt;=33,ISNUMBER(J44)=FALSE),0,VLOOKUP(J44,PointTable,K$3,TRUE)),0)</f>
        <v>0</v>
      </c>
      <c r="L44" s="15" t="s">
        <v>4</v>
      </c>
      <c r="M44" s="16">
        <f>IF(OR('Men''s Epée'!$A$3=1,'Men''s Epée'!$AQ$3=TRUE),IF(OR(L44&gt;=49,ISNUMBER(L44)=FALSE),0,VLOOKUP(L44,PointTable,M$3,TRUE)),0)</f>
        <v>0</v>
      </c>
      <c r="N44" s="17"/>
      <c r="O44" s="17"/>
      <c r="P44" s="17"/>
      <c r="Q44" s="17"/>
      <c r="R44" s="17"/>
      <c r="S44" s="17"/>
      <c r="T44" s="17"/>
      <c r="U44" s="17"/>
      <c r="V44" s="17"/>
      <c r="W44" s="18"/>
      <c r="X44" s="17"/>
      <c r="Y44" s="17"/>
      <c r="Z44" s="17"/>
      <c r="AA44" s="18"/>
      <c r="AC44" s="19">
        <f t="shared" si="74"/>
        <v>0</v>
      </c>
      <c r="AD44" s="19">
        <f t="shared" si="75"/>
        <v>0</v>
      </c>
      <c r="AE44" s="19">
        <f t="shared" si="76"/>
        <v>0</v>
      </c>
      <c r="AF44" s="19">
        <f t="shared" si="77"/>
        <v>0</v>
      </c>
      <c r="AG44" s="19">
        <f t="shared" si="78"/>
        <v>0</v>
      </c>
      <c r="AH44" s="19">
        <f t="shared" si="79"/>
        <v>0</v>
      </c>
      <c r="AI44" s="19">
        <f t="shared" si="80"/>
        <v>0</v>
      </c>
      <c r="AJ44" s="19">
        <f t="shared" si="81"/>
        <v>0</v>
      </c>
      <c r="AK44" s="19">
        <f t="shared" si="82"/>
        <v>0</v>
      </c>
      <c r="AL44" s="19">
        <f t="shared" si="83"/>
        <v>0</v>
      </c>
      <c r="AM44" s="19">
        <f t="shared" si="3"/>
        <v>0</v>
      </c>
      <c r="AN44" s="19">
        <f t="shared" si="84"/>
        <v>0</v>
      </c>
      <c r="AO44" s="19">
        <f t="shared" si="85"/>
        <v>348</v>
      </c>
      <c r="AP44" s="19">
        <f t="shared" si="86"/>
        <v>0</v>
      </c>
      <c r="AQ44" s="19">
        <f t="shared" si="87"/>
        <v>0</v>
      </c>
      <c r="AR44" s="19">
        <f t="shared" si="8"/>
        <v>0</v>
      </c>
      <c r="AS44" s="19">
        <f t="shared" si="9"/>
        <v>0</v>
      </c>
      <c r="AT44" s="19">
        <f t="shared" si="10"/>
        <v>0</v>
      </c>
      <c r="AU44" s="19">
        <f t="shared" si="11"/>
        <v>0</v>
      </c>
      <c r="AV44" s="19">
        <f t="shared" si="12"/>
        <v>0</v>
      </c>
      <c r="AW44" s="19">
        <f t="shared" si="88"/>
        <v>0</v>
      </c>
      <c r="AX44" s="19">
        <f t="shared" si="89"/>
        <v>0</v>
      </c>
      <c r="AY44" s="19">
        <f t="shared" si="90"/>
        <v>0</v>
      </c>
      <c r="AZ44" s="19">
        <f t="shared" si="91"/>
        <v>0</v>
      </c>
      <c r="BA44" s="19">
        <f t="shared" si="17"/>
        <v>348</v>
      </c>
      <c r="BB44" s="19">
        <f t="shared" si="92"/>
        <v>0</v>
      </c>
      <c r="BC44" s="19">
        <f t="shared" si="93"/>
        <v>0</v>
      </c>
      <c r="BE44" s="20">
        <f t="shared" si="94"/>
        <v>0</v>
      </c>
      <c r="BF44" s="20">
        <f t="shared" si="95"/>
        <v>0</v>
      </c>
      <c r="BG44" s="20">
        <f t="shared" si="96"/>
        <v>0</v>
      </c>
      <c r="BH44" s="20">
        <f t="shared" si="97"/>
        <v>0</v>
      </c>
      <c r="BI44" s="20">
        <f t="shared" si="98"/>
        <v>0</v>
      </c>
      <c r="BJ44" s="20">
        <f t="shared" si="99"/>
        <v>0</v>
      </c>
      <c r="BK44" s="20">
        <f t="shared" si="100"/>
        <v>0</v>
      </c>
      <c r="BL44" s="20">
        <f t="shared" si="101"/>
        <v>0</v>
      </c>
      <c r="BM44" s="20">
        <f t="shared" si="102"/>
        <v>0</v>
      </c>
      <c r="BN44" s="20">
        <f t="shared" si="103"/>
        <v>0</v>
      </c>
      <c r="BO44" s="8">
        <f t="shared" si="22"/>
        <v>0</v>
      </c>
      <c r="BP44" s="8">
        <f>IF('Men''s Epée'!$AN$3=TRUE,G44,0)</f>
        <v>0</v>
      </c>
      <c r="BQ44" s="8">
        <f>IF('Men''s Epée'!$AO$3=TRUE,I44,0)</f>
        <v>348</v>
      </c>
      <c r="BR44" s="8">
        <f>IF('Men''s Epée'!$AP$3=TRUE,K44,0)</f>
        <v>0</v>
      </c>
      <c r="BS44" s="8">
        <f>IF('Men''s Epée'!$AQ$3=TRUE,M44,0)</f>
        <v>0</v>
      </c>
      <c r="BT44" s="8">
        <f t="shared" si="23"/>
        <v>0</v>
      </c>
      <c r="BU44" s="8">
        <f t="shared" si="24"/>
        <v>0</v>
      </c>
      <c r="BV44" s="8">
        <f t="shared" si="25"/>
        <v>0</v>
      </c>
      <c r="BW44" s="8">
        <f t="shared" si="26"/>
        <v>0</v>
      </c>
      <c r="BX44" s="8">
        <f t="shared" si="27"/>
        <v>0</v>
      </c>
      <c r="BY44" s="20">
        <f t="shared" si="104"/>
        <v>0</v>
      </c>
      <c r="BZ44" s="20">
        <f t="shared" si="105"/>
        <v>0</v>
      </c>
      <c r="CA44" s="20">
        <f t="shared" si="106"/>
        <v>0</v>
      </c>
      <c r="CB44" s="20">
        <f t="shared" si="107"/>
        <v>0</v>
      </c>
      <c r="CC44" s="8">
        <f t="shared" si="32"/>
        <v>348</v>
      </c>
      <c r="CD44" s="8">
        <f t="shared" si="108"/>
        <v>0</v>
      </c>
      <c r="CE44" s="8">
        <f t="shared" si="109"/>
        <v>0</v>
      </c>
      <c r="CF44" s="8">
        <f t="shared" si="110"/>
        <v>348</v>
      </c>
    </row>
    <row r="45" spans="1:84" ht="13.5">
      <c r="A45" s="11" t="str">
        <f t="shared" si="0"/>
        <v>42</v>
      </c>
      <c r="B45" s="11">
        <f t="shared" si="73"/>
      </c>
      <c r="C45" s="12" t="s">
        <v>358</v>
      </c>
      <c r="D45" s="13">
        <v>1983</v>
      </c>
      <c r="E45" s="41">
        <f>ROUND(IF('Men''s Epée'!$A$3=1,AM45+BA45,BO45+CC45),0)</f>
        <v>344</v>
      </c>
      <c r="F45" s="14" t="s">
        <v>4</v>
      </c>
      <c r="G45" s="16">
        <f>IF(OR('Men''s Epée'!$A$3=1,'Men''s Epée'!$AN$3=TRUE),IF(OR(F45&gt;=49,ISNUMBER(F45)=FALSE),0,VLOOKUP(F45,PointTable,G$3,TRUE)),0)</f>
        <v>0</v>
      </c>
      <c r="H45" s="15" t="s">
        <v>4</v>
      </c>
      <c r="I45" s="16">
        <f>IF(OR('Men''s Epée'!$A$3=1,'Men''s Epée'!$AO$3=TRUE),IF(OR(H45&gt;=49,ISNUMBER(H45)=FALSE),0,VLOOKUP(H45,PointTable,I$3,TRUE)),0)</f>
        <v>0</v>
      </c>
      <c r="J45" s="15">
        <v>20</v>
      </c>
      <c r="K45" s="16">
        <f>IF(OR('Men''s Epée'!$A$3=1,'Men''s Epée'!$AP$3=TRUE),IF(OR(J45&gt;=33,ISNUMBER(J45)=FALSE),0,VLOOKUP(J45,PointTable,K$3,TRUE)),0)</f>
        <v>344</v>
      </c>
      <c r="L45" s="15" t="s">
        <v>4</v>
      </c>
      <c r="M45" s="16">
        <f>IF(OR('Men''s Epée'!$A$3=1,'Men''s Epée'!$AQ$3=TRUE),IF(OR(L45&gt;=49,ISNUMBER(L45)=FALSE),0,VLOOKUP(L45,PointTable,M$3,TRUE)),0)</f>
        <v>0</v>
      </c>
      <c r="N45" s="17"/>
      <c r="O45" s="17"/>
      <c r="P45" s="17"/>
      <c r="Q45" s="17"/>
      <c r="R45" s="17"/>
      <c r="S45" s="17"/>
      <c r="T45" s="17"/>
      <c r="U45" s="17"/>
      <c r="V45" s="17"/>
      <c r="W45" s="18"/>
      <c r="X45" s="17"/>
      <c r="Y45" s="17"/>
      <c r="Z45" s="17"/>
      <c r="AA45" s="18"/>
      <c r="AC45" s="19">
        <f t="shared" si="74"/>
        <v>0</v>
      </c>
      <c r="AD45" s="19">
        <f t="shared" si="75"/>
        <v>0</v>
      </c>
      <c r="AE45" s="19">
        <f t="shared" si="76"/>
        <v>0</v>
      </c>
      <c r="AF45" s="19">
        <f t="shared" si="77"/>
        <v>0</v>
      </c>
      <c r="AG45" s="19">
        <f t="shared" si="78"/>
        <v>0</v>
      </c>
      <c r="AH45" s="19">
        <f t="shared" si="79"/>
        <v>0</v>
      </c>
      <c r="AI45" s="19">
        <f t="shared" si="80"/>
        <v>0</v>
      </c>
      <c r="AJ45" s="19">
        <f t="shared" si="81"/>
        <v>0</v>
      </c>
      <c r="AK45" s="19">
        <f t="shared" si="82"/>
        <v>0</v>
      </c>
      <c r="AL45" s="19">
        <f t="shared" si="83"/>
        <v>0</v>
      </c>
      <c r="AM45" s="19">
        <f t="shared" si="3"/>
        <v>0</v>
      </c>
      <c r="AN45" s="19">
        <f t="shared" si="84"/>
        <v>0</v>
      </c>
      <c r="AO45" s="19">
        <f t="shared" si="85"/>
        <v>0</v>
      </c>
      <c r="AP45" s="19">
        <f t="shared" si="86"/>
        <v>344</v>
      </c>
      <c r="AQ45" s="19">
        <f t="shared" si="87"/>
        <v>0</v>
      </c>
      <c r="AR45" s="19">
        <f t="shared" si="8"/>
        <v>0</v>
      </c>
      <c r="AS45" s="19">
        <f t="shared" si="9"/>
        <v>0</v>
      </c>
      <c r="AT45" s="19">
        <f t="shared" si="10"/>
        <v>0</v>
      </c>
      <c r="AU45" s="19">
        <f t="shared" si="11"/>
        <v>0</v>
      </c>
      <c r="AV45" s="19">
        <f t="shared" si="12"/>
        <v>0</v>
      </c>
      <c r="AW45" s="19">
        <f t="shared" si="88"/>
        <v>0</v>
      </c>
      <c r="AX45" s="19">
        <f t="shared" si="89"/>
        <v>0</v>
      </c>
      <c r="AY45" s="19">
        <f t="shared" si="90"/>
        <v>0</v>
      </c>
      <c r="AZ45" s="19">
        <f t="shared" si="91"/>
        <v>0</v>
      </c>
      <c r="BA45" s="19">
        <f t="shared" si="17"/>
        <v>344</v>
      </c>
      <c r="BB45" s="19">
        <f t="shared" si="92"/>
        <v>0</v>
      </c>
      <c r="BC45" s="19">
        <f t="shared" si="93"/>
        <v>0</v>
      </c>
      <c r="BE45" s="20">
        <f t="shared" si="94"/>
        <v>0</v>
      </c>
      <c r="BF45" s="20">
        <f t="shared" si="95"/>
        <v>0</v>
      </c>
      <c r="BG45" s="20">
        <f t="shared" si="96"/>
        <v>0</v>
      </c>
      <c r="BH45" s="20">
        <f t="shared" si="97"/>
        <v>0</v>
      </c>
      <c r="BI45" s="20">
        <f t="shared" si="98"/>
        <v>0</v>
      </c>
      <c r="BJ45" s="20">
        <f t="shared" si="99"/>
        <v>0</v>
      </c>
      <c r="BK45" s="20">
        <f t="shared" si="100"/>
        <v>0</v>
      </c>
      <c r="BL45" s="20">
        <f t="shared" si="101"/>
        <v>0</v>
      </c>
      <c r="BM45" s="20">
        <f t="shared" si="102"/>
        <v>0</v>
      </c>
      <c r="BN45" s="20">
        <f t="shared" si="103"/>
        <v>0</v>
      </c>
      <c r="BO45" s="8">
        <f t="shared" si="22"/>
        <v>0</v>
      </c>
      <c r="BP45" s="8">
        <f>IF('Men''s Epée'!$AN$3=TRUE,G45,0)</f>
        <v>0</v>
      </c>
      <c r="BQ45" s="8">
        <f>IF('Men''s Epée'!$AO$3=TRUE,I45,0)</f>
        <v>0</v>
      </c>
      <c r="BR45" s="8">
        <f>IF('Men''s Epée'!$AP$3=TRUE,K45,0)</f>
        <v>344</v>
      </c>
      <c r="BS45" s="8">
        <f>IF('Men''s Epée'!$AQ$3=TRUE,M45,0)</f>
        <v>0</v>
      </c>
      <c r="BT45" s="8">
        <f t="shared" si="23"/>
        <v>0</v>
      </c>
      <c r="BU45" s="8">
        <f t="shared" si="24"/>
        <v>0</v>
      </c>
      <c r="BV45" s="8">
        <f t="shared" si="25"/>
        <v>0</v>
      </c>
      <c r="BW45" s="8">
        <f t="shared" si="26"/>
        <v>0</v>
      </c>
      <c r="BX45" s="8">
        <f t="shared" si="27"/>
        <v>0</v>
      </c>
      <c r="BY45" s="20">
        <f t="shared" si="104"/>
        <v>0</v>
      </c>
      <c r="BZ45" s="20">
        <f t="shared" si="105"/>
        <v>0</v>
      </c>
      <c r="CA45" s="20">
        <f t="shared" si="106"/>
        <v>0</v>
      </c>
      <c r="CB45" s="20">
        <f t="shared" si="107"/>
        <v>0</v>
      </c>
      <c r="CC45" s="8">
        <f t="shared" si="32"/>
        <v>344</v>
      </c>
      <c r="CD45" s="8">
        <f t="shared" si="108"/>
        <v>0</v>
      </c>
      <c r="CE45" s="8">
        <f t="shared" si="109"/>
        <v>0</v>
      </c>
      <c r="CF45" s="8">
        <f t="shared" si="110"/>
        <v>344</v>
      </c>
    </row>
    <row r="46" spans="1:84" ht="13.5">
      <c r="A46" s="11" t="str">
        <f t="shared" si="0"/>
        <v>43</v>
      </c>
      <c r="B46" s="11">
        <f t="shared" si="73"/>
      </c>
      <c r="C46" s="12" t="s">
        <v>281</v>
      </c>
      <c r="D46" s="13">
        <v>1973</v>
      </c>
      <c r="E46" s="41">
        <f>ROUND(IF('Men''s Epée'!$A$3=1,AM46+BA46,BO46+CC46),0)</f>
        <v>336</v>
      </c>
      <c r="F46" s="14" t="s">
        <v>4</v>
      </c>
      <c r="G46" s="16">
        <f>IF(OR('Men''s Epée'!$A$3=1,'Men''s Epée'!$AN$3=TRUE),IF(OR(F46&gt;=49,ISNUMBER(F46)=FALSE),0,VLOOKUP(F46,PointTable,G$3,TRUE)),0)</f>
        <v>0</v>
      </c>
      <c r="H46" s="15">
        <v>24</v>
      </c>
      <c r="I46" s="16">
        <f>IF(OR('Men''s Epée'!$A$3=1,'Men''s Epée'!$AO$3=TRUE),IF(OR(H46&gt;=49,ISNUMBER(H46)=FALSE),0,VLOOKUP(H46,PointTable,I$3,TRUE)),0)</f>
        <v>336</v>
      </c>
      <c r="J46" s="15" t="s">
        <v>4</v>
      </c>
      <c r="K46" s="16">
        <f>IF(OR('Men''s Epée'!$A$3=1,'Men''s Epée'!$AP$3=TRUE),IF(OR(J46&gt;=33,ISNUMBER(J46)=FALSE),0,VLOOKUP(J46,PointTable,K$3,TRUE)),0)</f>
        <v>0</v>
      </c>
      <c r="L46" s="15" t="s">
        <v>4</v>
      </c>
      <c r="M46" s="16">
        <f>IF(OR('Men''s Epée'!$A$3=1,'Men''s Epée'!$AQ$3=TRUE),IF(OR(L46&gt;=49,ISNUMBER(L46)=FALSE),0,VLOOKUP(L46,PointTable,M$3,TRUE)),0)</f>
        <v>0</v>
      </c>
      <c r="N46" s="17"/>
      <c r="O46" s="17"/>
      <c r="P46" s="17"/>
      <c r="Q46" s="17"/>
      <c r="R46" s="17"/>
      <c r="S46" s="17"/>
      <c r="T46" s="17"/>
      <c r="U46" s="17"/>
      <c r="V46" s="17"/>
      <c r="W46" s="18"/>
      <c r="X46" s="17"/>
      <c r="Y46" s="17"/>
      <c r="Z46" s="17"/>
      <c r="AA46" s="18"/>
      <c r="AC46" s="19">
        <f t="shared" si="74"/>
        <v>0</v>
      </c>
      <c r="AD46" s="19">
        <f t="shared" si="75"/>
        <v>0</v>
      </c>
      <c r="AE46" s="19">
        <f t="shared" si="76"/>
        <v>0</v>
      </c>
      <c r="AF46" s="19">
        <f t="shared" si="77"/>
        <v>0</v>
      </c>
      <c r="AG46" s="19">
        <f t="shared" si="78"/>
        <v>0</v>
      </c>
      <c r="AH46" s="19">
        <f t="shared" si="79"/>
        <v>0</v>
      </c>
      <c r="AI46" s="19">
        <f t="shared" si="80"/>
        <v>0</v>
      </c>
      <c r="AJ46" s="19">
        <f t="shared" si="81"/>
        <v>0</v>
      </c>
      <c r="AK46" s="19">
        <f t="shared" si="82"/>
        <v>0</v>
      </c>
      <c r="AL46" s="19">
        <f t="shared" si="83"/>
        <v>0</v>
      </c>
      <c r="AM46" s="19">
        <f t="shared" si="3"/>
        <v>0</v>
      </c>
      <c r="AN46" s="19">
        <f t="shared" si="84"/>
        <v>0</v>
      </c>
      <c r="AO46" s="19">
        <f t="shared" si="85"/>
        <v>336</v>
      </c>
      <c r="AP46" s="19">
        <f t="shared" si="86"/>
        <v>0</v>
      </c>
      <c r="AQ46" s="19">
        <f t="shared" si="87"/>
        <v>0</v>
      </c>
      <c r="AR46" s="19">
        <f t="shared" si="8"/>
        <v>0</v>
      </c>
      <c r="AS46" s="19">
        <f t="shared" si="9"/>
        <v>0</v>
      </c>
      <c r="AT46" s="19">
        <f t="shared" si="10"/>
        <v>0</v>
      </c>
      <c r="AU46" s="19">
        <f t="shared" si="11"/>
        <v>0</v>
      </c>
      <c r="AV46" s="19">
        <f t="shared" si="12"/>
        <v>0</v>
      </c>
      <c r="AW46" s="19">
        <f t="shared" si="88"/>
        <v>0</v>
      </c>
      <c r="AX46" s="19">
        <f t="shared" si="89"/>
        <v>0</v>
      </c>
      <c r="AY46" s="19">
        <f t="shared" si="90"/>
        <v>0</v>
      </c>
      <c r="AZ46" s="19">
        <f t="shared" si="91"/>
        <v>0</v>
      </c>
      <c r="BA46" s="19">
        <f t="shared" si="17"/>
        <v>336</v>
      </c>
      <c r="BB46" s="19">
        <f t="shared" si="92"/>
        <v>0</v>
      </c>
      <c r="BC46" s="19">
        <f t="shared" si="93"/>
        <v>0</v>
      </c>
      <c r="BE46" s="20">
        <f t="shared" si="94"/>
        <v>0</v>
      </c>
      <c r="BF46" s="20">
        <f t="shared" si="95"/>
        <v>0</v>
      </c>
      <c r="BG46" s="20">
        <f t="shared" si="96"/>
        <v>0</v>
      </c>
      <c r="BH46" s="20">
        <f t="shared" si="97"/>
        <v>0</v>
      </c>
      <c r="BI46" s="20">
        <f t="shared" si="98"/>
        <v>0</v>
      </c>
      <c r="BJ46" s="20">
        <f t="shared" si="99"/>
        <v>0</v>
      </c>
      <c r="BK46" s="20">
        <f t="shared" si="100"/>
        <v>0</v>
      </c>
      <c r="BL46" s="20">
        <f t="shared" si="101"/>
        <v>0</v>
      </c>
      <c r="BM46" s="20">
        <f t="shared" si="102"/>
        <v>0</v>
      </c>
      <c r="BN46" s="20">
        <f t="shared" si="103"/>
        <v>0</v>
      </c>
      <c r="BO46" s="8">
        <f t="shared" si="22"/>
        <v>0</v>
      </c>
      <c r="BP46" s="8">
        <f>IF('Men''s Epée'!$AN$3=TRUE,G46,0)</f>
        <v>0</v>
      </c>
      <c r="BQ46" s="8">
        <f>IF('Men''s Epée'!$AO$3=TRUE,I46,0)</f>
        <v>336</v>
      </c>
      <c r="BR46" s="8">
        <f>IF('Men''s Epée'!$AP$3=TRUE,K46,0)</f>
        <v>0</v>
      </c>
      <c r="BS46" s="8">
        <f>IF('Men''s Epée'!$AQ$3=TRUE,M46,0)</f>
        <v>0</v>
      </c>
      <c r="BT46" s="8">
        <f t="shared" si="23"/>
        <v>0</v>
      </c>
      <c r="BU46" s="8">
        <f t="shared" si="24"/>
        <v>0</v>
      </c>
      <c r="BV46" s="8">
        <f t="shared" si="25"/>
        <v>0</v>
      </c>
      <c r="BW46" s="8">
        <f t="shared" si="26"/>
        <v>0</v>
      </c>
      <c r="BX46" s="8">
        <f t="shared" si="27"/>
        <v>0</v>
      </c>
      <c r="BY46" s="20">
        <f t="shared" si="104"/>
        <v>0</v>
      </c>
      <c r="BZ46" s="20">
        <f t="shared" si="105"/>
        <v>0</v>
      </c>
      <c r="CA46" s="20">
        <f t="shared" si="106"/>
        <v>0</v>
      </c>
      <c r="CB46" s="20">
        <f t="shared" si="107"/>
        <v>0</v>
      </c>
      <c r="CC46" s="8">
        <f t="shared" si="32"/>
        <v>336</v>
      </c>
      <c r="CD46" s="8">
        <f t="shared" si="108"/>
        <v>0</v>
      </c>
      <c r="CE46" s="8">
        <f t="shared" si="109"/>
        <v>0</v>
      </c>
      <c r="CF46" s="8">
        <f t="shared" si="110"/>
        <v>336</v>
      </c>
    </row>
    <row r="47" spans="1:84" ht="13.5">
      <c r="A47" s="11" t="str">
        <f t="shared" si="0"/>
        <v>44</v>
      </c>
      <c r="B47" s="11">
        <f t="shared" si="73"/>
      </c>
      <c r="C47" s="12" t="s">
        <v>148</v>
      </c>
      <c r="D47" s="13">
        <v>1978</v>
      </c>
      <c r="E47" s="41">
        <f>ROUND(IF('Men''s Epée'!$A$3=1,AM47+BA47,BO47+CC47),0)</f>
        <v>330</v>
      </c>
      <c r="F47" s="14" t="s">
        <v>4</v>
      </c>
      <c r="G47" s="16">
        <f>IF(OR('Men''s Epée'!$A$3=1,'Men''s Epée'!$AN$3=TRUE),IF(OR(F47&gt;=49,ISNUMBER(F47)=FALSE),0,VLOOKUP(F47,PointTable,G$3,TRUE)),0)</f>
        <v>0</v>
      </c>
      <c r="H47" s="15" t="s">
        <v>4</v>
      </c>
      <c r="I47" s="16">
        <f>IF(OR('Men''s Epée'!$A$3=1,'Men''s Epée'!$AO$3=TRUE),IF(OR(H47&gt;=49,ISNUMBER(H47)=FALSE),0,VLOOKUP(H47,PointTable,I$3,TRUE)),0)</f>
        <v>0</v>
      </c>
      <c r="J47" s="15" t="s">
        <v>4</v>
      </c>
      <c r="K47" s="16">
        <f>IF(OR('Men''s Epée'!$A$3=1,'Men''s Epée'!$AP$3=TRUE),IF(OR(J47&gt;=33,ISNUMBER(J47)=FALSE),0,VLOOKUP(J47,PointTable,K$3,TRUE)),0)</f>
        <v>0</v>
      </c>
      <c r="L47" s="15">
        <v>21</v>
      </c>
      <c r="M47" s="16">
        <f>IF(OR('Men''s Epée'!$A$3=1,'Men''s Epée'!$AQ$3=TRUE),IF(OR(L47&gt;=49,ISNUMBER(L47)=FALSE),0,VLOOKUP(L47,PointTable,M$3,TRUE)),0)</f>
        <v>330</v>
      </c>
      <c r="N47" s="17"/>
      <c r="O47" s="17"/>
      <c r="P47" s="17"/>
      <c r="Q47" s="17"/>
      <c r="R47" s="17"/>
      <c r="S47" s="17"/>
      <c r="T47" s="17"/>
      <c r="U47" s="17"/>
      <c r="V47" s="17"/>
      <c r="W47" s="18"/>
      <c r="X47" s="17"/>
      <c r="Y47" s="17"/>
      <c r="Z47" s="17"/>
      <c r="AA47" s="18"/>
      <c r="AC47" s="19">
        <f t="shared" si="74"/>
        <v>0</v>
      </c>
      <c r="AD47" s="19">
        <f t="shared" si="75"/>
        <v>0</v>
      </c>
      <c r="AE47" s="19">
        <f t="shared" si="76"/>
        <v>0</v>
      </c>
      <c r="AF47" s="19">
        <f t="shared" si="77"/>
        <v>0</v>
      </c>
      <c r="AG47" s="19">
        <f t="shared" si="78"/>
        <v>0</v>
      </c>
      <c r="AH47" s="19">
        <f t="shared" si="79"/>
        <v>0</v>
      </c>
      <c r="AI47" s="19">
        <f t="shared" si="80"/>
        <v>0</v>
      </c>
      <c r="AJ47" s="19">
        <f t="shared" si="81"/>
        <v>0</v>
      </c>
      <c r="AK47" s="19">
        <f t="shared" si="82"/>
        <v>0</v>
      </c>
      <c r="AL47" s="19">
        <f t="shared" si="83"/>
        <v>0</v>
      </c>
      <c r="AM47" s="19">
        <f t="shared" si="3"/>
        <v>0</v>
      </c>
      <c r="AN47" s="19">
        <f t="shared" si="84"/>
        <v>0</v>
      </c>
      <c r="AO47" s="19">
        <f t="shared" si="85"/>
        <v>0</v>
      </c>
      <c r="AP47" s="19">
        <f t="shared" si="86"/>
        <v>0</v>
      </c>
      <c r="AQ47" s="19">
        <f t="shared" si="87"/>
        <v>330</v>
      </c>
      <c r="AR47" s="19">
        <f t="shared" si="8"/>
        <v>0</v>
      </c>
      <c r="AS47" s="19">
        <f t="shared" si="9"/>
        <v>0</v>
      </c>
      <c r="AT47" s="19">
        <f t="shared" si="10"/>
        <v>0</v>
      </c>
      <c r="AU47" s="19">
        <f t="shared" si="11"/>
        <v>0</v>
      </c>
      <c r="AV47" s="19">
        <f t="shared" si="12"/>
        <v>0</v>
      </c>
      <c r="AW47" s="19">
        <f t="shared" si="88"/>
        <v>0</v>
      </c>
      <c r="AX47" s="19">
        <f t="shared" si="89"/>
        <v>0</v>
      </c>
      <c r="AY47" s="19">
        <f t="shared" si="90"/>
        <v>0</v>
      </c>
      <c r="AZ47" s="19">
        <f t="shared" si="91"/>
        <v>0</v>
      </c>
      <c r="BA47" s="19">
        <f t="shared" si="17"/>
        <v>330</v>
      </c>
      <c r="BB47" s="19">
        <f t="shared" si="92"/>
        <v>0</v>
      </c>
      <c r="BC47" s="19">
        <f t="shared" si="93"/>
        <v>0</v>
      </c>
      <c r="BE47" s="20">
        <f t="shared" si="94"/>
        <v>0</v>
      </c>
      <c r="BF47" s="20">
        <f t="shared" si="95"/>
        <v>0</v>
      </c>
      <c r="BG47" s="20">
        <f t="shared" si="96"/>
        <v>0</v>
      </c>
      <c r="BH47" s="20">
        <f t="shared" si="97"/>
        <v>0</v>
      </c>
      <c r="BI47" s="20">
        <f t="shared" si="98"/>
        <v>0</v>
      </c>
      <c r="BJ47" s="20">
        <f t="shared" si="99"/>
        <v>0</v>
      </c>
      <c r="BK47" s="20">
        <f t="shared" si="100"/>
        <v>0</v>
      </c>
      <c r="BL47" s="20">
        <f t="shared" si="101"/>
        <v>0</v>
      </c>
      <c r="BM47" s="20">
        <f t="shared" si="102"/>
        <v>0</v>
      </c>
      <c r="BN47" s="20">
        <f t="shared" si="103"/>
        <v>0</v>
      </c>
      <c r="BO47" s="8">
        <f t="shared" si="22"/>
        <v>0</v>
      </c>
      <c r="BP47" s="8">
        <f>IF('Men''s Epée'!$AN$3=TRUE,G47,0)</f>
        <v>0</v>
      </c>
      <c r="BQ47" s="8">
        <f>IF('Men''s Epée'!$AO$3=TRUE,I47,0)</f>
        <v>0</v>
      </c>
      <c r="BR47" s="8">
        <f>IF('Men''s Epée'!$AP$3=TRUE,K47,0)</f>
        <v>0</v>
      </c>
      <c r="BS47" s="8">
        <f>IF('Men''s Epée'!$AQ$3=TRUE,M47,0)</f>
        <v>330</v>
      </c>
      <c r="BT47" s="8">
        <f t="shared" si="23"/>
        <v>0</v>
      </c>
      <c r="BU47" s="8">
        <f t="shared" si="24"/>
        <v>0</v>
      </c>
      <c r="BV47" s="8">
        <f t="shared" si="25"/>
        <v>0</v>
      </c>
      <c r="BW47" s="8">
        <f t="shared" si="26"/>
        <v>0</v>
      </c>
      <c r="BX47" s="8">
        <f t="shared" si="27"/>
        <v>0</v>
      </c>
      <c r="BY47" s="20">
        <f t="shared" si="104"/>
        <v>0</v>
      </c>
      <c r="BZ47" s="20">
        <f t="shared" si="105"/>
        <v>0</v>
      </c>
      <c r="CA47" s="20">
        <f t="shared" si="106"/>
        <v>0</v>
      </c>
      <c r="CB47" s="20">
        <f t="shared" si="107"/>
        <v>0</v>
      </c>
      <c r="CC47" s="8">
        <f t="shared" si="32"/>
        <v>330</v>
      </c>
      <c r="CD47" s="8">
        <f t="shared" si="108"/>
        <v>0</v>
      </c>
      <c r="CE47" s="8">
        <f t="shared" si="109"/>
        <v>0</v>
      </c>
      <c r="CF47" s="8">
        <f t="shared" si="110"/>
        <v>330</v>
      </c>
    </row>
    <row r="48" spans="1:84" ht="13.5">
      <c r="A48" s="11" t="str">
        <f t="shared" si="0"/>
        <v>45</v>
      </c>
      <c r="B48" s="11" t="str">
        <f t="shared" si="73"/>
        <v>#</v>
      </c>
      <c r="C48" s="43" t="s">
        <v>449</v>
      </c>
      <c r="D48" s="13">
        <v>1988</v>
      </c>
      <c r="E48" s="41">
        <f>ROUND(IF('Men''s Epée'!$A$3=1,AM48+BA48,BO48+CC48),0)</f>
        <v>300</v>
      </c>
      <c r="F48" s="14" t="s">
        <v>4</v>
      </c>
      <c r="G48" s="16">
        <f>IF(OR('Men''s Epée'!$A$3=1,'Men''s Epée'!$AN$3=TRUE),IF(OR(F48&gt;=49,ISNUMBER(F48)=FALSE),0,VLOOKUP(F48,PointTable,G$3,TRUE)),0)</f>
        <v>0</v>
      </c>
      <c r="H48" s="15" t="s">
        <v>4</v>
      </c>
      <c r="I48" s="16">
        <f>IF(OR('Men''s Epée'!$A$3=1,'Men''s Epée'!$AO$3=TRUE),IF(OR(H48&gt;=49,ISNUMBER(H48)=FALSE),0,VLOOKUP(H48,PointTable,I$3,TRUE)),0)</f>
        <v>0</v>
      </c>
      <c r="J48" s="15" t="s">
        <v>4</v>
      </c>
      <c r="K48" s="16">
        <f>IF(OR('Men''s Epée'!$A$3=1,'Men''s Epée'!$AP$3=TRUE),IF(OR(J48&gt;=33,ISNUMBER(J48)=FALSE),0,VLOOKUP(J48,PointTable,K$3,TRUE)),0)</f>
        <v>0</v>
      </c>
      <c r="L48" s="15">
        <v>27</v>
      </c>
      <c r="M48" s="16">
        <f>IF(OR('Men''s Epée'!$A$3=1,'Men''s Epée'!$AQ$3=TRUE),IF(OR(L48&gt;=49,ISNUMBER(L48)=FALSE),0,VLOOKUP(L48,PointTable,M$3,TRUE)),0)</f>
        <v>300</v>
      </c>
      <c r="N48" s="17"/>
      <c r="O48" s="17"/>
      <c r="P48" s="17"/>
      <c r="Q48" s="17"/>
      <c r="R48" s="17"/>
      <c r="S48" s="17"/>
      <c r="T48" s="17"/>
      <c r="U48" s="17"/>
      <c r="V48" s="17"/>
      <c r="W48" s="18"/>
      <c r="X48" s="17"/>
      <c r="Y48" s="17"/>
      <c r="Z48" s="17"/>
      <c r="AA48" s="18"/>
      <c r="AC48" s="19">
        <f t="shared" si="74"/>
        <v>0</v>
      </c>
      <c r="AD48" s="19">
        <f t="shared" si="75"/>
        <v>0</v>
      </c>
      <c r="AE48" s="19">
        <f t="shared" si="76"/>
        <v>0</v>
      </c>
      <c r="AF48" s="19">
        <f t="shared" si="77"/>
        <v>0</v>
      </c>
      <c r="AG48" s="19">
        <f t="shared" si="78"/>
        <v>0</v>
      </c>
      <c r="AH48" s="19">
        <f t="shared" si="79"/>
        <v>0</v>
      </c>
      <c r="AI48" s="19">
        <f t="shared" si="80"/>
        <v>0</v>
      </c>
      <c r="AJ48" s="19">
        <f t="shared" si="81"/>
        <v>0</v>
      </c>
      <c r="AK48" s="19">
        <f t="shared" si="82"/>
        <v>0</v>
      </c>
      <c r="AL48" s="19">
        <f t="shared" si="83"/>
        <v>0</v>
      </c>
      <c r="AM48" s="19">
        <f t="shared" si="3"/>
        <v>0</v>
      </c>
      <c r="AN48" s="19">
        <f t="shared" si="84"/>
        <v>0</v>
      </c>
      <c r="AO48" s="19">
        <f t="shared" si="85"/>
        <v>0</v>
      </c>
      <c r="AP48" s="19">
        <f t="shared" si="86"/>
        <v>0</v>
      </c>
      <c r="AQ48" s="19">
        <f t="shared" si="87"/>
        <v>300</v>
      </c>
      <c r="AR48" s="19">
        <f t="shared" si="8"/>
        <v>0</v>
      </c>
      <c r="AS48" s="19">
        <f t="shared" si="9"/>
        <v>0</v>
      </c>
      <c r="AT48" s="19">
        <f t="shared" si="10"/>
        <v>0</v>
      </c>
      <c r="AU48" s="19">
        <f t="shared" si="11"/>
        <v>0</v>
      </c>
      <c r="AV48" s="19">
        <f t="shared" si="12"/>
        <v>0</v>
      </c>
      <c r="AW48" s="19">
        <f t="shared" si="88"/>
        <v>0</v>
      </c>
      <c r="AX48" s="19">
        <f t="shared" si="89"/>
        <v>0</v>
      </c>
      <c r="AY48" s="19">
        <f t="shared" si="90"/>
        <v>0</v>
      </c>
      <c r="AZ48" s="19">
        <f t="shared" si="91"/>
        <v>0</v>
      </c>
      <c r="BA48" s="19">
        <f t="shared" si="17"/>
        <v>300</v>
      </c>
      <c r="BB48" s="19">
        <f t="shared" si="92"/>
        <v>0</v>
      </c>
      <c r="BC48" s="19">
        <f t="shared" si="93"/>
        <v>0</v>
      </c>
      <c r="BE48" s="20">
        <f t="shared" si="94"/>
        <v>0</v>
      </c>
      <c r="BF48" s="20">
        <f t="shared" si="95"/>
        <v>0</v>
      </c>
      <c r="BG48" s="20">
        <f t="shared" si="96"/>
        <v>0</v>
      </c>
      <c r="BH48" s="20">
        <f t="shared" si="97"/>
        <v>0</v>
      </c>
      <c r="BI48" s="20">
        <f t="shared" si="98"/>
        <v>0</v>
      </c>
      <c r="BJ48" s="20">
        <f t="shared" si="99"/>
        <v>0</v>
      </c>
      <c r="BK48" s="20">
        <f t="shared" si="100"/>
        <v>0</v>
      </c>
      <c r="BL48" s="20">
        <f t="shared" si="101"/>
        <v>0</v>
      </c>
      <c r="BM48" s="20">
        <f t="shared" si="102"/>
        <v>0</v>
      </c>
      <c r="BN48" s="20">
        <f t="shared" si="103"/>
        <v>0</v>
      </c>
      <c r="BO48" s="8">
        <f t="shared" si="22"/>
        <v>0</v>
      </c>
      <c r="BP48" s="8">
        <f>IF('Men''s Epée'!$AN$3=TRUE,G48,0)</f>
        <v>0</v>
      </c>
      <c r="BQ48" s="8">
        <f>IF('Men''s Epée'!$AO$3=TRUE,I48,0)</f>
        <v>0</v>
      </c>
      <c r="BR48" s="8">
        <f>IF('Men''s Epée'!$AP$3=TRUE,K48,0)</f>
        <v>0</v>
      </c>
      <c r="BS48" s="8">
        <f>IF('Men''s Epée'!$AQ$3=TRUE,M48,0)</f>
        <v>300</v>
      </c>
      <c r="BT48" s="8">
        <f t="shared" si="23"/>
        <v>0</v>
      </c>
      <c r="BU48" s="8">
        <f t="shared" si="24"/>
        <v>0</v>
      </c>
      <c r="BV48" s="8">
        <f t="shared" si="25"/>
        <v>0</v>
      </c>
      <c r="BW48" s="8">
        <f t="shared" si="26"/>
        <v>0</v>
      </c>
      <c r="BX48" s="8">
        <f t="shared" si="27"/>
        <v>0</v>
      </c>
      <c r="BY48" s="20">
        <f t="shared" si="104"/>
        <v>0</v>
      </c>
      <c r="BZ48" s="20">
        <f t="shared" si="105"/>
        <v>0</v>
      </c>
      <c r="CA48" s="20">
        <f t="shared" si="106"/>
        <v>0</v>
      </c>
      <c r="CB48" s="20">
        <f t="shared" si="107"/>
        <v>0</v>
      </c>
      <c r="CC48" s="8">
        <f t="shared" si="32"/>
        <v>300</v>
      </c>
      <c r="CD48" s="8">
        <f t="shared" si="108"/>
        <v>0</v>
      </c>
      <c r="CE48" s="8">
        <f t="shared" si="109"/>
        <v>0</v>
      </c>
      <c r="CF48" s="8">
        <f t="shared" si="110"/>
        <v>300</v>
      </c>
    </row>
    <row r="49" spans="1:84" ht="13.5">
      <c r="A49" s="11" t="str">
        <f t="shared" si="0"/>
        <v>46</v>
      </c>
      <c r="B49" s="11" t="str">
        <f t="shared" si="73"/>
        <v>#</v>
      </c>
      <c r="C49" s="12" t="s">
        <v>360</v>
      </c>
      <c r="D49" s="13">
        <v>1985</v>
      </c>
      <c r="E49" s="41">
        <f>ROUND(IF('Men''s Epée'!$A$3=1,AM49+BA49,BO49+CC49),0)</f>
        <v>289</v>
      </c>
      <c r="F49" s="14" t="s">
        <v>4</v>
      </c>
      <c r="G49" s="16">
        <f>IF(OR('Men''s Epée'!$A$3=1,'Men''s Epée'!$AN$3=TRUE),IF(OR(F49&gt;=49,ISNUMBER(F49)=FALSE),0,VLOOKUP(F49,PointTable,G$3,TRUE)),0)</f>
        <v>0</v>
      </c>
      <c r="H49" s="15" t="s">
        <v>4</v>
      </c>
      <c r="I49" s="16">
        <f>IF(OR('Men''s Epée'!$A$3=1,'Men''s Epée'!$AO$3=TRUE),IF(OR(H49&gt;=49,ISNUMBER(H49)=FALSE),0,VLOOKUP(H49,PointTable,I$3,TRUE)),0)</f>
        <v>0</v>
      </c>
      <c r="J49" s="15">
        <v>25</v>
      </c>
      <c r="K49" s="16">
        <f>IF(OR('Men''s Epée'!$A$3=1,'Men''s Epée'!$AP$3=TRUE),IF(OR(J49&gt;=33,ISNUMBER(J49)=FALSE),0,VLOOKUP(J49,PointTable,K$3,TRUE)),0)</f>
        <v>289</v>
      </c>
      <c r="L49" s="15" t="s">
        <v>4</v>
      </c>
      <c r="M49" s="16">
        <f>IF(OR('Men''s Epée'!$A$3=1,'Men''s Epée'!$AQ$3=TRUE),IF(OR(L49&gt;=49,ISNUMBER(L49)=FALSE),0,VLOOKUP(L49,PointTable,M$3,TRUE)),0)</f>
        <v>0</v>
      </c>
      <c r="N49" s="17"/>
      <c r="O49" s="17"/>
      <c r="P49" s="17"/>
      <c r="Q49" s="17"/>
      <c r="R49" s="17"/>
      <c r="S49" s="17"/>
      <c r="T49" s="17"/>
      <c r="U49" s="17"/>
      <c r="V49" s="17"/>
      <c r="W49" s="18"/>
      <c r="X49" s="17"/>
      <c r="Y49" s="17"/>
      <c r="Z49" s="17"/>
      <c r="AA49" s="18"/>
      <c r="AC49" s="19">
        <f t="shared" si="74"/>
        <v>0</v>
      </c>
      <c r="AD49" s="19">
        <f t="shared" si="75"/>
        <v>0</v>
      </c>
      <c r="AE49" s="19">
        <f t="shared" si="76"/>
        <v>0</v>
      </c>
      <c r="AF49" s="19">
        <f t="shared" si="77"/>
        <v>0</v>
      </c>
      <c r="AG49" s="19">
        <f t="shared" si="78"/>
        <v>0</v>
      </c>
      <c r="AH49" s="19">
        <f t="shared" si="79"/>
        <v>0</v>
      </c>
      <c r="AI49" s="19">
        <f t="shared" si="80"/>
        <v>0</v>
      </c>
      <c r="AJ49" s="19">
        <f t="shared" si="81"/>
        <v>0</v>
      </c>
      <c r="AK49" s="19">
        <f t="shared" si="82"/>
        <v>0</v>
      </c>
      <c r="AL49" s="19">
        <f t="shared" si="83"/>
        <v>0</v>
      </c>
      <c r="AM49" s="19">
        <f t="shared" si="3"/>
        <v>0</v>
      </c>
      <c r="AN49" s="19">
        <f t="shared" si="84"/>
        <v>0</v>
      </c>
      <c r="AO49" s="19">
        <f t="shared" si="85"/>
        <v>0</v>
      </c>
      <c r="AP49" s="19">
        <f t="shared" si="86"/>
        <v>289</v>
      </c>
      <c r="AQ49" s="19">
        <f t="shared" si="87"/>
        <v>0</v>
      </c>
      <c r="AR49" s="19">
        <f t="shared" si="8"/>
        <v>0</v>
      </c>
      <c r="AS49" s="19">
        <f t="shared" si="9"/>
        <v>0</v>
      </c>
      <c r="AT49" s="19">
        <f t="shared" si="10"/>
        <v>0</v>
      </c>
      <c r="AU49" s="19">
        <f t="shared" si="11"/>
        <v>0</v>
      </c>
      <c r="AV49" s="19">
        <f t="shared" si="12"/>
        <v>0</v>
      </c>
      <c r="AW49" s="19">
        <f t="shared" si="88"/>
        <v>0</v>
      </c>
      <c r="AX49" s="19">
        <f t="shared" si="89"/>
        <v>0</v>
      </c>
      <c r="AY49" s="19">
        <f t="shared" si="90"/>
        <v>0</v>
      </c>
      <c r="AZ49" s="19">
        <f t="shared" si="91"/>
        <v>0</v>
      </c>
      <c r="BA49" s="19">
        <f t="shared" si="17"/>
        <v>289</v>
      </c>
      <c r="BB49" s="19">
        <f t="shared" si="92"/>
        <v>0</v>
      </c>
      <c r="BC49" s="19">
        <f t="shared" si="93"/>
        <v>0</v>
      </c>
      <c r="BE49" s="20">
        <f t="shared" si="94"/>
        <v>0</v>
      </c>
      <c r="BF49" s="20">
        <f t="shared" si="95"/>
        <v>0</v>
      </c>
      <c r="BG49" s="20">
        <f t="shared" si="96"/>
        <v>0</v>
      </c>
      <c r="BH49" s="20">
        <f t="shared" si="97"/>
        <v>0</v>
      </c>
      <c r="BI49" s="20">
        <f t="shared" si="98"/>
        <v>0</v>
      </c>
      <c r="BJ49" s="20">
        <f t="shared" si="99"/>
        <v>0</v>
      </c>
      <c r="BK49" s="20">
        <f t="shared" si="100"/>
        <v>0</v>
      </c>
      <c r="BL49" s="20">
        <f t="shared" si="101"/>
        <v>0</v>
      </c>
      <c r="BM49" s="20">
        <f t="shared" si="102"/>
        <v>0</v>
      </c>
      <c r="BN49" s="20">
        <f t="shared" si="103"/>
        <v>0</v>
      </c>
      <c r="BO49" s="8">
        <f t="shared" si="22"/>
        <v>0</v>
      </c>
      <c r="BP49" s="8">
        <f>IF('Men''s Epée'!$AN$3=TRUE,G49,0)</f>
        <v>0</v>
      </c>
      <c r="BQ49" s="8">
        <f>IF('Men''s Epée'!$AO$3=TRUE,I49,0)</f>
        <v>0</v>
      </c>
      <c r="BR49" s="8">
        <f>IF('Men''s Epée'!$AP$3=TRUE,K49,0)</f>
        <v>289</v>
      </c>
      <c r="BS49" s="8">
        <f>IF('Men''s Epée'!$AQ$3=TRUE,M49,0)</f>
        <v>0</v>
      </c>
      <c r="BT49" s="8">
        <f t="shared" si="23"/>
        <v>0</v>
      </c>
      <c r="BU49" s="8">
        <f t="shared" si="24"/>
        <v>0</v>
      </c>
      <c r="BV49" s="8">
        <f t="shared" si="25"/>
        <v>0</v>
      </c>
      <c r="BW49" s="8">
        <f t="shared" si="26"/>
        <v>0</v>
      </c>
      <c r="BX49" s="8">
        <f t="shared" si="27"/>
        <v>0</v>
      </c>
      <c r="BY49" s="20">
        <f t="shared" si="104"/>
        <v>0</v>
      </c>
      <c r="BZ49" s="20">
        <f t="shared" si="105"/>
        <v>0</v>
      </c>
      <c r="CA49" s="20">
        <f t="shared" si="106"/>
        <v>0</v>
      </c>
      <c r="CB49" s="20">
        <f t="shared" si="107"/>
        <v>0</v>
      </c>
      <c r="CC49" s="8">
        <f t="shared" si="32"/>
        <v>289</v>
      </c>
      <c r="CD49" s="8">
        <f t="shared" si="108"/>
        <v>0</v>
      </c>
      <c r="CE49" s="8">
        <f t="shared" si="109"/>
        <v>0</v>
      </c>
      <c r="CF49" s="8">
        <f t="shared" si="110"/>
        <v>289</v>
      </c>
    </row>
    <row r="50" spans="1:84" ht="13.5">
      <c r="A50" s="11" t="str">
        <f t="shared" si="0"/>
        <v>47</v>
      </c>
      <c r="B50" s="11" t="str">
        <f t="shared" si="73"/>
        <v>#</v>
      </c>
      <c r="C50" s="12" t="s">
        <v>187</v>
      </c>
      <c r="D50" s="13">
        <v>1984</v>
      </c>
      <c r="E50" s="41">
        <f>ROUND(IF('Men''s Epée'!$A$3=1,AM50+BA50,BO50+CC50),0)</f>
        <v>287</v>
      </c>
      <c r="F50" s="14" t="s">
        <v>4</v>
      </c>
      <c r="G50" s="16">
        <f>IF(OR('Men''s Epée'!$A$3=1,'Men''s Epée'!$AN$3=TRUE),IF(OR(F50&gt;=49,ISNUMBER(F50)=FALSE),0,VLOOKUP(F50,PointTable,G$3,TRUE)),0)</f>
        <v>0</v>
      </c>
      <c r="H50" s="15">
        <v>26</v>
      </c>
      <c r="I50" s="16">
        <f>IF(OR('Men''s Epée'!$A$3=1,'Men''s Epée'!$AO$3=TRUE),IF(OR(H50&gt;=49,ISNUMBER(H50)=FALSE),0,VLOOKUP(H50,PointTable,I$3,TRUE)),0)</f>
        <v>287</v>
      </c>
      <c r="J50" s="15" t="s">
        <v>4</v>
      </c>
      <c r="K50" s="16">
        <f>IF(OR('Men''s Epée'!$A$3=1,'Men''s Epée'!$AP$3=TRUE),IF(OR(J50&gt;=33,ISNUMBER(J50)=FALSE),0,VLOOKUP(J50,PointTable,K$3,TRUE)),0)</f>
        <v>0</v>
      </c>
      <c r="L50" s="15" t="s">
        <v>4</v>
      </c>
      <c r="M50" s="16">
        <f>IF(OR('Men''s Epée'!$A$3=1,'Men''s Epée'!$AQ$3=TRUE),IF(OR(L50&gt;=49,ISNUMBER(L50)=FALSE),0,VLOOKUP(L50,PointTable,M$3,TRUE)),0)</f>
        <v>0</v>
      </c>
      <c r="N50" s="17"/>
      <c r="O50" s="17"/>
      <c r="P50" s="17"/>
      <c r="Q50" s="17"/>
      <c r="R50" s="17"/>
      <c r="S50" s="17"/>
      <c r="T50" s="17"/>
      <c r="U50" s="17"/>
      <c r="V50" s="17"/>
      <c r="W50" s="18"/>
      <c r="X50" s="17"/>
      <c r="Y50" s="17"/>
      <c r="Z50" s="17"/>
      <c r="AA50" s="18"/>
      <c r="AC50" s="19">
        <f t="shared" si="74"/>
        <v>0</v>
      </c>
      <c r="AD50" s="19">
        <f t="shared" si="75"/>
        <v>0</v>
      </c>
      <c r="AE50" s="19">
        <f t="shared" si="76"/>
        <v>0</v>
      </c>
      <c r="AF50" s="19">
        <f t="shared" si="77"/>
        <v>0</v>
      </c>
      <c r="AG50" s="19">
        <f t="shared" si="78"/>
        <v>0</v>
      </c>
      <c r="AH50" s="19">
        <f t="shared" si="79"/>
        <v>0</v>
      </c>
      <c r="AI50" s="19">
        <f t="shared" si="80"/>
        <v>0</v>
      </c>
      <c r="AJ50" s="19">
        <f t="shared" si="81"/>
        <v>0</v>
      </c>
      <c r="AK50" s="19">
        <f t="shared" si="82"/>
        <v>0</v>
      </c>
      <c r="AL50" s="19">
        <f t="shared" si="83"/>
        <v>0</v>
      </c>
      <c r="AM50" s="19">
        <f t="shared" si="3"/>
        <v>0</v>
      </c>
      <c r="AN50" s="19">
        <f t="shared" si="84"/>
        <v>0</v>
      </c>
      <c r="AO50" s="19">
        <f t="shared" si="85"/>
        <v>287</v>
      </c>
      <c r="AP50" s="19">
        <f t="shared" si="86"/>
        <v>0</v>
      </c>
      <c r="AQ50" s="19">
        <f t="shared" si="87"/>
        <v>0</v>
      </c>
      <c r="AR50" s="19">
        <f t="shared" si="8"/>
        <v>0</v>
      </c>
      <c r="AS50" s="19">
        <f t="shared" si="9"/>
        <v>0</v>
      </c>
      <c r="AT50" s="19">
        <f t="shared" si="10"/>
        <v>0</v>
      </c>
      <c r="AU50" s="19">
        <f t="shared" si="11"/>
        <v>0</v>
      </c>
      <c r="AV50" s="19">
        <f t="shared" si="12"/>
        <v>0</v>
      </c>
      <c r="AW50" s="19">
        <f t="shared" si="88"/>
        <v>0</v>
      </c>
      <c r="AX50" s="19">
        <f t="shared" si="89"/>
        <v>0</v>
      </c>
      <c r="AY50" s="19">
        <f t="shared" si="90"/>
        <v>0</v>
      </c>
      <c r="AZ50" s="19">
        <f t="shared" si="91"/>
        <v>0</v>
      </c>
      <c r="BA50" s="19">
        <f t="shared" si="17"/>
        <v>287</v>
      </c>
      <c r="BB50" s="19">
        <f t="shared" si="92"/>
        <v>0</v>
      </c>
      <c r="BC50" s="19">
        <f t="shared" si="93"/>
        <v>0</v>
      </c>
      <c r="BE50" s="20">
        <f t="shared" si="94"/>
        <v>0</v>
      </c>
      <c r="BF50" s="20">
        <f t="shared" si="95"/>
        <v>0</v>
      </c>
      <c r="BG50" s="20">
        <f t="shared" si="96"/>
        <v>0</v>
      </c>
      <c r="BH50" s="20">
        <f t="shared" si="97"/>
        <v>0</v>
      </c>
      <c r="BI50" s="20">
        <f t="shared" si="98"/>
        <v>0</v>
      </c>
      <c r="BJ50" s="20">
        <f t="shared" si="99"/>
        <v>0</v>
      </c>
      <c r="BK50" s="20">
        <f t="shared" si="100"/>
        <v>0</v>
      </c>
      <c r="BL50" s="20">
        <f t="shared" si="101"/>
        <v>0</v>
      </c>
      <c r="BM50" s="20">
        <f t="shared" si="102"/>
        <v>0</v>
      </c>
      <c r="BN50" s="20">
        <f t="shared" si="103"/>
        <v>0</v>
      </c>
      <c r="BO50" s="8">
        <f t="shared" si="22"/>
        <v>0</v>
      </c>
      <c r="BP50" s="8">
        <f>IF('Men''s Epée'!$AN$3=TRUE,G50,0)</f>
        <v>0</v>
      </c>
      <c r="BQ50" s="8">
        <f>IF('Men''s Epée'!$AO$3=TRUE,I50,0)</f>
        <v>287</v>
      </c>
      <c r="BR50" s="8">
        <f>IF('Men''s Epée'!$AP$3=TRUE,K50,0)</f>
        <v>0</v>
      </c>
      <c r="BS50" s="8">
        <f>IF('Men''s Epée'!$AQ$3=TRUE,M50,0)</f>
        <v>0</v>
      </c>
      <c r="BT50" s="8">
        <f t="shared" si="23"/>
        <v>0</v>
      </c>
      <c r="BU50" s="8">
        <f t="shared" si="24"/>
        <v>0</v>
      </c>
      <c r="BV50" s="8">
        <f t="shared" si="25"/>
        <v>0</v>
      </c>
      <c r="BW50" s="8">
        <f t="shared" si="26"/>
        <v>0</v>
      </c>
      <c r="BX50" s="8">
        <f t="shared" si="27"/>
        <v>0</v>
      </c>
      <c r="BY50" s="20">
        <f t="shared" si="104"/>
        <v>0</v>
      </c>
      <c r="BZ50" s="20">
        <f t="shared" si="105"/>
        <v>0</v>
      </c>
      <c r="CA50" s="20">
        <f t="shared" si="106"/>
        <v>0</v>
      </c>
      <c r="CB50" s="20">
        <f t="shared" si="107"/>
        <v>0</v>
      </c>
      <c r="CC50" s="8">
        <f t="shared" si="32"/>
        <v>287</v>
      </c>
      <c r="CD50" s="8">
        <f t="shared" si="108"/>
        <v>0</v>
      </c>
      <c r="CE50" s="8">
        <f t="shared" si="109"/>
        <v>0</v>
      </c>
      <c r="CF50" s="8">
        <f t="shared" si="110"/>
        <v>287</v>
      </c>
    </row>
    <row r="51" spans="1:84" ht="13.5">
      <c r="A51" s="11" t="str">
        <f t="shared" si="0"/>
        <v>48</v>
      </c>
      <c r="B51" s="11" t="str">
        <f t="shared" si="73"/>
        <v>#</v>
      </c>
      <c r="C51" s="12" t="s">
        <v>369</v>
      </c>
      <c r="D51" s="13">
        <v>1988</v>
      </c>
      <c r="E51" s="41">
        <f>ROUND(IF('Men''s Epée'!$A$3=1,AM51+BA51,BO51+CC51),0)</f>
        <v>285</v>
      </c>
      <c r="F51" s="14" t="s">
        <v>4</v>
      </c>
      <c r="G51" s="16">
        <f>IF(OR('Men''s Epée'!$A$3=1,'Men''s Epée'!$AN$3=TRUE),IF(OR(F51&gt;=49,ISNUMBER(F51)=FALSE),0,VLOOKUP(F51,PointTable,G$3,TRUE)),0)</f>
        <v>0</v>
      </c>
      <c r="H51" s="15" t="s">
        <v>4</v>
      </c>
      <c r="I51" s="16">
        <f>IF(OR('Men''s Epée'!$A$3=1,'Men''s Epée'!$AO$3=TRUE),IF(OR(H51&gt;=49,ISNUMBER(H51)=FALSE),0,VLOOKUP(H51,PointTable,I$3,TRUE)),0)</f>
        <v>0</v>
      </c>
      <c r="J51" s="15">
        <v>27</v>
      </c>
      <c r="K51" s="16">
        <f>IF(OR('Men''s Epée'!$A$3=1,'Men''s Epée'!$AP$3=TRUE),IF(OR(J51&gt;=33,ISNUMBER(J51)=FALSE),0,VLOOKUP(J51,PointTable,K$3,TRUE)),0)</f>
        <v>285</v>
      </c>
      <c r="L51" s="15" t="s">
        <v>4</v>
      </c>
      <c r="M51" s="16">
        <f>IF(OR('Men''s Epée'!$A$3=1,'Men''s Epée'!$AQ$3=TRUE),IF(OR(L51&gt;=49,ISNUMBER(L51)=FALSE),0,VLOOKUP(L51,PointTable,M$3,TRUE)),0)</f>
        <v>0</v>
      </c>
      <c r="N51" s="17"/>
      <c r="O51" s="17"/>
      <c r="P51" s="17"/>
      <c r="Q51" s="17"/>
      <c r="R51" s="17"/>
      <c r="S51" s="17"/>
      <c r="T51" s="17"/>
      <c r="U51" s="17"/>
      <c r="V51" s="17"/>
      <c r="W51" s="18"/>
      <c r="X51" s="17"/>
      <c r="Y51" s="17"/>
      <c r="Z51" s="17"/>
      <c r="AA51" s="18"/>
      <c r="AC51" s="19">
        <f t="shared" si="74"/>
        <v>0</v>
      </c>
      <c r="AD51" s="19">
        <f t="shared" si="75"/>
        <v>0</v>
      </c>
      <c r="AE51" s="19">
        <f t="shared" si="76"/>
        <v>0</v>
      </c>
      <c r="AF51" s="19">
        <f t="shared" si="77"/>
        <v>0</v>
      </c>
      <c r="AG51" s="19">
        <f t="shared" si="78"/>
        <v>0</v>
      </c>
      <c r="AH51" s="19">
        <f t="shared" si="79"/>
        <v>0</v>
      </c>
      <c r="AI51" s="19">
        <f t="shared" si="80"/>
        <v>0</v>
      </c>
      <c r="AJ51" s="19">
        <f t="shared" si="81"/>
        <v>0</v>
      </c>
      <c r="AK51" s="19">
        <f t="shared" si="82"/>
        <v>0</v>
      </c>
      <c r="AL51" s="19">
        <f t="shared" si="83"/>
        <v>0</v>
      </c>
      <c r="AM51" s="19">
        <f t="shared" si="3"/>
        <v>0</v>
      </c>
      <c r="AN51" s="19">
        <f t="shared" si="84"/>
        <v>0</v>
      </c>
      <c r="AO51" s="19">
        <f t="shared" si="85"/>
        <v>0</v>
      </c>
      <c r="AP51" s="19">
        <f t="shared" si="86"/>
        <v>285</v>
      </c>
      <c r="AQ51" s="19">
        <f t="shared" si="87"/>
        <v>0</v>
      </c>
      <c r="AR51" s="19">
        <f t="shared" si="8"/>
        <v>0</v>
      </c>
      <c r="AS51" s="19">
        <f t="shared" si="9"/>
        <v>0</v>
      </c>
      <c r="AT51" s="19">
        <f t="shared" si="10"/>
        <v>0</v>
      </c>
      <c r="AU51" s="19">
        <f t="shared" si="11"/>
        <v>0</v>
      </c>
      <c r="AV51" s="19">
        <f t="shared" si="12"/>
        <v>0</v>
      </c>
      <c r="AW51" s="19">
        <f t="shared" si="88"/>
        <v>0</v>
      </c>
      <c r="AX51" s="19">
        <f t="shared" si="89"/>
        <v>0</v>
      </c>
      <c r="AY51" s="19">
        <f t="shared" si="90"/>
        <v>0</v>
      </c>
      <c r="AZ51" s="19">
        <f t="shared" si="91"/>
        <v>0</v>
      </c>
      <c r="BA51" s="19">
        <f t="shared" si="17"/>
        <v>285</v>
      </c>
      <c r="BB51" s="19">
        <f t="shared" si="92"/>
        <v>0</v>
      </c>
      <c r="BC51" s="19">
        <f t="shared" si="93"/>
        <v>0</v>
      </c>
      <c r="BE51" s="20">
        <f t="shared" si="94"/>
        <v>0</v>
      </c>
      <c r="BF51" s="20">
        <f t="shared" si="95"/>
        <v>0</v>
      </c>
      <c r="BG51" s="20">
        <f t="shared" si="96"/>
        <v>0</v>
      </c>
      <c r="BH51" s="20">
        <f t="shared" si="97"/>
        <v>0</v>
      </c>
      <c r="BI51" s="20">
        <f t="shared" si="98"/>
        <v>0</v>
      </c>
      <c r="BJ51" s="20">
        <f t="shared" si="99"/>
        <v>0</v>
      </c>
      <c r="BK51" s="20">
        <f t="shared" si="100"/>
        <v>0</v>
      </c>
      <c r="BL51" s="20">
        <f t="shared" si="101"/>
        <v>0</v>
      </c>
      <c r="BM51" s="20">
        <f t="shared" si="102"/>
        <v>0</v>
      </c>
      <c r="BN51" s="20">
        <f t="shared" si="103"/>
        <v>0</v>
      </c>
      <c r="BO51" s="8">
        <f t="shared" si="22"/>
        <v>0</v>
      </c>
      <c r="BP51" s="8">
        <f>IF('Men''s Epée'!$AN$3=TRUE,G51,0)</f>
        <v>0</v>
      </c>
      <c r="BQ51" s="8">
        <f>IF('Men''s Epée'!$AO$3=TRUE,I51,0)</f>
        <v>0</v>
      </c>
      <c r="BR51" s="8">
        <f>IF('Men''s Epée'!$AP$3=TRUE,K51,0)</f>
        <v>285</v>
      </c>
      <c r="BS51" s="8">
        <f>IF('Men''s Epée'!$AQ$3=TRUE,M51,0)</f>
        <v>0</v>
      </c>
      <c r="BT51" s="8">
        <f t="shared" si="23"/>
        <v>0</v>
      </c>
      <c r="BU51" s="8">
        <f t="shared" si="24"/>
        <v>0</v>
      </c>
      <c r="BV51" s="8">
        <f t="shared" si="25"/>
        <v>0</v>
      </c>
      <c r="BW51" s="8">
        <f t="shared" si="26"/>
        <v>0</v>
      </c>
      <c r="BX51" s="8">
        <f t="shared" si="27"/>
        <v>0</v>
      </c>
      <c r="BY51" s="20">
        <f t="shared" si="104"/>
        <v>0</v>
      </c>
      <c r="BZ51" s="20">
        <f t="shared" si="105"/>
        <v>0</v>
      </c>
      <c r="CA51" s="20">
        <f t="shared" si="106"/>
        <v>0</v>
      </c>
      <c r="CB51" s="20">
        <f t="shared" si="107"/>
        <v>0</v>
      </c>
      <c r="CC51" s="8">
        <f t="shared" si="32"/>
        <v>285</v>
      </c>
      <c r="CD51" s="8">
        <f t="shared" si="108"/>
        <v>0</v>
      </c>
      <c r="CE51" s="8">
        <f t="shared" si="109"/>
        <v>0</v>
      </c>
      <c r="CF51" s="8">
        <f t="shared" si="110"/>
        <v>285</v>
      </c>
    </row>
    <row r="52" spans="1:84" ht="13.5">
      <c r="A52" s="11" t="str">
        <f t="shared" si="0"/>
        <v>49</v>
      </c>
      <c r="B52" s="11">
        <f t="shared" si="73"/>
      </c>
      <c r="C52" s="12" t="s">
        <v>371</v>
      </c>
      <c r="D52" s="13">
        <v>1971</v>
      </c>
      <c r="E52" s="41">
        <f>ROUND(IF('Men''s Epée'!$A$3=1,AM52+BA52,BO52+CC52),0)</f>
        <v>283</v>
      </c>
      <c r="F52" s="14" t="s">
        <v>4</v>
      </c>
      <c r="G52" s="16">
        <f>IF(OR('Men''s Epée'!$A$3=1,'Men''s Epée'!$AN$3=TRUE),IF(OR(F52&gt;=49,ISNUMBER(F52)=FALSE),0,VLOOKUP(F52,PointTable,G$3,TRUE)),0)</f>
        <v>0</v>
      </c>
      <c r="H52" s="15" t="s">
        <v>4</v>
      </c>
      <c r="I52" s="16">
        <f>IF(OR('Men''s Epée'!$A$3=1,'Men''s Epée'!$AO$3=TRUE),IF(OR(H52&gt;=49,ISNUMBER(H52)=FALSE),0,VLOOKUP(H52,PointTable,I$3,TRUE)),0)</f>
        <v>0</v>
      </c>
      <c r="J52" s="15">
        <v>28</v>
      </c>
      <c r="K52" s="16">
        <f>IF(OR('Men''s Epée'!$A$3=1,'Men''s Epée'!$AP$3=TRUE),IF(OR(J52&gt;=33,ISNUMBER(J52)=FALSE),0,VLOOKUP(J52,PointTable,K$3,TRUE)),0)</f>
        <v>283</v>
      </c>
      <c r="L52" s="15" t="s">
        <v>4</v>
      </c>
      <c r="M52" s="16">
        <f>IF(OR('Men''s Epée'!$A$3=1,'Men''s Epée'!$AQ$3=TRUE),IF(OR(L52&gt;=49,ISNUMBER(L52)=FALSE),0,VLOOKUP(L52,PointTable,M$3,TRUE)),0)</f>
        <v>0</v>
      </c>
      <c r="N52" s="17"/>
      <c r="O52" s="17"/>
      <c r="P52" s="17"/>
      <c r="Q52" s="17"/>
      <c r="R52" s="17"/>
      <c r="S52" s="17"/>
      <c r="T52" s="17"/>
      <c r="U52" s="17"/>
      <c r="V52" s="17"/>
      <c r="W52" s="18"/>
      <c r="X52" s="17"/>
      <c r="Y52" s="17"/>
      <c r="Z52" s="17"/>
      <c r="AA52" s="18"/>
      <c r="AC52" s="19">
        <f t="shared" si="74"/>
        <v>0</v>
      </c>
      <c r="AD52" s="19">
        <f t="shared" si="75"/>
        <v>0</v>
      </c>
      <c r="AE52" s="19">
        <f t="shared" si="76"/>
        <v>0</v>
      </c>
      <c r="AF52" s="19">
        <f t="shared" si="77"/>
        <v>0</v>
      </c>
      <c r="AG52" s="19">
        <f t="shared" si="78"/>
        <v>0</v>
      </c>
      <c r="AH52" s="19">
        <f t="shared" si="79"/>
        <v>0</v>
      </c>
      <c r="AI52" s="19">
        <f t="shared" si="80"/>
        <v>0</v>
      </c>
      <c r="AJ52" s="19">
        <f t="shared" si="81"/>
        <v>0</v>
      </c>
      <c r="AK52" s="19">
        <f t="shared" si="82"/>
        <v>0</v>
      </c>
      <c r="AL52" s="19">
        <f t="shared" si="83"/>
        <v>0</v>
      </c>
      <c r="AM52" s="19">
        <f t="shared" si="3"/>
        <v>0</v>
      </c>
      <c r="AN52" s="19">
        <f t="shared" si="84"/>
        <v>0</v>
      </c>
      <c r="AO52" s="19">
        <f t="shared" si="85"/>
        <v>0</v>
      </c>
      <c r="AP52" s="19">
        <f t="shared" si="86"/>
        <v>283</v>
      </c>
      <c r="AQ52" s="19">
        <f t="shared" si="87"/>
        <v>0</v>
      </c>
      <c r="AR52" s="19">
        <f t="shared" si="8"/>
        <v>0</v>
      </c>
      <c r="AS52" s="19">
        <f t="shared" si="9"/>
        <v>0</v>
      </c>
      <c r="AT52" s="19">
        <f t="shared" si="10"/>
        <v>0</v>
      </c>
      <c r="AU52" s="19">
        <f t="shared" si="11"/>
        <v>0</v>
      </c>
      <c r="AV52" s="19">
        <f t="shared" si="12"/>
        <v>0</v>
      </c>
      <c r="AW52" s="19">
        <f t="shared" si="88"/>
        <v>0</v>
      </c>
      <c r="AX52" s="19">
        <f t="shared" si="89"/>
        <v>0</v>
      </c>
      <c r="AY52" s="19">
        <f t="shared" si="90"/>
        <v>0</v>
      </c>
      <c r="AZ52" s="19">
        <f t="shared" si="91"/>
        <v>0</v>
      </c>
      <c r="BA52" s="19">
        <f t="shared" si="17"/>
        <v>283</v>
      </c>
      <c r="BB52" s="19">
        <f t="shared" si="92"/>
        <v>0</v>
      </c>
      <c r="BC52" s="19">
        <f t="shared" si="93"/>
        <v>0</v>
      </c>
      <c r="BE52" s="20">
        <f t="shared" si="94"/>
        <v>0</v>
      </c>
      <c r="BF52" s="20">
        <f t="shared" si="95"/>
        <v>0</v>
      </c>
      <c r="BG52" s="20">
        <f t="shared" si="96"/>
        <v>0</v>
      </c>
      <c r="BH52" s="20">
        <f t="shared" si="97"/>
        <v>0</v>
      </c>
      <c r="BI52" s="20">
        <f t="shared" si="98"/>
        <v>0</v>
      </c>
      <c r="BJ52" s="20">
        <f t="shared" si="99"/>
        <v>0</v>
      </c>
      <c r="BK52" s="20">
        <f t="shared" si="100"/>
        <v>0</v>
      </c>
      <c r="BL52" s="20">
        <f t="shared" si="101"/>
        <v>0</v>
      </c>
      <c r="BM52" s="20">
        <f t="shared" si="102"/>
        <v>0</v>
      </c>
      <c r="BN52" s="20">
        <f t="shared" si="103"/>
        <v>0</v>
      </c>
      <c r="BO52" s="8">
        <f t="shared" si="22"/>
        <v>0</v>
      </c>
      <c r="BP52" s="8">
        <f>IF('Men''s Epée'!$AN$3=TRUE,G52,0)</f>
        <v>0</v>
      </c>
      <c r="BQ52" s="8">
        <f>IF('Men''s Epée'!$AO$3=TRUE,I52,0)</f>
        <v>0</v>
      </c>
      <c r="BR52" s="8">
        <f>IF('Men''s Epée'!$AP$3=TRUE,K52,0)</f>
        <v>283</v>
      </c>
      <c r="BS52" s="8">
        <f>IF('Men''s Epée'!$AQ$3=TRUE,M52,0)</f>
        <v>0</v>
      </c>
      <c r="BT52" s="8">
        <f t="shared" si="23"/>
        <v>0</v>
      </c>
      <c r="BU52" s="8">
        <f t="shared" si="24"/>
        <v>0</v>
      </c>
      <c r="BV52" s="8">
        <f t="shared" si="25"/>
        <v>0</v>
      </c>
      <c r="BW52" s="8">
        <f t="shared" si="26"/>
        <v>0</v>
      </c>
      <c r="BX52" s="8">
        <f t="shared" si="27"/>
        <v>0</v>
      </c>
      <c r="BY52" s="20">
        <f t="shared" si="104"/>
        <v>0</v>
      </c>
      <c r="BZ52" s="20">
        <f t="shared" si="105"/>
        <v>0</v>
      </c>
      <c r="CA52" s="20">
        <f t="shared" si="106"/>
        <v>0</v>
      </c>
      <c r="CB52" s="20">
        <f t="shared" si="107"/>
        <v>0</v>
      </c>
      <c r="CC52" s="8">
        <f t="shared" si="32"/>
        <v>283</v>
      </c>
      <c r="CD52" s="8">
        <f t="shared" si="108"/>
        <v>0</v>
      </c>
      <c r="CE52" s="8">
        <f t="shared" si="109"/>
        <v>0</v>
      </c>
      <c r="CF52" s="8">
        <f t="shared" si="110"/>
        <v>283</v>
      </c>
    </row>
    <row r="53" spans="1:84" ht="13.5">
      <c r="A53" s="11" t="str">
        <f t="shared" si="0"/>
        <v>50</v>
      </c>
      <c r="B53" s="11" t="str">
        <f t="shared" si="73"/>
        <v>#</v>
      </c>
      <c r="C53" s="12" t="s">
        <v>122</v>
      </c>
      <c r="D53" s="13">
        <v>1985</v>
      </c>
      <c r="E53" s="41">
        <f>ROUND(IF('Men''s Epée'!$A$3=1,AM53+BA53,BO53+CC53),0)</f>
        <v>281</v>
      </c>
      <c r="F53" s="14">
        <v>29</v>
      </c>
      <c r="G53" s="16">
        <f>IF(OR('Men''s Epée'!$A$3=1,'Men''s Epée'!$AN$3=TRUE),IF(OR(F53&gt;=49,ISNUMBER(F53)=FALSE),0,VLOOKUP(F53,PointTable,G$3,TRUE)),0)</f>
        <v>281</v>
      </c>
      <c r="H53" s="15" t="s">
        <v>4</v>
      </c>
      <c r="I53" s="16">
        <f>IF(OR('Men''s Epée'!$A$3=1,'Men''s Epée'!$AO$3=TRUE),IF(OR(H53&gt;=49,ISNUMBER(H53)=FALSE),0,VLOOKUP(H53,PointTable,I$3,TRUE)),0)</f>
        <v>0</v>
      </c>
      <c r="J53" s="15" t="s">
        <v>4</v>
      </c>
      <c r="K53" s="16">
        <f>IF(OR('Men''s Epée'!$A$3=1,'Men''s Epée'!$AP$3=TRUE),IF(OR(J53&gt;=33,ISNUMBER(J53)=FALSE),0,VLOOKUP(J53,PointTable,K$3,TRUE)),0)</f>
        <v>0</v>
      </c>
      <c r="L53" s="15" t="s">
        <v>4</v>
      </c>
      <c r="M53" s="16">
        <f>IF(OR('Men''s Epée'!$A$3=1,'Men''s Epée'!$AQ$3=TRUE),IF(OR(L53&gt;=49,ISNUMBER(L53)=FALSE),0,VLOOKUP(L53,PointTable,M$3,TRUE)),0)</f>
        <v>0</v>
      </c>
      <c r="N53" s="17"/>
      <c r="O53" s="17"/>
      <c r="P53" s="17"/>
      <c r="Q53" s="17"/>
      <c r="R53" s="17"/>
      <c r="S53" s="17"/>
      <c r="T53" s="17"/>
      <c r="U53" s="17"/>
      <c r="V53" s="17"/>
      <c r="W53" s="18"/>
      <c r="X53" s="17"/>
      <c r="Y53" s="17"/>
      <c r="Z53" s="17"/>
      <c r="AA53" s="18"/>
      <c r="AC53" s="19">
        <f t="shared" si="74"/>
        <v>0</v>
      </c>
      <c r="AD53" s="19">
        <f t="shared" si="75"/>
        <v>0</v>
      </c>
      <c r="AE53" s="19">
        <f t="shared" si="76"/>
        <v>0</v>
      </c>
      <c r="AF53" s="19">
        <f t="shared" si="77"/>
        <v>0</v>
      </c>
      <c r="AG53" s="19">
        <f t="shared" si="78"/>
        <v>0</v>
      </c>
      <c r="AH53" s="19">
        <f t="shared" si="79"/>
        <v>0</v>
      </c>
      <c r="AI53" s="19">
        <f t="shared" si="80"/>
        <v>0</v>
      </c>
      <c r="AJ53" s="19">
        <f t="shared" si="81"/>
        <v>0</v>
      </c>
      <c r="AK53" s="19">
        <f t="shared" si="82"/>
        <v>0</v>
      </c>
      <c r="AL53" s="19">
        <f t="shared" si="83"/>
        <v>0</v>
      </c>
      <c r="AM53" s="19">
        <f t="shared" si="3"/>
        <v>0</v>
      </c>
      <c r="AN53" s="19">
        <f t="shared" si="84"/>
        <v>281</v>
      </c>
      <c r="AO53" s="19">
        <f t="shared" si="85"/>
        <v>0</v>
      </c>
      <c r="AP53" s="19">
        <f t="shared" si="86"/>
        <v>0</v>
      </c>
      <c r="AQ53" s="19">
        <f t="shared" si="87"/>
        <v>0</v>
      </c>
      <c r="AR53" s="19">
        <f t="shared" si="8"/>
        <v>0</v>
      </c>
      <c r="AS53" s="19">
        <f t="shared" si="9"/>
        <v>0</v>
      </c>
      <c r="AT53" s="19">
        <f t="shared" si="10"/>
        <v>0</v>
      </c>
      <c r="AU53" s="19">
        <f t="shared" si="11"/>
        <v>0</v>
      </c>
      <c r="AV53" s="19">
        <f t="shared" si="12"/>
        <v>0</v>
      </c>
      <c r="AW53" s="19">
        <f t="shared" si="88"/>
        <v>0</v>
      </c>
      <c r="AX53" s="19">
        <f t="shared" si="89"/>
        <v>0</v>
      </c>
      <c r="AY53" s="19">
        <f t="shared" si="90"/>
        <v>0</v>
      </c>
      <c r="AZ53" s="19">
        <f t="shared" si="91"/>
        <v>0</v>
      </c>
      <c r="BA53" s="19">
        <f t="shared" si="17"/>
        <v>281</v>
      </c>
      <c r="BB53" s="19">
        <f t="shared" si="92"/>
        <v>0</v>
      </c>
      <c r="BC53" s="19">
        <f t="shared" si="93"/>
        <v>0</v>
      </c>
      <c r="BE53" s="20">
        <f t="shared" si="94"/>
        <v>0</v>
      </c>
      <c r="BF53" s="20">
        <f t="shared" si="95"/>
        <v>0</v>
      </c>
      <c r="BG53" s="20">
        <f t="shared" si="96"/>
        <v>0</v>
      </c>
      <c r="BH53" s="20">
        <f t="shared" si="97"/>
        <v>0</v>
      </c>
      <c r="BI53" s="20">
        <f t="shared" si="98"/>
        <v>0</v>
      </c>
      <c r="BJ53" s="20">
        <f t="shared" si="99"/>
        <v>0</v>
      </c>
      <c r="BK53" s="20">
        <f t="shared" si="100"/>
        <v>0</v>
      </c>
      <c r="BL53" s="20">
        <f t="shared" si="101"/>
        <v>0</v>
      </c>
      <c r="BM53" s="20">
        <f t="shared" si="102"/>
        <v>0</v>
      </c>
      <c r="BN53" s="20">
        <f t="shared" si="103"/>
        <v>0</v>
      </c>
      <c r="BO53" s="8">
        <f t="shared" si="22"/>
        <v>0</v>
      </c>
      <c r="BP53" s="8">
        <f>IF('Men''s Epée'!$AN$3=TRUE,G53,0)</f>
        <v>281</v>
      </c>
      <c r="BQ53" s="8">
        <f>IF('Men''s Epée'!$AO$3=TRUE,I53,0)</f>
        <v>0</v>
      </c>
      <c r="BR53" s="8">
        <f>IF('Men''s Epée'!$AP$3=TRUE,K53,0)</f>
        <v>0</v>
      </c>
      <c r="BS53" s="8">
        <f>IF('Men''s Epée'!$AQ$3=TRUE,M53,0)</f>
        <v>0</v>
      </c>
      <c r="BT53" s="8">
        <f t="shared" si="23"/>
        <v>0</v>
      </c>
      <c r="BU53" s="8">
        <f t="shared" si="24"/>
        <v>0</v>
      </c>
      <c r="BV53" s="8">
        <f t="shared" si="25"/>
        <v>0</v>
      </c>
      <c r="BW53" s="8">
        <f t="shared" si="26"/>
        <v>0</v>
      </c>
      <c r="BX53" s="8">
        <f t="shared" si="27"/>
        <v>0</v>
      </c>
      <c r="BY53" s="20">
        <f t="shared" si="104"/>
        <v>0</v>
      </c>
      <c r="BZ53" s="20">
        <f t="shared" si="105"/>
        <v>0</v>
      </c>
      <c r="CA53" s="20">
        <f t="shared" si="106"/>
        <v>0</v>
      </c>
      <c r="CB53" s="20">
        <f t="shared" si="107"/>
        <v>0</v>
      </c>
      <c r="CC53" s="8">
        <f t="shared" si="32"/>
        <v>281</v>
      </c>
      <c r="CD53" s="8">
        <f t="shared" si="108"/>
        <v>0</v>
      </c>
      <c r="CE53" s="8">
        <f t="shared" si="109"/>
        <v>0</v>
      </c>
      <c r="CF53" s="8">
        <f t="shared" si="110"/>
        <v>281</v>
      </c>
    </row>
    <row r="54" spans="1:84" ht="13.5">
      <c r="A54" s="11" t="str">
        <f t="shared" si="0"/>
        <v>51</v>
      </c>
      <c r="B54" s="11">
        <f t="shared" si="73"/>
      </c>
      <c r="C54" s="12" t="s">
        <v>372</v>
      </c>
      <c r="D54" s="13">
        <v>1970</v>
      </c>
      <c r="E54" s="41">
        <f>ROUND(IF('Men''s Epée'!$A$3=1,AM54+BA54,BO54+CC54),0)</f>
        <v>276</v>
      </c>
      <c r="F54" s="14" t="s">
        <v>4</v>
      </c>
      <c r="G54" s="16">
        <f>IF(OR('Men''s Epée'!$A$3=1,'Men''s Epée'!$AN$3=TRUE),IF(OR(F54&gt;=49,ISNUMBER(F54)=FALSE),0,VLOOKUP(F54,PointTable,G$3,TRUE)),0)</f>
        <v>0</v>
      </c>
      <c r="H54" s="15" t="s">
        <v>4</v>
      </c>
      <c r="I54" s="16">
        <f>IF(OR('Men''s Epée'!$A$3=1,'Men''s Epée'!$AO$3=TRUE),IF(OR(H54&gt;=49,ISNUMBER(H54)=FALSE),0,VLOOKUP(H54,PointTable,I$3,TRUE)),0)</f>
        <v>0</v>
      </c>
      <c r="J54" s="15">
        <v>31.5</v>
      </c>
      <c r="K54" s="16">
        <f>IF(OR('Men''s Epée'!$A$3=1,'Men''s Epée'!$AP$3=TRUE),IF(OR(J54&gt;=33,ISNUMBER(J54)=FALSE),0,VLOOKUP(J54,PointTable,K$3,TRUE)),0)</f>
        <v>276</v>
      </c>
      <c r="L54" s="15" t="s">
        <v>4</v>
      </c>
      <c r="M54" s="16">
        <f>IF(OR('Men''s Epée'!$A$3=1,'Men''s Epée'!$AQ$3=TRUE),IF(OR(L54&gt;=49,ISNUMBER(L54)=FALSE),0,VLOOKUP(L54,PointTable,M$3,TRUE)),0)</f>
        <v>0</v>
      </c>
      <c r="N54" s="17"/>
      <c r="O54" s="17"/>
      <c r="P54" s="17"/>
      <c r="Q54" s="17"/>
      <c r="R54" s="17"/>
      <c r="S54" s="17"/>
      <c r="T54" s="17"/>
      <c r="U54" s="17"/>
      <c r="V54" s="17"/>
      <c r="W54" s="18"/>
      <c r="X54" s="17"/>
      <c r="Y54" s="17"/>
      <c r="Z54" s="17"/>
      <c r="AA54" s="18"/>
      <c r="AC54" s="19">
        <f t="shared" si="74"/>
        <v>0</v>
      </c>
      <c r="AD54" s="19">
        <f t="shared" si="75"/>
        <v>0</v>
      </c>
      <c r="AE54" s="19">
        <f t="shared" si="76"/>
        <v>0</v>
      </c>
      <c r="AF54" s="19">
        <f t="shared" si="77"/>
        <v>0</v>
      </c>
      <c r="AG54" s="19">
        <f t="shared" si="78"/>
        <v>0</v>
      </c>
      <c r="AH54" s="19">
        <f t="shared" si="79"/>
        <v>0</v>
      </c>
      <c r="AI54" s="19">
        <f t="shared" si="80"/>
        <v>0</v>
      </c>
      <c r="AJ54" s="19">
        <f t="shared" si="81"/>
        <v>0</v>
      </c>
      <c r="AK54" s="19">
        <f t="shared" si="82"/>
        <v>0</v>
      </c>
      <c r="AL54" s="19">
        <f t="shared" si="83"/>
        <v>0</v>
      </c>
      <c r="AM54" s="19">
        <f t="shared" si="3"/>
        <v>0</v>
      </c>
      <c r="AN54" s="19">
        <f t="shared" si="84"/>
        <v>0</v>
      </c>
      <c r="AO54" s="19">
        <f t="shared" si="85"/>
        <v>0</v>
      </c>
      <c r="AP54" s="19">
        <f t="shared" si="86"/>
        <v>276</v>
      </c>
      <c r="AQ54" s="19">
        <f t="shared" si="87"/>
        <v>0</v>
      </c>
      <c r="AR54" s="19">
        <f t="shared" si="8"/>
        <v>0</v>
      </c>
      <c r="AS54" s="19">
        <f t="shared" si="9"/>
        <v>0</v>
      </c>
      <c r="AT54" s="19">
        <f t="shared" si="10"/>
        <v>0</v>
      </c>
      <c r="AU54" s="19">
        <f t="shared" si="11"/>
        <v>0</v>
      </c>
      <c r="AV54" s="19">
        <f t="shared" si="12"/>
        <v>0</v>
      </c>
      <c r="AW54" s="19">
        <f t="shared" si="88"/>
        <v>0</v>
      </c>
      <c r="AX54" s="19">
        <f t="shared" si="89"/>
        <v>0</v>
      </c>
      <c r="AY54" s="19">
        <f t="shared" si="90"/>
        <v>0</v>
      </c>
      <c r="AZ54" s="19">
        <f t="shared" si="91"/>
        <v>0</v>
      </c>
      <c r="BA54" s="19">
        <f t="shared" si="17"/>
        <v>276</v>
      </c>
      <c r="BB54" s="19">
        <f t="shared" si="92"/>
        <v>0</v>
      </c>
      <c r="BC54" s="19">
        <f t="shared" si="93"/>
        <v>0</v>
      </c>
      <c r="BE54" s="20">
        <f t="shared" si="94"/>
        <v>0</v>
      </c>
      <c r="BF54" s="20">
        <f t="shared" si="95"/>
        <v>0</v>
      </c>
      <c r="BG54" s="20">
        <f t="shared" si="96"/>
        <v>0</v>
      </c>
      <c r="BH54" s="20">
        <f t="shared" si="97"/>
        <v>0</v>
      </c>
      <c r="BI54" s="20">
        <f t="shared" si="98"/>
        <v>0</v>
      </c>
      <c r="BJ54" s="20">
        <f t="shared" si="99"/>
        <v>0</v>
      </c>
      <c r="BK54" s="20">
        <f t="shared" si="100"/>
        <v>0</v>
      </c>
      <c r="BL54" s="20">
        <f t="shared" si="101"/>
        <v>0</v>
      </c>
      <c r="BM54" s="20">
        <f t="shared" si="102"/>
        <v>0</v>
      </c>
      <c r="BN54" s="20">
        <f t="shared" si="103"/>
        <v>0</v>
      </c>
      <c r="BO54" s="8">
        <f t="shared" si="22"/>
        <v>0</v>
      </c>
      <c r="BP54" s="8">
        <f>IF('Men''s Epée'!$AN$3=TRUE,G54,0)</f>
        <v>0</v>
      </c>
      <c r="BQ54" s="8">
        <f>IF('Men''s Epée'!$AO$3=TRUE,I54,0)</f>
        <v>0</v>
      </c>
      <c r="BR54" s="8">
        <f>IF('Men''s Epée'!$AP$3=TRUE,K54,0)</f>
        <v>276</v>
      </c>
      <c r="BS54" s="8">
        <f>IF('Men''s Epée'!$AQ$3=TRUE,M54,0)</f>
        <v>0</v>
      </c>
      <c r="BT54" s="8">
        <f t="shared" si="23"/>
        <v>0</v>
      </c>
      <c r="BU54" s="8">
        <f t="shared" si="24"/>
        <v>0</v>
      </c>
      <c r="BV54" s="8">
        <f t="shared" si="25"/>
        <v>0</v>
      </c>
      <c r="BW54" s="8">
        <f t="shared" si="26"/>
        <v>0</v>
      </c>
      <c r="BX54" s="8">
        <f t="shared" si="27"/>
        <v>0</v>
      </c>
      <c r="BY54" s="20">
        <f t="shared" si="104"/>
        <v>0</v>
      </c>
      <c r="BZ54" s="20">
        <f t="shared" si="105"/>
        <v>0</v>
      </c>
      <c r="CA54" s="20">
        <f t="shared" si="106"/>
        <v>0</v>
      </c>
      <c r="CB54" s="20">
        <f t="shared" si="107"/>
        <v>0</v>
      </c>
      <c r="CC54" s="8">
        <f t="shared" si="32"/>
        <v>276</v>
      </c>
      <c r="CD54" s="8">
        <f t="shared" si="108"/>
        <v>0</v>
      </c>
      <c r="CE54" s="8">
        <f t="shared" si="109"/>
        <v>0</v>
      </c>
      <c r="CF54" s="8">
        <f t="shared" si="110"/>
        <v>276</v>
      </c>
    </row>
    <row r="55" spans="1:84" ht="13.5">
      <c r="A55" s="11" t="str">
        <f t="shared" si="0"/>
        <v>52</v>
      </c>
      <c r="B55" s="11" t="str">
        <f t="shared" si="73"/>
        <v>#</v>
      </c>
      <c r="C55" s="12" t="s">
        <v>189</v>
      </c>
      <c r="D55" s="13">
        <v>1984</v>
      </c>
      <c r="E55" s="41">
        <f>ROUND(IF('Men''s Epée'!$A$3=1,AM55+BA55,BO55+CC55),0)</f>
        <v>275</v>
      </c>
      <c r="F55" s="14" t="s">
        <v>4</v>
      </c>
      <c r="G55" s="16">
        <f>IF(OR('Men''s Epée'!$A$3=1,'Men''s Epée'!$AN$3=TRUE),IF(OR(F55&gt;=49,ISNUMBER(F55)=FALSE),0,VLOOKUP(F55,PointTable,G$3,TRUE)),0)</f>
        <v>0</v>
      </c>
      <c r="H55" s="15">
        <v>32</v>
      </c>
      <c r="I55" s="16">
        <f>IF(OR('Men''s Epée'!$A$3=1,'Men''s Epée'!$AO$3=TRUE),IF(OR(H55&gt;=49,ISNUMBER(H55)=FALSE),0,VLOOKUP(H55,PointTable,I$3,TRUE)),0)</f>
        <v>275</v>
      </c>
      <c r="J55" s="15" t="s">
        <v>4</v>
      </c>
      <c r="K55" s="16">
        <f>IF(OR('Men''s Epée'!$A$3=1,'Men''s Epée'!$AP$3=TRUE),IF(OR(J55&gt;=33,ISNUMBER(J55)=FALSE),0,VLOOKUP(J55,PointTable,K$3,TRUE)),0)</f>
        <v>0</v>
      </c>
      <c r="L55" s="15" t="s">
        <v>4</v>
      </c>
      <c r="M55" s="16">
        <f>IF(OR('Men''s Epée'!$A$3=1,'Men''s Epée'!$AQ$3=TRUE),IF(OR(L55&gt;=49,ISNUMBER(L55)=FALSE),0,VLOOKUP(L55,PointTable,M$3,TRUE)),0)</f>
        <v>0</v>
      </c>
      <c r="N55" s="17"/>
      <c r="O55" s="17"/>
      <c r="P55" s="17"/>
      <c r="Q55" s="17"/>
      <c r="R55" s="17"/>
      <c r="S55" s="17"/>
      <c r="T55" s="17"/>
      <c r="U55" s="17"/>
      <c r="V55" s="17"/>
      <c r="W55" s="18"/>
      <c r="X55" s="17"/>
      <c r="Y55" s="17"/>
      <c r="Z55" s="17"/>
      <c r="AA55" s="18"/>
      <c r="AC55" s="19">
        <f t="shared" si="74"/>
        <v>0</v>
      </c>
      <c r="AD55" s="19">
        <f t="shared" si="75"/>
        <v>0</v>
      </c>
      <c r="AE55" s="19">
        <f t="shared" si="76"/>
        <v>0</v>
      </c>
      <c r="AF55" s="19">
        <f t="shared" si="77"/>
        <v>0</v>
      </c>
      <c r="AG55" s="19">
        <f t="shared" si="78"/>
        <v>0</v>
      </c>
      <c r="AH55" s="19">
        <f t="shared" si="79"/>
        <v>0</v>
      </c>
      <c r="AI55" s="19">
        <f t="shared" si="80"/>
        <v>0</v>
      </c>
      <c r="AJ55" s="19">
        <f t="shared" si="81"/>
        <v>0</v>
      </c>
      <c r="AK55" s="19">
        <f t="shared" si="82"/>
        <v>0</v>
      </c>
      <c r="AL55" s="19">
        <f t="shared" si="83"/>
        <v>0</v>
      </c>
      <c r="AM55" s="19">
        <f t="shared" si="3"/>
        <v>0</v>
      </c>
      <c r="AN55" s="19">
        <f t="shared" si="84"/>
        <v>0</v>
      </c>
      <c r="AO55" s="19">
        <f t="shared" si="85"/>
        <v>275</v>
      </c>
      <c r="AP55" s="19">
        <f t="shared" si="86"/>
        <v>0</v>
      </c>
      <c r="AQ55" s="19">
        <f t="shared" si="87"/>
        <v>0</v>
      </c>
      <c r="AR55" s="19">
        <f t="shared" si="8"/>
        <v>0</v>
      </c>
      <c r="AS55" s="19">
        <f t="shared" si="9"/>
        <v>0</v>
      </c>
      <c r="AT55" s="19">
        <f t="shared" si="10"/>
        <v>0</v>
      </c>
      <c r="AU55" s="19">
        <f t="shared" si="11"/>
        <v>0</v>
      </c>
      <c r="AV55" s="19">
        <f t="shared" si="12"/>
        <v>0</v>
      </c>
      <c r="AW55" s="19">
        <f t="shared" si="88"/>
        <v>0</v>
      </c>
      <c r="AX55" s="19">
        <f t="shared" si="89"/>
        <v>0</v>
      </c>
      <c r="AY55" s="19">
        <f t="shared" si="90"/>
        <v>0</v>
      </c>
      <c r="AZ55" s="19">
        <f t="shared" si="91"/>
        <v>0</v>
      </c>
      <c r="BA55" s="19">
        <f t="shared" si="17"/>
        <v>275</v>
      </c>
      <c r="BB55" s="19">
        <f t="shared" si="92"/>
        <v>0</v>
      </c>
      <c r="BC55" s="19">
        <f t="shared" si="93"/>
        <v>0</v>
      </c>
      <c r="BE55" s="20">
        <f t="shared" si="94"/>
        <v>0</v>
      </c>
      <c r="BF55" s="20">
        <f t="shared" si="95"/>
        <v>0</v>
      </c>
      <c r="BG55" s="20">
        <f t="shared" si="96"/>
        <v>0</v>
      </c>
      <c r="BH55" s="20">
        <f t="shared" si="97"/>
        <v>0</v>
      </c>
      <c r="BI55" s="20">
        <f t="shared" si="98"/>
        <v>0</v>
      </c>
      <c r="BJ55" s="20">
        <f t="shared" si="99"/>
        <v>0</v>
      </c>
      <c r="BK55" s="20">
        <f t="shared" si="100"/>
        <v>0</v>
      </c>
      <c r="BL55" s="20">
        <f t="shared" si="101"/>
        <v>0</v>
      </c>
      <c r="BM55" s="20">
        <f t="shared" si="102"/>
        <v>0</v>
      </c>
      <c r="BN55" s="20">
        <f t="shared" si="103"/>
        <v>0</v>
      </c>
      <c r="BO55" s="8">
        <f t="shared" si="22"/>
        <v>0</v>
      </c>
      <c r="BP55" s="8">
        <f>IF('Men''s Epée'!$AN$3=TRUE,G55,0)</f>
        <v>0</v>
      </c>
      <c r="BQ55" s="8">
        <f>IF('Men''s Epée'!$AO$3=TRUE,I55,0)</f>
        <v>275</v>
      </c>
      <c r="BR55" s="8">
        <f>IF('Men''s Epée'!$AP$3=TRUE,K55,0)</f>
        <v>0</v>
      </c>
      <c r="BS55" s="8">
        <f>IF('Men''s Epée'!$AQ$3=TRUE,M55,0)</f>
        <v>0</v>
      </c>
      <c r="BT55" s="8">
        <f t="shared" si="23"/>
        <v>0</v>
      </c>
      <c r="BU55" s="8">
        <f t="shared" si="24"/>
        <v>0</v>
      </c>
      <c r="BV55" s="8">
        <f t="shared" si="25"/>
        <v>0</v>
      </c>
      <c r="BW55" s="8">
        <f t="shared" si="26"/>
        <v>0</v>
      </c>
      <c r="BX55" s="8">
        <f t="shared" si="27"/>
        <v>0</v>
      </c>
      <c r="BY55" s="20">
        <f t="shared" si="104"/>
        <v>0</v>
      </c>
      <c r="BZ55" s="20">
        <f t="shared" si="105"/>
        <v>0</v>
      </c>
      <c r="CA55" s="20">
        <f t="shared" si="106"/>
        <v>0</v>
      </c>
      <c r="CB55" s="20">
        <f t="shared" si="107"/>
        <v>0</v>
      </c>
      <c r="CC55" s="8">
        <f t="shared" si="32"/>
        <v>275</v>
      </c>
      <c r="CD55" s="8">
        <f t="shared" si="108"/>
        <v>0</v>
      </c>
      <c r="CE55" s="8">
        <f t="shared" si="109"/>
        <v>0</v>
      </c>
      <c r="CF55" s="8">
        <f t="shared" si="110"/>
        <v>275</v>
      </c>
    </row>
    <row r="56" spans="1:84" ht="13.5">
      <c r="A56" s="11" t="str">
        <f t="shared" si="0"/>
        <v>53</v>
      </c>
      <c r="B56" s="11">
        <f t="shared" si="73"/>
      </c>
      <c r="C56" s="12" t="s">
        <v>129</v>
      </c>
      <c r="D56" s="13">
        <v>1981</v>
      </c>
      <c r="E56" s="41">
        <f>ROUND(IF('Men''s Epée'!$A$3=1,AM56+BA56,BO56+CC56),0)</f>
        <v>227</v>
      </c>
      <c r="F56" s="14" t="s">
        <v>4</v>
      </c>
      <c r="G56" s="16">
        <f>IF(OR('Men''s Epée'!$A$3=1,'Men''s Epée'!$AN$3=TRUE),IF(OR(F56&gt;=49,ISNUMBER(F56)=FALSE),0,VLOOKUP(F56,PointTable,G$3,TRUE)),0)</f>
        <v>0</v>
      </c>
      <c r="H56" s="15" t="s">
        <v>4</v>
      </c>
      <c r="I56" s="16">
        <f>IF(OR('Men''s Epée'!$A$3=1,'Men''s Epée'!$AO$3=TRUE),IF(OR(H56&gt;=49,ISNUMBER(H56)=FALSE),0,VLOOKUP(H56,PointTable,I$3,TRUE)),0)</f>
        <v>0</v>
      </c>
      <c r="J56" s="15" t="s">
        <v>4</v>
      </c>
      <c r="K56" s="16">
        <f>IF(OR('Men''s Epée'!$A$3=1,'Men''s Epée'!$AP$3=TRUE),IF(OR(J56&gt;=33,ISNUMBER(J56)=FALSE),0,VLOOKUP(J56,PointTable,K$3,TRUE)),0)</f>
        <v>0</v>
      </c>
      <c r="L56" s="15" t="s">
        <v>4</v>
      </c>
      <c r="M56" s="16">
        <f>IF(OR('Men''s Epée'!$A$3=1,'Men''s Epée'!$AQ$3=TRUE),IF(OR(L56&gt;=49,ISNUMBER(L56)=FALSE),0,VLOOKUP(L56,PointTable,M$3,TRUE)),0)</f>
        <v>0</v>
      </c>
      <c r="N56" s="17"/>
      <c r="O56" s="17"/>
      <c r="P56" s="17"/>
      <c r="Q56" s="17"/>
      <c r="R56" s="17"/>
      <c r="S56" s="17"/>
      <c r="T56" s="17"/>
      <c r="U56" s="17"/>
      <c r="V56" s="17"/>
      <c r="W56" s="18"/>
      <c r="X56" s="17">
        <v>-226.8</v>
      </c>
      <c r="Y56" s="17"/>
      <c r="Z56" s="17"/>
      <c r="AA56" s="18"/>
      <c r="AC56" s="19">
        <f t="shared" si="74"/>
        <v>0</v>
      </c>
      <c r="AD56" s="19">
        <f t="shared" si="75"/>
        <v>0</v>
      </c>
      <c r="AE56" s="19">
        <f t="shared" si="76"/>
        <v>0</v>
      </c>
      <c r="AF56" s="19">
        <f t="shared" si="77"/>
        <v>0</v>
      </c>
      <c r="AG56" s="19">
        <f t="shared" si="78"/>
        <v>0</v>
      </c>
      <c r="AH56" s="19">
        <f t="shared" si="79"/>
        <v>0</v>
      </c>
      <c r="AI56" s="19">
        <f t="shared" si="80"/>
        <v>0</v>
      </c>
      <c r="AJ56" s="19">
        <f t="shared" si="81"/>
        <v>0</v>
      </c>
      <c r="AK56" s="19">
        <f t="shared" si="82"/>
        <v>0</v>
      </c>
      <c r="AL56" s="19">
        <f t="shared" si="83"/>
        <v>0</v>
      </c>
      <c r="AM56" s="19">
        <f t="shared" si="3"/>
        <v>0</v>
      </c>
      <c r="AN56" s="19">
        <f t="shared" si="84"/>
        <v>0</v>
      </c>
      <c r="AO56" s="19">
        <f t="shared" si="85"/>
        <v>0</v>
      </c>
      <c r="AP56" s="19">
        <f t="shared" si="86"/>
        <v>0</v>
      </c>
      <c r="AQ56" s="19">
        <f t="shared" si="87"/>
        <v>0</v>
      </c>
      <c r="AR56" s="19">
        <f t="shared" si="8"/>
        <v>0</v>
      </c>
      <c r="AS56" s="19">
        <f t="shared" si="9"/>
        <v>0</v>
      </c>
      <c r="AT56" s="19">
        <f t="shared" si="10"/>
        <v>0</v>
      </c>
      <c r="AU56" s="19">
        <f t="shared" si="11"/>
        <v>0</v>
      </c>
      <c r="AV56" s="19">
        <f t="shared" si="12"/>
        <v>0</v>
      </c>
      <c r="AW56" s="19">
        <f t="shared" si="88"/>
        <v>226.8</v>
      </c>
      <c r="AX56" s="19">
        <f t="shared" si="89"/>
        <v>0</v>
      </c>
      <c r="AY56" s="19">
        <f t="shared" si="90"/>
        <v>0</v>
      </c>
      <c r="AZ56" s="19">
        <f t="shared" si="91"/>
        <v>0</v>
      </c>
      <c r="BA56" s="19">
        <f t="shared" si="17"/>
        <v>226.8</v>
      </c>
      <c r="BB56" s="19">
        <f t="shared" si="92"/>
        <v>226.8</v>
      </c>
      <c r="BC56" s="19">
        <f t="shared" si="93"/>
        <v>0</v>
      </c>
      <c r="BE56" s="20">
        <f t="shared" si="94"/>
        <v>0</v>
      </c>
      <c r="BF56" s="20">
        <f t="shared" si="95"/>
        <v>0</v>
      </c>
      <c r="BG56" s="20">
        <f t="shared" si="96"/>
        <v>0</v>
      </c>
      <c r="BH56" s="20">
        <f t="shared" si="97"/>
        <v>0</v>
      </c>
      <c r="BI56" s="20">
        <f t="shared" si="98"/>
        <v>0</v>
      </c>
      <c r="BJ56" s="20">
        <f t="shared" si="99"/>
        <v>0</v>
      </c>
      <c r="BK56" s="20">
        <f t="shared" si="100"/>
        <v>0</v>
      </c>
      <c r="BL56" s="20">
        <f t="shared" si="101"/>
        <v>0</v>
      </c>
      <c r="BM56" s="20">
        <f t="shared" si="102"/>
        <v>0</v>
      </c>
      <c r="BN56" s="20">
        <f t="shared" si="103"/>
        <v>0</v>
      </c>
      <c r="BO56" s="8">
        <f t="shared" si="22"/>
        <v>0</v>
      </c>
      <c r="BP56" s="8">
        <f>IF('Men''s Epée'!$AN$3=TRUE,G56,0)</f>
        <v>0</v>
      </c>
      <c r="BQ56" s="8">
        <f>IF('Men''s Epée'!$AO$3=TRUE,I56,0)</f>
        <v>0</v>
      </c>
      <c r="BR56" s="8">
        <f>IF('Men''s Epée'!$AP$3=TRUE,K56,0)</f>
        <v>0</v>
      </c>
      <c r="BS56" s="8">
        <f>IF('Men''s Epée'!$AQ$3=TRUE,M56,0)</f>
        <v>0</v>
      </c>
      <c r="BT56" s="8">
        <f t="shared" si="23"/>
        <v>0</v>
      </c>
      <c r="BU56" s="8">
        <f t="shared" si="24"/>
        <v>0</v>
      </c>
      <c r="BV56" s="8">
        <f t="shared" si="25"/>
        <v>0</v>
      </c>
      <c r="BW56" s="8">
        <f t="shared" si="26"/>
        <v>0</v>
      </c>
      <c r="BX56" s="8">
        <f t="shared" si="27"/>
        <v>0</v>
      </c>
      <c r="BY56" s="20">
        <f t="shared" si="104"/>
        <v>0</v>
      </c>
      <c r="BZ56" s="20">
        <f t="shared" si="105"/>
        <v>0</v>
      </c>
      <c r="CA56" s="20">
        <f t="shared" si="106"/>
        <v>0</v>
      </c>
      <c r="CB56" s="20">
        <f t="shared" si="107"/>
        <v>0</v>
      </c>
      <c r="CC56" s="8">
        <f t="shared" si="32"/>
        <v>0</v>
      </c>
      <c r="CD56" s="8">
        <f t="shared" si="108"/>
        <v>0</v>
      </c>
      <c r="CE56" s="8">
        <f t="shared" si="109"/>
        <v>0</v>
      </c>
      <c r="CF56" s="8">
        <f t="shared" si="110"/>
        <v>0</v>
      </c>
    </row>
    <row r="57" spans="12:46" ht="13.5">
      <c r="L57"/>
      <c r="AL57" s="8"/>
      <c r="AM57" s="8"/>
      <c r="AN57" s="8"/>
      <c r="AO57" s="8"/>
      <c r="AP57" s="8"/>
      <c r="AQ57" s="8"/>
      <c r="AR57" s="8"/>
      <c r="AS57" s="8"/>
      <c r="AT57" s="8"/>
    </row>
    <row r="58" spans="3:46" ht="13.5">
      <c r="C58" s="24" t="s">
        <v>12</v>
      </c>
      <c r="F58" s="19"/>
      <c r="G58" s="19"/>
      <c r="L58" s="25" t="s">
        <v>13</v>
      </c>
      <c r="M58" s="25" t="s">
        <v>14</v>
      </c>
      <c r="N58"/>
      <c r="O58"/>
      <c r="P58"/>
      <c r="Q58"/>
      <c r="R58"/>
      <c r="S58"/>
      <c r="T58"/>
      <c r="U58"/>
      <c r="V58"/>
      <c r="AL58" s="8"/>
      <c r="AM58" s="8"/>
      <c r="AN58" s="8"/>
      <c r="AO58" s="8"/>
      <c r="AP58" s="8"/>
      <c r="AQ58" s="8"/>
      <c r="AR58" s="8"/>
      <c r="AS58" s="8"/>
      <c r="AT58" s="8"/>
    </row>
    <row r="59" spans="3:46" ht="13.5">
      <c r="C59" s="12" t="s">
        <v>219</v>
      </c>
      <c r="D59" s="26" t="s">
        <v>218</v>
      </c>
      <c r="L59" s="26">
        <v>24</v>
      </c>
      <c r="M59" s="27">
        <v>226.8</v>
      </c>
      <c r="N59" s="28"/>
      <c r="O59"/>
      <c r="P59" s="28"/>
      <c r="Q59" s="28"/>
      <c r="R59" s="28"/>
      <c r="S59" s="28"/>
      <c r="T59" s="28"/>
      <c r="U59" s="28"/>
      <c r="V59" s="28"/>
      <c r="AL59" s="8"/>
      <c r="AM59" s="8"/>
      <c r="AN59" s="8"/>
      <c r="AO59" s="8"/>
      <c r="AP59" s="8"/>
      <c r="AQ59" s="8"/>
      <c r="AR59" s="8"/>
      <c r="AS59" s="8"/>
      <c r="AT59" s="8"/>
    </row>
    <row r="60" spans="3:46" ht="13.5">
      <c r="C60" s="12" t="s">
        <v>45</v>
      </c>
      <c r="D60" s="26" t="s">
        <v>316</v>
      </c>
      <c r="L60" s="26">
        <v>21</v>
      </c>
      <c r="M60" s="13">
        <v>495</v>
      </c>
      <c r="N60" s="28"/>
      <c r="O60"/>
      <c r="P60" s="28"/>
      <c r="Q60" s="28"/>
      <c r="R60" s="28"/>
      <c r="S60" s="28"/>
      <c r="T60" s="28"/>
      <c r="U60" s="28"/>
      <c r="V60" s="28"/>
      <c r="AL60" s="8"/>
      <c r="AM60" s="8"/>
      <c r="AN60" s="8"/>
      <c r="AO60" s="8"/>
      <c r="AP60" s="8"/>
      <c r="AQ60" s="8"/>
      <c r="AR60" s="8"/>
      <c r="AS60" s="8"/>
      <c r="AT60" s="8"/>
    </row>
    <row r="61" spans="3:46" ht="13.5">
      <c r="C61" s="12" t="s">
        <v>45</v>
      </c>
      <c r="D61" s="26" t="s">
        <v>448</v>
      </c>
      <c r="L61" s="26">
        <v>23</v>
      </c>
      <c r="M61" s="27">
        <v>548.736</v>
      </c>
      <c r="N61" s="28"/>
      <c r="O61"/>
      <c r="P61" s="28"/>
      <c r="Q61" s="28"/>
      <c r="R61" s="28"/>
      <c r="S61" s="28"/>
      <c r="T61" s="28"/>
      <c r="U61" s="28"/>
      <c r="V61" s="28"/>
      <c r="AL61" s="8"/>
      <c r="AM61" s="8"/>
      <c r="AN61" s="8"/>
      <c r="AO61" s="8"/>
      <c r="AP61" s="8"/>
      <c r="AQ61" s="8"/>
      <c r="AR61" s="8"/>
      <c r="AS61" s="8"/>
      <c r="AT61" s="8"/>
    </row>
    <row r="62" spans="3:46" ht="13.5">
      <c r="C62" s="12" t="s">
        <v>47</v>
      </c>
      <c r="D62" s="26" t="s">
        <v>406</v>
      </c>
      <c r="L62" s="33">
        <v>39</v>
      </c>
      <c r="M62" s="13">
        <v>200</v>
      </c>
      <c r="N62" s="28"/>
      <c r="O62"/>
      <c r="P62" s="28"/>
      <c r="Q62" s="28"/>
      <c r="R62" s="28"/>
      <c r="S62" s="28"/>
      <c r="T62" s="28"/>
      <c r="U62" s="28"/>
      <c r="V62" s="28"/>
      <c r="AL62" s="8"/>
      <c r="AM62" s="8"/>
      <c r="AN62" s="8"/>
      <c r="AO62" s="8"/>
      <c r="AP62" s="8"/>
      <c r="AQ62" s="8"/>
      <c r="AR62" s="8"/>
      <c r="AS62" s="8"/>
      <c r="AT62" s="8"/>
    </row>
    <row r="63" spans="3:46" ht="13.5">
      <c r="C63" s="12" t="s">
        <v>47</v>
      </c>
      <c r="D63" s="26" t="s">
        <v>436</v>
      </c>
      <c r="L63" s="33">
        <v>63</v>
      </c>
      <c r="M63" s="13">
        <v>200</v>
      </c>
      <c r="N63" s="28"/>
      <c r="O63"/>
      <c r="P63" s="28"/>
      <c r="Q63" s="28"/>
      <c r="R63" s="28"/>
      <c r="S63" s="28"/>
      <c r="T63" s="28"/>
      <c r="U63" s="28"/>
      <c r="V63" s="28"/>
      <c r="AL63" s="8"/>
      <c r="AM63" s="8"/>
      <c r="AN63" s="8"/>
      <c r="AO63" s="8"/>
      <c r="AP63" s="8"/>
      <c r="AQ63" s="8"/>
      <c r="AR63" s="8"/>
      <c r="AS63" s="8"/>
      <c r="AT63" s="8"/>
    </row>
    <row r="64" spans="3:46" ht="13.5">
      <c r="C64" s="12" t="s">
        <v>47</v>
      </c>
      <c r="D64" s="26" t="s">
        <v>448</v>
      </c>
      <c r="L64" s="26">
        <v>24</v>
      </c>
      <c r="M64" s="27">
        <v>540.162</v>
      </c>
      <c r="N64" s="28"/>
      <c r="O64"/>
      <c r="P64" s="28"/>
      <c r="Q64" s="28"/>
      <c r="R64" s="28"/>
      <c r="S64" s="28"/>
      <c r="T64" s="28"/>
      <c r="U64" s="28"/>
      <c r="V64" s="28"/>
      <c r="AL64" s="8"/>
      <c r="AM64" s="8"/>
      <c r="AN64" s="8"/>
      <c r="AO64" s="8"/>
      <c r="AP64" s="8"/>
      <c r="AQ64" s="8"/>
      <c r="AR64" s="8"/>
      <c r="AS64" s="8"/>
      <c r="AT64" s="8"/>
    </row>
    <row r="65" spans="3:46" ht="13.5">
      <c r="C65" s="12" t="s">
        <v>417</v>
      </c>
      <c r="D65" s="26" t="s">
        <v>418</v>
      </c>
      <c r="L65" s="26">
        <v>6</v>
      </c>
      <c r="M65" s="27">
        <v>25.854</v>
      </c>
      <c r="N65" s="28"/>
      <c r="O65"/>
      <c r="P65" s="28"/>
      <c r="Q65" s="28"/>
      <c r="R65" s="28"/>
      <c r="S65" s="28"/>
      <c r="T65" s="28"/>
      <c r="U65" s="28"/>
      <c r="V65" s="28"/>
      <c r="AL65" s="8"/>
      <c r="AM65" s="8"/>
      <c r="AN65" s="8"/>
      <c r="AO65" s="8"/>
      <c r="AP65" s="8"/>
      <c r="AQ65" s="8"/>
      <c r="AR65" s="8"/>
      <c r="AS65" s="8"/>
      <c r="AT65" s="8"/>
    </row>
    <row r="66" spans="3:46" ht="13.5">
      <c r="C66" s="31" t="s">
        <v>152</v>
      </c>
      <c r="D66" s="26" t="s">
        <v>316</v>
      </c>
      <c r="L66" s="26">
        <v>32</v>
      </c>
      <c r="M66" s="27">
        <v>402.5</v>
      </c>
      <c r="N66" s="28"/>
      <c r="O66"/>
      <c r="P66" s="28"/>
      <c r="Q66" s="28"/>
      <c r="R66" s="28"/>
      <c r="S66" s="28"/>
      <c r="T66" s="28"/>
      <c r="U66" s="28"/>
      <c r="V66" s="28"/>
      <c r="AL66" s="8"/>
      <c r="AM66" s="8"/>
      <c r="AN66" s="8"/>
      <c r="AO66" s="8"/>
      <c r="AP66" s="8"/>
      <c r="AQ66" s="8"/>
      <c r="AR66" s="8"/>
      <c r="AS66" s="8"/>
      <c r="AT66" s="8"/>
    </row>
    <row r="67" spans="3:46" ht="13.5">
      <c r="C67" s="31" t="s">
        <v>152</v>
      </c>
      <c r="D67" s="13" t="s">
        <v>321</v>
      </c>
      <c r="G67" s="19"/>
      <c r="I67" s="19"/>
      <c r="K67" s="19"/>
      <c r="L67" s="26">
        <v>32</v>
      </c>
      <c r="M67" s="27">
        <v>358.708</v>
      </c>
      <c r="N67" s="28"/>
      <c r="O67"/>
      <c r="P67" s="28"/>
      <c r="Q67" s="28"/>
      <c r="R67" s="28"/>
      <c r="S67" s="28"/>
      <c r="T67" s="28"/>
      <c r="U67" s="28"/>
      <c r="V67" s="28"/>
      <c r="AL67" s="8"/>
      <c r="AM67" s="8"/>
      <c r="AN67" s="8"/>
      <c r="AO67" s="8"/>
      <c r="AP67" s="8"/>
      <c r="AQ67" s="8"/>
      <c r="AR67" s="8"/>
      <c r="AS67" s="8"/>
      <c r="AT67" s="8"/>
    </row>
    <row r="68" spans="3:46" ht="13.5">
      <c r="C68" s="31" t="s">
        <v>152</v>
      </c>
      <c r="D68" s="13" t="s">
        <v>326</v>
      </c>
      <c r="G68" s="19"/>
      <c r="I68" s="19"/>
      <c r="K68" s="19"/>
      <c r="L68" s="26">
        <v>8</v>
      </c>
      <c r="M68" s="27">
        <v>475.116</v>
      </c>
      <c r="N68" s="28"/>
      <c r="O68"/>
      <c r="P68" s="28"/>
      <c r="Q68" s="28"/>
      <c r="R68" s="28"/>
      <c r="S68" s="28"/>
      <c r="T68" s="28"/>
      <c r="U68" s="28"/>
      <c r="V68" s="28"/>
      <c r="AL68" s="8"/>
      <c r="AM68" s="8"/>
      <c r="AN68" s="8"/>
      <c r="AO68" s="8"/>
      <c r="AP68" s="8"/>
      <c r="AQ68" s="8"/>
      <c r="AR68" s="8"/>
      <c r="AS68" s="8"/>
      <c r="AT68" s="8"/>
    </row>
    <row r="69" spans="3:46" ht="13.5">
      <c r="C69" s="12" t="s">
        <v>152</v>
      </c>
      <c r="D69" s="26" t="s">
        <v>448</v>
      </c>
      <c r="L69" s="26">
        <v>25</v>
      </c>
      <c r="M69" s="27">
        <v>500.15</v>
      </c>
      <c r="N69" s="28"/>
      <c r="O69"/>
      <c r="P69" s="28"/>
      <c r="Q69" s="28"/>
      <c r="R69" s="28"/>
      <c r="S69" s="28"/>
      <c r="T69" s="28"/>
      <c r="U69" s="28"/>
      <c r="V69" s="28"/>
      <c r="AL69" s="8"/>
      <c r="AM69" s="8"/>
      <c r="AN69" s="8"/>
      <c r="AO69" s="8"/>
      <c r="AP69" s="8"/>
      <c r="AQ69" s="8"/>
      <c r="AR69" s="8"/>
      <c r="AS69" s="8"/>
      <c r="AT69" s="8"/>
    </row>
    <row r="70" spans="3:46" ht="13.5">
      <c r="C70" s="12" t="s">
        <v>40</v>
      </c>
      <c r="D70" s="26" t="s">
        <v>406</v>
      </c>
      <c r="L70" s="33">
        <v>63</v>
      </c>
      <c r="M70" s="13">
        <v>200</v>
      </c>
      <c r="N70" s="28"/>
      <c r="O70"/>
      <c r="P70" s="28"/>
      <c r="Q70" s="28"/>
      <c r="R70" s="28"/>
      <c r="S70" s="28"/>
      <c r="T70" s="28"/>
      <c r="U70" s="28"/>
      <c r="V70" s="28"/>
      <c r="AL70" s="8"/>
      <c r="AM70" s="8"/>
      <c r="AN70" s="8"/>
      <c r="AO70" s="8"/>
      <c r="AP70" s="8"/>
      <c r="AQ70" s="8"/>
      <c r="AR70" s="8"/>
      <c r="AS70" s="8"/>
      <c r="AT70" s="8"/>
    </row>
    <row r="71" spans="3:46" ht="13.5">
      <c r="C71" s="12" t="s">
        <v>327</v>
      </c>
      <c r="D71" s="13" t="s">
        <v>326</v>
      </c>
      <c r="G71" s="19"/>
      <c r="I71" s="19"/>
      <c r="K71" s="19"/>
      <c r="L71" s="26">
        <v>27</v>
      </c>
      <c r="M71" s="27">
        <v>197.676</v>
      </c>
      <c r="N71" s="28"/>
      <c r="O71"/>
      <c r="P71" s="28"/>
      <c r="Q71" s="28"/>
      <c r="R71" s="28"/>
      <c r="S71" s="28"/>
      <c r="T71" s="28"/>
      <c r="U71" s="28"/>
      <c r="V71" s="28"/>
      <c r="AL71" s="8"/>
      <c r="AM71" s="8"/>
      <c r="AN71" s="8"/>
      <c r="AO71" s="8"/>
      <c r="AP71" s="8"/>
      <c r="AQ71" s="8"/>
      <c r="AR71" s="8"/>
      <c r="AS71" s="8"/>
      <c r="AT71" s="8"/>
    </row>
    <row r="72" spans="3:46" ht="13.5">
      <c r="C72" s="12" t="s">
        <v>44</v>
      </c>
      <c r="D72" s="26" t="s">
        <v>316</v>
      </c>
      <c r="L72" s="26">
        <v>8</v>
      </c>
      <c r="M72" s="27">
        <v>1027.5</v>
      </c>
      <c r="N72" s="28"/>
      <c r="O72"/>
      <c r="P72" s="28"/>
      <c r="Q72" s="28"/>
      <c r="R72" s="28"/>
      <c r="S72" s="28"/>
      <c r="T72" s="28"/>
      <c r="U72" s="28"/>
      <c r="V72" s="28"/>
      <c r="AL72" s="8"/>
      <c r="AM72" s="8"/>
      <c r="AN72" s="8"/>
      <c r="AO72" s="8"/>
      <c r="AP72" s="8"/>
      <c r="AQ72" s="8"/>
      <c r="AR72" s="8"/>
      <c r="AS72" s="8"/>
      <c r="AT72" s="8"/>
    </row>
    <row r="73" spans="3:46" ht="13.5">
      <c r="C73" s="12" t="s">
        <v>44</v>
      </c>
      <c r="D73" s="26" t="s">
        <v>398</v>
      </c>
      <c r="L73" s="33" t="s">
        <v>399</v>
      </c>
      <c r="M73" s="13">
        <v>200</v>
      </c>
      <c r="N73" s="28"/>
      <c r="O73"/>
      <c r="P73" s="28"/>
      <c r="Q73" s="28"/>
      <c r="R73" s="28"/>
      <c r="S73" s="28"/>
      <c r="T73" s="28"/>
      <c r="U73" s="28"/>
      <c r="V73" s="28"/>
      <c r="AL73" s="8"/>
      <c r="AM73" s="8"/>
      <c r="AN73" s="8"/>
      <c r="AO73" s="8"/>
      <c r="AP73" s="8"/>
      <c r="AQ73" s="8"/>
      <c r="AR73" s="8"/>
      <c r="AS73" s="8"/>
      <c r="AT73" s="8"/>
    </row>
    <row r="74" spans="3:46" ht="13.5">
      <c r="C74" s="12" t="s">
        <v>44</v>
      </c>
      <c r="D74" s="26" t="s">
        <v>448</v>
      </c>
      <c r="L74" s="26">
        <v>31</v>
      </c>
      <c r="M74" s="27">
        <v>465.85400000000004</v>
      </c>
      <c r="N74" s="28"/>
      <c r="O74"/>
      <c r="P74" s="28"/>
      <c r="Q74" s="28"/>
      <c r="R74" s="28"/>
      <c r="S74" s="28"/>
      <c r="T74" s="28"/>
      <c r="U74" s="28"/>
      <c r="V74" s="28"/>
      <c r="AL74" s="8"/>
      <c r="AM74" s="8"/>
      <c r="AN74" s="8"/>
      <c r="AO74" s="8"/>
      <c r="AP74" s="8"/>
      <c r="AQ74" s="8"/>
      <c r="AR74" s="8"/>
      <c r="AS74" s="8"/>
      <c r="AT74" s="8"/>
    </row>
    <row r="75" spans="14:46" ht="13.5">
      <c r="N75" s="22"/>
      <c r="O75"/>
      <c r="P75" s="22"/>
      <c r="Q75" s="22"/>
      <c r="R75" s="22"/>
      <c r="S75" s="22"/>
      <c r="T75" s="22"/>
      <c r="U75" s="22"/>
      <c r="V75" s="22"/>
      <c r="AL75" s="8"/>
      <c r="AM75" s="8"/>
      <c r="AN75" s="8"/>
      <c r="AO75" s="8"/>
      <c r="AP75" s="8"/>
      <c r="AQ75" s="8"/>
      <c r="AR75" s="8"/>
      <c r="AS75" s="8"/>
      <c r="AT75" s="8"/>
    </row>
    <row r="76" spans="3:46" ht="13.5">
      <c r="C76" s="24" t="s">
        <v>15</v>
      </c>
      <c r="F76" s="19"/>
      <c r="G76" s="19"/>
      <c r="L76" s="25" t="s">
        <v>13</v>
      </c>
      <c r="M76" s="25" t="s">
        <v>14</v>
      </c>
      <c r="N76" s="28"/>
      <c r="O76"/>
      <c r="P76" s="28"/>
      <c r="Q76" s="28"/>
      <c r="R76" s="28"/>
      <c r="S76" s="28"/>
      <c r="T76" s="28"/>
      <c r="U76" s="28"/>
      <c r="V76" s="28"/>
      <c r="AL76" s="8"/>
      <c r="AM76" s="8"/>
      <c r="AN76" s="8"/>
      <c r="AO76" s="8"/>
      <c r="AP76" s="8"/>
      <c r="AQ76" s="8"/>
      <c r="AR76" s="8"/>
      <c r="AS76" s="8"/>
      <c r="AT76" s="8"/>
    </row>
    <row r="77" spans="3:46" ht="13.5">
      <c r="C77" s="12" t="s">
        <v>47</v>
      </c>
      <c r="D77" s="13" t="s">
        <v>293</v>
      </c>
      <c r="G77" s="19"/>
      <c r="I77" s="19"/>
      <c r="K77" s="19"/>
      <c r="L77" s="26">
        <v>15</v>
      </c>
      <c r="M77" s="27">
        <v>882.942</v>
      </c>
      <c r="N77" s="28"/>
      <c r="O77"/>
      <c r="P77" s="28"/>
      <c r="Q77" s="28"/>
      <c r="R77" s="28"/>
      <c r="S77" s="28"/>
      <c r="T77" s="28"/>
      <c r="U77" s="28"/>
      <c r="V77" s="28"/>
      <c r="AL77" s="8"/>
      <c r="AM77" s="8"/>
      <c r="AN77" s="8"/>
      <c r="AO77" s="8"/>
      <c r="AP77" s="8"/>
      <c r="AQ77" s="8"/>
      <c r="AR77" s="8"/>
      <c r="AS77" s="8"/>
      <c r="AT77" s="8"/>
    </row>
    <row r="78" spans="3:46" ht="13.5">
      <c r="C78" s="12" t="s">
        <v>47</v>
      </c>
      <c r="D78" s="13" t="s">
        <v>324</v>
      </c>
      <c r="G78" s="19"/>
      <c r="I78" s="19"/>
      <c r="K78" s="19"/>
      <c r="L78" s="26">
        <v>56</v>
      </c>
      <c r="M78" s="13">
        <v>200</v>
      </c>
      <c r="N78" s="28"/>
      <c r="O78"/>
      <c r="P78" s="28"/>
      <c r="Q78" s="28"/>
      <c r="R78" s="28"/>
      <c r="S78" s="28"/>
      <c r="T78" s="28"/>
      <c r="U78" s="28"/>
      <c r="V78" s="28"/>
      <c r="AL78" s="8"/>
      <c r="AM78" s="8"/>
      <c r="AN78" s="8"/>
      <c r="AO78" s="8"/>
      <c r="AP78" s="8"/>
      <c r="AQ78" s="8"/>
      <c r="AR78" s="8"/>
      <c r="AS78" s="8"/>
      <c r="AT78" s="8"/>
    </row>
    <row r="79" spans="3:46" ht="13.5">
      <c r="C79" s="12" t="s">
        <v>47</v>
      </c>
      <c r="D79" s="13" t="s">
        <v>415</v>
      </c>
      <c r="G79" s="19"/>
      <c r="I79" s="19"/>
      <c r="K79" s="19"/>
      <c r="L79" s="26">
        <v>43</v>
      </c>
      <c r="M79" s="13">
        <v>200</v>
      </c>
      <c r="N79" s="28"/>
      <c r="O79"/>
      <c r="P79" s="28"/>
      <c r="Q79" s="28"/>
      <c r="R79" s="28"/>
      <c r="S79" s="28"/>
      <c r="T79" s="28"/>
      <c r="U79" s="28"/>
      <c r="V79" s="28"/>
      <c r="AL79" s="8"/>
      <c r="AM79" s="8"/>
      <c r="AN79" s="8"/>
      <c r="AO79" s="8"/>
      <c r="AP79" s="8"/>
      <c r="AQ79" s="8"/>
      <c r="AR79" s="8"/>
      <c r="AS79" s="8"/>
      <c r="AT79" s="8"/>
    </row>
    <row r="80" spans="3:46" ht="13.5">
      <c r="C80" s="12" t="s">
        <v>294</v>
      </c>
      <c r="D80" s="13" t="s">
        <v>293</v>
      </c>
      <c r="G80" s="19"/>
      <c r="I80" s="19"/>
      <c r="K80" s="19"/>
      <c r="L80" s="26">
        <v>31</v>
      </c>
      <c r="M80" s="27">
        <v>474.982</v>
      </c>
      <c r="N80" s="28"/>
      <c r="O80"/>
      <c r="P80" s="28"/>
      <c r="Q80" s="28"/>
      <c r="R80" s="28"/>
      <c r="S80" s="28"/>
      <c r="T80" s="28"/>
      <c r="U80" s="28"/>
      <c r="V80" s="28"/>
      <c r="AL80" s="8"/>
      <c r="AM80" s="8"/>
      <c r="AN80" s="8"/>
      <c r="AO80" s="8"/>
      <c r="AP80" s="8"/>
      <c r="AQ80" s="8"/>
      <c r="AR80" s="8"/>
      <c r="AS80" s="8"/>
      <c r="AT80" s="8"/>
    </row>
    <row r="81" spans="3:46" ht="13.5">
      <c r="C81" s="12" t="s">
        <v>133</v>
      </c>
      <c r="D81" s="13" t="s">
        <v>221</v>
      </c>
      <c r="F81" s="19"/>
      <c r="G81" s="19"/>
      <c r="L81" s="33">
        <v>40</v>
      </c>
      <c r="M81" s="13">
        <v>264</v>
      </c>
      <c r="N81" s="28"/>
      <c r="O81" s="38"/>
      <c r="P81" s="28"/>
      <c r="Q81" s="28"/>
      <c r="R81" s="28"/>
      <c r="S81" s="28"/>
      <c r="T81" s="28"/>
      <c r="U81" s="28"/>
      <c r="V81" s="28"/>
      <c r="AL81" s="8"/>
      <c r="AM81" s="8"/>
      <c r="AN81" s="8"/>
      <c r="AO81" s="8"/>
      <c r="AP81" s="8"/>
      <c r="AQ81" s="8"/>
      <c r="AR81" s="8"/>
      <c r="AS81" s="8"/>
      <c r="AT81" s="8"/>
    </row>
    <row r="82" spans="3:46" ht="13.5">
      <c r="C82" s="12" t="s">
        <v>133</v>
      </c>
      <c r="D82" s="13" t="s">
        <v>324</v>
      </c>
      <c r="G82" s="19"/>
      <c r="I82" s="19"/>
      <c r="K82" s="19"/>
      <c r="L82" s="26">
        <v>51</v>
      </c>
      <c r="M82" s="13">
        <v>200</v>
      </c>
      <c r="N82" s="28"/>
      <c r="O82" s="38"/>
      <c r="P82" s="28"/>
      <c r="Q82" s="28"/>
      <c r="R82" s="28"/>
      <c r="S82" s="28"/>
      <c r="T82" s="28"/>
      <c r="U82" s="28"/>
      <c r="V82" s="28"/>
      <c r="AL82" s="8"/>
      <c r="AM82" s="8"/>
      <c r="AN82" s="8"/>
      <c r="AO82" s="8"/>
      <c r="AP82" s="8"/>
      <c r="AQ82" s="8"/>
      <c r="AR82" s="8"/>
      <c r="AS82" s="8"/>
      <c r="AT82" s="8"/>
    </row>
    <row r="83" spans="3:46" ht="13.5">
      <c r="C83" s="31" t="s">
        <v>152</v>
      </c>
      <c r="D83" s="13" t="s">
        <v>403</v>
      </c>
      <c r="G83" s="19"/>
      <c r="I83" s="19"/>
      <c r="K83" s="19"/>
      <c r="L83" s="26">
        <v>31</v>
      </c>
      <c r="M83" s="27">
        <v>536.922</v>
      </c>
      <c r="N83" s="28"/>
      <c r="O83" s="38"/>
      <c r="P83" s="28"/>
      <c r="Q83" s="28"/>
      <c r="R83" s="28"/>
      <c r="S83" s="28"/>
      <c r="T83" s="28"/>
      <c r="U83" s="28"/>
      <c r="V83" s="28"/>
      <c r="AL83" s="8"/>
      <c r="AM83" s="8"/>
      <c r="AN83" s="8"/>
      <c r="AO83" s="8"/>
      <c r="AP83" s="8"/>
      <c r="AQ83" s="8"/>
      <c r="AR83" s="8"/>
      <c r="AS83" s="8"/>
      <c r="AT83" s="8"/>
    </row>
    <row r="84" spans="3:46" ht="13.5">
      <c r="C84" s="31" t="s">
        <v>152</v>
      </c>
      <c r="D84" s="13" t="s">
        <v>415</v>
      </c>
      <c r="G84" s="19"/>
      <c r="I84" s="19"/>
      <c r="K84" s="19"/>
      <c r="L84" s="26">
        <v>59</v>
      </c>
      <c r="M84" s="13">
        <v>200</v>
      </c>
      <c r="N84" s="28"/>
      <c r="O84" s="38"/>
      <c r="P84" s="28"/>
      <c r="Q84" s="28"/>
      <c r="R84" s="28"/>
      <c r="S84" s="28"/>
      <c r="T84" s="28"/>
      <c r="U84" s="28"/>
      <c r="V84" s="28"/>
      <c r="AL84" s="8"/>
      <c r="AM84" s="8"/>
      <c r="AN84" s="8"/>
      <c r="AO84" s="8"/>
      <c r="AP84" s="8"/>
      <c r="AQ84" s="8"/>
      <c r="AR84" s="8"/>
      <c r="AS84" s="8"/>
      <c r="AT84" s="8"/>
    </row>
    <row r="85" spans="3:46" ht="13.5">
      <c r="C85" s="12" t="s">
        <v>40</v>
      </c>
      <c r="D85" s="13" t="s">
        <v>324</v>
      </c>
      <c r="G85" s="19"/>
      <c r="I85" s="19"/>
      <c r="K85" s="19"/>
      <c r="L85" s="26">
        <v>53</v>
      </c>
      <c r="M85" s="13">
        <v>200</v>
      </c>
      <c r="N85" s="28"/>
      <c r="O85" s="38"/>
      <c r="P85" s="28"/>
      <c r="Q85" s="28"/>
      <c r="R85" s="28"/>
      <c r="S85" s="28"/>
      <c r="T85" s="28"/>
      <c r="U85" s="28"/>
      <c r="V85" s="28"/>
      <c r="AL85" s="8"/>
      <c r="AM85" s="8"/>
      <c r="AN85" s="8"/>
      <c r="AO85" s="8"/>
      <c r="AP85" s="8"/>
      <c r="AQ85" s="8"/>
      <c r="AR85" s="8"/>
      <c r="AS85" s="8"/>
      <c r="AT85" s="8"/>
    </row>
    <row r="86" spans="3:46" ht="13.5">
      <c r="C86" s="12" t="s">
        <v>44</v>
      </c>
      <c r="D86" s="13" t="s">
        <v>415</v>
      </c>
      <c r="G86" s="19"/>
      <c r="I86" s="19"/>
      <c r="K86" s="19"/>
      <c r="L86" s="26">
        <v>49</v>
      </c>
      <c r="M86" s="13">
        <v>200</v>
      </c>
      <c r="N86" s="28"/>
      <c r="O86" s="38"/>
      <c r="P86" s="28"/>
      <c r="Q86" s="28"/>
      <c r="R86" s="28"/>
      <c r="S86" s="28"/>
      <c r="T86" s="28"/>
      <c r="U86" s="28"/>
      <c r="V86" s="28"/>
      <c r="AL86" s="8"/>
      <c r="AM86" s="8"/>
      <c r="AN86" s="8"/>
      <c r="AO86" s="8"/>
      <c r="AP86" s="8"/>
      <c r="AQ86" s="8"/>
      <c r="AR86" s="8"/>
      <c r="AS86" s="8"/>
      <c r="AT86" s="8"/>
    </row>
    <row r="87" spans="3:46" ht="13.5">
      <c r="C87" s="12" t="s">
        <v>44</v>
      </c>
      <c r="D87" s="13" t="s">
        <v>412</v>
      </c>
      <c r="G87" s="19"/>
      <c r="I87" s="19"/>
      <c r="K87" s="19"/>
      <c r="L87" s="26">
        <v>16</v>
      </c>
      <c r="M87" s="27">
        <v>1053.6</v>
      </c>
      <c r="N87" s="28"/>
      <c r="O87" s="38"/>
      <c r="P87" s="28"/>
      <c r="Q87" s="28"/>
      <c r="R87" s="28"/>
      <c r="S87" s="28"/>
      <c r="T87" s="28"/>
      <c r="U87" s="28"/>
      <c r="V87" s="28"/>
      <c r="AL87" s="8"/>
      <c r="AM87" s="8"/>
      <c r="AN87" s="8"/>
      <c r="AO87" s="8"/>
      <c r="AP87" s="8"/>
      <c r="AQ87" s="8"/>
      <c r="AR87" s="8"/>
      <c r="AS87" s="8"/>
      <c r="AT87" s="8"/>
    </row>
    <row r="88" spans="3:46" ht="13.5">
      <c r="C88" s="31" t="s">
        <v>101</v>
      </c>
      <c r="D88" s="13" t="s">
        <v>221</v>
      </c>
      <c r="F88" s="19"/>
      <c r="G88" s="19"/>
      <c r="L88" s="33">
        <v>59</v>
      </c>
      <c r="M88" s="13">
        <v>112</v>
      </c>
      <c r="N88" s="28"/>
      <c r="O88" s="38"/>
      <c r="P88" s="28"/>
      <c r="Q88" s="28"/>
      <c r="R88" s="28"/>
      <c r="S88" s="28"/>
      <c r="T88" s="28"/>
      <c r="U88" s="28"/>
      <c r="V88" s="28"/>
      <c r="AL88" s="8"/>
      <c r="AM88" s="8"/>
      <c r="AN88" s="8"/>
      <c r="AO88" s="8"/>
      <c r="AP88" s="8"/>
      <c r="AQ88" s="8"/>
      <c r="AR88" s="8"/>
      <c r="AS88" s="8"/>
      <c r="AT88" s="8"/>
    </row>
    <row r="89" ht="12.75">
      <c r="O89"/>
    </row>
    <row r="90" ht="12.75">
      <c r="O90"/>
    </row>
  </sheetData>
  <mergeCells count="3">
    <mergeCell ref="X1:AA1"/>
    <mergeCell ref="N1:W1"/>
    <mergeCell ref="X2:AA2"/>
  </mergeCells>
  <printOptions horizontalCentered="1"/>
  <pageMargins left="0.25" right="0.25" top="0.95" bottom="0.95" header="0.25" footer="0.25"/>
  <pageSetup fitToHeight="10" fitToWidth="1" horizontalDpi="300" verticalDpi="300" orientation="landscape" scale="81" r:id="rId1"/>
  <headerFooter alignWithMargins="0">
    <oddHeader>&amp;C&amp;"Times New Roman,Bold"&amp;16 2002-2003 USFA Point Standings
Senior &amp;A - Rolling Standings</oddHeader>
    <oddFooter>&amp;L&amp;"Arial,Bold"* Permanent Resident
# Under-19&amp;"Arial,Regular"
Total = Best 5 Group II plus Best 2 Group I&amp;CPage &amp;P&amp;R&amp;"Arial,Bold"np = Did not earn points (including not competing)&amp;"Arial,Regular"
Printed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F90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3" customWidth="1"/>
    <col min="2" max="2" width="3.28125" style="13" customWidth="1"/>
    <col min="3" max="3" width="27.421875" style="31" customWidth="1"/>
    <col min="4" max="4" width="5.421875" style="13" customWidth="1"/>
    <col min="5" max="5" width="8.00390625" style="13" customWidth="1"/>
    <col min="6" max="6" width="5.421875" style="14" customWidth="1"/>
    <col min="7" max="13" width="5.421875" style="22" customWidth="1"/>
    <col min="14" max="27" width="5.421875" style="23" customWidth="1"/>
    <col min="28" max="28" width="9.140625" style="19" customWidth="1"/>
    <col min="29" max="84" width="9.140625" style="19" hidden="1" customWidth="1"/>
    <col min="85" max="16384" width="9.140625" style="19" customWidth="1"/>
  </cols>
  <sheetData>
    <row r="1" spans="1:27" s="7" customFormat="1" ht="12.75" customHeight="1">
      <c r="A1" s="29"/>
      <c r="B1" s="1"/>
      <c r="C1" s="2" t="s">
        <v>0</v>
      </c>
      <c r="D1" s="3" t="s">
        <v>1</v>
      </c>
      <c r="E1" s="39" t="s">
        <v>2</v>
      </c>
      <c r="F1" s="6" t="s">
        <v>234</v>
      </c>
      <c r="G1" s="5"/>
      <c r="H1" s="4" t="s">
        <v>263</v>
      </c>
      <c r="I1" s="5"/>
      <c r="J1" s="4" t="s">
        <v>220</v>
      </c>
      <c r="K1" s="5"/>
      <c r="L1" s="4" t="s">
        <v>442</v>
      </c>
      <c r="M1" s="5"/>
      <c r="N1" s="46" t="s">
        <v>223</v>
      </c>
      <c r="O1" s="44"/>
      <c r="P1" s="44"/>
      <c r="Q1" s="44"/>
      <c r="R1" s="44"/>
      <c r="S1" s="44"/>
      <c r="T1" s="44"/>
      <c r="U1" s="44"/>
      <c r="V1" s="44"/>
      <c r="W1" s="45"/>
      <c r="X1" s="44" t="s">
        <v>227</v>
      </c>
      <c r="Y1" s="44"/>
      <c r="Z1" s="44"/>
      <c r="AA1" s="45"/>
    </row>
    <row r="2" spans="1:84" s="7" customFormat="1" ht="18.75" customHeight="1">
      <c r="A2" s="1"/>
      <c r="B2" s="1"/>
      <c r="C2" s="2"/>
      <c r="D2" s="2"/>
      <c r="E2" s="39"/>
      <c r="F2" s="6" t="s">
        <v>153</v>
      </c>
      <c r="G2" s="5" t="s">
        <v>235</v>
      </c>
      <c r="H2" s="4" t="s">
        <v>153</v>
      </c>
      <c r="I2" s="5" t="s">
        <v>264</v>
      </c>
      <c r="J2" s="4" t="s">
        <v>153</v>
      </c>
      <c r="K2" s="5" t="s">
        <v>334</v>
      </c>
      <c r="L2" s="4" t="s">
        <v>205</v>
      </c>
      <c r="M2" s="5" t="s">
        <v>443</v>
      </c>
      <c r="N2" s="4" t="s">
        <v>224</v>
      </c>
      <c r="O2" s="6"/>
      <c r="P2" s="6"/>
      <c r="Q2" s="6"/>
      <c r="R2" s="6"/>
      <c r="S2" s="6"/>
      <c r="T2" s="6"/>
      <c r="U2" s="6"/>
      <c r="V2" s="6"/>
      <c r="W2" s="6"/>
      <c r="X2" s="46" t="s">
        <v>3</v>
      </c>
      <c r="Y2" s="44"/>
      <c r="Z2" s="44"/>
      <c r="AA2" s="45"/>
      <c r="AM2" s="7" t="s">
        <v>225</v>
      </c>
      <c r="BA2" s="7" t="s">
        <v>226</v>
      </c>
      <c r="BE2" s="8"/>
      <c r="BO2" s="7" t="s">
        <v>225</v>
      </c>
      <c r="CC2" s="7" t="s">
        <v>226</v>
      </c>
      <c r="CF2" s="7" t="s">
        <v>228</v>
      </c>
    </row>
    <row r="3" spans="1:43" s="7" customFormat="1" ht="11.25" customHeight="1" hidden="1">
      <c r="A3" s="1"/>
      <c r="B3" s="1"/>
      <c r="C3" s="2"/>
      <c r="D3" s="2"/>
      <c r="E3" s="40"/>
      <c r="F3" s="3">
        <f>COLUMN()</f>
        <v>6</v>
      </c>
      <c r="G3" s="10">
        <f>HLOOKUP(F2,PointTableHeader,2,FALSE)</f>
        <v>9</v>
      </c>
      <c r="H3" s="9">
        <f>COLUMN()</f>
        <v>8</v>
      </c>
      <c r="I3" s="10">
        <f>HLOOKUP(H2,PointTableHeader,2,FALSE)</f>
        <v>9</v>
      </c>
      <c r="J3" s="9">
        <f>COLUMN()</f>
        <v>10</v>
      </c>
      <c r="K3" s="10">
        <f>HLOOKUP(J2,PointTableHeader,2,FALSE)</f>
        <v>9</v>
      </c>
      <c r="L3" s="9">
        <f>COLUMN()</f>
        <v>12</v>
      </c>
      <c r="M3" s="10">
        <f>HLOOKUP(L2,PointTableHeader,2,FALSE)</f>
        <v>8</v>
      </c>
      <c r="N3" s="9">
        <f>COLUMN()</f>
        <v>14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10"/>
      <c r="AN3" s="7" t="b">
        <v>0</v>
      </c>
      <c r="AO3" s="7" t="b">
        <v>0</v>
      </c>
      <c r="AP3" s="7" t="b">
        <v>0</v>
      </c>
      <c r="AQ3" s="7" t="b">
        <v>0</v>
      </c>
    </row>
    <row r="4" spans="1:84" ht="13.5">
      <c r="A4" s="11" t="str">
        <f aca="true" t="shared" si="0" ref="A4:A49">IF(E4&lt;MinimumSr,"",IF(E4=E3,A3,ROW()-3&amp;IF(E4=E5,"T","")))</f>
        <v>1</v>
      </c>
      <c r="B4" s="11">
        <f>IF(D4&gt;=JuniorCutoff,"#","")</f>
      </c>
      <c r="C4" s="12" t="s">
        <v>55</v>
      </c>
      <c r="D4" s="13">
        <v>1981</v>
      </c>
      <c r="E4" s="41">
        <f>ROUND(IF('Men''s Epée'!$A$3=1,AM4+BA4,BO4+CC4),0)</f>
        <v>4641</v>
      </c>
      <c r="F4" s="14" t="s">
        <v>4</v>
      </c>
      <c r="G4" s="16">
        <f>IF(OR('Men''s Epée'!$A$3=1,'Men''s Epée'!$AN$3=TRUE),IF(OR(F4&gt;=49,ISNUMBER(F4)=FALSE),0,VLOOKUP(F4,PointTable,G$3,TRUE)),0)</f>
        <v>0</v>
      </c>
      <c r="H4" s="15">
        <v>2</v>
      </c>
      <c r="I4" s="16">
        <f>IF(OR('Men''s Epée'!$A$3=1,'Men''s Epée'!$AO$3=TRUE),IF(OR(H4&gt;=49,ISNUMBER(H4)=FALSE),0,VLOOKUP(H4,PointTable,I$3,TRUE)),0)</f>
        <v>920</v>
      </c>
      <c r="J4" s="15">
        <v>8</v>
      </c>
      <c r="K4" s="16">
        <f>IF(OR('Men''s Epée'!$A$3=1,'Men''s Epée'!$AP$3=TRUE),IF(OR(J4&gt;=33,ISNUMBER(J4)=FALSE),0,VLOOKUP(J4,PointTable,K$3,TRUE)),0)</f>
        <v>685</v>
      </c>
      <c r="L4" s="15">
        <v>1</v>
      </c>
      <c r="M4" s="16">
        <f>IF(OR('Men''s Epée'!$A$3=1,'Men''s Epée'!$AQ$3=TRUE),IF(OR(L4&gt;=49,ISNUMBER(L4)=FALSE),0,VLOOKUP(L4,PointTable,M$3,TRUE)),0)</f>
        <v>1000</v>
      </c>
      <c r="N4" s="17">
        <v>-792</v>
      </c>
      <c r="O4" s="17">
        <v>780</v>
      </c>
      <c r="P4" s="17">
        <v>749.19</v>
      </c>
      <c r="Q4" s="17">
        <v>200</v>
      </c>
      <c r="R4" s="17">
        <v>200</v>
      </c>
      <c r="S4" s="17">
        <v>200</v>
      </c>
      <c r="T4" s="17"/>
      <c r="U4" s="17"/>
      <c r="V4" s="17"/>
      <c r="W4" s="18"/>
      <c r="X4" s="17">
        <v>200</v>
      </c>
      <c r="Y4" s="17"/>
      <c r="Z4" s="17"/>
      <c r="AA4" s="18"/>
      <c r="AC4" s="19">
        <f aca="true" t="shared" si="1" ref="AC4:AC35">ABS(N4)</f>
        <v>792</v>
      </c>
      <c r="AD4" s="19">
        <f aca="true" t="shared" si="2" ref="AD4:AL4">ABS(O4)</f>
        <v>780</v>
      </c>
      <c r="AE4" s="19">
        <f t="shared" si="2"/>
        <v>749.19</v>
      </c>
      <c r="AF4" s="19">
        <f t="shared" si="2"/>
        <v>200</v>
      </c>
      <c r="AG4" s="19">
        <f t="shared" si="2"/>
        <v>200</v>
      </c>
      <c r="AH4" s="19">
        <f t="shared" si="2"/>
        <v>200</v>
      </c>
      <c r="AI4" s="19">
        <f t="shared" si="2"/>
        <v>0</v>
      </c>
      <c r="AJ4" s="19">
        <f t="shared" si="2"/>
        <v>0</v>
      </c>
      <c r="AK4" s="19">
        <f t="shared" si="2"/>
        <v>0</v>
      </c>
      <c r="AL4" s="19">
        <f t="shared" si="2"/>
        <v>0</v>
      </c>
      <c r="AM4" s="19">
        <f>LARGE($AC4:$AL4,1)+LARGE($AC4:$AL4,2)+LARGE($AC4:$AL4,3)+LARGE($AC4:$AL4,4)+LARGE($AC4:$AL4,5)</f>
        <v>2721.19</v>
      </c>
      <c r="AN4" s="19">
        <f aca="true" t="shared" si="3" ref="AN4:AN35">G4</f>
        <v>0</v>
      </c>
      <c r="AO4" s="19">
        <f aca="true" t="shared" si="4" ref="AO4:AO35">I4</f>
        <v>920</v>
      </c>
      <c r="AP4" s="19">
        <f aca="true" t="shared" si="5" ref="AP4:AP35">K4</f>
        <v>685</v>
      </c>
      <c r="AQ4" s="19">
        <f aca="true" t="shared" si="6" ref="AQ4:AQ35">M4</f>
        <v>1000</v>
      </c>
      <c r="AR4" s="19">
        <f>LARGE($AC4:$AL4,6)</f>
        <v>200</v>
      </c>
      <c r="AS4" s="19">
        <f>LARGE($AC4:$AL4,7)</f>
        <v>0</v>
      </c>
      <c r="AT4" s="19">
        <f>LARGE($AC4:$AL4,8)</f>
        <v>0</v>
      </c>
      <c r="AU4" s="19">
        <f>LARGE($AC4:$AL4,9)</f>
        <v>0</v>
      </c>
      <c r="AV4" s="19">
        <f>LARGE($AC4:$AL4,10)</f>
        <v>0</v>
      </c>
      <c r="AW4" s="19">
        <f aca="true" t="shared" si="7" ref="AW4:AW35">ABS(X4)</f>
        <v>200</v>
      </c>
      <c r="AX4" s="19">
        <f aca="true" t="shared" si="8" ref="AX4:AX35">ABS(Y4)</f>
        <v>0</v>
      </c>
      <c r="AY4" s="19">
        <f aca="true" t="shared" si="9" ref="AY4:AY35">ABS(Z4)</f>
        <v>0</v>
      </c>
      <c r="AZ4" s="19">
        <f aca="true" t="shared" si="10" ref="AZ4:AZ35">ABS(AA4)</f>
        <v>0</v>
      </c>
      <c r="BA4" s="19">
        <f>LARGE($AN4:$AZ4,1)+LARGE($AN4:$AZ4,2)</f>
        <v>1920</v>
      </c>
      <c r="BB4" s="19">
        <f aca="true" t="shared" si="11" ref="BB4:BB35">LARGE(AR4:AZ4,1)</f>
        <v>200</v>
      </c>
      <c r="BC4" s="19">
        <f aca="true" t="shared" si="12" ref="BC4:BC35">LARGE(AR4:AZ4,2)</f>
        <v>200</v>
      </c>
      <c r="BE4" s="20">
        <f aca="true" t="shared" si="13" ref="BE4:BE35">MAX(N4,0)</f>
        <v>0</v>
      </c>
      <c r="BF4" s="20">
        <f aca="true" t="shared" si="14" ref="BF4:BN4">MAX(O4,0)</f>
        <v>780</v>
      </c>
      <c r="BG4" s="20">
        <f t="shared" si="14"/>
        <v>749.19</v>
      </c>
      <c r="BH4" s="20">
        <f t="shared" si="14"/>
        <v>200</v>
      </c>
      <c r="BI4" s="20">
        <f t="shared" si="14"/>
        <v>200</v>
      </c>
      <c r="BJ4" s="20">
        <f t="shared" si="14"/>
        <v>200</v>
      </c>
      <c r="BK4" s="20">
        <f t="shared" si="14"/>
        <v>0</v>
      </c>
      <c r="BL4" s="20">
        <f t="shared" si="14"/>
        <v>0</v>
      </c>
      <c r="BM4" s="20">
        <f t="shared" si="14"/>
        <v>0</v>
      </c>
      <c r="BN4" s="20">
        <f t="shared" si="14"/>
        <v>0</v>
      </c>
      <c r="BO4" s="8">
        <f>LARGE($BE4:$BN4,1)+LARGE($BE4:$BN4,2)+LARGE($BE4:$BN4,3)+LARGE($BE4:$BN4,4)+LARGE($BE4:$BN4,5)</f>
        <v>2129.19</v>
      </c>
      <c r="BP4" s="8">
        <f>IF('Men''s Epée'!$AN$3=TRUE,G4,0)</f>
        <v>0</v>
      </c>
      <c r="BQ4" s="8">
        <f>IF('Men''s Epée'!$AO$3=TRUE,I4,0)</f>
        <v>920</v>
      </c>
      <c r="BR4" s="8">
        <f>IF('Men''s Epée'!$AP$3=TRUE,K4,0)</f>
        <v>685</v>
      </c>
      <c r="BS4" s="8">
        <f>IF('Men''s Epée'!$AQ$3=TRUE,M4,0)</f>
        <v>1000</v>
      </c>
      <c r="BT4" s="8">
        <f>LARGE($BE4:$BN4,6)</f>
        <v>0</v>
      </c>
      <c r="BU4" s="8">
        <f>LARGE($BE4:$BN4,7)</f>
        <v>0</v>
      </c>
      <c r="BV4" s="8">
        <f>LARGE($BE4:$BN4,8)</f>
        <v>0</v>
      </c>
      <c r="BW4" s="8">
        <f>LARGE($BE4:$BN4,9)</f>
        <v>0</v>
      </c>
      <c r="BX4" s="8">
        <f>LARGE($BE4:$BN4,10)</f>
        <v>0</v>
      </c>
      <c r="BY4" s="20">
        <f aca="true" t="shared" si="15" ref="BY4:BY35">MAX(X4,0)</f>
        <v>200</v>
      </c>
      <c r="BZ4" s="20">
        <f aca="true" t="shared" si="16" ref="BZ4:BZ35">MAX(Y4,0)</f>
        <v>0</v>
      </c>
      <c r="CA4" s="20">
        <f aca="true" t="shared" si="17" ref="CA4:CA35">MAX(Z4,0)</f>
        <v>0</v>
      </c>
      <c r="CB4" s="20">
        <f aca="true" t="shared" si="18" ref="CB4:CB35">MAX(AA4,0)</f>
        <v>0</v>
      </c>
      <c r="CC4" s="8">
        <f>LARGE($BP4:$CB4,1)+LARGE($BP4:$CB4,2)</f>
        <v>1920</v>
      </c>
      <c r="CD4" s="8">
        <f aca="true" t="shared" si="19" ref="CD4:CD35">LARGE(BT4:CB4,1)</f>
        <v>200</v>
      </c>
      <c r="CE4" s="8">
        <f aca="true" t="shared" si="20" ref="CE4:CE35">LARGE(BT4:CB4,2)</f>
        <v>0</v>
      </c>
      <c r="CF4" s="8">
        <f aca="true" t="shared" si="21" ref="CF4:CF35">ROUND(BO4+CC4,0)</f>
        <v>4049</v>
      </c>
    </row>
    <row r="5" spans="1:84" ht="13.5">
      <c r="A5" s="11" t="str">
        <f t="shared" si="0"/>
        <v>2</v>
      </c>
      <c r="B5" s="11" t="str">
        <f aca="true" t="shared" si="22" ref="B5:B35">IF(D5&gt;=JuniorCutoff,"#","")</f>
        <v>#</v>
      </c>
      <c r="C5" s="12" t="s">
        <v>87</v>
      </c>
      <c r="D5" s="13">
        <v>1986</v>
      </c>
      <c r="E5" s="41">
        <f>ROUND(IF('Men''s Epée'!$A$3=1,AM5+BA5,BO5+CC5),0)</f>
        <v>3488</v>
      </c>
      <c r="F5" s="14">
        <v>3</v>
      </c>
      <c r="G5" s="16">
        <f>IF(OR('Men''s Epée'!$A$3=1,'Men''s Epée'!$AN$3=TRUE),IF(OR(F5&gt;=49,ISNUMBER(F5)=FALSE),0,VLOOKUP(F5,PointTable,G$3,TRUE)),0)</f>
        <v>850</v>
      </c>
      <c r="H5" s="15">
        <v>3</v>
      </c>
      <c r="I5" s="16">
        <f>IF(OR('Men''s Epée'!$A$3=1,'Men''s Epée'!$AO$3=TRUE),IF(OR(H5&gt;=49,ISNUMBER(H5)=FALSE),0,VLOOKUP(H5,PointTable,I$3,TRUE)),0)</f>
        <v>850</v>
      </c>
      <c r="J5" s="15" t="s">
        <v>4</v>
      </c>
      <c r="K5" s="16">
        <f>IF(OR('Men''s Epée'!$A$3=1,'Men''s Epée'!$AP$3=TRUE),IF(OR(J5&gt;=33,ISNUMBER(J5)=FALSE),0,VLOOKUP(J5,PointTable,K$3,TRUE)),0)</f>
        <v>0</v>
      </c>
      <c r="L5" s="15">
        <v>3</v>
      </c>
      <c r="M5" s="16">
        <f>IF(OR('Men''s Epée'!$A$3=1,'Men''s Epée'!$AQ$3=TRUE),IF(OR(L5&gt;=49,ISNUMBER(L5)=FALSE),0,VLOOKUP(L5,PointTable,M$3,TRUE)),0)</f>
        <v>850</v>
      </c>
      <c r="N5" s="17">
        <v>1212</v>
      </c>
      <c r="O5" s="17">
        <v>200</v>
      </c>
      <c r="P5" s="17">
        <v>200</v>
      </c>
      <c r="Q5" s="17">
        <v>-176</v>
      </c>
      <c r="R5" s="17"/>
      <c r="S5" s="17"/>
      <c r="T5" s="17"/>
      <c r="U5" s="17"/>
      <c r="V5" s="17"/>
      <c r="W5" s="18"/>
      <c r="X5" s="17">
        <v>660</v>
      </c>
      <c r="Y5" s="17">
        <v>200</v>
      </c>
      <c r="Z5" s="17"/>
      <c r="AA5" s="18"/>
      <c r="AC5" s="19">
        <f t="shared" si="1"/>
        <v>1212</v>
      </c>
      <c r="AD5" s="19">
        <f aca="true" t="shared" si="23" ref="AD5:AD24">ABS(O5)</f>
        <v>200</v>
      </c>
      <c r="AE5" s="19">
        <f aca="true" t="shared" si="24" ref="AE5:AE24">ABS(P5)</f>
        <v>200</v>
      </c>
      <c r="AF5" s="19">
        <f aca="true" t="shared" si="25" ref="AF5:AF24">ABS(Q5)</f>
        <v>176</v>
      </c>
      <c r="AG5" s="19">
        <f aca="true" t="shared" si="26" ref="AG5:AG24">ABS(R5)</f>
        <v>0</v>
      </c>
      <c r="AH5" s="19">
        <f aca="true" t="shared" si="27" ref="AH5:AH24">ABS(S5)</f>
        <v>0</v>
      </c>
      <c r="AI5" s="19">
        <f aca="true" t="shared" si="28" ref="AI5:AI24">ABS(T5)</f>
        <v>0</v>
      </c>
      <c r="AJ5" s="19">
        <f aca="true" t="shared" si="29" ref="AJ5:AJ24">ABS(U5)</f>
        <v>0</v>
      </c>
      <c r="AK5" s="19">
        <f aca="true" t="shared" si="30" ref="AK5:AK24">ABS(V5)</f>
        <v>0</v>
      </c>
      <c r="AL5" s="19">
        <f aca="true" t="shared" si="31" ref="AL5:AL24">ABS(W5)</f>
        <v>0</v>
      </c>
      <c r="AM5" s="19">
        <f aca="true" t="shared" si="32" ref="AM5:AM49">LARGE($AC5:$AL5,1)+LARGE($AC5:$AL5,2)+LARGE($AC5:$AL5,3)+LARGE($AC5:$AL5,4)+LARGE($AC5:$AL5,5)</f>
        <v>1788</v>
      </c>
      <c r="AN5" s="19">
        <f t="shared" si="3"/>
        <v>850</v>
      </c>
      <c r="AO5" s="19">
        <f t="shared" si="4"/>
        <v>850</v>
      </c>
      <c r="AP5" s="19">
        <f t="shared" si="5"/>
        <v>0</v>
      </c>
      <c r="AQ5" s="19">
        <f t="shared" si="6"/>
        <v>850</v>
      </c>
      <c r="AR5" s="19">
        <f aca="true" t="shared" si="33" ref="AR5:AR49">LARGE($AC5:$AL5,6)</f>
        <v>0</v>
      </c>
      <c r="AS5" s="19">
        <f aca="true" t="shared" si="34" ref="AS5:AS49">LARGE($AC5:$AL5,7)</f>
        <v>0</v>
      </c>
      <c r="AT5" s="19">
        <f aca="true" t="shared" si="35" ref="AT5:AT49">LARGE($AC5:$AL5,8)</f>
        <v>0</v>
      </c>
      <c r="AU5" s="19">
        <f aca="true" t="shared" si="36" ref="AU5:AU49">LARGE($AC5:$AL5,9)</f>
        <v>0</v>
      </c>
      <c r="AV5" s="19">
        <f aca="true" t="shared" si="37" ref="AV5:AV49">LARGE($AC5:$AL5,10)</f>
        <v>0</v>
      </c>
      <c r="AW5" s="19">
        <f t="shared" si="7"/>
        <v>660</v>
      </c>
      <c r="AX5" s="19">
        <f t="shared" si="8"/>
        <v>200</v>
      </c>
      <c r="AY5" s="19">
        <f t="shared" si="9"/>
        <v>0</v>
      </c>
      <c r="AZ5" s="19">
        <f t="shared" si="10"/>
        <v>0</v>
      </c>
      <c r="BA5" s="19">
        <f aca="true" t="shared" si="38" ref="BA5:BA49">LARGE($AN5:$AZ5,1)+LARGE($AN5:$AZ5,2)</f>
        <v>1700</v>
      </c>
      <c r="BB5" s="19">
        <f t="shared" si="11"/>
        <v>660</v>
      </c>
      <c r="BC5" s="19">
        <f t="shared" si="12"/>
        <v>200</v>
      </c>
      <c r="BE5" s="20">
        <f t="shared" si="13"/>
        <v>1212</v>
      </c>
      <c r="BF5" s="20">
        <f aca="true" t="shared" si="39" ref="BF5:BF24">MAX(O5,0)</f>
        <v>200</v>
      </c>
      <c r="BG5" s="20">
        <f aca="true" t="shared" si="40" ref="BG5:BG24">MAX(P5,0)</f>
        <v>200</v>
      </c>
      <c r="BH5" s="20">
        <f aca="true" t="shared" si="41" ref="BH5:BH24">MAX(Q5,0)</f>
        <v>0</v>
      </c>
      <c r="BI5" s="20">
        <f aca="true" t="shared" si="42" ref="BI5:BI24">MAX(R5,0)</f>
        <v>0</v>
      </c>
      <c r="BJ5" s="20">
        <f aca="true" t="shared" si="43" ref="BJ5:BJ24">MAX(S5,0)</f>
        <v>0</v>
      </c>
      <c r="BK5" s="20">
        <f aca="true" t="shared" si="44" ref="BK5:BK24">MAX(T5,0)</f>
        <v>0</v>
      </c>
      <c r="BL5" s="20">
        <f aca="true" t="shared" si="45" ref="BL5:BL24">MAX(U5,0)</f>
        <v>0</v>
      </c>
      <c r="BM5" s="20">
        <f aca="true" t="shared" si="46" ref="BM5:BM24">MAX(V5,0)</f>
        <v>0</v>
      </c>
      <c r="BN5" s="20">
        <f aca="true" t="shared" si="47" ref="BN5:BN24">MAX(W5,0)</f>
        <v>0</v>
      </c>
      <c r="BO5" s="8">
        <f aca="true" t="shared" si="48" ref="BO5:BO49">LARGE($BE5:$BN5,1)+LARGE($BE5:$BN5,2)+LARGE($BE5:$BN5,3)+LARGE($BE5:$BN5,4)+LARGE($BE5:$BN5,5)</f>
        <v>1612</v>
      </c>
      <c r="BP5" s="8">
        <f>IF('Men''s Epée'!$AN$3=TRUE,G5,0)</f>
        <v>850</v>
      </c>
      <c r="BQ5" s="8">
        <f>IF('Men''s Epée'!$AO$3=TRUE,I5,0)</f>
        <v>850</v>
      </c>
      <c r="BR5" s="8">
        <f>IF('Men''s Epée'!$AP$3=TRUE,K5,0)</f>
        <v>0</v>
      </c>
      <c r="BS5" s="8">
        <f>IF('Men''s Epée'!$AQ$3=TRUE,M5,0)</f>
        <v>850</v>
      </c>
      <c r="BT5" s="8">
        <f aca="true" t="shared" si="49" ref="BT5:BT49">LARGE($BE5:$BN5,6)</f>
        <v>0</v>
      </c>
      <c r="BU5" s="8">
        <f aca="true" t="shared" si="50" ref="BU5:BU49">LARGE($BE5:$BN5,7)</f>
        <v>0</v>
      </c>
      <c r="BV5" s="8">
        <f aca="true" t="shared" si="51" ref="BV5:BV49">LARGE($BE5:$BN5,8)</f>
        <v>0</v>
      </c>
      <c r="BW5" s="8">
        <f aca="true" t="shared" si="52" ref="BW5:BW49">LARGE($BE5:$BN5,9)</f>
        <v>0</v>
      </c>
      <c r="BX5" s="8">
        <f aca="true" t="shared" si="53" ref="BX5:BX49">LARGE($BE5:$BN5,10)</f>
        <v>0</v>
      </c>
      <c r="BY5" s="20">
        <f t="shared" si="15"/>
        <v>660</v>
      </c>
      <c r="BZ5" s="20">
        <f t="shared" si="16"/>
        <v>200</v>
      </c>
      <c r="CA5" s="20">
        <f t="shared" si="17"/>
        <v>0</v>
      </c>
      <c r="CB5" s="20">
        <f t="shared" si="18"/>
        <v>0</v>
      </c>
      <c r="CC5" s="8">
        <f aca="true" t="shared" si="54" ref="CC5:CC49">LARGE($BP5:$CB5,1)+LARGE($BP5:$CB5,2)</f>
        <v>1700</v>
      </c>
      <c r="CD5" s="8">
        <f t="shared" si="19"/>
        <v>660</v>
      </c>
      <c r="CE5" s="8">
        <f t="shared" si="20"/>
        <v>200</v>
      </c>
      <c r="CF5" s="8">
        <f t="shared" si="21"/>
        <v>3312</v>
      </c>
    </row>
    <row r="6" spans="1:84" ht="13.5">
      <c r="A6" s="11" t="str">
        <f t="shared" si="0"/>
        <v>3</v>
      </c>
      <c r="B6" s="11">
        <f t="shared" si="22"/>
      </c>
      <c r="C6" s="12" t="s">
        <v>54</v>
      </c>
      <c r="D6" s="13">
        <v>1980</v>
      </c>
      <c r="E6" s="41">
        <f>ROUND(IF('Men''s Epée'!$A$3=1,AM6+BA6,BO6+CC6),0)</f>
        <v>3283</v>
      </c>
      <c r="F6" s="14">
        <v>5</v>
      </c>
      <c r="G6" s="16">
        <f>IF(OR('Men''s Epée'!$A$3=1,'Men''s Epée'!$AN$3=TRUE),IF(OR(F6&gt;=49,ISNUMBER(F6)=FALSE),0,VLOOKUP(F6,PointTable,G$3,TRUE)),0)</f>
        <v>700</v>
      </c>
      <c r="H6" s="15">
        <v>11</v>
      </c>
      <c r="I6" s="16">
        <f>IF(OR('Men''s Epée'!$A$3=1,'Men''s Epée'!$AO$3=TRUE),IF(OR(H6&gt;=49,ISNUMBER(H6)=FALSE),0,VLOOKUP(H6,PointTable,I$3,TRUE)),0)</f>
        <v>531</v>
      </c>
      <c r="J6" s="15">
        <v>3</v>
      </c>
      <c r="K6" s="16">
        <f>IF(OR('Men''s Epée'!$A$3=1,'Men''s Epée'!$AP$3=TRUE),IF(OR(J6&gt;=33,ISNUMBER(J6)=FALSE),0,VLOOKUP(J6,PointTable,K$3,TRUE)),0)</f>
        <v>850</v>
      </c>
      <c r="L6" s="15">
        <v>2</v>
      </c>
      <c r="M6" s="16">
        <f>IF(OR('Men''s Epée'!$A$3=1,'Men''s Epée'!$AQ$3=TRUE),IF(OR(L6&gt;=49,ISNUMBER(L6)=FALSE),0,VLOOKUP(L6,PointTable,M$3,TRUE)),0)</f>
        <v>920</v>
      </c>
      <c r="N6" s="17">
        <v>656.982</v>
      </c>
      <c r="O6" s="17">
        <v>-256</v>
      </c>
      <c r="P6" s="17">
        <v>200</v>
      </c>
      <c r="Q6" s="17">
        <v>200</v>
      </c>
      <c r="R6" s="17">
        <v>200</v>
      </c>
      <c r="S6" s="17"/>
      <c r="T6" s="17"/>
      <c r="U6" s="17"/>
      <c r="V6" s="17"/>
      <c r="W6" s="18"/>
      <c r="X6" s="17">
        <v>700</v>
      </c>
      <c r="Y6" s="17">
        <v>668</v>
      </c>
      <c r="Z6" s="17">
        <v>662.904</v>
      </c>
      <c r="AA6" s="18"/>
      <c r="AC6" s="19">
        <f t="shared" si="1"/>
        <v>656.982</v>
      </c>
      <c r="AD6" s="19">
        <f t="shared" si="23"/>
        <v>256</v>
      </c>
      <c r="AE6" s="19">
        <f t="shared" si="24"/>
        <v>200</v>
      </c>
      <c r="AF6" s="19">
        <f t="shared" si="25"/>
        <v>200</v>
      </c>
      <c r="AG6" s="19">
        <f t="shared" si="26"/>
        <v>200</v>
      </c>
      <c r="AH6" s="19">
        <f t="shared" si="27"/>
        <v>0</v>
      </c>
      <c r="AI6" s="19">
        <f t="shared" si="28"/>
        <v>0</v>
      </c>
      <c r="AJ6" s="19">
        <f t="shared" si="29"/>
        <v>0</v>
      </c>
      <c r="AK6" s="19">
        <f t="shared" si="30"/>
        <v>0</v>
      </c>
      <c r="AL6" s="19">
        <f t="shared" si="31"/>
        <v>0</v>
      </c>
      <c r="AM6" s="19">
        <f t="shared" si="32"/>
        <v>1512.982</v>
      </c>
      <c r="AN6" s="19">
        <f t="shared" si="3"/>
        <v>700</v>
      </c>
      <c r="AO6" s="19">
        <f t="shared" si="4"/>
        <v>531</v>
      </c>
      <c r="AP6" s="19">
        <f t="shared" si="5"/>
        <v>850</v>
      </c>
      <c r="AQ6" s="19">
        <f t="shared" si="6"/>
        <v>920</v>
      </c>
      <c r="AR6" s="19">
        <f t="shared" si="33"/>
        <v>0</v>
      </c>
      <c r="AS6" s="19">
        <f t="shared" si="34"/>
        <v>0</v>
      </c>
      <c r="AT6" s="19">
        <f t="shared" si="35"/>
        <v>0</v>
      </c>
      <c r="AU6" s="19">
        <f t="shared" si="36"/>
        <v>0</v>
      </c>
      <c r="AV6" s="19">
        <f t="shared" si="37"/>
        <v>0</v>
      </c>
      <c r="AW6" s="19">
        <f t="shared" si="7"/>
        <v>700</v>
      </c>
      <c r="AX6" s="19">
        <f t="shared" si="8"/>
        <v>668</v>
      </c>
      <c r="AY6" s="19">
        <f t="shared" si="9"/>
        <v>662.904</v>
      </c>
      <c r="AZ6" s="19">
        <f t="shared" si="10"/>
        <v>0</v>
      </c>
      <c r="BA6" s="19">
        <f t="shared" si="38"/>
        <v>1770</v>
      </c>
      <c r="BB6" s="19">
        <f t="shared" si="11"/>
        <v>700</v>
      </c>
      <c r="BC6" s="19">
        <f t="shared" si="12"/>
        <v>668</v>
      </c>
      <c r="BE6" s="20">
        <f t="shared" si="13"/>
        <v>656.982</v>
      </c>
      <c r="BF6" s="20">
        <f t="shared" si="39"/>
        <v>0</v>
      </c>
      <c r="BG6" s="20">
        <f t="shared" si="40"/>
        <v>200</v>
      </c>
      <c r="BH6" s="20">
        <f t="shared" si="41"/>
        <v>200</v>
      </c>
      <c r="BI6" s="20">
        <f t="shared" si="42"/>
        <v>200</v>
      </c>
      <c r="BJ6" s="20">
        <f t="shared" si="43"/>
        <v>0</v>
      </c>
      <c r="BK6" s="20">
        <f t="shared" si="44"/>
        <v>0</v>
      </c>
      <c r="BL6" s="20">
        <f t="shared" si="45"/>
        <v>0</v>
      </c>
      <c r="BM6" s="20">
        <f t="shared" si="46"/>
        <v>0</v>
      </c>
      <c r="BN6" s="20">
        <f t="shared" si="47"/>
        <v>0</v>
      </c>
      <c r="BO6" s="8">
        <f t="shared" si="48"/>
        <v>1256.982</v>
      </c>
      <c r="BP6" s="8">
        <f>IF('Men''s Epée'!$AN$3=TRUE,G6,0)</f>
        <v>700</v>
      </c>
      <c r="BQ6" s="8">
        <f>IF('Men''s Epée'!$AO$3=TRUE,I6,0)</f>
        <v>531</v>
      </c>
      <c r="BR6" s="8">
        <f>IF('Men''s Epée'!$AP$3=TRUE,K6,0)</f>
        <v>850</v>
      </c>
      <c r="BS6" s="8">
        <f>IF('Men''s Epée'!$AQ$3=TRUE,M6,0)</f>
        <v>920</v>
      </c>
      <c r="BT6" s="8">
        <f t="shared" si="49"/>
        <v>0</v>
      </c>
      <c r="BU6" s="8">
        <f t="shared" si="50"/>
        <v>0</v>
      </c>
      <c r="BV6" s="8">
        <f t="shared" si="51"/>
        <v>0</v>
      </c>
      <c r="BW6" s="8">
        <f t="shared" si="52"/>
        <v>0</v>
      </c>
      <c r="BX6" s="8">
        <f t="shared" si="53"/>
        <v>0</v>
      </c>
      <c r="BY6" s="20">
        <f t="shared" si="15"/>
        <v>700</v>
      </c>
      <c r="BZ6" s="20">
        <f t="shared" si="16"/>
        <v>668</v>
      </c>
      <c r="CA6" s="20">
        <f t="shared" si="17"/>
        <v>662.904</v>
      </c>
      <c r="CB6" s="20">
        <f t="shared" si="18"/>
        <v>0</v>
      </c>
      <c r="CC6" s="8">
        <f t="shared" si="54"/>
        <v>1770</v>
      </c>
      <c r="CD6" s="8">
        <f t="shared" si="19"/>
        <v>700</v>
      </c>
      <c r="CE6" s="8">
        <f t="shared" si="20"/>
        <v>668</v>
      </c>
      <c r="CF6" s="8">
        <f t="shared" si="21"/>
        <v>3027</v>
      </c>
    </row>
    <row r="7" spans="1:84" ht="13.5">
      <c r="A7" s="11" t="str">
        <f t="shared" si="0"/>
        <v>4</v>
      </c>
      <c r="B7" s="11">
        <f t="shared" si="22"/>
      </c>
      <c r="C7" s="12" t="s">
        <v>325</v>
      </c>
      <c r="D7" s="13">
        <v>1983</v>
      </c>
      <c r="E7" s="41">
        <f>ROUND(IF('Men''s Epée'!$A$3=1,AM7+BA7,BO7+CC7),0)</f>
        <v>2194</v>
      </c>
      <c r="F7" s="14">
        <v>7</v>
      </c>
      <c r="G7" s="16">
        <f>IF(OR('Men''s Epée'!$A$3=1,'Men''s Epée'!$AN$3=TRUE),IF(OR(F7&gt;=49,ISNUMBER(F7)=FALSE),0,VLOOKUP(F7,PointTable,G$3,TRUE)),0)</f>
        <v>690</v>
      </c>
      <c r="H7" s="15">
        <v>3</v>
      </c>
      <c r="I7" s="16">
        <f>IF(OR('Men''s Epée'!$A$3=1,'Men''s Epée'!$AO$3=TRUE),IF(OR(H7&gt;=49,ISNUMBER(H7)=FALSE),0,VLOOKUP(H7,PointTable,I$3,TRUE)),0)</f>
        <v>850</v>
      </c>
      <c r="J7" s="15">
        <v>1</v>
      </c>
      <c r="K7" s="16">
        <f>IF(OR('Men''s Epée'!$A$3=1,'Men''s Epée'!$AP$3=TRUE),IF(OR(J7&gt;=33,ISNUMBER(J7)=FALSE),0,VLOOKUP(J7,PointTable,K$3,TRUE)),0)</f>
        <v>1000</v>
      </c>
      <c r="L7" s="15">
        <v>6</v>
      </c>
      <c r="M7" s="16">
        <f>IF(OR('Men''s Epée'!$A$3=1,'Men''s Epée'!$AQ$3=TRUE),IF(OR(L7&gt;=49,ISNUMBER(L7)=FALSE),0,VLOOKUP(L7,PointTable,M$3,TRUE)),0)</f>
        <v>695</v>
      </c>
      <c r="N7" s="17">
        <v>200</v>
      </c>
      <c r="O7" s="17">
        <v>-144</v>
      </c>
      <c r="P7" s="17"/>
      <c r="Q7" s="17"/>
      <c r="R7" s="17"/>
      <c r="S7" s="17"/>
      <c r="T7" s="17"/>
      <c r="U7" s="17"/>
      <c r="V7" s="17"/>
      <c r="W7" s="18"/>
      <c r="X7" s="17">
        <v>200</v>
      </c>
      <c r="Y7" s="17"/>
      <c r="Z7" s="17"/>
      <c r="AA7" s="18"/>
      <c r="AC7" s="19">
        <f t="shared" si="1"/>
        <v>200</v>
      </c>
      <c r="AD7" s="19">
        <f t="shared" si="23"/>
        <v>144</v>
      </c>
      <c r="AE7" s="19">
        <f t="shared" si="24"/>
        <v>0</v>
      </c>
      <c r="AF7" s="19">
        <f t="shared" si="25"/>
        <v>0</v>
      </c>
      <c r="AG7" s="19">
        <f t="shared" si="26"/>
        <v>0</v>
      </c>
      <c r="AH7" s="19">
        <f t="shared" si="27"/>
        <v>0</v>
      </c>
      <c r="AI7" s="19">
        <f t="shared" si="28"/>
        <v>0</v>
      </c>
      <c r="AJ7" s="19">
        <f t="shared" si="29"/>
        <v>0</v>
      </c>
      <c r="AK7" s="19">
        <f t="shared" si="30"/>
        <v>0</v>
      </c>
      <c r="AL7" s="19">
        <f t="shared" si="31"/>
        <v>0</v>
      </c>
      <c r="AM7" s="19">
        <f t="shared" si="32"/>
        <v>344</v>
      </c>
      <c r="AN7" s="19">
        <f t="shared" si="3"/>
        <v>690</v>
      </c>
      <c r="AO7" s="19">
        <f t="shared" si="4"/>
        <v>850</v>
      </c>
      <c r="AP7" s="19">
        <f t="shared" si="5"/>
        <v>1000</v>
      </c>
      <c r="AQ7" s="19">
        <f t="shared" si="6"/>
        <v>695</v>
      </c>
      <c r="AR7" s="19">
        <f t="shared" si="33"/>
        <v>0</v>
      </c>
      <c r="AS7" s="19">
        <f t="shared" si="34"/>
        <v>0</v>
      </c>
      <c r="AT7" s="19">
        <f t="shared" si="35"/>
        <v>0</v>
      </c>
      <c r="AU7" s="19">
        <f t="shared" si="36"/>
        <v>0</v>
      </c>
      <c r="AV7" s="19">
        <f t="shared" si="37"/>
        <v>0</v>
      </c>
      <c r="AW7" s="19">
        <f t="shared" si="7"/>
        <v>200</v>
      </c>
      <c r="AX7" s="19">
        <f t="shared" si="8"/>
        <v>0</v>
      </c>
      <c r="AY7" s="19">
        <f t="shared" si="9"/>
        <v>0</v>
      </c>
      <c r="AZ7" s="19">
        <f t="shared" si="10"/>
        <v>0</v>
      </c>
      <c r="BA7" s="19">
        <f t="shared" si="38"/>
        <v>1850</v>
      </c>
      <c r="BB7" s="19">
        <f t="shared" si="11"/>
        <v>200</v>
      </c>
      <c r="BC7" s="19">
        <f t="shared" si="12"/>
        <v>0</v>
      </c>
      <c r="BE7" s="20">
        <f t="shared" si="13"/>
        <v>200</v>
      </c>
      <c r="BF7" s="20">
        <f t="shared" si="39"/>
        <v>0</v>
      </c>
      <c r="BG7" s="20">
        <f t="shared" si="40"/>
        <v>0</v>
      </c>
      <c r="BH7" s="20">
        <f t="shared" si="41"/>
        <v>0</v>
      </c>
      <c r="BI7" s="20">
        <f t="shared" si="42"/>
        <v>0</v>
      </c>
      <c r="BJ7" s="20">
        <f t="shared" si="43"/>
        <v>0</v>
      </c>
      <c r="BK7" s="20">
        <f t="shared" si="44"/>
        <v>0</v>
      </c>
      <c r="BL7" s="20">
        <f t="shared" si="45"/>
        <v>0</v>
      </c>
      <c r="BM7" s="20">
        <f t="shared" si="46"/>
        <v>0</v>
      </c>
      <c r="BN7" s="20">
        <f t="shared" si="47"/>
        <v>0</v>
      </c>
      <c r="BO7" s="8">
        <f t="shared" si="48"/>
        <v>200</v>
      </c>
      <c r="BP7" s="8">
        <f>IF('Men''s Epée'!$AN$3=TRUE,G7,0)</f>
        <v>690</v>
      </c>
      <c r="BQ7" s="8">
        <f>IF('Men''s Epée'!$AO$3=TRUE,I7,0)</f>
        <v>850</v>
      </c>
      <c r="BR7" s="8">
        <f>IF('Men''s Epée'!$AP$3=TRUE,K7,0)</f>
        <v>1000</v>
      </c>
      <c r="BS7" s="8">
        <f>IF('Men''s Epée'!$AQ$3=TRUE,M7,0)</f>
        <v>695</v>
      </c>
      <c r="BT7" s="8">
        <f t="shared" si="49"/>
        <v>0</v>
      </c>
      <c r="BU7" s="8">
        <f t="shared" si="50"/>
        <v>0</v>
      </c>
      <c r="BV7" s="8">
        <f t="shared" si="51"/>
        <v>0</v>
      </c>
      <c r="BW7" s="8">
        <f t="shared" si="52"/>
        <v>0</v>
      </c>
      <c r="BX7" s="8">
        <f t="shared" si="53"/>
        <v>0</v>
      </c>
      <c r="BY7" s="20">
        <f t="shared" si="15"/>
        <v>200</v>
      </c>
      <c r="BZ7" s="20">
        <f t="shared" si="16"/>
        <v>0</v>
      </c>
      <c r="CA7" s="20">
        <f t="shared" si="17"/>
        <v>0</v>
      </c>
      <c r="CB7" s="20">
        <f t="shared" si="18"/>
        <v>0</v>
      </c>
      <c r="CC7" s="8">
        <f t="shared" si="54"/>
        <v>1850</v>
      </c>
      <c r="CD7" s="8">
        <f t="shared" si="19"/>
        <v>200</v>
      </c>
      <c r="CE7" s="8">
        <f t="shared" si="20"/>
        <v>0</v>
      </c>
      <c r="CF7" s="8">
        <f t="shared" si="21"/>
        <v>2050</v>
      </c>
    </row>
    <row r="8" spans="1:84" ht="13.5">
      <c r="A8" s="11" t="str">
        <f t="shared" si="0"/>
        <v>5</v>
      </c>
      <c r="B8" s="11">
        <f t="shared" si="22"/>
      </c>
      <c r="C8" s="12" t="s">
        <v>42</v>
      </c>
      <c r="D8" s="13">
        <v>1982</v>
      </c>
      <c r="E8" s="41">
        <f>ROUND(IF('Men''s Epée'!$A$3=1,AM8+BA8,BO8+CC8),0)</f>
        <v>1935</v>
      </c>
      <c r="F8" s="14">
        <v>11</v>
      </c>
      <c r="G8" s="16">
        <f>IF(OR('Men''s Epée'!$A$3=1,'Men''s Epée'!$AN$3=TRUE),IF(OR(F8&gt;=49,ISNUMBER(F8)=FALSE),0,VLOOKUP(F8,PointTable,G$3,TRUE)),0)</f>
        <v>531</v>
      </c>
      <c r="H8" s="15">
        <v>8</v>
      </c>
      <c r="I8" s="16">
        <f>IF(OR('Men''s Epée'!$A$3=1,'Men''s Epée'!$AO$3=TRUE),IF(OR(H8&gt;=49,ISNUMBER(H8)=FALSE),0,VLOOKUP(H8,PointTable,I$3,TRUE)),0)</f>
        <v>685</v>
      </c>
      <c r="J8" s="15">
        <v>3</v>
      </c>
      <c r="K8" s="16">
        <f>IF(OR('Men''s Epée'!$A$3=1,'Men''s Epée'!$AP$3=TRUE),IF(OR(J8&gt;=33,ISNUMBER(J8)=FALSE),0,VLOOKUP(J8,PointTable,K$3,TRUE)),0)</f>
        <v>850</v>
      </c>
      <c r="L8" s="15">
        <v>14</v>
      </c>
      <c r="M8" s="16">
        <f>IF(OR('Men''s Epée'!$A$3=1,'Men''s Epée'!$AQ$3=TRUE),IF(OR(L8&gt;=49,ISNUMBER(L8)=FALSE),0,VLOOKUP(L8,PointTable,M$3,TRUE)),0)</f>
        <v>510</v>
      </c>
      <c r="N8" s="17">
        <v>200</v>
      </c>
      <c r="O8" s="17">
        <v>200</v>
      </c>
      <c r="P8" s="17"/>
      <c r="Q8" s="17"/>
      <c r="R8" s="17"/>
      <c r="S8" s="17"/>
      <c r="T8" s="17"/>
      <c r="U8" s="17"/>
      <c r="V8" s="17"/>
      <c r="W8" s="18"/>
      <c r="X8" s="17"/>
      <c r="Y8" s="17"/>
      <c r="Z8" s="17"/>
      <c r="AA8" s="18"/>
      <c r="AC8" s="19">
        <f t="shared" si="1"/>
        <v>200</v>
      </c>
      <c r="AD8" s="19">
        <f t="shared" si="23"/>
        <v>200</v>
      </c>
      <c r="AE8" s="19">
        <f t="shared" si="24"/>
        <v>0</v>
      </c>
      <c r="AF8" s="19">
        <f t="shared" si="25"/>
        <v>0</v>
      </c>
      <c r="AG8" s="19">
        <f t="shared" si="26"/>
        <v>0</v>
      </c>
      <c r="AH8" s="19">
        <f t="shared" si="27"/>
        <v>0</v>
      </c>
      <c r="AI8" s="19">
        <f t="shared" si="28"/>
        <v>0</v>
      </c>
      <c r="AJ8" s="19">
        <f t="shared" si="29"/>
        <v>0</v>
      </c>
      <c r="AK8" s="19">
        <f t="shared" si="30"/>
        <v>0</v>
      </c>
      <c r="AL8" s="19">
        <f t="shared" si="31"/>
        <v>0</v>
      </c>
      <c r="AM8" s="19">
        <f t="shared" si="32"/>
        <v>400</v>
      </c>
      <c r="AN8" s="19">
        <f t="shared" si="3"/>
        <v>531</v>
      </c>
      <c r="AO8" s="19">
        <f t="shared" si="4"/>
        <v>685</v>
      </c>
      <c r="AP8" s="19">
        <f t="shared" si="5"/>
        <v>850</v>
      </c>
      <c r="AQ8" s="19">
        <f t="shared" si="6"/>
        <v>510</v>
      </c>
      <c r="AR8" s="19">
        <f t="shared" si="33"/>
        <v>0</v>
      </c>
      <c r="AS8" s="19">
        <f t="shared" si="34"/>
        <v>0</v>
      </c>
      <c r="AT8" s="19">
        <f t="shared" si="35"/>
        <v>0</v>
      </c>
      <c r="AU8" s="19">
        <f t="shared" si="36"/>
        <v>0</v>
      </c>
      <c r="AV8" s="19">
        <f t="shared" si="37"/>
        <v>0</v>
      </c>
      <c r="AW8" s="19">
        <f t="shared" si="7"/>
        <v>0</v>
      </c>
      <c r="AX8" s="19">
        <f t="shared" si="8"/>
        <v>0</v>
      </c>
      <c r="AY8" s="19">
        <f t="shared" si="9"/>
        <v>0</v>
      </c>
      <c r="AZ8" s="19">
        <f t="shared" si="10"/>
        <v>0</v>
      </c>
      <c r="BA8" s="19">
        <f t="shared" si="38"/>
        <v>1535</v>
      </c>
      <c r="BB8" s="19">
        <f t="shared" si="11"/>
        <v>0</v>
      </c>
      <c r="BC8" s="19">
        <f t="shared" si="12"/>
        <v>0</v>
      </c>
      <c r="BE8" s="20">
        <f t="shared" si="13"/>
        <v>200</v>
      </c>
      <c r="BF8" s="20">
        <f t="shared" si="39"/>
        <v>200</v>
      </c>
      <c r="BG8" s="20">
        <f t="shared" si="40"/>
        <v>0</v>
      </c>
      <c r="BH8" s="20">
        <f t="shared" si="41"/>
        <v>0</v>
      </c>
      <c r="BI8" s="20">
        <f t="shared" si="42"/>
        <v>0</v>
      </c>
      <c r="BJ8" s="20">
        <f t="shared" si="43"/>
        <v>0</v>
      </c>
      <c r="BK8" s="20">
        <f t="shared" si="44"/>
        <v>0</v>
      </c>
      <c r="BL8" s="20">
        <f t="shared" si="45"/>
        <v>0</v>
      </c>
      <c r="BM8" s="20">
        <f t="shared" si="46"/>
        <v>0</v>
      </c>
      <c r="BN8" s="20">
        <f t="shared" si="47"/>
        <v>0</v>
      </c>
      <c r="BO8" s="8">
        <f t="shared" si="48"/>
        <v>400</v>
      </c>
      <c r="BP8" s="8">
        <f>IF('Men''s Epée'!$AN$3=TRUE,G8,0)</f>
        <v>531</v>
      </c>
      <c r="BQ8" s="8">
        <f>IF('Men''s Epée'!$AO$3=TRUE,I8,0)</f>
        <v>685</v>
      </c>
      <c r="BR8" s="8">
        <f>IF('Men''s Epée'!$AP$3=TRUE,K8,0)</f>
        <v>850</v>
      </c>
      <c r="BS8" s="8">
        <f>IF('Men''s Epée'!$AQ$3=TRUE,M8,0)</f>
        <v>510</v>
      </c>
      <c r="BT8" s="8">
        <f t="shared" si="49"/>
        <v>0</v>
      </c>
      <c r="BU8" s="8">
        <f t="shared" si="50"/>
        <v>0</v>
      </c>
      <c r="BV8" s="8">
        <f t="shared" si="51"/>
        <v>0</v>
      </c>
      <c r="BW8" s="8">
        <f t="shared" si="52"/>
        <v>0</v>
      </c>
      <c r="BX8" s="8">
        <f t="shared" si="53"/>
        <v>0</v>
      </c>
      <c r="BY8" s="20">
        <f t="shared" si="15"/>
        <v>0</v>
      </c>
      <c r="BZ8" s="20">
        <f t="shared" si="16"/>
        <v>0</v>
      </c>
      <c r="CA8" s="20">
        <f t="shared" si="17"/>
        <v>0</v>
      </c>
      <c r="CB8" s="20">
        <f t="shared" si="18"/>
        <v>0</v>
      </c>
      <c r="CC8" s="8">
        <f t="shared" si="54"/>
        <v>1535</v>
      </c>
      <c r="CD8" s="8">
        <f t="shared" si="19"/>
        <v>0</v>
      </c>
      <c r="CE8" s="8">
        <f t="shared" si="20"/>
        <v>0</v>
      </c>
      <c r="CF8" s="8">
        <f t="shared" si="21"/>
        <v>1935</v>
      </c>
    </row>
    <row r="9" spans="1:84" ht="13.5">
      <c r="A9" s="11" t="str">
        <f t="shared" si="0"/>
        <v>6</v>
      </c>
      <c r="B9" s="11">
        <f t="shared" si="22"/>
      </c>
      <c r="C9" s="12" t="s">
        <v>53</v>
      </c>
      <c r="D9" s="13">
        <v>1975</v>
      </c>
      <c r="E9" s="41">
        <f>ROUND(IF('Men''s Epée'!$A$3=1,AM9+BA9,BO9+CC9),0)</f>
        <v>1785</v>
      </c>
      <c r="F9" s="14" t="s">
        <v>4</v>
      </c>
      <c r="G9" s="16">
        <f>IF(OR('Men''s Epée'!$A$3=1,'Men''s Epée'!$AN$3=TRUE),IF(OR(F9&gt;=49,ISNUMBER(F9)=FALSE),0,VLOOKUP(F9,PointTable,G$3,TRUE)),0)</f>
        <v>0</v>
      </c>
      <c r="H9" s="15">
        <v>6</v>
      </c>
      <c r="I9" s="16">
        <f>IF(OR('Men''s Epée'!$A$3=1,'Men''s Epée'!$AO$3=TRUE),IF(OR(H9&gt;=49,ISNUMBER(H9)=FALSE),0,VLOOKUP(H9,PointTable,I$3,TRUE)),0)</f>
        <v>695</v>
      </c>
      <c r="J9" s="15">
        <v>10</v>
      </c>
      <c r="K9" s="16">
        <f>IF(OR('Men''s Epée'!$A$3=1,'Men''s Epée'!$AP$3=TRUE),IF(OR(J9&gt;=33,ISNUMBER(J9)=FALSE),0,VLOOKUP(J9,PointTable,K$3,TRUE)),0)</f>
        <v>533</v>
      </c>
      <c r="L9" s="15">
        <v>7</v>
      </c>
      <c r="M9" s="16">
        <f>IF(OR('Men''s Epée'!$A$3=1,'Men''s Epée'!$AQ$3=TRUE),IF(OR(L9&gt;=49,ISNUMBER(L9)=FALSE),0,VLOOKUP(L9,PointTable,M$3,TRUE)),0)</f>
        <v>690</v>
      </c>
      <c r="N9" s="17">
        <v>200</v>
      </c>
      <c r="O9" s="17">
        <v>200</v>
      </c>
      <c r="P9" s="17"/>
      <c r="Q9" s="17"/>
      <c r="R9" s="17"/>
      <c r="S9" s="17"/>
      <c r="T9" s="17"/>
      <c r="U9" s="17"/>
      <c r="V9" s="17"/>
      <c r="W9" s="18"/>
      <c r="X9" s="17">
        <v>200</v>
      </c>
      <c r="Y9" s="17"/>
      <c r="Z9" s="17"/>
      <c r="AA9" s="18"/>
      <c r="AC9" s="19">
        <f t="shared" si="1"/>
        <v>200</v>
      </c>
      <c r="AD9" s="19">
        <f t="shared" si="23"/>
        <v>200</v>
      </c>
      <c r="AE9" s="19">
        <f t="shared" si="24"/>
        <v>0</v>
      </c>
      <c r="AF9" s="19">
        <f t="shared" si="25"/>
        <v>0</v>
      </c>
      <c r="AG9" s="19">
        <f t="shared" si="26"/>
        <v>0</v>
      </c>
      <c r="AH9" s="19">
        <f t="shared" si="27"/>
        <v>0</v>
      </c>
      <c r="AI9" s="19">
        <f t="shared" si="28"/>
        <v>0</v>
      </c>
      <c r="AJ9" s="19">
        <f t="shared" si="29"/>
        <v>0</v>
      </c>
      <c r="AK9" s="19">
        <f t="shared" si="30"/>
        <v>0</v>
      </c>
      <c r="AL9" s="19">
        <f t="shared" si="31"/>
        <v>0</v>
      </c>
      <c r="AM9" s="19">
        <f t="shared" si="32"/>
        <v>400</v>
      </c>
      <c r="AN9" s="19">
        <f t="shared" si="3"/>
        <v>0</v>
      </c>
      <c r="AO9" s="19">
        <f t="shared" si="4"/>
        <v>695</v>
      </c>
      <c r="AP9" s="19">
        <f t="shared" si="5"/>
        <v>533</v>
      </c>
      <c r="AQ9" s="19">
        <f t="shared" si="6"/>
        <v>690</v>
      </c>
      <c r="AR9" s="19">
        <f t="shared" si="33"/>
        <v>0</v>
      </c>
      <c r="AS9" s="19">
        <f t="shared" si="34"/>
        <v>0</v>
      </c>
      <c r="AT9" s="19">
        <f t="shared" si="35"/>
        <v>0</v>
      </c>
      <c r="AU9" s="19">
        <f t="shared" si="36"/>
        <v>0</v>
      </c>
      <c r="AV9" s="19">
        <f t="shared" si="37"/>
        <v>0</v>
      </c>
      <c r="AW9" s="19">
        <f t="shared" si="7"/>
        <v>200</v>
      </c>
      <c r="AX9" s="19">
        <f t="shared" si="8"/>
        <v>0</v>
      </c>
      <c r="AY9" s="19">
        <f t="shared" si="9"/>
        <v>0</v>
      </c>
      <c r="AZ9" s="19">
        <f t="shared" si="10"/>
        <v>0</v>
      </c>
      <c r="BA9" s="19">
        <f t="shared" si="38"/>
        <v>1385</v>
      </c>
      <c r="BB9" s="19">
        <f t="shared" si="11"/>
        <v>200</v>
      </c>
      <c r="BC9" s="19">
        <f t="shared" si="12"/>
        <v>0</v>
      </c>
      <c r="BE9" s="20">
        <f t="shared" si="13"/>
        <v>200</v>
      </c>
      <c r="BF9" s="20">
        <f t="shared" si="39"/>
        <v>200</v>
      </c>
      <c r="BG9" s="20">
        <f t="shared" si="40"/>
        <v>0</v>
      </c>
      <c r="BH9" s="20">
        <f t="shared" si="41"/>
        <v>0</v>
      </c>
      <c r="BI9" s="20">
        <f t="shared" si="42"/>
        <v>0</v>
      </c>
      <c r="BJ9" s="20">
        <f t="shared" si="43"/>
        <v>0</v>
      </c>
      <c r="BK9" s="20">
        <f t="shared" si="44"/>
        <v>0</v>
      </c>
      <c r="BL9" s="20">
        <f t="shared" si="45"/>
        <v>0</v>
      </c>
      <c r="BM9" s="20">
        <f t="shared" si="46"/>
        <v>0</v>
      </c>
      <c r="BN9" s="20">
        <f t="shared" si="47"/>
        <v>0</v>
      </c>
      <c r="BO9" s="8">
        <f t="shared" si="48"/>
        <v>400</v>
      </c>
      <c r="BP9" s="8">
        <f>IF('Men''s Epée'!$AN$3=TRUE,G9,0)</f>
        <v>0</v>
      </c>
      <c r="BQ9" s="8">
        <f>IF('Men''s Epée'!$AO$3=TRUE,I9,0)</f>
        <v>695</v>
      </c>
      <c r="BR9" s="8">
        <f>IF('Men''s Epée'!$AP$3=TRUE,K9,0)</f>
        <v>533</v>
      </c>
      <c r="BS9" s="8">
        <f>IF('Men''s Epée'!$AQ$3=TRUE,M9,0)</f>
        <v>690</v>
      </c>
      <c r="BT9" s="8">
        <f t="shared" si="49"/>
        <v>0</v>
      </c>
      <c r="BU9" s="8">
        <f t="shared" si="50"/>
        <v>0</v>
      </c>
      <c r="BV9" s="8">
        <f t="shared" si="51"/>
        <v>0</v>
      </c>
      <c r="BW9" s="8">
        <f t="shared" si="52"/>
        <v>0</v>
      </c>
      <c r="BX9" s="8">
        <f t="shared" si="53"/>
        <v>0</v>
      </c>
      <c r="BY9" s="20">
        <f t="shared" si="15"/>
        <v>200</v>
      </c>
      <c r="BZ9" s="20">
        <f t="shared" si="16"/>
        <v>0</v>
      </c>
      <c r="CA9" s="20">
        <f t="shared" si="17"/>
        <v>0</v>
      </c>
      <c r="CB9" s="20">
        <f t="shared" si="18"/>
        <v>0</v>
      </c>
      <c r="CC9" s="8">
        <f t="shared" si="54"/>
        <v>1385</v>
      </c>
      <c r="CD9" s="8">
        <f t="shared" si="19"/>
        <v>200</v>
      </c>
      <c r="CE9" s="8">
        <f t="shared" si="20"/>
        <v>0</v>
      </c>
      <c r="CF9" s="8">
        <f t="shared" si="21"/>
        <v>1785</v>
      </c>
    </row>
    <row r="10" spans="1:84" ht="13.5">
      <c r="A10" s="11" t="str">
        <f t="shared" si="0"/>
        <v>7</v>
      </c>
      <c r="B10" s="11" t="str">
        <f t="shared" si="22"/>
        <v>#</v>
      </c>
      <c r="C10" s="12" t="s">
        <v>58</v>
      </c>
      <c r="D10" s="13">
        <v>1985</v>
      </c>
      <c r="E10" s="41">
        <f>ROUND(IF('Men''s Epée'!$A$3=1,AM10+BA10,BO10+CC10),0)</f>
        <v>1700</v>
      </c>
      <c r="F10" s="14">
        <v>3</v>
      </c>
      <c r="G10" s="16">
        <f>IF(OR('Men''s Epée'!$A$3=1,'Men''s Epée'!$AN$3=TRUE),IF(OR(F10&gt;=49,ISNUMBER(F10)=FALSE),0,VLOOKUP(F10,PointTable,G$3,TRUE)),0)</f>
        <v>850</v>
      </c>
      <c r="H10" s="15">
        <v>5</v>
      </c>
      <c r="I10" s="16">
        <f>IF(OR('Men''s Epée'!$A$3=1,'Men''s Epée'!$AO$3=TRUE),IF(OR(H10&gt;=49,ISNUMBER(H10)=FALSE),0,VLOOKUP(H10,PointTable,I$3,TRUE)),0)</f>
        <v>700</v>
      </c>
      <c r="J10" s="15">
        <v>5</v>
      </c>
      <c r="K10" s="16">
        <f>IF(OR('Men''s Epée'!$A$3=1,'Men''s Epée'!$AP$3=TRUE),IF(OR(J10&gt;=33,ISNUMBER(J10)=FALSE),0,VLOOKUP(J10,PointTable,K$3,TRUE)),0)</f>
        <v>700</v>
      </c>
      <c r="L10" s="15">
        <v>3</v>
      </c>
      <c r="M10" s="16">
        <f>IF(OR('Men''s Epée'!$A$3=1,'Men''s Epée'!$AQ$3=TRUE),IF(OR(L10&gt;=49,ISNUMBER(L10)=FALSE),0,VLOOKUP(L10,PointTable,M$3,TRUE)),0)</f>
        <v>850</v>
      </c>
      <c r="N10" s="17"/>
      <c r="O10" s="17"/>
      <c r="P10" s="17"/>
      <c r="Q10" s="17"/>
      <c r="R10" s="17"/>
      <c r="S10" s="17"/>
      <c r="T10" s="17"/>
      <c r="U10" s="17"/>
      <c r="V10" s="17"/>
      <c r="W10" s="18"/>
      <c r="X10" s="17"/>
      <c r="Y10" s="17"/>
      <c r="Z10" s="17"/>
      <c r="AA10" s="18"/>
      <c r="AC10" s="19">
        <f t="shared" si="1"/>
        <v>0</v>
      </c>
      <c r="AD10" s="19">
        <f t="shared" si="23"/>
        <v>0</v>
      </c>
      <c r="AE10" s="19">
        <f t="shared" si="24"/>
        <v>0</v>
      </c>
      <c r="AF10" s="19">
        <f t="shared" si="25"/>
        <v>0</v>
      </c>
      <c r="AG10" s="19">
        <f t="shared" si="26"/>
        <v>0</v>
      </c>
      <c r="AH10" s="19">
        <f t="shared" si="27"/>
        <v>0</v>
      </c>
      <c r="AI10" s="19">
        <f t="shared" si="28"/>
        <v>0</v>
      </c>
      <c r="AJ10" s="19">
        <f t="shared" si="29"/>
        <v>0</v>
      </c>
      <c r="AK10" s="19">
        <f t="shared" si="30"/>
        <v>0</v>
      </c>
      <c r="AL10" s="19">
        <f t="shared" si="31"/>
        <v>0</v>
      </c>
      <c r="AM10" s="19">
        <f t="shared" si="32"/>
        <v>0</v>
      </c>
      <c r="AN10" s="19">
        <f t="shared" si="3"/>
        <v>850</v>
      </c>
      <c r="AO10" s="19">
        <f t="shared" si="4"/>
        <v>700</v>
      </c>
      <c r="AP10" s="19">
        <f t="shared" si="5"/>
        <v>700</v>
      </c>
      <c r="AQ10" s="19">
        <f t="shared" si="6"/>
        <v>850</v>
      </c>
      <c r="AR10" s="19">
        <f t="shared" si="33"/>
        <v>0</v>
      </c>
      <c r="AS10" s="19">
        <f t="shared" si="34"/>
        <v>0</v>
      </c>
      <c r="AT10" s="19">
        <f t="shared" si="35"/>
        <v>0</v>
      </c>
      <c r="AU10" s="19">
        <f t="shared" si="36"/>
        <v>0</v>
      </c>
      <c r="AV10" s="19">
        <f t="shared" si="37"/>
        <v>0</v>
      </c>
      <c r="AW10" s="19">
        <f t="shared" si="7"/>
        <v>0</v>
      </c>
      <c r="AX10" s="19">
        <f t="shared" si="8"/>
        <v>0</v>
      </c>
      <c r="AY10" s="19">
        <f t="shared" si="9"/>
        <v>0</v>
      </c>
      <c r="AZ10" s="19">
        <f t="shared" si="10"/>
        <v>0</v>
      </c>
      <c r="BA10" s="19">
        <f t="shared" si="38"/>
        <v>1700</v>
      </c>
      <c r="BB10" s="19">
        <f t="shared" si="11"/>
        <v>0</v>
      </c>
      <c r="BC10" s="19">
        <f t="shared" si="12"/>
        <v>0</v>
      </c>
      <c r="BE10" s="20">
        <f t="shared" si="13"/>
        <v>0</v>
      </c>
      <c r="BF10" s="20">
        <f t="shared" si="39"/>
        <v>0</v>
      </c>
      <c r="BG10" s="20">
        <f t="shared" si="40"/>
        <v>0</v>
      </c>
      <c r="BH10" s="20">
        <f t="shared" si="41"/>
        <v>0</v>
      </c>
      <c r="BI10" s="20">
        <f t="shared" si="42"/>
        <v>0</v>
      </c>
      <c r="BJ10" s="20">
        <f t="shared" si="43"/>
        <v>0</v>
      </c>
      <c r="BK10" s="20">
        <f t="shared" si="44"/>
        <v>0</v>
      </c>
      <c r="BL10" s="20">
        <f t="shared" si="45"/>
        <v>0</v>
      </c>
      <c r="BM10" s="20">
        <f t="shared" si="46"/>
        <v>0</v>
      </c>
      <c r="BN10" s="20">
        <f t="shared" si="47"/>
        <v>0</v>
      </c>
      <c r="BO10" s="8">
        <f t="shared" si="48"/>
        <v>0</v>
      </c>
      <c r="BP10" s="8">
        <f>IF('Men''s Epée'!$AN$3=TRUE,G10,0)</f>
        <v>850</v>
      </c>
      <c r="BQ10" s="8">
        <f>IF('Men''s Epée'!$AO$3=TRUE,I10,0)</f>
        <v>700</v>
      </c>
      <c r="BR10" s="8">
        <f>IF('Men''s Epée'!$AP$3=TRUE,K10,0)</f>
        <v>700</v>
      </c>
      <c r="BS10" s="8">
        <f>IF('Men''s Epée'!$AQ$3=TRUE,M10,0)</f>
        <v>850</v>
      </c>
      <c r="BT10" s="8">
        <f t="shared" si="49"/>
        <v>0</v>
      </c>
      <c r="BU10" s="8">
        <f t="shared" si="50"/>
        <v>0</v>
      </c>
      <c r="BV10" s="8">
        <f t="shared" si="51"/>
        <v>0</v>
      </c>
      <c r="BW10" s="8">
        <f t="shared" si="52"/>
        <v>0</v>
      </c>
      <c r="BX10" s="8">
        <f t="shared" si="53"/>
        <v>0</v>
      </c>
      <c r="BY10" s="20">
        <f t="shared" si="15"/>
        <v>0</v>
      </c>
      <c r="BZ10" s="20">
        <f t="shared" si="16"/>
        <v>0</v>
      </c>
      <c r="CA10" s="20">
        <f t="shared" si="17"/>
        <v>0</v>
      </c>
      <c r="CB10" s="20">
        <f t="shared" si="18"/>
        <v>0</v>
      </c>
      <c r="CC10" s="8">
        <f t="shared" si="54"/>
        <v>1700</v>
      </c>
      <c r="CD10" s="8">
        <f t="shared" si="19"/>
        <v>0</v>
      </c>
      <c r="CE10" s="8">
        <f t="shared" si="20"/>
        <v>0</v>
      </c>
      <c r="CF10" s="8">
        <f t="shared" si="21"/>
        <v>1700</v>
      </c>
    </row>
    <row r="11" spans="1:84" ht="13.5">
      <c r="A11" s="11" t="str">
        <f t="shared" si="0"/>
        <v>8</v>
      </c>
      <c r="B11" s="11">
        <f t="shared" si="22"/>
      </c>
      <c r="C11" s="12" t="s">
        <v>57</v>
      </c>
      <c r="D11" s="13">
        <v>1982</v>
      </c>
      <c r="E11" s="41">
        <f>ROUND(IF('Men''s Epée'!$A$3=1,AM11+BA11,BO11+CC11),0)</f>
        <v>1575</v>
      </c>
      <c r="F11" s="14" t="s">
        <v>4</v>
      </c>
      <c r="G11" s="16">
        <f>IF(OR('Men''s Epée'!$A$3=1,'Men''s Epée'!$AN$3=TRUE),IF(OR(F11&gt;=49,ISNUMBER(F11)=FALSE),0,VLOOKUP(F11,PointTable,G$3,TRUE)),0)</f>
        <v>0</v>
      </c>
      <c r="H11" s="15">
        <v>10</v>
      </c>
      <c r="I11" s="16">
        <f>IF(OR('Men''s Epée'!$A$3=1,'Men''s Epée'!$AO$3=TRUE),IF(OR(H11&gt;=49,ISNUMBER(H11)=FALSE),0,VLOOKUP(H11,PointTable,I$3,TRUE)),0)</f>
        <v>533</v>
      </c>
      <c r="J11" s="15">
        <v>7</v>
      </c>
      <c r="K11" s="16">
        <f>IF(OR('Men''s Epée'!$A$3=1,'Men''s Epée'!$AP$3=TRUE),IF(OR(J11&gt;=33,ISNUMBER(J11)=FALSE),0,VLOOKUP(J11,PointTable,K$3,TRUE)),0)</f>
        <v>690</v>
      </c>
      <c r="L11" s="15">
        <v>8</v>
      </c>
      <c r="M11" s="16">
        <f>IF(OR('Men''s Epée'!$A$3=1,'Men''s Epée'!$AQ$3=TRUE),IF(OR(L11&gt;=49,ISNUMBER(L11)=FALSE),0,VLOOKUP(L11,PointTable,M$3,TRUE)),0)</f>
        <v>685</v>
      </c>
      <c r="N11" s="17">
        <v>200</v>
      </c>
      <c r="O11" s="17"/>
      <c r="P11" s="17"/>
      <c r="Q11" s="17"/>
      <c r="R11" s="17"/>
      <c r="S11" s="17"/>
      <c r="T11" s="17"/>
      <c r="U11" s="17"/>
      <c r="V11" s="17"/>
      <c r="W11" s="18"/>
      <c r="X11" s="17">
        <v>593.712</v>
      </c>
      <c r="Y11" s="17">
        <v>200</v>
      </c>
      <c r="Z11" s="17"/>
      <c r="AA11" s="18"/>
      <c r="AC11" s="19">
        <f t="shared" si="1"/>
        <v>200</v>
      </c>
      <c r="AD11" s="19">
        <f t="shared" si="23"/>
        <v>0</v>
      </c>
      <c r="AE11" s="19">
        <f t="shared" si="24"/>
        <v>0</v>
      </c>
      <c r="AF11" s="19">
        <f t="shared" si="25"/>
        <v>0</v>
      </c>
      <c r="AG11" s="19">
        <f t="shared" si="26"/>
        <v>0</v>
      </c>
      <c r="AH11" s="19">
        <f t="shared" si="27"/>
        <v>0</v>
      </c>
      <c r="AI11" s="19">
        <f t="shared" si="28"/>
        <v>0</v>
      </c>
      <c r="AJ11" s="19">
        <f t="shared" si="29"/>
        <v>0</v>
      </c>
      <c r="AK11" s="19">
        <f t="shared" si="30"/>
        <v>0</v>
      </c>
      <c r="AL11" s="19">
        <f t="shared" si="31"/>
        <v>0</v>
      </c>
      <c r="AM11" s="19">
        <f t="shared" si="32"/>
        <v>200</v>
      </c>
      <c r="AN11" s="19">
        <f t="shared" si="3"/>
        <v>0</v>
      </c>
      <c r="AO11" s="19">
        <f t="shared" si="4"/>
        <v>533</v>
      </c>
      <c r="AP11" s="19">
        <f t="shared" si="5"/>
        <v>690</v>
      </c>
      <c r="AQ11" s="19">
        <f t="shared" si="6"/>
        <v>685</v>
      </c>
      <c r="AR11" s="19">
        <f t="shared" si="33"/>
        <v>0</v>
      </c>
      <c r="AS11" s="19">
        <f t="shared" si="34"/>
        <v>0</v>
      </c>
      <c r="AT11" s="19">
        <f t="shared" si="35"/>
        <v>0</v>
      </c>
      <c r="AU11" s="19">
        <f t="shared" si="36"/>
        <v>0</v>
      </c>
      <c r="AV11" s="19">
        <f t="shared" si="37"/>
        <v>0</v>
      </c>
      <c r="AW11" s="19">
        <f t="shared" si="7"/>
        <v>593.712</v>
      </c>
      <c r="AX11" s="19">
        <f t="shared" si="8"/>
        <v>200</v>
      </c>
      <c r="AY11" s="19">
        <f t="shared" si="9"/>
        <v>0</v>
      </c>
      <c r="AZ11" s="19">
        <f t="shared" si="10"/>
        <v>0</v>
      </c>
      <c r="BA11" s="19">
        <f t="shared" si="38"/>
        <v>1375</v>
      </c>
      <c r="BB11" s="19">
        <f t="shared" si="11"/>
        <v>593.712</v>
      </c>
      <c r="BC11" s="19">
        <f t="shared" si="12"/>
        <v>200</v>
      </c>
      <c r="BE11" s="20">
        <f t="shared" si="13"/>
        <v>200</v>
      </c>
      <c r="BF11" s="20">
        <f t="shared" si="39"/>
        <v>0</v>
      </c>
      <c r="BG11" s="20">
        <f t="shared" si="40"/>
        <v>0</v>
      </c>
      <c r="BH11" s="20">
        <f t="shared" si="41"/>
        <v>0</v>
      </c>
      <c r="BI11" s="20">
        <f t="shared" si="42"/>
        <v>0</v>
      </c>
      <c r="BJ11" s="20">
        <f t="shared" si="43"/>
        <v>0</v>
      </c>
      <c r="BK11" s="20">
        <f t="shared" si="44"/>
        <v>0</v>
      </c>
      <c r="BL11" s="20">
        <f t="shared" si="45"/>
        <v>0</v>
      </c>
      <c r="BM11" s="20">
        <f t="shared" si="46"/>
        <v>0</v>
      </c>
      <c r="BN11" s="20">
        <f t="shared" si="47"/>
        <v>0</v>
      </c>
      <c r="BO11" s="8">
        <f t="shared" si="48"/>
        <v>200</v>
      </c>
      <c r="BP11" s="8">
        <f>IF('Men''s Epée'!$AN$3=TRUE,G11,0)</f>
        <v>0</v>
      </c>
      <c r="BQ11" s="8">
        <f>IF('Men''s Epée'!$AO$3=TRUE,I11,0)</f>
        <v>533</v>
      </c>
      <c r="BR11" s="8">
        <f>IF('Men''s Epée'!$AP$3=TRUE,K11,0)</f>
        <v>690</v>
      </c>
      <c r="BS11" s="8">
        <f>IF('Men''s Epée'!$AQ$3=TRUE,M11,0)</f>
        <v>685</v>
      </c>
      <c r="BT11" s="8">
        <f t="shared" si="49"/>
        <v>0</v>
      </c>
      <c r="BU11" s="8">
        <f t="shared" si="50"/>
        <v>0</v>
      </c>
      <c r="BV11" s="8">
        <f t="shared" si="51"/>
        <v>0</v>
      </c>
      <c r="BW11" s="8">
        <f t="shared" si="52"/>
        <v>0</v>
      </c>
      <c r="BX11" s="8">
        <f t="shared" si="53"/>
        <v>0</v>
      </c>
      <c r="BY11" s="20">
        <f t="shared" si="15"/>
        <v>593.712</v>
      </c>
      <c r="BZ11" s="20">
        <f t="shared" si="16"/>
        <v>200</v>
      </c>
      <c r="CA11" s="20">
        <f t="shared" si="17"/>
        <v>0</v>
      </c>
      <c r="CB11" s="20">
        <f t="shared" si="18"/>
        <v>0</v>
      </c>
      <c r="CC11" s="8">
        <f t="shared" si="54"/>
        <v>1375</v>
      </c>
      <c r="CD11" s="8">
        <f t="shared" si="19"/>
        <v>593.712</v>
      </c>
      <c r="CE11" s="8">
        <f t="shared" si="20"/>
        <v>200</v>
      </c>
      <c r="CF11" s="8">
        <f t="shared" si="21"/>
        <v>1575</v>
      </c>
    </row>
    <row r="12" spans="1:84" ht="13.5">
      <c r="A12" s="11" t="str">
        <f t="shared" si="0"/>
        <v>9</v>
      </c>
      <c r="B12" s="11">
        <f t="shared" si="22"/>
      </c>
      <c r="C12" s="12" t="s">
        <v>56</v>
      </c>
      <c r="D12" s="13">
        <v>1978</v>
      </c>
      <c r="E12" s="41">
        <f>ROUND(IF('Men''s Epée'!$A$3=1,AM12+BA12,BO12+CC12),0)</f>
        <v>1395</v>
      </c>
      <c r="F12" s="14">
        <v>17</v>
      </c>
      <c r="G12" s="16">
        <f>IF(OR('Men''s Epée'!$A$3=1,'Men''s Epée'!$AN$3=TRUE),IF(OR(F12&gt;=49,ISNUMBER(F12)=FALSE),0,VLOOKUP(F12,PointTable,G$3,TRUE)),0)</f>
        <v>350</v>
      </c>
      <c r="H12" s="15">
        <v>25</v>
      </c>
      <c r="I12" s="16">
        <f>IF(OR('Men''s Epée'!$A$3=1,'Men''s Epée'!$AO$3=TRUE),IF(OR(H12&gt;=49,ISNUMBER(H12)=FALSE),0,VLOOKUP(H12,PointTable,I$3,TRUE)),0)</f>
        <v>289</v>
      </c>
      <c r="J12" s="15">
        <v>6</v>
      </c>
      <c r="K12" s="16">
        <f>IF(OR('Men''s Epée'!$A$3=1,'Men''s Epée'!$AP$3=TRUE),IF(OR(J12&gt;=33,ISNUMBER(J12)=FALSE),0,VLOOKUP(J12,PointTable,K$3,TRUE)),0)</f>
        <v>695</v>
      </c>
      <c r="L12" s="15">
        <v>5</v>
      </c>
      <c r="M12" s="16">
        <f>IF(OR('Men''s Epée'!$A$3=1,'Men''s Epée'!$AQ$3=TRUE),IF(OR(L12&gt;=49,ISNUMBER(L12)=FALSE),0,VLOOKUP(L12,PointTable,M$3,TRUE)),0)</f>
        <v>700</v>
      </c>
      <c r="N12" s="17"/>
      <c r="O12" s="17"/>
      <c r="P12" s="17"/>
      <c r="Q12" s="17"/>
      <c r="R12" s="17"/>
      <c r="S12" s="17"/>
      <c r="T12" s="17"/>
      <c r="U12" s="17"/>
      <c r="V12" s="17"/>
      <c r="W12" s="18"/>
      <c r="X12" s="17">
        <v>200</v>
      </c>
      <c r="Y12" s="17"/>
      <c r="Z12" s="17"/>
      <c r="AA12" s="18"/>
      <c r="AC12" s="19">
        <f t="shared" si="1"/>
        <v>0</v>
      </c>
      <c r="AD12" s="19">
        <f t="shared" si="23"/>
        <v>0</v>
      </c>
      <c r="AE12" s="19">
        <f t="shared" si="24"/>
        <v>0</v>
      </c>
      <c r="AF12" s="19">
        <f t="shared" si="25"/>
        <v>0</v>
      </c>
      <c r="AG12" s="19">
        <f t="shared" si="26"/>
        <v>0</v>
      </c>
      <c r="AH12" s="19">
        <f t="shared" si="27"/>
        <v>0</v>
      </c>
      <c r="AI12" s="19">
        <f t="shared" si="28"/>
        <v>0</v>
      </c>
      <c r="AJ12" s="19">
        <f t="shared" si="29"/>
        <v>0</v>
      </c>
      <c r="AK12" s="19">
        <f t="shared" si="30"/>
        <v>0</v>
      </c>
      <c r="AL12" s="19">
        <f t="shared" si="31"/>
        <v>0</v>
      </c>
      <c r="AM12" s="19">
        <f t="shared" si="32"/>
        <v>0</v>
      </c>
      <c r="AN12" s="19">
        <f t="shared" si="3"/>
        <v>350</v>
      </c>
      <c r="AO12" s="19">
        <f t="shared" si="4"/>
        <v>289</v>
      </c>
      <c r="AP12" s="19">
        <f t="shared" si="5"/>
        <v>695</v>
      </c>
      <c r="AQ12" s="19">
        <f t="shared" si="6"/>
        <v>700</v>
      </c>
      <c r="AR12" s="19">
        <f t="shared" si="33"/>
        <v>0</v>
      </c>
      <c r="AS12" s="19">
        <f t="shared" si="34"/>
        <v>0</v>
      </c>
      <c r="AT12" s="19">
        <f t="shared" si="35"/>
        <v>0</v>
      </c>
      <c r="AU12" s="19">
        <f t="shared" si="36"/>
        <v>0</v>
      </c>
      <c r="AV12" s="19">
        <f t="shared" si="37"/>
        <v>0</v>
      </c>
      <c r="AW12" s="19">
        <f t="shared" si="7"/>
        <v>200</v>
      </c>
      <c r="AX12" s="19">
        <f t="shared" si="8"/>
        <v>0</v>
      </c>
      <c r="AY12" s="19">
        <f t="shared" si="9"/>
        <v>0</v>
      </c>
      <c r="AZ12" s="19">
        <f t="shared" si="10"/>
        <v>0</v>
      </c>
      <c r="BA12" s="19">
        <f t="shared" si="38"/>
        <v>1395</v>
      </c>
      <c r="BB12" s="19">
        <f t="shared" si="11"/>
        <v>200</v>
      </c>
      <c r="BC12" s="19">
        <f t="shared" si="12"/>
        <v>0</v>
      </c>
      <c r="BE12" s="20">
        <f t="shared" si="13"/>
        <v>0</v>
      </c>
      <c r="BF12" s="20">
        <f t="shared" si="39"/>
        <v>0</v>
      </c>
      <c r="BG12" s="20">
        <f t="shared" si="40"/>
        <v>0</v>
      </c>
      <c r="BH12" s="20">
        <f t="shared" si="41"/>
        <v>0</v>
      </c>
      <c r="BI12" s="20">
        <f t="shared" si="42"/>
        <v>0</v>
      </c>
      <c r="BJ12" s="20">
        <f t="shared" si="43"/>
        <v>0</v>
      </c>
      <c r="BK12" s="20">
        <f t="shared" si="44"/>
        <v>0</v>
      </c>
      <c r="BL12" s="20">
        <f t="shared" si="45"/>
        <v>0</v>
      </c>
      <c r="BM12" s="20">
        <f t="shared" si="46"/>
        <v>0</v>
      </c>
      <c r="BN12" s="20">
        <f t="shared" si="47"/>
        <v>0</v>
      </c>
      <c r="BO12" s="8">
        <f t="shared" si="48"/>
        <v>0</v>
      </c>
      <c r="BP12" s="8">
        <f>IF('Men''s Epée'!$AN$3=TRUE,G12,0)</f>
        <v>350</v>
      </c>
      <c r="BQ12" s="8">
        <f>IF('Men''s Epée'!$AO$3=TRUE,I12,0)</f>
        <v>289</v>
      </c>
      <c r="BR12" s="8">
        <f>IF('Men''s Epée'!$AP$3=TRUE,K12,0)</f>
        <v>695</v>
      </c>
      <c r="BS12" s="8">
        <f>IF('Men''s Epée'!$AQ$3=TRUE,M12,0)</f>
        <v>700</v>
      </c>
      <c r="BT12" s="8">
        <f t="shared" si="49"/>
        <v>0</v>
      </c>
      <c r="BU12" s="8">
        <f t="shared" si="50"/>
        <v>0</v>
      </c>
      <c r="BV12" s="8">
        <f t="shared" si="51"/>
        <v>0</v>
      </c>
      <c r="BW12" s="8">
        <f t="shared" si="52"/>
        <v>0</v>
      </c>
      <c r="BX12" s="8">
        <f t="shared" si="53"/>
        <v>0</v>
      </c>
      <c r="BY12" s="20">
        <f t="shared" si="15"/>
        <v>200</v>
      </c>
      <c r="BZ12" s="20">
        <f t="shared" si="16"/>
        <v>0</v>
      </c>
      <c r="CA12" s="20">
        <f t="shared" si="17"/>
        <v>0</v>
      </c>
      <c r="CB12" s="20">
        <f t="shared" si="18"/>
        <v>0</v>
      </c>
      <c r="CC12" s="8">
        <f t="shared" si="54"/>
        <v>1395</v>
      </c>
      <c r="CD12" s="8">
        <f t="shared" si="19"/>
        <v>200</v>
      </c>
      <c r="CE12" s="8">
        <f t="shared" si="20"/>
        <v>0</v>
      </c>
      <c r="CF12" s="8">
        <f t="shared" si="21"/>
        <v>1395</v>
      </c>
    </row>
    <row r="13" spans="1:84" ht="13.5">
      <c r="A13" s="11" t="str">
        <f t="shared" si="0"/>
        <v>10</v>
      </c>
      <c r="B13" s="11">
        <f t="shared" si="22"/>
      </c>
      <c r="C13" s="21" t="s">
        <v>61</v>
      </c>
      <c r="D13" s="13">
        <v>1983</v>
      </c>
      <c r="E13" s="41">
        <f>ROUND(IF('Men''s Epée'!$A$3=1,AM13+BA13,BO13+CC13),0)</f>
        <v>1342</v>
      </c>
      <c r="F13" s="14">
        <v>13</v>
      </c>
      <c r="G13" s="16">
        <f>IF(OR('Men''s Epée'!$A$3=1,'Men''s Epée'!$AN$3=TRUE),IF(OR(F13&gt;=49,ISNUMBER(F13)=FALSE),0,VLOOKUP(F13,PointTable,G$3,TRUE)),0)</f>
        <v>506</v>
      </c>
      <c r="H13" s="15">
        <v>7</v>
      </c>
      <c r="I13" s="16">
        <f>IF(OR('Men''s Epée'!$A$3=1,'Men''s Epée'!$AO$3=TRUE),IF(OR(H13&gt;=49,ISNUMBER(H13)=FALSE),0,VLOOKUP(H13,PointTable,I$3,TRUE)),0)</f>
        <v>690</v>
      </c>
      <c r="J13" s="15">
        <v>11</v>
      </c>
      <c r="K13" s="16">
        <f>IF(OR('Men''s Epée'!$A$3=1,'Men''s Epée'!$AP$3=TRUE),IF(OR(J13&gt;=33,ISNUMBER(J13)=FALSE),0,VLOOKUP(J13,PointTable,K$3,TRUE)),0)</f>
        <v>531</v>
      </c>
      <c r="L13" s="15">
        <v>9</v>
      </c>
      <c r="M13" s="16">
        <f>IF(OR('Men''s Epée'!$A$3=1,'Men''s Epée'!$AQ$3=TRUE),IF(OR(L13&gt;=49,ISNUMBER(L13)=FALSE),0,VLOOKUP(L13,PointTable,M$3,TRUE)),0)</f>
        <v>535</v>
      </c>
      <c r="N13" s="17"/>
      <c r="O13" s="17"/>
      <c r="P13" s="17"/>
      <c r="Q13" s="17"/>
      <c r="R13" s="17"/>
      <c r="S13" s="17"/>
      <c r="T13" s="17"/>
      <c r="U13" s="17"/>
      <c r="V13" s="17"/>
      <c r="W13" s="18"/>
      <c r="X13" s="17">
        <v>652</v>
      </c>
      <c r="Y13" s="17"/>
      <c r="Z13" s="17"/>
      <c r="AA13" s="18"/>
      <c r="AC13" s="19">
        <f t="shared" si="1"/>
        <v>0</v>
      </c>
      <c r="AD13" s="19">
        <f t="shared" si="23"/>
        <v>0</v>
      </c>
      <c r="AE13" s="19">
        <f t="shared" si="24"/>
        <v>0</v>
      </c>
      <c r="AF13" s="19">
        <f t="shared" si="25"/>
        <v>0</v>
      </c>
      <c r="AG13" s="19">
        <f t="shared" si="26"/>
        <v>0</v>
      </c>
      <c r="AH13" s="19">
        <f t="shared" si="27"/>
        <v>0</v>
      </c>
      <c r="AI13" s="19">
        <f t="shared" si="28"/>
        <v>0</v>
      </c>
      <c r="AJ13" s="19">
        <f t="shared" si="29"/>
        <v>0</v>
      </c>
      <c r="AK13" s="19">
        <f t="shared" si="30"/>
        <v>0</v>
      </c>
      <c r="AL13" s="19">
        <f t="shared" si="31"/>
        <v>0</v>
      </c>
      <c r="AM13" s="19">
        <f t="shared" si="32"/>
        <v>0</v>
      </c>
      <c r="AN13" s="19">
        <f t="shared" si="3"/>
        <v>506</v>
      </c>
      <c r="AO13" s="19">
        <f t="shared" si="4"/>
        <v>690</v>
      </c>
      <c r="AP13" s="19">
        <f t="shared" si="5"/>
        <v>531</v>
      </c>
      <c r="AQ13" s="19">
        <f t="shared" si="6"/>
        <v>535</v>
      </c>
      <c r="AR13" s="19">
        <f t="shared" si="33"/>
        <v>0</v>
      </c>
      <c r="AS13" s="19">
        <f t="shared" si="34"/>
        <v>0</v>
      </c>
      <c r="AT13" s="19">
        <f t="shared" si="35"/>
        <v>0</v>
      </c>
      <c r="AU13" s="19">
        <f t="shared" si="36"/>
        <v>0</v>
      </c>
      <c r="AV13" s="19">
        <f t="shared" si="37"/>
        <v>0</v>
      </c>
      <c r="AW13" s="19">
        <f t="shared" si="7"/>
        <v>652</v>
      </c>
      <c r="AX13" s="19">
        <f t="shared" si="8"/>
        <v>0</v>
      </c>
      <c r="AY13" s="19">
        <f t="shared" si="9"/>
        <v>0</v>
      </c>
      <c r="AZ13" s="19">
        <f t="shared" si="10"/>
        <v>0</v>
      </c>
      <c r="BA13" s="19">
        <f t="shared" si="38"/>
        <v>1342</v>
      </c>
      <c r="BB13" s="19">
        <f t="shared" si="11"/>
        <v>652</v>
      </c>
      <c r="BC13" s="19">
        <f t="shared" si="12"/>
        <v>0</v>
      </c>
      <c r="BE13" s="20">
        <f t="shared" si="13"/>
        <v>0</v>
      </c>
      <c r="BF13" s="20">
        <f t="shared" si="39"/>
        <v>0</v>
      </c>
      <c r="BG13" s="20">
        <f t="shared" si="40"/>
        <v>0</v>
      </c>
      <c r="BH13" s="20">
        <f t="shared" si="41"/>
        <v>0</v>
      </c>
      <c r="BI13" s="20">
        <f t="shared" si="42"/>
        <v>0</v>
      </c>
      <c r="BJ13" s="20">
        <f t="shared" si="43"/>
        <v>0</v>
      </c>
      <c r="BK13" s="20">
        <f t="shared" si="44"/>
        <v>0</v>
      </c>
      <c r="BL13" s="20">
        <f t="shared" si="45"/>
        <v>0</v>
      </c>
      <c r="BM13" s="20">
        <f t="shared" si="46"/>
        <v>0</v>
      </c>
      <c r="BN13" s="20">
        <f t="shared" si="47"/>
        <v>0</v>
      </c>
      <c r="BO13" s="8">
        <f t="shared" si="48"/>
        <v>0</v>
      </c>
      <c r="BP13" s="8">
        <f>IF('Men''s Epée'!$AN$3=TRUE,G13,0)</f>
        <v>506</v>
      </c>
      <c r="BQ13" s="8">
        <f>IF('Men''s Epée'!$AO$3=TRUE,I13,0)</f>
        <v>690</v>
      </c>
      <c r="BR13" s="8">
        <f>IF('Men''s Epée'!$AP$3=TRUE,K13,0)</f>
        <v>531</v>
      </c>
      <c r="BS13" s="8">
        <f>IF('Men''s Epée'!$AQ$3=TRUE,M13,0)</f>
        <v>535</v>
      </c>
      <c r="BT13" s="8">
        <f t="shared" si="49"/>
        <v>0</v>
      </c>
      <c r="BU13" s="8">
        <f t="shared" si="50"/>
        <v>0</v>
      </c>
      <c r="BV13" s="8">
        <f t="shared" si="51"/>
        <v>0</v>
      </c>
      <c r="BW13" s="8">
        <f t="shared" si="52"/>
        <v>0</v>
      </c>
      <c r="BX13" s="8">
        <f t="shared" si="53"/>
        <v>0</v>
      </c>
      <c r="BY13" s="20">
        <f t="shared" si="15"/>
        <v>652</v>
      </c>
      <c r="BZ13" s="20">
        <f t="shared" si="16"/>
        <v>0</v>
      </c>
      <c r="CA13" s="20">
        <f t="shared" si="17"/>
        <v>0</v>
      </c>
      <c r="CB13" s="20">
        <f t="shared" si="18"/>
        <v>0</v>
      </c>
      <c r="CC13" s="8">
        <f t="shared" si="54"/>
        <v>1342</v>
      </c>
      <c r="CD13" s="8">
        <f t="shared" si="19"/>
        <v>652</v>
      </c>
      <c r="CE13" s="8">
        <f t="shared" si="20"/>
        <v>0</v>
      </c>
      <c r="CF13" s="8">
        <f t="shared" si="21"/>
        <v>1342</v>
      </c>
    </row>
    <row r="14" spans="1:84" ht="13.5">
      <c r="A14" s="11" t="str">
        <f t="shared" si="0"/>
        <v>11</v>
      </c>
      <c r="B14" s="11">
        <f t="shared" si="22"/>
      </c>
      <c r="C14" s="12" t="s">
        <v>253</v>
      </c>
      <c r="D14" s="13">
        <v>1977</v>
      </c>
      <c r="E14" s="41">
        <f>ROUND(IF('Men''s Epée'!$A$3=1,AM14+BA14,BO14+CC14),0)</f>
        <v>1054</v>
      </c>
      <c r="F14" s="14">
        <v>25.5</v>
      </c>
      <c r="G14" s="16">
        <f>IF(OR('Men''s Epée'!$A$3=1,'Men''s Epée'!$AN$3=TRUE),IF(OR(F14&gt;=49,ISNUMBER(F14)=FALSE),0,VLOOKUP(F14,PointTable,G$3,TRUE)),0)</f>
        <v>288</v>
      </c>
      <c r="H14" s="15">
        <v>19</v>
      </c>
      <c r="I14" s="16">
        <f>IF(OR('Men''s Epée'!$A$3=1,'Men''s Epée'!$AO$3=TRUE),IF(OR(H14&gt;=49,ISNUMBER(H14)=FALSE),0,VLOOKUP(H14,PointTable,I$3,TRUE)),0)</f>
        <v>346</v>
      </c>
      <c r="J14" s="15">
        <v>12</v>
      </c>
      <c r="K14" s="16">
        <f>IF(OR('Men''s Epée'!$A$3=1,'Men''s Epée'!$AP$3=TRUE),IF(OR(J14&gt;=33,ISNUMBER(J14)=FALSE),0,VLOOKUP(J14,PointTable,K$3,TRUE)),0)</f>
        <v>529</v>
      </c>
      <c r="L14" s="15">
        <v>11</v>
      </c>
      <c r="M14" s="16">
        <f>IF(OR('Men''s Epée'!$A$3=1,'Men''s Epée'!$AQ$3=TRUE),IF(OR(L14&gt;=49,ISNUMBER(L14)=FALSE),0,VLOOKUP(L14,PointTable,M$3,TRUE)),0)</f>
        <v>525</v>
      </c>
      <c r="N14" s="17"/>
      <c r="O14" s="17"/>
      <c r="P14" s="17"/>
      <c r="Q14" s="17"/>
      <c r="R14" s="17"/>
      <c r="S14" s="17"/>
      <c r="T14" s="17"/>
      <c r="U14" s="17"/>
      <c r="V14" s="17"/>
      <c r="W14" s="18"/>
      <c r="X14" s="17"/>
      <c r="Y14" s="17"/>
      <c r="Z14" s="17"/>
      <c r="AA14" s="18"/>
      <c r="AC14" s="19">
        <f t="shared" si="1"/>
        <v>0</v>
      </c>
      <c r="AD14" s="19">
        <f t="shared" si="23"/>
        <v>0</v>
      </c>
      <c r="AE14" s="19">
        <f t="shared" si="24"/>
        <v>0</v>
      </c>
      <c r="AF14" s="19">
        <f t="shared" si="25"/>
        <v>0</v>
      </c>
      <c r="AG14" s="19">
        <f t="shared" si="26"/>
        <v>0</v>
      </c>
      <c r="AH14" s="19">
        <f t="shared" si="27"/>
        <v>0</v>
      </c>
      <c r="AI14" s="19">
        <f t="shared" si="28"/>
        <v>0</v>
      </c>
      <c r="AJ14" s="19">
        <f t="shared" si="29"/>
        <v>0</v>
      </c>
      <c r="AK14" s="19">
        <f t="shared" si="30"/>
        <v>0</v>
      </c>
      <c r="AL14" s="19">
        <f t="shared" si="31"/>
        <v>0</v>
      </c>
      <c r="AM14" s="19">
        <f t="shared" si="32"/>
        <v>0</v>
      </c>
      <c r="AN14" s="19">
        <f t="shared" si="3"/>
        <v>288</v>
      </c>
      <c r="AO14" s="19">
        <f t="shared" si="4"/>
        <v>346</v>
      </c>
      <c r="AP14" s="19">
        <f t="shared" si="5"/>
        <v>529</v>
      </c>
      <c r="AQ14" s="19">
        <f t="shared" si="6"/>
        <v>525</v>
      </c>
      <c r="AR14" s="19">
        <f t="shared" si="33"/>
        <v>0</v>
      </c>
      <c r="AS14" s="19">
        <f t="shared" si="34"/>
        <v>0</v>
      </c>
      <c r="AT14" s="19">
        <f t="shared" si="35"/>
        <v>0</v>
      </c>
      <c r="AU14" s="19">
        <f t="shared" si="36"/>
        <v>0</v>
      </c>
      <c r="AV14" s="19">
        <f t="shared" si="37"/>
        <v>0</v>
      </c>
      <c r="AW14" s="19">
        <f t="shared" si="7"/>
        <v>0</v>
      </c>
      <c r="AX14" s="19">
        <f t="shared" si="8"/>
        <v>0</v>
      </c>
      <c r="AY14" s="19">
        <f t="shared" si="9"/>
        <v>0</v>
      </c>
      <c r="AZ14" s="19">
        <f t="shared" si="10"/>
        <v>0</v>
      </c>
      <c r="BA14" s="19">
        <f t="shared" si="38"/>
        <v>1054</v>
      </c>
      <c r="BB14" s="19">
        <f t="shared" si="11"/>
        <v>0</v>
      </c>
      <c r="BC14" s="19">
        <f t="shared" si="12"/>
        <v>0</v>
      </c>
      <c r="BE14" s="20">
        <f t="shared" si="13"/>
        <v>0</v>
      </c>
      <c r="BF14" s="20">
        <f t="shared" si="39"/>
        <v>0</v>
      </c>
      <c r="BG14" s="20">
        <f t="shared" si="40"/>
        <v>0</v>
      </c>
      <c r="BH14" s="20">
        <f t="shared" si="41"/>
        <v>0</v>
      </c>
      <c r="BI14" s="20">
        <f t="shared" si="42"/>
        <v>0</v>
      </c>
      <c r="BJ14" s="20">
        <f t="shared" si="43"/>
        <v>0</v>
      </c>
      <c r="BK14" s="20">
        <f t="shared" si="44"/>
        <v>0</v>
      </c>
      <c r="BL14" s="20">
        <f t="shared" si="45"/>
        <v>0</v>
      </c>
      <c r="BM14" s="20">
        <f t="shared" si="46"/>
        <v>0</v>
      </c>
      <c r="BN14" s="20">
        <f t="shared" si="47"/>
        <v>0</v>
      </c>
      <c r="BO14" s="8">
        <f t="shared" si="48"/>
        <v>0</v>
      </c>
      <c r="BP14" s="8">
        <f>IF('Men''s Epée'!$AN$3=TRUE,G14,0)</f>
        <v>288</v>
      </c>
      <c r="BQ14" s="8">
        <f>IF('Men''s Epée'!$AO$3=TRUE,I14,0)</f>
        <v>346</v>
      </c>
      <c r="BR14" s="8">
        <f>IF('Men''s Epée'!$AP$3=TRUE,K14,0)</f>
        <v>529</v>
      </c>
      <c r="BS14" s="8">
        <f>IF('Men''s Epée'!$AQ$3=TRUE,M14,0)</f>
        <v>525</v>
      </c>
      <c r="BT14" s="8">
        <f t="shared" si="49"/>
        <v>0</v>
      </c>
      <c r="BU14" s="8">
        <f t="shared" si="50"/>
        <v>0</v>
      </c>
      <c r="BV14" s="8">
        <f t="shared" si="51"/>
        <v>0</v>
      </c>
      <c r="BW14" s="8">
        <f t="shared" si="52"/>
        <v>0</v>
      </c>
      <c r="BX14" s="8">
        <f t="shared" si="53"/>
        <v>0</v>
      </c>
      <c r="BY14" s="20">
        <f t="shared" si="15"/>
        <v>0</v>
      </c>
      <c r="BZ14" s="20">
        <f t="shared" si="16"/>
        <v>0</v>
      </c>
      <c r="CA14" s="20">
        <f t="shared" si="17"/>
        <v>0</v>
      </c>
      <c r="CB14" s="20">
        <f t="shared" si="18"/>
        <v>0</v>
      </c>
      <c r="CC14" s="8">
        <f t="shared" si="54"/>
        <v>1054</v>
      </c>
      <c r="CD14" s="8">
        <f t="shared" si="19"/>
        <v>0</v>
      </c>
      <c r="CE14" s="8">
        <f t="shared" si="20"/>
        <v>0</v>
      </c>
      <c r="CF14" s="8">
        <f t="shared" si="21"/>
        <v>1054</v>
      </c>
    </row>
    <row r="15" spans="1:84" ht="13.5">
      <c r="A15" s="11" t="str">
        <f t="shared" si="0"/>
        <v>12</v>
      </c>
      <c r="B15" s="11">
        <f t="shared" si="22"/>
      </c>
      <c r="C15" s="12" t="s">
        <v>459</v>
      </c>
      <c r="D15" s="13">
        <v>1971</v>
      </c>
      <c r="E15" s="41">
        <f>ROUND(IF('Men''s Epée'!$A$3=1,AM15+BA15,BO15+CC15),0)</f>
        <v>1044</v>
      </c>
      <c r="F15" s="14">
        <v>12</v>
      </c>
      <c r="G15" s="16">
        <f>IF(OR('Men''s Epée'!$A$3=1,'Men''s Epée'!$AN$3=TRUE),IF(OR(F15&gt;=49,ISNUMBER(F15)=FALSE),0,VLOOKUP(F15,PointTable,G$3,TRUE)),0)</f>
        <v>529</v>
      </c>
      <c r="H15" s="15" t="s">
        <v>4</v>
      </c>
      <c r="I15" s="16">
        <f>IF(OR('Men''s Epée'!$A$3=1,'Men''s Epée'!$AO$3=TRUE),IF(OR(H15&gt;=49,ISNUMBER(H15)=FALSE),0,VLOOKUP(H15,PointTable,I$3,TRUE)),0)</f>
        <v>0</v>
      </c>
      <c r="J15" s="15">
        <v>31.5</v>
      </c>
      <c r="K15" s="16">
        <f>IF(OR('Men''s Epée'!$A$3=1,'Men''s Epée'!$AP$3=TRUE),IF(OR(J15&gt;=33,ISNUMBER(J15)=FALSE),0,VLOOKUP(J15,PointTable,K$3,TRUE)),0)</f>
        <v>276</v>
      </c>
      <c r="L15" s="15">
        <v>24</v>
      </c>
      <c r="M15" s="16">
        <f>IF(OR('Men''s Epée'!$A$3=1,'Men''s Epée'!$AQ$3=TRUE),IF(OR(L15&gt;=49,ISNUMBER(L15)=FALSE),0,VLOOKUP(L15,PointTable,M$3,TRUE)),0)</f>
        <v>315</v>
      </c>
      <c r="N15" s="17">
        <v>200</v>
      </c>
      <c r="O15" s="17"/>
      <c r="P15" s="17"/>
      <c r="Q15" s="17"/>
      <c r="R15" s="17"/>
      <c r="S15" s="17"/>
      <c r="T15" s="17"/>
      <c r="U15" s="17"/>
      <c r="V15" s="17"/>
      <c r="W15" s="18"/>
      <c r="X15" s="17"/>
      <c r="Y15" s="17"/>
      <c r="Z15" s="17"/>
      <c r="AA15" s="18"/>
      <c r="AC15" s="19">
        <f t="shared" si="1"/>
        <v>200</v>
      </c>
      <c r="AD15" s="19">
        <f t="shared" si="23"/>
        <v>0</v>
      </c>
      <c r="AE15" s="19">
        <f t="shared" si="24"/>
        <v>0</v>
      </c>
      <c r="AF15" s="19">
        <f t="shared" si="25"/>
        <v>0</v>
      </c>
      <c r="AG15" s="19">
        <f t="shared" si="26"/>
        <v>0</v>
      </c>
      <c r="AH15" s="19">
        <f t="shared" si="27"/>
        <v>0</v>
      </c>
      <c r="AI15" s="19">
        <f t="shared" si="28"/>
        <v>0</v>
      </c>
      <c r="AJ15" s="19">
        <f t="shared" si="29"/>
        <v>0</v>
      </c>
      <c r="AK15" s="19">
        <f t="shared" si="30"/>
        <v>0</v>
      </c>
      <c r="AL15" s="19">
        <f t="shared" si="31"/>
        <v>0</v>
      </c>
      <c r="AM15" s="19">
        <f t="shared" si="32"/>
        <v>200</v>
      </c>
      <c r="AN15" s="19">
        <f t="shared" si="3"/>
        <v>529</v>
      </c>
      <c r="AO15" s="19">
        <f t="shared" si="4"/>
        <v>0</v>
      </c>
      <c r="AP15" s="19">
        <f t="shared" si="5"/>
        <v>276</v>
      </c>
      <c r="AQ15" s="19">
        <f t="shared" si="6"/>
        <v>315</v>
      </c>
      <c r="AR15" s="19">
        <f t="shared" si="33"/>
        <v>0</v>
      </c>
      <c r="AS15" s="19">
        <f t="shared" si="34"/>
        <v>0</v>
      </c>
      <c r="AT15" s="19">
        <f t="shared" si="35"/>
        <v>0</v>
      </c>
      <c r="AU15" s="19">
        <f t="shared" si="36"/>
        <v>0</v>
      </c>
      <c r="AV15" s="19">
        <f t="shared" si="37"/>
        <v>0</v>
      </c>
      <c r="AW15" s="19">
        <f t="shared" si="7"/>
        <v>0</v>
      </c>
      <c r="AX15" s="19">
        <f t="shared" si="8"/>
        <v>0</v>
      </c>
      <c r="AY15" s="19">
        <f t="shared" si="9"/>
        <v>0</v>
      </c>
      <c r="AZ15" s="19">
        <f t="shared" si="10"/>
        <v>0</v>
      </c>
      <c r="BA15" s="19">
        <f t="shared" si="38"/>
        <v>844</v>
      </c>
      <c r="BB15" s="19">
        <f t="shared" si="11"/>
        <v>0</v>
      </c>
      <c r="BC15" s="19">
        <f t="shared" si="12"/>
        <v>0</v>
      </c>
      <c r="BE15" s="20">
        <f t="shared" si="13"/>
        <v>200</v>
      </c>
      <c r="BF15" s="20">
        <f t="shared" si="39"/>
        <v>0</v>
      </c>
      <c r="BG15" s="20">
        <f t="shared" si="40"/>
        <v>0</v>
      </c>
      <c r="BH15" s="20">
        <f t="shared" si="41"/>
        <v>0</v>
      </c>
      <c r="BI15" s="20">
        <f t="shared" si="42"/>
        <v>0</v>
      </c>
      <c r="BJ15" s="20">
        <f t="shared" si="43"/>
        <v>0</v>
      </c>
      <c r="BK15" s="20">
        <f t="shared" si="44"/>
        <v>0</v>
      </c>
      <c r="BL15" s="20">
        <f t="shared" si="45"/>
        <v>0</v>
      </c>
      <c r="BM15" s="20">
        <f t="shared" si="46"/>
        <v>0</v>
      </c>
      <c r="BN15" s="20">
        <f t="shared" si="47"/>
        <v>0</v>
      </c>
      <c r="BO15" s="8">
        <f t="shared" si="48"/>
        <v>200</v>
      </c>
      <c r="BP15" s="8">
        <f>IF('Men''s Epée'!$AN$3=TRUE,G15,0)</f>
        <v>529</v>
      </c>
      <c r="BQ15" s="8">
        <f>IF('Men''s Epée'!$AO$3=TRUE,I15,0)</f>
        <v>0</v>
      </c>
      <c r="BR15" s="8">
        <f>IF('Men''s Epée'!$AP$3=TRUE,K15,0)</f>
        <v>276</v>
      </c>
      <c r="BS15" s="8">
        <f>IF('Men''s Epée'!$AQ$3=TRUE,M15,0)</f>
        <v>315</v>
      </c>
      <c r="BT15" s="8">
        <f t="shared" si="49"/>
        <v>0</v>
      </c>
      <c r="BU15" s="8">
        <f t="shared" si="50"/>
        <v>0</v>
      </c>
      <c r="BV15" s="8">
        <f t="shared" si="51"/>
        <v>0</v>
      </c>
      <c r="BW15" s="8">
        <f t="shared" si="52"/>
        <v>0</v>
      </c>
      <c r="BX15" s="8">
        <f t="shared" si="53"/>
        <v>0</v>
      </c>
      <c r="BY15" s="20">
        <f t="shared" si="15"/>
        <v>0</v>
      </c>
      <c r="BZ15" s="20">
        <f t="shared" si="16"/>
        <v>0</v>
      </c>
      <c r="CA15" s="20">
        <f t="shared" si="17"/>
        <v>0</v>
      </c>
      <c r="CB15" s="20">
        <f t="shared" si="18"/>
        <v>0</v>
      </c>
      <c r="CC15" s="8">
        <f t="shared" si="54"/>
        <v>844</v>
      </c>
      <c r="CD15" s="8">
        <f t="shared" si="19"/>
        <v>0</v>
      </c>
      <c r="CE15" s="8">
        <f t="shared" si="20"/>
        <v>0</v>
      </c>
      <c r="CF15" s="8">
        <f t="shared" si="21"/>
        <v>1044</v>
      </c>
    </row>
    <row r="16" spans="1:84" ht="13.5">
      <c r="A16" s="11" t="str">
        <f t="shared" si="0"/>
        <v>13</v>
      </c>
      <c r="B16" s="11" t="str">
        <f t="shared" si="22"/>
        <v>#</v>
      </c>
      <c r="C16" s="12" t="s">
        <v>59</v>
      </c>
      <c r="D16" s="13">
        <v>1984</v>
      </c>
      <c r="E16" s="41">
        <f>ROUND(IF('Men''s Epée'!$A$3=1,AM16+BA16,BO16+CC16),0)</f>
        <v>1030</v>
      </c>
      <c r="F16" s="14">
        <v>16</v>
      </c>
      <c r="G16" s="16">
        <f>IF(OR('Men''s Epée'!$A$3=1,'Men''s Epée'!$AN$3=TRUE),IF(OR(F16&gt;=49,ISNUMBER(F16)=FALSE),0,VLOOKUP(F16,PointTable,G$3,TRUE)),0)</f>
        <v>500</v>
      </c>
      <c r="H16" s="15">
        <v>24</v>
      </c>
      <c r="I16" s="16">
        <f>IF(OR('Men''s Epée'!$A$3=1,'Men''s Epée'!$AO$3=TRUE),IF(OR(H16&gt;=49,ISNUMBER(H16)=FALSE),0,VLOOKUP(H16,PointTable,I$3,TRUE)),0)</f>
        <v>336</v>
      </c>
      <c r="J16" s="15">
        <v>29</v>
      </c>
      <c r="K16" s="16">
        <f>IF(OR('Men''s Epée'!$A$3=1,'Men''s Epée'!$AP$3=TRUE),IF(OR(J16&gt;=33,ISNUMBER(J16)=FALSE),0,VLOOKUP(J16,PointTable,K$3,TRUE)),0)</f>
        <v>281</v>
      </c>
      <c r="L16" s="15">
        <v>10</v>
      </c>
      <c r="M16" s="16">
        <f>IF(OR('Men''s Epée'!$A$3=1,'Men''s Epée'!$AQ$3=TRUE),IF(OR(L16&gt;=49,ISNUMBER(L16)=FALSE),0,VLOOKUP(L16,PointTable,M$3,TRUE)),0)</f>
        <v>530</v>
      </c>
      <c r="N16" s="17"/>
      <c r="O16" s="17"/>
      <c r="P16" s="17"/>
      <c r="Q16" s="17"/>
      <c r="R16" s="17"/>
      <c r="S16" s="17"/>
      <c r="T16" s="17"/>
      <c r="U16" s="17"/>
      <c r="V16" s="17"/>
      <c r="W16" s="18"/>
      <c r="X16" s="17"/>
      <c r="Y16" s="17"/>
      <c r="Z16" s="17"/>
      <c r="AA16" s="18"/>
      <c r="AC16" s="19">
        <f t="shared" si="1"/>
        <v>0</v>
      </c>
      <c r="AD16" s="19">
        <f t="shared" si="23"/>
        <v>0</v>
      </c>
      <c r="AE16" s="19">
        <f t="shared" si="24"/>
        <v>0</v>
      </c>
      <c r="AF16" s="19">
        <f t="shared" si="25"/>
        <v>0</v>
      </c>
      <c r="AG16" s="19">
        <f t="shared" si="26"/>
        <v>0</v>
      </c>
      <c r="AH16" s="19">
        <f t="shared" si="27"/>
        <v>0</v>
      </c>
      <c r="AI16" s="19">
        <f t="shared" si="28"/>
        <v>0</v>
      </c>
      <c r="AJ16" s="19">
        <f t="shared" si="29"/>
        <v>0</v>
      </c>
      <c r="AK16" s="19">
        <f t="shared" si="30"/>
        <v>0</v>
      </c>
      <c r="AL16" s="19">
        <f t="shared" si="31"/>
        <v>0</v>
      </c>
      <c r="AM16" s="19">
        <f t="shared" si="32"/>
        <v>0</v>
      </c>
      <c r="AN16" s="19">
        <f t="shared" si="3"/>
        <v>500</v>
      </c>
      <c r="AO16" s="19">
        <f t="shared" si="4"/>
        <v>336</v>
      </c>
      <c r="AP16" s="19">
        <f t="shared" si="5"/>
        <v>281</v>
      </c>
      <c r="AQ16" s="19">
        <f t="shared" si="6"/>
        <v>530</v>
      </c>
      <c r="AR16" s="19">
        <f t="shared" si="33"/>
        <v>0</v>
      </c>
      <c r="AS16" s="19">
        <f t="shared" si="34"/>
        <v>0</v>
      </c>
      <c r="AT16" s="19">
        <f t="shared" si="35"/>
        <v>0</v>
      </c>
      <c r="AU16" s="19">
        <f t="shared" si="36"/>
        <v>0</v>
      </c>
      <c r="AV16" s="19">
        <f t="shared" si="37"/>
        <v>0</v>
      </c>
      <c r="AW16" s="19">
        <f t="shared" si="7"/>
        <v>0</v>
      </c>
      <c r="AX16" s="19">
        <f t="shared" si="8"/>
        <v>0</v>
      </c>
      <c r="AY16" s="19">
        <f t="shared" si="9"/>
        <v>0</v>
      </c>
      <c r="AZ16" s="19">
        <f t="shared" si="10"/>
        <v>0</v>
      </c>
      <c r="BA16" s="19">
        <f t="shared" si="38"/>
        <v>1030</v>
      </c>
      <c r="BB16" s="19">
        <f t="shared" si="11"/>
        <v>0</v>
      </c>
      <c r="BC16" s="19">
        <f t="shared" si="12"/>
        <v>0</v>
      </c>
      <c r="BE16" s="20">
        <f t="shared" si="13"/>
        <v>0</v>
      </c>
      <c r="BF16" s="20">
        <f t="shared" si="39"/>
        <v>0</v>
      </c>
      <c r="BG16" s="20">
        <f t="shared" si="40"/>
        <v>0</v>
      </c>
      <c r="BH16" s="20">
        <f t="shared" si="41"/>
        <v>0</v>
      </c>
      <c r="BI16" s="20">
        <f t="shared" si="42"/>
        <v>0</v>
      </c>
      <c r="BJ16" s="20">
        <f t="shared" si="43"/>
        <v>0</v>
      </c>
      <c r="BK16" s="20">
        <f t="shared" si="44"/>
        <v>0</v>
      </c>
      <c r="BL16" s="20">
        <f t="shared" si="45"/>
        <v>0</v>
      </c>
      <c r="BM16" s="20">
        <f t="shared" si="46"/>
        <v>0</v>
      </c>
      <c r="BN16" s="20">
        <f t="shared" si="47"/>
        <v>0</v>
      </c>
      <c r="BO16" s="8">
        <f t="shared" si="48"/>
        <v>0</v>
      </c>
      <c r="BP16" s="8">
        <f>IF('Men''s Epée'!$AN$3=TRUE,G16,0)</f>
        <v>500</v>
      </c>
      <c r="BQ16" s="8">
        <f>IF('Men''s Epée'!$AO$3=TRUE,I16,0)</f>
        <v>336</v>
      </c>
      <c r="BR16" s="8">
        <f>IF('Men''s Epée'!$AP$3=TRUE,K16,0)</f>
        <v>281</v>
      </c>
      <c r="BS16" s="8">
        <f>IF('Men''s Epée'!$AQ$3=TRUE,M16,0)</f>
        <v>530</v>
      </c>
      <c r="BT16" s="8">
        <f t="shared" si="49"/>
        <v>0</v>
      </c>
      <c r="BU16" s="8">
        <f t="shared" si="50"/>
        <v>0</v>
      </c>
      <c r="BV16" s="8">
        <f t="shared" si="51"/>
        <v>0</v>
      </c>
      <c r="BW16" s="8">
        <f t="shared" si="52"/>
        <v>0</v>
      </c>
      <c r="BX16" s="8">
        <f t="shared" si="53"/>
        <v>0</v>
      </c>
      <c r="BY16" s="20">
        <f t="shared" si="15"/>
        <v>0</v>
      </c>
      <c r="BZ16" s="20">
        <f t="shared" si="16"/>
        <v>0</v>
      </c>
      <c r="CA16" s="20">
        <f t="shared" si="17"/>
        <v>0</v>
      </c>
      <c r="CB16" s="20">
        <f t="shared" si="18"/>
        <v>0</v>
      </c>
      <c r="CC16" s="8">
        <f t="shared" si="54"/>
        <v>1030</v>
      </c>
      <c r="CD16" s="8">
        <f t="shared" si="19"/>
        <v>0</v>
      </c>
      <c r="CE16" s="8">
        <f t="shared" si="20"/>
        <v>0</v>
      </c>
      <c r="CF16" s="8">
        <f t="shared" si="21"/>
        <v>1030</v>
      </c>
    </row>
    <row r="17" spans="1:84" ht="13.5">
      <c r="A17" s="11" t="str">
        <f t="shared" si="0"/>
        <v>14T</v>
      </c>
      <c r="B17" s="11" t="str">
        <f t="shared" si="22"/>
        <v>#</v>
      </c>
      <c r="C17" s="12" t="s">
        <v>63</v>
      </c>
      <c r="D17" s="13">
        <v>1985</v>
      </c>
      <c r="E17" s="41">
        <f>ROUND(IF('Men''s Epée'!$A$3=1,AM17+BA17,BO17+CC17),0)</f>
        <v>861</v>
      </c>
      <c r="F17" s="14" t="s">
        <v>4</v>
      </c>
      <c r="G17" s="16">
        <f>IF(OR('Men''s Epée'!$A$3=1,'Men''s Epée'!$AN$3=TRUE),IF(OR(F17&gt;=49,ISNUMBER(F17)=FALSE),0,VLOOKUP(F17,PointTable,G$3,TRUE)),0)</f>
        <v>0</v>
      </c>
      <c r="H17" s="15">
        <v>20</v>
      </c>
      <c r="I17" s="16">
        <f>IF(OR('Men''s Epée'!$A$3=1,'Men''s Epée'!$AO$3=TRUE),IF(OR(H17&gt;=49,ISNUMBER(H17)=FALSE),0,VLOOKUP(H17,PointTable,I$3,TRUE)),0)</f>
        <v>344</v>
      </c>
      <c r="J17" s="15">
        <v>19</v>
      </c>
      <c r="K17" s="16">
        <f>IF(OR('Men''s Epée'!$A$3=1,'Men''s Epée'!$AP$3=TRUE),IF(OR(J17&gt;=33,ISNUMBER(J17)=FALSE),0,VLOOKUP(J17,PointTable,K$3,TRUE)),0)</f>
        <v>346</v>
      </c>
      <c r="L17" s="15">
        <v>13</v>
      </c>
      <c r="M17" s="16">
        <f>IF(OR('Men''s Epée'!$A$3=1,'Men''s Epée'!$AQ$3=TRUE),IF(OR(L17&gt;=49,ISNUMBER(L17)=FALSE),0,VLOOKUP(L17,PointTable,M$3,TRUE)),0)</f>
        <v>515</v>
      </c>
      <c r="N17" s="17"/>
      <c r="O17" s="17"/>
      <c r="P17" s="17"/>
      <c r="Q17" s="17"/>
      <c r="R17" s="17"/>
      <c r="S17" s="17"/>
      <c r="T17" s="17"/>
      <c r="U17" s="17"/>
      <c r="V17" s="17"/>
      <c r="W17" s="18"/>
      <c r="X17" s="17"/>
      <c r="Y17" s="17"/>
      <c r="Z17" s="17"/>
      <c r="AA17" s="18"/>
      <c r="AC17" s="19">
        <f t="shared" si="1"/>
        <v>0</v>
      </c>
      <c r="AD17" s="19">
        <f t="shared" si="23"/>
        <v>0</v>
      </c>
      <c r="AE17" s="19">
        <f t="shared" si="24"/>
        <v>0</v>
      </c>
      <c r="AF17" s="19">
        <f t="shared" si="25"/>
        <v>0</v>
      </c>
      <c r="AG17" s="19">
        <f t="shared" si="26"/>
        <v>0</v>
      </c>
      <c r="AH17" s="19">
        <f t="shared" si="27"/>
        <v>0</v>
      </c>
      <c r="AI17" s="19">
        <f t="shared" si="28"/>
        <v>0</v>
      </c>
      <c r="AJ17" s="19">
        <f t="shared" si="29"/>
        <v>0</v>
      </c>
      <c r="AK17" s="19">
        <f t="shared" si="30"/>
        <v>0</v>
      </c>
      <c r="AL17" s="19">
        <f t="shared" si="31"/>
        <v>0</v>
      </c>
      <c r="AM17" s="19">
        <f t="shared" si="32"/>
        <v>0</v>
      </c>
      <c r="AN17" s="19">
        <f t="shared" si="3"/>
        <v>0</v>
      </c>
      <c r="AO17" s="19">
        <f t="shared" si="4"/>
        <v>344</v>
      </c>
      <c r="AP17" s="19">
        <f t="shared" si="5"/>
        <v>346</v>
      </c>
      <c r="AQ17" s="19">
        <f t="shared" si="6"/>
        <v>515</v>
      </c>
      <c r="AR17" s="19">
        <f t="shared" si="33"/>
        <v>0</v>
      </c>
      <c r="AS17" s="19">
        <f t="shared" si="34"/>
        <v>0</v>
      </c>
      <c r="AT17" s="19">
        <f t="shared" si="35"/>
        <v>0</v>
      </c>
      <c r="AU17" s="19">
        <f t="shared" si="36"/>
        <v>0</v>
      </c>
      <c r="AV17" s="19">
        <f t="shared" si="37"/>
        <v>0</v>
      </c>
      <c r="AW17" s="19">
        <f t="shared" si="7"/>
        <v>0</v>
      </c>
      <c r="AX17" s="19">
        <f t="shared" si="8"/>
        <v>0</v>
      </c>
      <c r="AY17" s="19">
        <f t="shared" si="9"/>
        <v>0</v>
      </c>
      <c r="AZ17" s="19">
        <f t="shared" si="10"/>
        <v>0</v>
      </c>
      <c r="BA17" s="19">
        <f t="shared" si="38"/>
        <v>861</v>
      </c>
      <c r="BB17" s="19">
        <f t="shared" si="11"/>
        <v>0</v>
      </c>
      <c r="BC17" s="19">
        <f t="shared" si="12"/>
        <v>0</v>
      </c>
      <c r="BE17" s="20">
        <f t="shared" si="13"/>
        <v>0</v>
      </c>
      <c r="BF17" s="20">
        <f t="shared" si="39"/>
        <v>0</v>
      </c>
      <c r="BG17" s="20">
        <f t="shared" si="40"/>
        <v>0</v>
      </c>
      <c r="BH17" s="20">
        <f t="shared" si="41"/>
        <v>0</v>
      </c>
      <c r="BI17" s="20">
        <f t="shared" si="42"/>
        <v>0</v>
      </c>
      <c r="BJ17" s="20">
        <f t="shared" si="43"/>
        <v>0</v>
      </c>
      <c r="BK17" s="20">
        <f t="shared" si="44"/>
        <v>0</v>
      </c>
      <c r="BL17" s="20">
        <f t="shared" si="45"/>
        <v>0</v>
      </c>
      <c r="BM17" s="20">
        <f t="shared" si="46"/>
        <v>0</v>
      </c>
      <c r="BN17" s="20">
        <f t="shared" si="47"/>
        <v>0</v>
      </c>
      <c r="BO17" s="8">
        <f t="shared" si="48"/>
        <v>0</v>
      </c>
      <c r="BP17" s="8">
        <f>IF('Men''s Epée'!$AN$3=TRUE,G17,0)</f>
        <v>0</v>
      </c>
      <c r="BQ17" s="8">
        <f>IF('Men''s Epée'!$AO$3=TRUE,I17,0)</f>
        <v>344</v>
      </c>
      <c r="BR17" s="8">
        <f>IF('Men''s Epée'!$AP$3=TRUE,K17,0)</f>
        <v>346</v>
      </c>
      <c r="BS17" s="8">
        <f>IF('Men''s Epée'!$AQ$3=TRUE,M17,0)</f>
        <v>515</v>
      </c>
      <c r="BT17" s="8">
        <f t="shared" si="49"/>
        <v>0</v>
      </c>
      <c r="BU17" s="8">
        <f t="shared" si="50"/>
        <v>0</v>
      </c>
      <c r="BV17" s="8">
        <f t="shared" si="51"/>
        <v>0</v>
      </c>
      <c r="BW17" s="8">
        <f t="shared" si="52"/>
        <v>0</v>
      </c>
      <c r="BX17" s="8">
        <f t="shared" si="53"/>
        <v>0</v>
      </c>
      <c r="BY17" s="20">
        <f t="shared" si="15"/>
        <v>0</v>
      </c>
      <c r="BZ17" s="20">
        <f t="shared" si="16"/>
        <v>0</v>
      </c>
      <c r="CA17" s="20">
        <f t="shared" si="17"/>
        <v>0</v>
      </c>
      <c r="CB17" s="20">
        <f t="shared" si="18"/>
        <v>0</v>
      </c>
      <c r="CC17" s="8">
        <f t="shared" si="54"/>
        <v>861</v>
      </c>
      <c r="CD17" s="8">
        <f t="shared" si="19"/>
        <v>0</v>
      </c>
      <c r="CE17" s="8">
        <f t="shared" si="20"/>
        <v>0</v>
      </c>
      <c r="CF17" s="8">
        <f t="shared" si="21"/>
        <v>861</v>
      </c>
    </row>
    <row r="18" spans="1:84" ht="13.5">
      <c r="A18" s="11" t="str">
        <f t="shared" si="0"/>
        <v>14T</v>
      </c>
      <c r="B18" s="11" t="str">
        <f t="shared" si="22"/>
        <v>#</v>
      </c>
      <c r="C18" s="12" t="s">
        <v>364</v>
      </c>
      <c r="D18" s="13">
        <v>1987</v>
      </c>
      <c r="E18" s="41">
        <f>ROUND(IF('Men''s Epée'!$A$3=1,AM18+BA18,BO18+CC18),0)</f>
        <v>861</v>
      </c>
      <c r="F18" s="14" t="s">
        <v>4</v>
      </c>
      <c r="G18" s="16">
        <f>IF(OR('Men''s Epée'!$A$3=1,'Men''s Epée'!$AN$3=TRUE),IF(OR(F18&gt;=49,ISNUMBER(F18)=FALSE),0,VLOOKUP(F18,PointTable,G$3,TRUE)),0)</f>
        <v>0</v>
      </c>
      <c r="H18" s="15" t="s">
        <v>4</v>
      </c>
      <c r="I18" s="16">
        <f>IF(OR('Men''s Epée'!$A$3=1,'Men''s Epée'!$AO$3=TRUE),IF(OR(H18&gt;=49,ISNUMBER(H18)=FALSE),0,VLOOKUP(H18,PointTable,I$3,TRUE)),0)</f>
        <v>0</v>
      </c>
      <c r="J18" s="15">
        <v>24</v>
      </c>
      <c r="K18" s="16">
        <f>IF(OR('Men''s Epée'!$A$3=1,'Men''s Epée'!$AP$3=TRUE),IF(OR(J18&gt;=33,ISNUMBER(J18)=FALSE),0,VLOOKUP(J18,PointTable,K$3,TRUE)),0)</f>
        <v>336</v>
      </c>
      <c r="L18" s="15">
        <v>22</v>
      </c>
      <c r="M18" s="16">
        <f>IF(OR('Men''s Epée'!$A$3=1,'Men''s Epée'!$AQ$3=TRUE),IF(OR(L18&gt;=49,ISNUMBER(L18)=FALSE),0,VLOOKUP(L18,PointTable,M$3,TRUE)),0)</f>
        <v>325</v>
      </c>
      <c r="N18" s="17">
        <v>200</v>
      </c>
      <c r="O18" s="17"/>
      <c r="P18" s="17"/>
      <c r="Q18" s="17"/>
      <c r="R18" s="17"/>
      <c r="S18" s="17"/>
      <c r="T18" s="17"/>
      <c r="U18" s="17"/>
      <c r="V18" s="17"/>
      <c r="W18" s="18"/>
      <c r="X18" s="17"/>
      <c r="Y18" s="17"/>
      <c r="Z18" s="17"/>
      <c r="AA18" s="18"/>
      <c r="AC18" s="19">
        <f t="shared" si="1"/>
        <v>200</v>
      </c>
      <c r="AD18" s="19">
        <f t="shared" si="23"/>
        <v>0</v>
      </c>
      <c r="AE18" s="19">
        <f t="shared" si="24"/>
        <v>0</v>
      </c>
      <c r="AF18" s="19">
        <f t="shared" si="25"/>
        <v>0</v>
      </c>
      <c r="AG18" s="19">
        <f t="shared" si="26"/>
        <v>0</v>
      </c>
      <c r="AH18" s="19">
        <f t="shared" si="27"/>
        <v>0</v>
      </c>
      <c r="AI18" s="19">
        <f t="shared" si="28"/>
        <v>0</v>
      </c>
      <c r="AJ18" s="19">
        <f t="shared" si="29"/>
        <v>0</v>
      </c>
      <c r="AK18" s="19">
        <f t="shared" si="30"/>
        <v>0</v>
      </c>
      <c r="AL18" s="19">
        <f t="shared" si="31"/>
        <v>0</v>
      </c>
      <c r="AM18" s="19">
        <f t="shared" si="32"/>
        <v>200</v>
      </c>
      <c r="AN18" s="19">
        <f>G18</f>
        <v>0</v>
      </c>
      <c r="AO18" s="19">
        <f>I18</f>
        <v>0</v>
      </c>
      <c r="AP18" s="19">
        <f>K18</f>
        <v>336</v>
      </c>
      <c r="AQ18" s="19">
        <f>M18</f>
        <v>325</v>
      </c>
      <c r="AR18" s="19">
        <f t="shared" si="33"/>
        <v>0</v>
      </c>
      <c r="AS18" s="19">
        <f t="shared" si="34"/>
        <v>0</v>
      </c>
      <c r="AT18" s="19">
        <f t="shared" si="35"/>
        <v>0</v>
      </c>
      <c r="AU18" s="19">
        <f t="shared" si="36"/>
        <v>0</v>
      </c>
      <c r="AV18" s="19">
        <f t="shared" si="37"/>
        <v>0</v>
      </c>
      <c r="AW18" s="19">
        <f t="shared" si="7"/>
        <v>0</v>
      </c>
      <c r="AX18" s="19">
        <f t="shared" si="8"/>
        <v>0</v>
      </c>
      <c r="AY18" s="19">
        <f t="shared" si="9"/>
        <v>0</v>
      </c>
      <c r="AZ18" s="19">
        <f t="shared" si="10"/>
        <v>0</v>
      </c>
      <c r="BA18" s="19">
        <f t="shared" si="38"/>
        <v>661</v>
      </c>
      <c r="BB18" s="19">
        <f>LARGE(AR18:AZ18,1)</f>
        <v>0</v>
      </c>
      <c r="BC18" s="19">
        <f>LARGE(AR18:AZ18,2)</f>
        <v>0</v>
      </c>
      <c r="BE18" s="20">
        <f t="shared" si="13"/>
        <v>200</v>
      </c>
      <c r="BF18" s="20">
        <f t="shared" si="39"/>
        <v>0</v>
      </c>
      <c r="BG18" s="20">
        <f t="shared" si="40"/>
        <v>0</v>
      </c>
      <c r="BH18" s="20">
        <f t="shared" si="41"/>
        <v>0</v>
      </c>
      <c r="BI18" s="20">
        <f t="shared" si="42"/>
        <v>0</v>
      </c>
      <c r="BJ18" s="20">
        <f t="shared" si="43"/>
        <v>0</v>
      </c>
      <c r="BK18" s="20">
        <f t="shared" si="44"/>
        <v>0</v>
      </c>
      <c r="BL18" s="20">
        <f t="shared" si="45"/>
        <v>0</v>
      </c>
      <c r="BM18" s="20">
        <f t="shared" si="46"/>
        <v>0</v>
      </c>
      <c r="BN18" s="20">
        <f t="shared" si="47"/>
        <v>0</v>
      </c>
      <c r="BO18" s="8">
        <f t="shared" si="48"/>
        <v>200</v>
      </c>
      <c r="BP18" s="8">
        <f>IF('Men''s Epée'!$AN$3=TRUE,G18,0)</f>
        <v>0</v>
      </c>
      <c r="BQ18" s="8">
        <f>IF('Men''s Epée'!$AO$3=TRUE,I18,0)</f>
        <v>0</v>
      </c>
      <c r="BR18" s="8">
        <f>IF('Men''s Epée'!$AP$3=TRUE,K18,0)</f>
        <v>336</v>
      </c>
      <c r="BS18" s="8">
        <f>IF('Men''s Epée'!$AQ$3=TRUE,M18,0)</f>
        <v>325</v>
      </c>
      <c r="BT18" s="8">
        <f t="shared" si="49"/>
        <v>0</v>
      </c>
      <c r="BU18" s="8">
        <f t="shared" si="50"/>
        <v>0</v>
      </c>
      <c r="BV18" s="8">
        <f t="shared" si="51"/>
        <v>0</v>
      </c>
      <c r="BW18" s="8">
        <f t="shared" si="52"/>
        <v>0</v>
      </c>
      <c r="BX18" s="8">
        <f t="shared" si="53"/>
        <v>0</v>
      </c>
      <c r="BY18" s="20">
        <f t="shared" si="15"/>
        <v>0</v>
      </c>
      <c r="BZ18" s="20">
        <f t="shared" si="16"/>
        <v>0</v>
      </c>
      <c r="CA18" s="20">
        <f t="shared" si="17"/>
        <v>0</v>
      </c>
      <c r="CB18" s="20">
        <f t="shared" si="18"/>
        <v>0</v>
      </c>
      <c r="CC18" s="8">
        <f t="shared" si="54"/>
        <v>661</v>
      </c>
      <c r="CD18" s="8">
        <f>LARGE(BT18:CB18,1)</f>
        <v>0</v>
      </c>
      <c r="CE18" s="8">
        <f>LARGE(BT18:CB18,2)</f>
        <v>0</v>
      </c>
      <c r="CF18" s="8">
        <f>ROUND(BO18+CC18,0)</f>
        <v>861</v>
      </c>
    </row>
    <row r="19" spans="1:84" ht="13.5">
      <c r="A19" s="11" t="str">
        <f t="shared" si="0"/>
        <v>16T</v>
      </c>
      <c r="B19" s="11">
        <f t="shared" si="22"/>
      </c>
      <c r="C19" s="12" t="s">
        <v>49</v>
      </c>
      <c r="D19" s="13">
        <v>1982</v>
      </c>
      <c r="E19" s="41">
        <f>ROUND(IF('Men''s Epée'!$A$3=1,AM19+BA19,BO19+CC19),0)</f>
        <v>852</v>
      </c>
      <c r="F19" s="14">
        <v>18</v>
      </c>
      <c r="G19" s="16">
        <f>IF(OR('Men''s Epée'!$A$3=1,'Men''s Epée'!$AN$3=TRUE),IF(OR(F19&gt;=49,ISNUMBER(F19)=FALSE),0,VLOOKUP(F19,PointTable,G$3,TRUE)),0)</f>
        <v>348</v>
      </c>
      <c r="H19" s="15">
        <v>14</v>
      </c>
      <c r="I19" s="16">
        <f>IF(OR('Men''s Epée'!$A$3=1,'Men''s Epée'!$AO$3=TRUE),IF(OR(H19&gt;=49,ISNUMBER(H19)=FALSE),0,VLOOKUP(H19,PointTable,I$3,TRUE)),0)</f>
        <v>504</v>
      </c>
      <c r="J19" s="15" t="s">
        <v>4</v>
      </c>
      <c r="K19" s="16">
        <f>IF(OR('Men''s Epée'!$A$3=1,'Men''s Epée'!$AP$3=TRUE),IF(OR(J19&gt;=33,ISNUMBER(J19)=FALSE),0,VLOOKUP(J19,PointTable,K$3,TRUE)),0)</f>
        <v>0</v>
      </c>
      <c r="L19" s="15" t="s">
        <v>4</v>
      </c>
      <c r="M19" s="16">
        <f>IF(OR('Men''s Epée'!$A$3=1,'Men''s Epée'!$AQ$3=TRUE),IF(OR(L19&gt;=49,ISNUMBER(L19)=FALSE),0,VLOOKUP(L19,PointTable,M$3,TRUE)),0)</f>
        <v>0</v>
      </c>
      <c r="N19" s="17"/>
      <c r="O19" s="17"/>
      <c r="P19" s="17"/>
      <c r="Q19" s="17"/>
      <c r="R19" s="17"/>
      <c r="S19" s="17"/>
      <c r="T19" s="17"/>
      <c r="U19" s="17"/>
      <c r="V19" s="17"/>
      <c r="W19" s="18"/>
      <c r="X19" s="17"/>
      <c r="Y19" s="17"/>
      <c r="Z19" s="17"/>
      <c r="AA19" s="18"/>
      <c r="AC19" s="19">
        <f t="shared" si="1"/>
        <v>0</v>
      </c>
      <c r="AD19" s="19">
        <f t="shared" si="23"/>
        <v>0</v>
      </c>
      <c r="AE19" s="19">
        <f t="shared" si="24"/>
        <v>0</v>
      </c>
      <c r="AF19" s="19">
        <f t="shared" si="25"/>
        <v>0</v>
      </c>
      <c r="AG19" s="19">
        <f t="shared" si="26"/>
        <v>0</v>
      </c>
      <c r="AH19" s="19">
        <f t="shared" si="27"/>
        <v>0</v>
      </c>
      <c r="AI19" s="19">
        <f t="shared" si="28"/>
        <v>0</v>
      </c>
      <c r="AJ19" s="19">
        <f t="shared" si="29"/>
        <v>0</v>
      </c>
      <c r="AK19" s="19">
        <f t="shared" si="30"/>
        <v>0</v>
      </c>
      <c r="AL19" s="19">
        <f t="shared" si="31"/>
        <v>0</v>
      </c>
      <c r="AM19" s="19">
        <f t="shared" si="32"/>
        <v>0</v>
      </c>
      <c r="AN19" s="19">
        <f t="shared" si="3"/>
        <v>348</v>
      </c>
      <c r="AO19" s="19">
        <f t="shared" si="4"/>
        <v>504</v>
      </c>
      <c r="AP19" s="19">
        <f t="shared" si="5"/>
        <v>0</v>
      </c>
      <c r="AQ19" s="19">
        <f t="shared" si="6"/>
        <v>0</v>
      </c>
      <c r="AR19" s="19">
        <f t="shared" si="33"/>
        <v>0</v>
      </c>
      <c r="AS19" s="19">
        <f t="shared" si="34"/>
        <v>0</v>
      </c>
      <c r="AT19" s="19">
        <f t="shared" si="35"/>
        <v>0</v>
      </c>
      <c r="AU19" s="19">
        <f t="shared" si="36"/>
        <v>0</v>
      </c>
      <c r="AV19" s="19">
        <f t="shared" si="37"/>
        <v>0</v>
      </c>
      <c r="AW19" s="19">
        <f t="shared" si="7"/>
        <v>0</v>
      </c>
      <c r="AX19" s="19">
        <f t="shared" si="8"/>
        <v>0</v>
      </c>
      <c r="AY19" s="19">
        <f t="shared" si="9"/>
        <v>0</v>
      </c>
      <c r="AZ19" s="19">
        <f t="shared" si="10"/>
        <v>0</v>
      </c>
      <c r="BA19" s="19">
        <f t="shared" si="38"/>
        <v>852</v>
      </c>
      <c r="BB19" s="19">
        <f t="shared" si="11"/>
        <v>0</v>
      </c>
      <c r="BC19" s="19">
        <f t="shared" si="12"/>
        <v>0</v>
      </c>
      <c r="BE19" s="20">
        <f t="shared" si="13"/>
        <v>0</v>
      </c>
      <c r="BF19" s="20">
        <f t="shared" si="39"/>
        <v>0</v>
      </c>
      <c r="BG19" s="20">
        <f t="shared" si="40"/>
        <v>0</v>
      </c>
      <c r="BH19" s="20">
        <f t="shared" si="41"/>
        <v>0</v>
      </c>
      <c r="BI19" s="20">
        <f t="shared" si="42"/>
        <v>0</v>
      </c>
      <c r="BJ19" s="20">
        <f t="shared" si="43"/>
        <v>0</v>
      </c>
      <c r="BK19" s="20">
        <f t="shared" si="44"/>
        <v>0</v>
      </c>
      <c r="BL19" s="20">
        <f t="shared" si="45"/>
        <v>0</v>
      </c>
      <c r="BM19" s="20">
        <f t="shared" si="46"/>
        <v>0</v>
      </c>
      <c r="BN19" s="20">
        <f t="shared" si="47"/>
        <v>0</v>
      </c>
      <c r="BO19" s="8">
        <f t="shared" si="48"/>
        <v>0</v>
      </c>
      <c r="BP19" s="8">
        <f>IF('Men''s Epée'!$AN$3=TRUE,G19,0)</f>
        <v>348</v>
      </c>
      <c r="BQ19" s="8">
        <f>IF('Men''s Epée'!$AO$3=TRUE,I19,0)</f>
        <v>504</v>
      </c>
      <c r="BR19" s="8">
        <f>IF('Men''s Epée'!$AP$3=TRUE,K19,0)</f>
        <v>0</v>
      </c>
      <c r="BS19" s="8">
        <f>IF('Men''s Epée'!$AQ$3=TRUE,M19,0)</f>
        <v>0</v>
      </c>
      <c r="BT19" s="8">
        <f t="shared" si="49"/>
        <v>0</v>
      </c>
      <c r="BU19" s="8">
        <f t="shared" si="50"/>
        <v>0</v>
      </c>
      <c r="BV19" s="8">
        <f t="shared" si="51"/>
        <v>0</v>
      </c>
      <c r="BW19" s="8">
        <f t="shared" si="52"/>
        <v>0</v>
      </c>
      <c r="BX19" s="8">
        <f t="shared" si="53"/>
        <v>0</v>
      </c>
      <c r="BY19" s="20">
        <f t="shared" si="15"/>
        <v>0</v>
      </c>
      <c r="BZ19" s="20">
        <f t="shared" si="16"/>
        <v>0</v>
      </c>
      <c r="CA19" s="20">
        <f t="shared" si="17"/>
        <v>0</v>
      </c>
      <c r="CB19" s="20">
        <f t="shared" si="18"/>
        <v>0</v>
      </c>
      <c r="CC19" s="8">
        <f t="shared" si="54"/>
        <v>852</v>
      </c>
      <c r="CD19" s="8">
        <f t="shared" si="19"/>
        <v>0</v>
      </c>
      <c r="CE19" s="8">
        <f t="shared" si="20"/>
        <v>0</v>
      </c>
      <c r="CF19" s="8">
        <f t="shared" si="21"/>
        <v>852</v>
      </c>
    </row>
    <row r="20" spans="1:84" ht="13.5">
      <c r="A20" s="11" t="str">
        <f t="shared" si="0"/>
        <v>16T</v>
      </c>
      <c r="B20" s="11" t="str">
        <f t="shared" si="22"/>
        <v>#</v>
      </c>
      <c r="C20" s="12" t="s">
        <v>183</v>
      </c>
      <c r="D20" s="13">
        <v>1987</v>
      </c>
      <c r="E20" s="41">
        <f>ROUND(IF('Men''s Epée'!$A$3=1,AM20+BA20,BO20+CC20),0)</f>
        <v>852</v>
      </c>
      <c r="F20" s="14">
        <v>28</v>
      </c>
      <c r="G20" s="16">
        <f>IF(OR('Men''s Epée'!$A$3=1,'Men''s Epée'!$AN$3=TRUE),IF(OR(F20&gt;=49,ISNUMBER(F20)=FALSE),0,VLOOKUP(F20,PointTable,G$3,TRUE)),0)</f>
        <v>283</v>
      </c>
      <c r="H20" s="15">
        <v>21</v>
      </c>
      <c r="I20" s="16">
        <f>IF(OR('Men''s Epée'!$A$3=1,'Men''s Epée'!$AO$3=TRUE),IF(OR(H20&gt;=49,ISNUMBER(H20)=FALSE),0,VLOOKUP(H20,PointTable,I$3,TRUE)),0)</f>
        <v>342</v>
      </c>
      <c r="J20" s="15">
        <v>28</v>
      </c>
      <c r="K20" s="16">
        <f>IF(OR('Men''s Epée'!$A$3=1,'Men''s Epée'!$AP$3=TRUE),IF(OR(J20&gt;=33,ISNUMBER(J20)=FALSE),0,VLOOKUP(J20,PointTable,K$3,TRUE)),0)</f>
        <v>283</v>
      </c>
      <c r="L20" s="15">
        <v>25</v>
      </c>
      <c r="M20" s="16">
        <f>IF(OR('Men''s Epée'!$A$3=1,'Men''s Epée'!$AQ$3=TRUE),IF(OR(L20&gt;=49,ISNUMBER(L20)=FALSE),0,VLOOKUP(L20,PointTable,M$3,TRUE)),0)</f>
        <v>310</v>
      </c>
      <c r="N20" s="17">
        <v>200</v>
      </c>
      <c r="O20" s="17"/>
      <c r="P20" s="17"/>
      <c r="Q20" s="17"/>
      <c r="R20" s="17"/>
      <c r="S20" s="17"/>
      <c r="T20" s="17"/>
      <c r="U20" s="17"/>
      <c r="V20" s="17"/>
      <c r="W20" s="18"/>
      <c r="X20" s="17"/>
      <c r="Y20" s="17"/>
      <c r="Z20" s="17"/>
      <c r="AA20" s="18"/>
      <c r="AC20" s="19">
        <f t="shared" si="1"/>
        <v>200</v>
      </c>
      <c r="AD20" s="19">
        <f t="shared" si="23"/>
        <v>0</v>
      </c>
      <c r="AE20" s="19">
        <f t="shared" si="24"/>
        <v>0</v>
      </c>
      <c r="AF20" s="19">
        <f t="shared" si="25"/>
        <v>0</v>
      </c>
      <c r="AG20" s="19">
        <f t="shared" si="26"/>
        <v>0</v>
      </c>
      <c r="AH20" s="19">
        <f t="shared" si="27"/>
        <v>0</v>
      </c>
      <c r="AI20" s="19">
        <f t="shared" si="28"/>
        <v>0</v>
      </c>
      <c r="AJ20" s="19">
        <f t="shared" si="29"/>
        <v>0</v>
      </c>
      <c r="AK20" s="19">
        <f t="shared" si="30"/>
        <v>0</v>
      </c>
      <c r="AL20" s="19">
        <f t="shared" si="31"/>
        <v>0</v>
      </c>
      <c r="AM20" s="19">
        <f t="shared" si="32"/>
        <v>200</v>
      </c>
      <c r="AN20" s="19">
        <f t="shared" si="3"/>
        <v>283</v>
      </c>
      <c r="AO20" s="19">
        <f t="shared" si="4"/>
        <v>342</v>
      </c>
      <c r="AP20" s="19">
        <f t="shared" si="5"/>
        <v>283</v>
      </c>
      <c r="AQ20" s="19">
        <f t="shared" si="6"/>
        <v>310</v>
      </c>
      <c r="AR20" s="19">
        <f t="shared" si="33"/>
        <v>0</v>
      </c>
      <c r="AS20" s="19">
        <f t="shared" si="34"/>
        <v>0</v>
      </c>
      <c r="AT20" s="19">
        <f t="shared" si="35"/>
        <v>0</v>
      </c>
      <c r="AU20" s="19">
        <f t="shared" si="36"/>
        <v>0</v>
      </c>
      <c r="AV20" s="19">
        <f t="shared" si="37"/>
        <v>0</v>
      </c>
      <c r="AW20" s="19">
        <f t="shared" si="7"/>
        <v>0</v>
      </c>
      <c r="AX20" s="19">
        <f t="shared" si="8"/>
        <v>0</v>
      </c>
      <c r="AY20" s="19">
        <f t="shared" si="9"/>
        <v>0</v>
      </c>
      <c r="AZ20" s="19">
        <f t="shared" si="10"/>
        <v>0</v>
      </c>
      <c r="BA20" s="19">
        <f t="shared" si="38"/>
        <v>652</v>
      </c>
      <c r="BB20" s="19">
        <f t="shared" si="11"/>
        <v>0</v>
      </c>
      <c r="BC20" s="19">
        <f t="shared" si="12"/>
        <v>0</v>
      </c>
      <c r="BE20" s="20">
        <f t="shared" si="13"/>
        <v>200</v>
      </c>
      <c r="BF20" s="20">
        <f t="shared" si="39"/>
        <v>0</v>
      </c>
      <c r="BG20" s="20">
        <f t="shared" si="40"/>
        <v>0</v>
      </c>
      <c r="BH20" s="20">
        <f t="shared" si="41"/>
        <v>0</v>
      </c>
      <c r="BI20" s="20">
        <f t="shared" si="42"/>
        <v>0</v>
      </c>
      <c r="BJ20" s="20">
        <f t="shared" si="43"/>
        <v>0</v>
      </c>
      <c r="BK20" s="20">
        <f t="shared" si="44"/>
        <v>0</v>
      </c>
      <c r="BL20" s="20">
        <f t="shared" si="45"/>
        <v>0</v>
      </c>
      <c r="BM20" s="20">
        <f t="shared" si="46"/>
        <v>0</v>
      </c>
      <c r="BN20" s="20">
        <f t="shared" si="47"/>
        <v>0</v>
      </c>
      <c r="BO20" s="8">
        <f t="shared" si="48"/>
        <v>200</v>
      </c>
      <c r="BP20" s="8">
        <f>IF('Men''s Epée'!$AN$3=TRUE,G20,0)</f>
        <v>283</v>
      </c>
      <c r="BQ20" s="8">
        <f>IF('Men''s Epée'!$AO$3=TRUE,I20,0)</f>
        <v>342</v>
      </c>
      <c r="BR20" s="8">
        <f>IF('Men''s Epée'!$AP$3=TRUE,K20,0)</f>
        <v>283</v>
      </c>
      <c r="BS20" s="8">
        <f>IF('Men''s Epée'!$AQ$3=TRUE,M20,0)</f>
        <v>310</v>
      </c>
      <c r="BT20" s="8">
        <f t="shared" si="49"/>
        <v>0</v>
      </c>
      <c r="BU20" s="8">
        <f t="shared" si="50"/>
        <v>0</v>
      </c>
      <c r="BV20" s="8">
        <f t="shared" si="51"/>
        <v>0</v>
      </c>
      <c r="BW20" s="8">
        <f t="shared" si="52"/>
        <v>0</v>
      </c>
      <c r="BX20" s="8">
        <f t="shared" si="53"/>
        <v>0</v>
      </c>
      <c r="BY20" s="20">
        <f t="shared" si="15"/>
        <v>0</v>
      </c>
      <c r="BZ20" s="20">
        <f t="shared" si="16"/>
        <v>0</v>
      </c>
      <c r="CA20" s="20">
        <f t="shared" si="17"/>
        <v>0</v>
      </c>
      <c r="CB20" s="20">
        <f t="shared" si="18"/>
        <v>0</v>
      </c>
      <c r="CC20" s="8">
        <f t="shared" si="54"/>
        <v>652</v>
      </c>
      <c r="CD20" s="8">
        <f t="shared" si="19"/>
        <v>0</v>
      </c>
      <c r="CE20" s="8">
        <f t="shared" si="20"/>
        <v>0</v>
      </c>
      <c r="CF20" s="8">
        <f t="shared" si="21"/>
        <v>852</v>
      </c>
    </row>
    <row r="21" spans="1:84" ht="13.5">
      <c r="A21" s="11" t="str">
        <f t="shared" si="0"/>
        <v>16T</v>
      </c>
      <c r="B21" s="11">
        <f t="shared" si="22"/>
      </c>
      <c r="C21" s="12" t="s">
        <v>99</v>
      </c>
      <c r="D21" s="13">
        <v>1970</v>
      </c>
      <c r="E21" s="41">
        <f>ROUND(IF('Men''s Epée'!$A$3=1,AM21+BA21,BO21+CC21),0)</f>
        <v>852</v>
      </c>
      <c r="F21" s="14">
        <v>20</v>
      </c>
      <c r="G21" s="16">
        <f>IF(OR('Men''s Epée'!$A$3=1,'Men''s Epée'!$AN$3=TRUE),IF(OR(F21&gt;=49,ISNUMBER(F21)=FALSE),0,VLOOKUP(F21,PointTable,G$3,TRUE)),0)</f>
        <v>344</v>
      </c>
      <c r="H21" s="15">
        <v>17</v>
      </c>
      <c r="I21" s="16">
        <f>IF(OR('Men''s Epée'!$A$3=1,'Men''s Epée'!$AO$3=TRUE),IF(OR(H21&gt;=49,ISNUMBER(H21)=FALSE),0,VLOOKUP(H21,PointTable,I$3,TRUE)),0)</f>
        <v>350</v>
      </c>
      <c r="J21" s="15">
        <v>15</v>
      </c>
      <c r="K21" s="16">
        <f>IF(OR('Men''s Epée'!$A$3=1,'Men''s Epée'!$AP$3=TRUE),IF(OR(J21&gt;=33,ISNUMBER(J21)=FALSE),0,VLOOKUP(J21,PointTable,K$3,TRUE)),0)</f>
        <v>502</v>
      </c>
      <c r="L21" s="15">
        <v>20</v>
      </c>
      <c r="M21" s="16">
        <f>IF(OR('Men''s Epée'!$A$3=1,'Men''s Epée'!$AQ$3=TRUE),IF(OR(L21&gt;=49,ISNUMBER(L21)=FALSE),0,VLOOKUP(L21,PointTable,M$3,TRUE)),0)</f>
        <v>335</v>
      </c>
      <c r="N21" s="17"/>
      <c r="O21" s="17"/>
      <c r="P21" s="17"/>
      <c r="Q21" s="17"/>
      <c r="R21" s="17"/>
      <c r="S21" s="17"/>
      <c r="T21" s="17"/>
      <c r="U21" s="17"/>
      <c r="V21" s="17"/>
      <c r="W21" s="18"/>
      <c r="X21" s="17"/>
      <c r="Y21" s="17"/>
      <c r="Z21" s="17"/>
      <c r="AA21" s="18"/>
      <c r="AC21" s="19">
        <f t="shared" si="1"/>
        <v>0</v>
      </c>
      <c r="AD21" s="19">
        <f t="shared" si="23"/>
        <v>0</v>
      </c>
      <c r="AE21" s="19">
        <f t="shared" si="24"/>
        <v>0</v>
      </c>
      <c r="AF21" s="19">
        <f t="shared" si="25"/>
        <v>0</v>
      </c>
      <c r="AG21" s="19">
        <f t="shared" si="26"/>
        <v>0</v>
      </c>
      <c r="AH21" s="19">
        <f t="shared" si="27"/>
        <v>0</v>
      </c>
      <c r="AI21" s="19">
        <f t="shared" si="28"/>
        <v>0</v>
      </c>
      <c r="AJ21" s="19">
        <f t="shared" si="29"/>
        <v>0</v>
      </c>
      <c r="AK21" s="19">
        <f t="shared" si="30"/>
        <v>0</v>
      </c>
      <c r="AL21" s="19">
        <f t="shared" si="31"/>
        <v>0</v>
      </c>
      <c r="AM21" s="19">
        <f t="shared" si="32"/>
        <v>0</v>
      </c>
      <c r="AN21" s="19">
        <f t="shared" si="3"/>
        <v>344</v>
      </c>
      <c r="AO21" s="19">
        <f t="shared" si="4"/>
        <v>350</v>
      </c>
      <c r="AP21" s="19">
        <f t="shared" si="5"/>
        <v>502</v>
      </c>
      <c r="AQ21" s="19">
        <f t="shared" si="6"/>
        <v>335</v>
      </c>
      <c r="AR21" s="19">
        <f t="shared" si="33"/>
        <v>0</v>
      </c>
      <c r="AS21" s="19">
        <f t="shared" si="34"/>
        <v>0</v>
      </c>
      <c r="AT21" s="19">
        <f t="shared" si="35"/>
        <v>0</v>
      </c>
      <c r="AU21" s="19">
        <f t="shared" si="36"/>
        <v>0</v>
      </c>
      <c r="AV21" s="19">
        <f t="shared" si="37"/>
        <v>0</v>
      </c>
      <c r="AW21" s="19">
        <f t="shared" si="7"/>
        <v>0</v>
      </c>
      <c r="AX21" s="19">
        <f t="shared" si="8"/>
        <v>0</v>
      </c>
      <c r="AY21" s="19">
        <f t="shared" si="9"/>
        <v>0</v>
      </c>
      <c r="AZ21" s="19">
        <f t="shared" si="10"/>
        <v>0</v>
      </c>
      <c r="BA21" s="19">
        <f t="shared" si="38"/>
        <v>852</v>
      </c>
      <c r="BB21" s="19">
        <f t="shared" si="11"/>
        <v>0</v>
      </c>
      <c r="BC21" s="19">
        <f t="shared" si="12"/>
        <v>0</v>
      </c>
      <c r="BE21" s="20">
        <f t="shared" si="13"/>
        <v>0</v>
      </c>
      <c r="BF21" s="20">
        <f t="shared" si="39"/>
        <v>0</v>
      </c>
      <c r="BG21" s="20">
        <f t="shared" si="40"/>
        <v>0</v>
      </c>
      <c r="BH21" s="20">
        <f t="shared" si="41"/>
        <v>0</v>
      </c>
      <c r="BI21" s="20">
        <f t="shared" si="42"/>
        <v>0</v>
      </c>
      <c r="BJ21" s="20">
        <f t="shared" si="43"/>
        <v>0</v>
      </c>
      <c r="BK21" s="20">
        <f t="shared" si="44"/>
        <v>0</v>
      </c>
      <c r="BL21" s="20">
        <f t="shared" si="45"/>
        <v>0</v>
      </c>
      <c r="BM21" s="20">
        <f t="shared" si="46"/>
        <v>0</v>
      </c>
      <c r="BN21" s="20">
        <f t="shared" si="47"/>
        <v>0</v>
      </c>
      <c r="BO21" s="8">
        <f t="shared" si="48"/>
        <v>0</v>
      </c>
      <c r="BP21" s="8">
        <f>IF('Men''s Epée'!$AN$3=TRUE,G21,0)</f>
        <v>344</v>
      </c>
      <c r="BQ21" s="8">
        <f>IF('Men''s Epée'!$AO$3=TRUE,I21,0)</f>
        <v>350</v>
      </c>
      <c r="BR21" s="8">
        <f>IF('Men''s Epée'!$AP$3=TRUE,K21,0)</f>
        <v>502</v>
      </c>
      <c r="BS21" s="8">
        <f>IF('Men''s Epée'!$AQ$3=TRUE,M21,0)</f>
        <v>335</v>
      </c>
      <c r="BT21" s="8">
        <f t="shared" si="49"/>
        <v>0</v>
      </c>
      <c r="BU21" s="8">
        <f t="shared" si="50"/>
        <v>0</v>
      </c>
      <c r="BV21" s="8">
        <f t="shared" si="51"/>
        <v>0</v>
      </c>
      <c r="BW21" s="8">
        <f t="shared" si="52"/>
        <v>0</v>
      </c>
      <c r="BX21" s="8">
        <f t="shared" si="53"/>
        <v>0</v>
      </c>
      <c r="BY21" s="20">
        <f t="shared" si="15"/>
        <v>0</v>
      </c>
      <c r="BZ21" s="20">
        <f t="shared" si="16"/>
        <v>0</v>
      </c>
      <c r="CA21" s="20">
        <f t="shared" si="17"/>
        <v>0</v>
      </c>
      <c r="CB21" s="20">
        <f t="shared" si="18"/>
        <v>0</v>
      </c>
      <c r="CC21" s="8">
        <f t="shared" si="54"/>
        <v>852</v>
      </c>
      <c r="CD21" s="8">
        <f t="shared" si="19"/>
        <v>0</v>
      </c>
      <c r="CE21" s="8">
        <f t="shared" si="20"/>
        <v>0</v>
      </c>
      <c r="CF21" s="8">
        <f t="shared" si="21"/>
        <v>852</v>
      </c>
    </row>
    <row r="22" spans="1:84" ht="13.5">
      <c r="A22" s="11" t="str">
        <f t="shared" si="0"/>
        <v>19</v>
      </c>
      <c r="B22" s="11" t="str">
        <f t="shared" si="22"/>
        <v>#</v>
      </c>
      <c r="C22" s="12" t="s">
        <v>184</v>
      </c>
      <c r="D22" s="13">
        <v>1987</v>
      </c>
      <c r="E22" s="41">
        <f>ROUND(IF('Men''s Epée'!$A$3=1,AM22+BA22,BO22+CC22),0)</f>
        <v>850</v>
      </c>
      <c r="F22" s="14">
        <v>15</v>
      </c>
      <c r="G22" s="16">
        <f>IF(OR('Men''s Epée'!$A$3=1,'Men''s Epée'!$AN$3=TRUE),IF(OR(F22&gt;=49,ISNUMBER(F22)=FALSE),0,VLOOKUP(F22,PointTable,G$3,TRUE)),0)</f>
        <v>502</v>
      </c>
      <c r="H22" s="15">
        <v>18</v>
      </c>
      <c r="I22" s="16">
        <f>IF(OR('Men''s Epée'!$A$3=1,'Men''s Epée'!$AO$3=TRUE),IF(OR(H22&gt;=49,ISNUMBER(H22)=FALSE),0,VLOOKUP(H22,PointTable,I$3,TRUE)),0)</f>
        <v>348</v>
      </c>
      <c r="J22" s="15" t="s">
        <v>4</v>
      </c>
      <c r="K22" s="16">
        <f>IF(OR('Men''s Epée'!$A$3=1,'Men''s Epée'!$AP$3=TRUE),IF(OR(J22&gt;=33,ISNUMBER(J22)=FALSE),0,VLOOKUP(J22,PointTable,K$3,TRUE)),0)</f>
        <v>0</v>
      </c>
      <c r="L22" s="15" t="s">
        <v>4</v>
      </c>
      <c r="M22" s="16">
        <f>IF(OR('Men''s Epée'!$A$3=1,'Men''s Epée'!$AQ$3=TRUE),IF(OR(L22&gt;=49,ISNUMBER(L22)=FALSE),0,VLOOKUP(L22,PointTable,M$3,TRUE)),0)</f>
        <v>0</v>
      </c>
      <c r="N22" s="17"/>
      <c r="O22" s="17"/>
      <c r="P22" s="17"/>
      <c r="Q22" s="17"/>
      <c r="R22" s="17"/>
      <c r="S22" s="17"/>
      <c r="T22" s="17"/>
      <c r="U22" s="17"/>
      <c r="V22" s="17"/>
      <c r="W22" s="18"/>
      <c r="X22" s="17"/>
      <c r="Y22" s="17"/>
      <c r="Z22" s="17"/>
      <c r="AA22" s="18"/>
      <c r="AC22" s="19">
        <f t="shared" si="1"/>
        <v>0</v>
      </c>
      <c r="AD22" s="19">
        <f t="shared" si="23"/>
        <v>0</v>
      </c>
      <c r="AE22" s="19">
        <f t="shared" si="24"/>
        <v>0</v>
      </c>
      <c r="AF22" s="19">
        <f t="shared" si="25"/>
        <v>0</v>
      </c>
      <c r="AG22" s="19">
        <f t="shared" si="26"/>
        <v>0</v>
      </c>
      <c r="AH22" s="19">
        <f t="shared" si="27"/>
        <v>0</v>
      </c>
      <c r="AI22" s="19">
        <f t="shared" si="28"/>
        <v>0</v>
      </c>
      <c r="AJ22" s="19">
        <f t="shared" si="29"/>
        <v>0</v>
      </c>
      <c r="AK22" s="19">
        <f t="shared" si="30"/>
        <v>0</v>
      </c>
      <c r="AL22" s="19">
        <f t="shared" si="31"/>
        <v>0</v>
      </c>
      <c r="AM22" s="19">
        <f t="shared" si="32"/>
        <v>0</v>
      </c>
      <c r="AN22" s="19">
        <f t="shared" si="3"/>
        <v>502</v>
      </c>
      <c r="AO22" s="19">
        <f t="shared" si="4"/>
        <v>348</v>
      </c>
      <c r="AP22" s="19">
        <f t="shared" si="5"/>
        <v>0</v>
      </c>
      <c r="AQ22" s="19">
        <f t="shared" si="6"/>
        <v>0</v>
      </c>
      <c r="AR22" s="19">
        <f t="shared" si="33"/>
        <v>0</v>
      </c>
      <c r="AS22" s="19">
        <f t="shared" si="34"/>
        <v>0</v>
      </c>
      <c r="AT22" s="19">
        <f t="shared" si="35"/>
        <v>0</v>
      </c>
      <c r="AU22" s="19">
        <f t="shared" si="36"/>
        <v>0</v>
      </c>
      <c r="AV22" s="19">
        <f t="shared" si="37"/>
        <v>0</v>
      </c>
      <c r="AW22" s="19">
        <f t="shared" si="7"/>
        <v>0</v>
      </c>
      <c r="AX22" s="19">
        <f t="shared" si="8"/>
        <v>0</v>
      </c>
      <c r="AY22" s="19">
        <f t="shared" si="9"/>
        <v>0</v>
      </c>
      <c r="AZ22" s="19">
        <f t="shared" si="10"/>
        <v>0</v>
      </c>
      <c r="BA22" s="19">
        <f t="shared" si="38"/>
        <v>850</v>
      </c>
      <c r="BB22" s="19">
        <f t="shared" si="11"/>
        <v>0</v>
      </c>
      <c r="BC22" s="19">
        <f t="shared" si="12"/>
        <v>0</v>
      </c>
      <c r="BE22" s="20">
        <f t="shared" si="13"/>
        <v>0</v>
      </c>
      <c r="BF22" s="20">
        <f t="shared" si="39"/>
        <v>0</v>
      </c>
      <c r="BG22" s="20">
        <f t="shared" si="40"/>
        <v>0</v>
      </c>
      <c r="BH22" s="20">
        <f t="shared" si="41"/>
        <v>0</v>
      </c>
      <c r="BI22" s="20">
        <f t="shared" si="42"/>
        <v>0</v>
      </c>
      <c r="BJ22" s="20">
        <f t="shared" si="43"/>
        <v>0</v>
      </c>
      <c r="BK22" s="20">
        <f t="shared" si="44"/>
        <v>0</v>
      </c>
      <c r="BL22" s="20">
        <f t="shared" si="45"/>
        <v>0</v>
      </c>
      <c r="BM22" s="20">
        <f t="shared" si="46"/>
        <v>0</v>
      </c>
      <c r="BN22" s="20">
        <f t="shared" si="47"/>
        <v>0</v>
      </c>
      <c r="BO22" s="8">
        <f t="shared" si="48"/>
        <v>0</v>
      </c>
      <c r="BP22" s="8">
        <f>IF('Men''s Epée'!$AN$3=TRUE,G22,0)</f>
        <v>502</v>
      </c>
      <c r="BQ22" s="8">
        <f>IF('Men''s Epée'!$AO$3=TRUE,I22,0)</f>
        <v>348</v>
      </c>
      <c r="BR22" s="8">
        <f>IF('Men''s Epée'!$AP$3=TRUE,K22,0)</f>
        <v>0</v>
      </c>
      <c r="BS22" s="8">
        <f>IF('Men''s Epée'!$AQ$3=TRUE,M22,0)</f>
        <v>0</v>
      </c>
      <c r="BT22" s="8">
        <f t="shared" si="49"/>
        <v>0</v>
      </c>
      <c r="BU22" s="8">
        <f t="shared" si="50"/>
        <v>0</v>
      </c>
      <c r="BV22" s="8">
        <f t="shared" si="51"/>
        <v>0</v>
      </c>
      <c r="BW22" s="8">
        <f t="shared" si="52"/>
        <v>0</v>
      </c>
      <c r="BX22" s="8">
        <f t="shared" si="53"/>
        <v>0</v>
      </c>
      <c r="BY22" s="20">
        <f t="shared" si="15"/>
        <v>0</v>
      </c>
      <c r="BZ22" s="20">
        <f t="shared" si="16"/>
        <v>0</v>
      </c>
      <c r="CA22" s="20">
        <f t="shared" si="17"/>
        <v>0</v>
      </c>
      <c r="CB22" s="20">
        <f t="shared" si="18"/>
        <v>0</v>
      </c>
      <c r="CC22" s="8">
        <f t="shared" si="54"/>
        <v>850</v>
      </c>
      <c r="CD22" s="8">
        <f t="shared" si="19"/>
        <v>0</v>
      </c>
      <c r="CE22" s="8">
        <f t="shared" si="20"/>
        <v>0</v>
      </c>
      <c r="CF22" s="8">
        <f t="shared" si="21"/>
        <v>850</v>
      </c>
    </row>
    <row r="23" spans="1:84" ht="13.5">
      <c r="A23" s="11" t="str">
        <f t="shared" si="0"/>
        <v>20</v>
      </c>
      <c r="B23" s="11">
        <f t="shared" si="22"/>
      </c>
      <c r="C23" s="12" t="s">
        <v>256</v>
      </c>
      <c r="D23" s="13">
        <v>1975</v>
      </c>
      <c r="E23" s="41">
        <f>ROUND(IF('Men''s Epée'!$A$3=1,AM23+BA23,BO23+CC23),0)</f>
        <v>810</v>
      </c>
      <c r="F23" s="14">
        <v>29</v>
      </c>
      <c r="G23" s="16">
        <f>IF(OR('Men''s Epée'!$A$3=1,'Men''s Epée'!$AN$3=TRUE),IF(OR(F23&gt;=49,ISNUMBER(F23)=FALSE),0,VLOOKUP(F23,PointTable,G$3,TRUE)),0)</f>
        <v>281</v>
      </c>
      <c r="H23" s="15">
        <v>12</v>
      </c>
      <c r="I23" s="16">
        <f>IF(OR('Men''s Epée'!$A$3=1,'Men''s Epée'!$AO$3=TRUE),IF(OR(H23&gt;=49,ISNUMBER(H23)=FALSE),0,VLOOKUP(H23,PointTable,I$3,TRUE)),0)</f>
        <v>529</v>
      </c>
      <c r="J23" s="15" t="s">
        <v>4</v>
      </c>
      <c r="K23" s="16">
        <f>IF(OR('Men''s Epée'!$A$3=1,'Men''s Epée'!$AP$3=TRUE),IF(OR(J23&gt;=33,ISNUMBER(J23)=FALSE),0,VLOOKUP(J23,PointTable,K$3,TRUE)),0)</f>
        <v>0</v>
      </c>
      <c r="L23" s="15" t="s">
        <v>4</v>
      </c>
      <c r="M23" s="16">
        <f>IF(OR('Men''s Epée'!$A$3=1,'Men''s Epée'!$AQ$3=TRUE),IF(OR(L23&gt;=49,ISNUMBER(L23)=FALSE),0,VLOOKUP(L23,PointTable,M$3,TRUE)),0)</f>
        <v>0</v>
      </c>
      <c r="N23" s="17"/>
      <c r="O23" s="17"/>
      <c r="P23" s="17"/>
      <c r="Q23" s="17"/>
      <c r="R23" s="17"/>
      <c r="S23" s="17"/>
      <c r="T23" s="17"/>
      <c r="U23" s="17"/>
      <c r="V23" s="17"/>
      <c r="W23" s="18"/>
      <c r="X23" s="17"/>
      <c r="Y23" s="17"/>
      <c r="Z23" s="17"/>
      <c r="AA23" s="18"/>
      <c r="AC23" s="19">
        <f t="shared" si="1"/>
        <v>0</v>
      </c>
      <c r="AD23" s="19">
        <f t="shared" si="23"/>
        <v>0</v>
      </c>
      <c r="AE23" s="19">
        <f t="shared" si="24"/>
        <v>0</v>
      </c>
      <c r="AF23" s="19">
        <f t="shared" si="25"/>
        <v>0</v>
      </c>
      <c r="AG23" s="19">
        <f t="shared" si="26"/>
        <v>0</v>
      </c>
      <c r="AH23" s="19">
        <f t="shared" si="27"/>
        <v>0</v>
      </c>
      <c r="AI23" s="19">
        <f t="shared" si="28"/>
        <v>0</v>
      </c>
      <c r="AJ23" s="19">
        <f t="shared" si="29"/>
        <v>0</v>
      </c>
      <c r="AK23" s="19">
        <f t="shared" si="30"/>
        <v>0</v>
      </c>
      <c r="AL23" s="19">
        <f t="shared" si="31"/>
        <v>0</v>
      </c>
      <c r="AM23" s="19">
        <f t="shared" si="32"/>
        <v>0</v>
      </c>
      <c r="AN23" s="19">
        <f>G23</f>
        <v>281</v>
      </c>
      <c r="AO23" s="19">
        <f>I23</f>
        <v>529</v>
      </c>
      <c r="AP23" s="19">
        <f>K23</f>
        <v>0</v>
      </c>
      <c r="AQ23" s="19">
        <f>M23</f>
        <v>0</v>
      </c>
      <c r="AR23" s="19">
        <f t="shared" si="33"/>
        <v>0</v>
      </c>
      <c r="AS23" s="19">
        <f t="shared" si="34"/>
        <v>0</v>
      </c>
      <c r="AT23" s="19">
        <f t="shared" si="35"/>
        <v>0</v>
      </c>
      <c r="AU23" s="19">
        <f t="shared" si="36"/>
        <v>0</v>
      </c>
      <c r="AV23" s="19">
        <f t="shared" si="37"/>
        <v>0</v>
      </c>
      <c r="AW23" s="19">
        <f t="shared" si="7"/>
        <v>0</v>
      </c>
      <c r="AX23" s="19">
        <f t="shared" si="8"/>
        <v>0</v>
      </c>
      <c r="AY23" s="19">
        <f t="shared" si="9"/>
        <v>0</v>
      </c>
      <c r="AZ23" s="19">
        <f t="shared" si="10"/>
        <v>0</v>
      </c>
      <c r="BA23" s="19">
        <f t="shared" si="38"/>
        <v>810</v>
      </c>
      <c r="BB23" s="19">
        <f>LARGE(AR23:AZ23,1)</f>
        <v>0</v>
      </c>
      <c r="BC23" s="19">
        <f>LARGE(AR23:AZ23,2)</f>
        <v>0</v>
      </c>
      <c r="BE23" s="20">
        <f t="shared" si="13"/>
        <v>0</v>
      </c>
      <c r="BF23" s="20">
        <f t="shared" si="39"/>
        <v>0</v>
      </c>
      <c r="BG23" s="20">
        <f t="shared" si="40"/>
        <v>0</v>
      </c>
      <c r="BH23" s="20">
        <f t="shared" si="41"/>
        <v>0</v>
      </c>
      <c r="BI23" s="20">
        <f t="shared" si="42"/>
        <v>0</v>
      </c>
      <c r="BJ23" s="20">
        <f t="shared" si="43"/>
        <v>0</v>
      </c>
      <c r="BK23" s="20">
        <f t="shared" si="44"/>
        <v>0</v>
      </c>
      <c r="BL23" s="20">
        <f t="shared" si="45"/>
        <v>0</v>
      </c>
      <c r="BM23" s="20">
        <f t="shared" si="46"/>
        <v>0</v>
      </c>
      <c r="BN23" s="20">
        <f t="shared" si="47"/>
        <v>0</v>
      </c>
      <c r="BO23" s="8">
        <f t="shared" si="48"/>
        <v>0</v>
      </c>
      <c r="BP23" s="8">
        <f>IF('Men''s Epée'!$AN$3=TRUE,G23,0)</f>
        <v>281</v>
      </c>
      <c r="BQ23" s="8">
        <f>IF('Men''s Epée'!$AO$3=TRUE,I23,0)</f>
        <v>529</v>
      </c>
      <c r="BR23" s="8">
        <f>IF('Men''s Epée'!$AP$3=TRUE,K23,0)</f>
        <v>0</v>
      </c>
      <c r="BS23" s="8">
        <f>IF('Men''s Epée'!$AQ$3=TRUE,M23,0)</f>
        <v>0</v>
      </c>
      <c r="BT23" s="8">
        <f t="shared" si="49"/>
        <v>0</v>
      </c>
      <c r="BU23" s="8">
        <f t="shared" si="50"/>
        <v>0</v>
      </c>
      <c r="BV23" s="8">
        <f t="shared" si="51"/>
        <v>0</v>
      </c>
      <c r="BW23" s="8">
        <f t="shared" si="52"/>
        <v>0</v>
      </c>
      <c r="BX23" s="8">
        <f t="shared" si="53"/>
        <v>0</v>
      </c>
      <c r="BY23" s="20">
        <f t="shared" si="15"/>
        <v>0</v>
      </c>
      <c r="BZ23" s="20">
        <f t="shared" si="16"/>
        <v>0</v>
      </c>
      <c r="CA23" s="20">
        <f t="shared" si="17"/>
        <v>0</v>
      </c>
      <c r="CB23" s="20">
        <f t="shared" si="18"/>
        <v>0</v>
      </c>
      <c r="CC23" s="8">
        <f t="shared" si="54"/>
        <v>810</v>
      </c>
      <c r="CD23" s="8">
        <f>LARGE(BT23:CB23,1)</f>
        <v>0</v>
      </c>
      <c r="CE23" s="8">
        <f>LARGE(BT23:CB23,2)</f>
        <v>0</v>
      </c>
      <c r="CF23" s="8">
        <f>ROUND(BO23+CC23,0)</f>
        <v>810</v>
      </c>
    </row>
    <row r="24" spans="1:84" ht="13.5">
      <c r="A24" s="11" t="str">
        <f t="shared" si="0"/>
        <v>21</v>
      </c>
      <c r="B24" s="11" t="str">
        <f t="shared" si="22"/>
        <v>#</v>
      </c>
      <c r="C24" s="12" t="s">
        <v>132</v>
      </c>
      <c r="D24" s="13">
        <v>1985</v>
      </c>
      <c r="E24" s="41">
        <f>ROUND(IF('Men''s Epée'!$A$3=1,AM24+BA24,BO24+CC24),0)</f>
        <v>800</v>
      </c>
      <c r="F24" s="14">
        <v>27</v>
      </c>
      <c r="G24" s="16">
        <f>IF(OR('Men''s Epée'!$A$3=1,'Men''s Epée'!$AN$3=TRUE),IF(OR(F24&gt;=49,ISNUMBER(F24)=FALSE),0,VLOOKUP(F24,PointTable,G$3,TRUE)),0)</f>
        <v>285</v>
      </c>
      <c r="H24" s="15">
        <v>30</v>
      </c>
      <c r="I24" s="16">
        <f>IF(OR('Men''s Epée'!$A$3=1,'Men''s Epée'!$AO$3=TRUE),IF(OR(H24&gt;=49,ISNUMBER(H24)=FALSE),0,VLOOKUP(H24,PointTable,I$3,TRUE)),0)</f>
        <v>279</v>
      </c>
      <c r="J24" s="15">
        <v>16</v>
      </c>
      <c r="K24" s="16">
        <f>IF(OR('Men''s Epée'!$A$3=1,'Men''s Epée'!$AP$3=TRUE),IF(OR(J24&gt;=33,ISNUMBER(J24)=FALSE),0,VLOOKUP(J24,PointTable,K$3,TRUE)),0)</f>
        <v>500</v>
      </c>
      <c r="L24" s="15">
        <v>27</v>
      </c>
      <c r="M24" s="16">
        <f>IF(OR('Men''s Epée'!$A$3=1,'Men''s Epée'!$AQ$3=TRUE),IF(OR(L24&gt;=49,ISNUMBER(L24)=FALSE),0,VLOOKUP(L24,PointTable,M$3,TRUE)),0)</f>
        <v>300</v>
      </c>
      <c r="N24" s="17"/>
      <c r="O24" s="17"/>
      <c r="P24" s="17"/>
      <c r="Q24" s="17"/>
      <c r="R24" s="17"/>
      <c r="S24" s="17"/>
      <c r="T24" s="17"/>
      <c r="U24" s="17"/>
      <c r="V24" s="17"/>
      <c r="W24" s="18"/>
      <c r="X24" s="17"/>
      <c r="Y24" s="17"/>
      <c r="Z24" s="17"/>
      <c r="AA24" s="18"/>
      <c r="AC24" s="19">
        <f t="shared" si="1"/>
        <v>0</v>
      </c>
      <c r="AD24" s="19">
        <f t="shared" si="23"/>
        <v>0</v>
      </c>
      <c r="AE24" s="19">
        <f t="shared" si="24"/>
        <v>0</v>
      </c>
      <c r="AF24" s="19">
        <f t="shared" si="25"/>
        <v>0</v>
      </c>
      <c r="AG24" s="19">
        <f t="shared" si="26"/>
        <v>0</v>
      </c>
      <c r="AH24" s="19">
        <f t="shared" si="27"/>
        <v>0</v>
      </c>
      <c r="AI24" s="19">
        <f t="shared" si="28"/>
        <v>0</v>
      </c>
      <c r="AJ24" s="19">
        <f t="shared" si="29"/>
        <v>0</v>
      </c>
      <c r="AK24" s="19">
        <f t="shared" si="30"/>
        <v>0</v>
      </c>
      <c r="AL24" s="19">
        <f t="shared" si="31"/>
        <v>0</v>
      </c>
      <c r="AM24" s="19">
        <f t="shared" si="32"/>
        <v>0</v>
      </c>
      <c r="AN24" s="19">
        <f t="shared" si="3"/>
        <v>285</v>
      </c>
      <c r="AO24" s="19">
        <f t="shared" si="4"/>
        <v>279</v>
      </c>
      <c r="AP24" s="19">
        <f t="shared" si="5"/>
        <v>500</v>
      </c>
      <c r="AQ24" s="19">
        <f t="shared" si="6"/>
        <v>300</v>
      </c>
      <c r="AR24" s="19">
        <f t="shared" si="33"/>
        <v>0</v>
      </c>
      <c r="AS24" s="19">
        <f t="shared" si="34"/>
        <v>0</v>
      </c>
      <c r="AT24" s="19">
        <f t="shared" si="35"/>
        <v>0</v>
      </c>
      <c r="AU24" s="19">
        <f t="shared" si="36"/>
        <v>0</v>
      </c>
      <c r="AV24" s="19">
        <f t="shared" si="37"/>
        <v>0</v>
      </c>
      <c r="AW24" s="19">
        <f t="shared" si="7"/>
        <v>0</v>
      </c>
      <c r="AX24" s="19">
        <f t="shared" si="8"/>
        <v>0</v>
      </c>
      <c r="AY24" s="19">
        <f t="shared" si="9"/>
        <v>0</v>
      </c>
      <c r="AZ24" s="19">
        <f t="shared" si="10"/>
        <v>0</v>
      </c>
      <c r="BA24" s="19">
        <f t="shared" si="38"/>
        <v>800</v>
      </c>
      <c r="BB24" s="19">
        <f t="shared" si="11"/>
        <v>0</v>
      </c>
      <c r="BC24" s="19">
        <f t="shared" si="12"/>
        <v>0</v>
      </c>
      <c r="BE24" s="20">
        <f t="shared" si="13"/>
        <v>0</v>
      </c>
      <c r="BF24" s="20">
        <f t="shared" si="39"/>
        <v>0</v>
      </c>
      <c r="BG24" s="20">
        <f t="shared" si="40"/>
        <v>0</v>
      </c>
      <c r="BH24" s="20">
        <f t="shared" si="41"/>
        <v>0</v>
      </c>
      <c r="BI24" s="20">
        <f t="shared" si="42"/>
        <v>0</v>
      </c>
      <c r="BJ24" s="20">
        <f t="shared" si="43"/>
        <v>0</v>
      </c>
      <c r="BK24" s="20">
        <f t="shared" si="44"/>
        <v>0</v>
      </c>
      <c r="BL24" s="20">
        <f t="shared" si="45"/>
        <v>0</v>
      </c>
      <c r="BM24" s="20">
        <f t="shared" si="46"/>
        <v>0</v>
      </c>
      <c r="BN24" s="20">
        <f t="shared" si="47"/>
        <v>0</v>
      </c>
      <c r="BO24" s="8">
        <f t="shared" si="48"/>
        <v>0</v>
      </c>
      <c r="BP24" s="8">
        <f>IF('Men''s Epée'!$AN$3=TRUE,G24,0)</f>
        <v>285</v>
      </c>
      <c r="BQ24" s="8">
        <f>IF('Men''s Epée'!$AO$3=TRUE,I24,0)</f>
        <v>279</v>
      </c>
      <c r="BR24" s="8">
        <f>IF('Men''s Epée'!$AP$3=TRUE,K24,0)</f>
        <v>500</v>
      </c>
      <c r="BS24" s="8">
        <f>IF('Men''s Epée'!$AQ$3=TRUE,M24,0)</f>
        <v>300</v>
      </c>
      <c r="BT24" s="8">
        <f t="shared" si="49"/>
        <v>0</v>
      </c>
      <c r="BU24" s="8">
        <f t="shared" si="50"/>
        <v>0</v>
      </c>
      <c r="BV24" s="8">
        <f t="shared" si="51"/>
        <v>0</v>
      </c>
      <c r="BW24" s="8">
        <f t="shared" si="52"/>
        <v>0</v>
      </c>
      <c r="BX24" s="8">
        <f t="shared" si="53"/>
        <v>0</v>
      </c>
      <c r="BY24" s="20">
        <f t="shared" si="15"/>
        <v>0</v>
      </c>
      <c r="BZ24" s="20">
        <f t="shared" si="16"/>
        <v>0</v>
      </c>
      <c r="CA24" s="20">
        <f t="shared" si="17"/>
        <v>0</v>
      </c>
      <c r="CB24" s="20">
        <f t="shared" si="18"/>
        <v>0</v>
      </c>
      <c r="CC24" s="8">
        <f t="shared" si="54"/>
        <v>800</v>
      </c>
      <c r="CD24" s="8">
        <f t="shared" si="19"/>
        <v>0</v>
      </c>
      <c r="CE24" s="8">
        <f t="shared" si="20"/>
        <v>0</v>
      </c>
      <c r="CF24" s="8">
        <f t="shared" si="21"/>
        <v>800</v>
      </c>
    </row>
    <row r="25" spans="1:84" ht="13.5">
      <c r="A25" s="11" t="str">
        <f t="shared" si="0"/>
        <v>22</v>
      </c>
      <c r="B25" s="11">
        <f t="shared" si="22"/>
      </c>
      <c r="C25" s="12" t="s">
        <v>361</v>
      </c>
      <c r="D25" s="13">
        <v>1980</v>
      </c>
      <c r="E25" s="41">
        <f>ROUND(IF('Men''s Epée'!$A$3=1,AM25+BA25,BO25+CC25),0)</f>
        <v>799</v>
      </c>
      <c r="F25" s="14" t="s">
        <v>4</v>
      </c>
      <c r="G25" s="16">
        <f>IF(OR('Men''s Epée'!$A$3=1,'Men''s Epée'!$AN$3=TRUE),IF(OR(F25&gt;=49,ISNUMBER(F25)=FALSE),0,VLOOKUP(F25,PointTable,G$3,TRUE)),0)</f>
        <v>0</v>
      </c>
      <c r="H25" s="15">
        <v>31</v>
      </c>
      <c r="I25" s="16">
        <f>IF(OR('Men''s Epée'!$A$3=1,'Men''s Epée'!$AO$3=TRUE),IF(OR(H25&gt;=49,ISNUMBER(H25)=FALSE),0,VLOOKUP(H25,PointTable,I$3,TRUE)),0)</f>
        <v>277</v>
      </c>
      <c r="J25" s="15">
        <v>14</v>
      </c>
      <c r="K25" s="16">
        <f>IF(OR('Men''s Epée'!$A$3=1,'Men''s Epée'!$AP$3=TRUE),IF(OR(J25&gt;=33,ISNUMBER(J25)=FALSE),0,VLOOKUP(J25,PointTable,K$3,TRUE)),0)</f>
        <v>504</v>
      </c>
      <c r="L25" s="15">
        <v>28</v>
      </c>
      <c r="M25" s="16">
        <f>IF(OR('Men''s Epée'!$A$3=1,'Men''s Epée'!$AQ$3=TRUE),IF(OR(L25&gt;=49,ISNUMBER(L25)=FALSE),0,VLOOKUP(L25,PointTable,M$3,TRUE)),0)</f>
        <v>295</v>
      </c>
      <c r="N25" s="17"/>
      <c r="O25" s="17"/>
      <c r="P25" s="17"/>
      <c r="Q25" s="17"/>
      <c r="R25" s="17"/>
      <c r="S25" s="17"/>
      <c r="T25" s="17"/>
      <c r="U25" s="17"/>
      <c r="V25" s="17"/>
      <c r="W25" s="18"/>
      <c r="X25" s="17"/>
      <c r="Y25" s="17"/>
      <c r="Z25" s="17"/>
      <c r="AA25" s="18"/>
      <c r="AC25" s="19">
        <f t="shared" si="1"/>
        <v>0</v>
      </c>
      <c r="AD25" s="19">
        <f aca="true" t="shared" si="55" ref="AD25:AD35">ABS(O25)</f>
        <v>0</v>
      </c>
      <c r="AE25" s="19">
        <f aca="true" t="shared" si="56" ref="AE25:AE35">ABS(P25)</f>
        <v>0</v>
      </c>
      <c r="AF25" s="19">
        <f aca="true" t="shared" si="57" ref="AF25:AF35">ABS(Q25)</f>
        <v>0</v>
      </c>
      <c r="AG25" s="19">
        <f aca="true" t="shared" si="58" ref="AG25:AG35">ABS(R25)</f>
        <v>0</v>
      </c>
      <c r="AH25" s="19">
        <f aca="true" t="shared" si="59" ref="AH25:AH35">ABS(S25)</f>
        <v>0</v>
      </c>
      <c r="AI25" s="19">
        <f aca="true" t="shared" si="60" ref="AI25:AI35">ABS(T25)</f>
        <v>0</v>
      </c>
      <c r="AJ25" s="19">
        <f aca="true" t="shared" si="61" ref="AJ25:AJ35">ABS(U25)</f>
        <v>0</v>
      </c>
      <c r="AK25" s="19">
        <f aca="true" t="shared" si="62" ref="AK25:AK35">ABS(V25)</f>
        <v>0</v>
      </c>
      <c r="AL25" s="19">
        <f aca="true" t="shared" si="63" ref="AL25:AL35">ABS(W25)</f>
        <v>0</v>
      </c>
      <c r="AM25" s="19">
        <f t="shared" si="32"/>
        <v>0</v>
      </c>
      <c r="AN25" s="19">
        <f t="shared" si="3"/>
        <v>0</v>
      </c>
      <c r="AO25" s="19">
        <f t="shared" si="4"/>
        <v>277</v>
      </c>
      <c r="AP25" s="19">
        <f t="shared" si="5"/>
        <v>504</v>
      </c>
      <c r="AQ25" s="19">
        <f t="shared" si="6"/>
        <v>295</v>
      </c>
      <c r="AR25" s="19">
        <f t="shared" si="33"/>
        <v>0</v>
      </c>
      <c r="AS25" s="19">
        <f t="shared" si="34"/>
        <v>0</v>
      </c>
      <c r="AT25" s="19">
        <f t="shared" si="35"/>
        <v>0</v>
      </c>
      <c r="AU25" s="19">
        <f t="shared" si="36"/>
        <v>0</v>
      </c>
      <c r="AV25" s="19">
        <f t="shared" si="37"/>
        <v>0</v>
      </c>
      <c r="AW25" s="19">
        <f t="shared" si="7"/>
        <v>0</v>
      </c>
      <c r="AX25" s="19">
        <f t="shared" si="8"/>
        <v>0</v>
      </c>
      <c r="AY25" s="19">
        <f t="shared" si="9"/>
        <v>0</v>
      </c>
      <c r="AZ25" s="19">
        <f t="shared" si="10"/>
        <v>0</v>
      </c>
      <c r="BA25" s="19">
        <f t="shared" si="38"/>
        <v>799</v>
      </c>
      <c r="BB25" s="19">
        <f t="shared" si="11"/>
        <v>0</v>
      </c>
      <c r="BC25" s="19">
        <f t="shared" si="12"/>
        <v>0</v>
      </c>
      <c r="BE25" s="20">
        <f t="shared" si="13"/>
        <v>0</v>
      </c>
      <c r="BF25" s="20">
        <f aca="true" t="shared" si="64" ref="BF25:BF35">MAX(O25,0)</f>
        <v>0</v>
      </c>
      <c r="BG25" s="20">
        <f aca="true" t="shared" si="65" ref="BG25:BG35">MAX(P25,0)</f>
        <v>0</v>
      </c>
      <c r="BH25" s="20">
        <f aca="true" t="shared" si="66" ref="BH25:BH35">MAX(Q25,0)</f>
        <v>0</v>
      </c>
      <c r="BI25" s="20">
        <f aca="true" t="shared" si="67" ref="BI25:BI35">MAX(R25,0)</f>
        <v>0</v>
      </c>
      <c r="BJ25" s="20">
        <f aca="true" t="shared" si="68" ref="BJ25:BJ35">MAX(S25,0)</f>
        <v>0</v>
      </c>
      <c r="BK25" s="20">
        <f aca="true" t="shared" si="69" ref="BK25:BK35">MAX(T25,0)</f>
        <v>0</v>
      </c>
      <c r="BL25" s="20">
        <f aca="true" t="shared" si="70" ref="BL25:BL35">MAX(U25,0)</f>
        <v>0</v>
      </c>
      <c r="BM25" s="20">
        <f aca="true" t="shared" si="71" ref="BM25:BM35">MAX(V25,0)</f>
        <v>0</v>
      </c>
      <c r="BN25" s="20">
        <f aca="true" t="shared" si="72" ref="BN25:BN35">MAX(W25,0)</f>
        <v>0</v>
      </c>
      <c r="BO25" s="8">
        <f t="shared" si="48"/>
        <v>0</v>
      </c>
      <c r="BP25" s="8">
        <f>IF('Men''s Epée'!$AN$3=TRUE,G25,0)</f>
        <v>0</v>
      </c>
      <c r="BQ25" s="8">
        <f>IF('Men''s Epée'!$AO$3=TRUE,I25,0)</f>
        <v>277</v>
      </c>
      <c r="BR25" s="8">
        <f>IF('Men''s Epée'!$AP$3=TRUE,K25,0)</f>
        <v>504</v>
      </c>
      <c r="BS25" s="8">
        <f>IF('Men''s Epée'!$AQ$3=TRUE,M25,0)</f>
        <v>295</v>
      </c>
      <c r="BT25" s="8">
        <f t="shared" si="49"/>
        <v>0</v>
      </c>
      <c r="BU25" s="8">
        <f t="shared" si="50"/>
        <v>0</v>
      </c>
      <c r="BV25" s="8">
        <f t="shared" si="51"/>
        <v>0</v>
      </c>
      <c r="BW25" s="8">
        <f t="shared" si="52"/>
        <v>0</v>
      </c>
      <c r="BX25" s="8">
        <f t="shared" si="53"/>
        <v>0</v>
      </c>
      <c r="BY25" s="20">
        <f t="shared" si="15"/>
        <v>0</v>
      </c>
      <c r="BZ25" s="20">
        <f t="shared" si="16"/>
        <v>0</v>
      </c>
      <c r="CA25" s="20">
        <f t="shared" si="17"/>
        <v>0</v>
      </c>
      <c r="CB25" s="20">
        <f t="shared" si="18"/>
        <v>0</v>
      </c>
      <c r="CC25" s="8">
        <f t="shared" si="54"/>
        <v>799</v>
      </c>
      <c r="CD25" s="8">
        <f t="shared" si="19"/>
        <v>0</v>
      </c>
      <c r="CE25" s="8">
        <f t="shared" si="20"/>
        <v>0</v>
      </c>
      <c r="CF25" s="8">
        <f t="shared" si="21"/>
        <v>799</v>
      </c>
    </row>
    <row r="26" spans="1:84" ht="13.5">
      <c r="A26" s="11" t="str">
        <f t="shared" si="0"/>
        <v>23</v>
      </c>
      <c r="B26" s="11" t="str">
        <f t="shared" si="22"/>
        <v>#</v>
      </c>
      <c r="C26" s="12" t="s">
        <v>182</v>
      </c>
      <c r="D26" s="13">
        <v>1987</v>
      </c>
      <c r="E26" s="41">
        <f>ROUND(IF('Men''s Epée'!$A$3=1,AM26+BA26,BO26+CC26),0)</f>
        <v>791</v>
      </c>
      <c r="F26" s="14" t="s">
        <v>4</v>
      </c>
      <c r="G26" s="16">
        <f>IF(OR('Men''s Epée'!$A$3=1,'Men''s Epée'!$AN$3=TRUE),IF(OR(F26&gt;=49,ISNUMBER(F26)=FALSE),0,VLOOKUP(F26,PointTable,G$3,TRUE)),0)</f>
        <v>0</v>
      </c>
      <c r="H26" s="15">
        <v>15</v>
      </c>
      <c r="I26" s="16">
        <f>IF(OR('Men''s Epée'!$A$3=1,'Men''s Epée'!$AO$3=TRUE),IF(OR(H26&gt;=49,ISNUMBER(H26)=FALSE),0,VLOOKUP(H26,PointTable,I$3,TRUE)),0)</f>
        <v>502</v>
      </c>
      <c r="J26" s="15">
        <v>25</v>
      </c>
      <c r="K26" s="16">
        <f>IF(OR('Men''s Epée'!$A$3=1,'Men''s Epée'!$AP$3=TRUE),IF(OR(J26&gt;=33,ISNUMBER(J26)=FALSE),0,VLOOKUP(J26,PointTable,K$3,TRUE)),0)</f>
        <v>289</v>
      </c>
      <c r="L26" s="15" t="s">
        <v>4</v>
      </c>
      <c r="M26" s="16">
        <f>IF(OR('Men''s Epée'!$A$3=1,'Men''s Epée'!$AQ$3=TRUE),IF(OR(L26&gt;=49,ISNUMBER(L26)=FALSE),0,VLOOKUP(L26,PointTable,M$3,TRUE)),0)</f>
        <v>0</v>
      </c>
      <c r="N26" s="17"/>
      <c r="O26" s="17"/>
      <c r="P26" s="17"/>
      <c r="Q26" s="17"/>
      <c r="R26" s="17"/>
      <c r="S26" s="17"/>
      <c r="T26" s="17"/>
      <c r="U26" s="17"/>
      <c r="V26" s="17"/>
      <c r="W26" s="18"/>
      <c r="X26" s="17"/>
      <c r="Y26" s="17"/>
      <c r="Z26" s="17"/>
      <c r="AA26" s="18"/>
      <c r="AC26" s="19">
        <f t="shared" si="1"/>
        <v>0</v>
      </c>
      <c r="AD26" s="19">
        <f t="shared" si="55"/>
        <v>0</v>
      </c>
      <c r="AE26" s="19">
        <f t="shared" si="56"/>
        <v>0</v>
      </c>
      <c r="AF26" s="19">
        <f t="shared" si="57"/>
        <v>0</v>
      </c>
      <c r="AG26" s="19">
        <f t="shared" si="58"/>
        <v>0</v>
      </c>
      <c r="AH26" s="19">
        <f t="shared" si="59"/>
        <v>0</v>
      </c>
      <c r="AI26" s="19">
        <f t="shared" si="60"/>
        <v>0</v>
      </c>
      <c r="AJ26" s="19">
        <f t="shared" si="61"/>
        <v>0</v>
      </c>
      <c r="AK26" s="19">
        <f t="shared" si="62"/>
        <v>0</v>
      </c>
      <c r="AL26" s="19">
        <f t="shared" si="63"/>
        <v>0</v>
      </c>
      <c r="AM26" s="19">
        <f t="shared" si="32"/>
        <v>0</v>
      </c>
      <c r="AN26" s="19">
        <f t="shared" si="3"/>
        <v>0</v>
      </c>
      <c r="AO26" s="19">
        <f t="shared" si="4"/>
        <v>502</v>
      </c>
      <c r="AP26" s="19">
        <f t="shared" si="5"/>
        <v>289</v>
      </c>
      <c r="AQ26" s="19">
        <f t="shared" si="6"/>
        <v>0</v>
      </c>
      <c r="AR26" s="19">
        <f t="shared" si="33"/>
        <v>0</v>
      </c>
      <c r="AS26" s="19">
        <f t="shared" si="34"/>
        <v>0</v>
      </c>
      <c r="AT26" s="19">
        <f t="shared" si="35"/>
        <v>0</v>
      </c>
      <c r="AU26" s="19">
        <f t="shared" si="36"/>
        <v>0</v>
      </c>
      <c r="AV26" s="19">
        <f t="shared" si="37"/>
        <v>0</v>
      </c>
      <c r="AW26" s="19">
        <f t="shared" si="7"/>
        <v>0</v>
      </c>
      <c r="AX26" s="19">
        <f t="shared" si="8"/>
        <v>0</v>
      </c>
      <c r="AY26" s="19">
        <f t="shared" si="9"/>
        <v>0</v>
      </c>
      <c r="AZ26" s="19">
        <f t="shared" si="10"/>
        <v>0</v>
      </c>
      <c r="BA26" s="19">
        <f t="shared" si="38"/>
        <v>791</v>
      </c>
      <c r="BB26" s="19">
        <f t="shared" si="11"/>
        <v>0</v>
      </c>
      <c r="BC26" s="19">
        <f t="shared" si="12"/>
        <v>0</v>
      </c>
      <c r="BE26" s="20">
        <f t="shared" si="13"/>
        <v>0</v>
      </c>
      <c r="BF26" s="20">
        <f t="shared" si="64"/>
        <v>0</v>
      </c>
      <c r="BG26" s="20">
        <f t="shared" si="65"/>
        <v>0</v>
      </c>
      <c r="BH26" s="20">
        <f t="shared" si="66"/>
        <v>0</v>
      </c>
      <c r="BI26" s="20">
        <f t="shared" si="67"/>
        <v>0</v>
      </c>
      <c r="BJ26" s="20">
        <f t="shared" si="68"/>
        <v>0</v>
      </c>
      <c r="BK26" s="20">
        <f t="shared" si="69"/>
        <v>0</v>
      </c>
      <c r="BL26" s="20">
        <f t="shared" si="70"/>
        <v>0</v>
      </c>
      <c r="BM26" s="20">
        <f t="shared" si="71"/>
        <v>0</v>
      </c>
      <c r="BN26" s="20">
        <f t="shared" si="72"/>
        <v>0</v>
      </c>
      <c r="BO26" s="8">
        <f t="shared" si="48"/>
        <v>0</v>
      </c>
      <c r="BP26" s="8">
        <f>IF('Men''s Epée'!$AN$3=TRUE,G26,0)</f>
        <v>0</v>
      </c>
      <c r="BQ26" s="8">
        <f>IF('Men''s Epée'!$AO$3=TRUE,I26,0)</f>
        <v>502</v>
      </c>
      <c r="BR26" s="8">
        <f>IF('Men''s Epée'!$AP$3=TRUE,K26,0)</f>
        <v>289</v>
      </c>
      <c r="BS26" s="8">
        <f>IF('Men''s Epée'!$AQ$3=TRUE,M26,0)</f>
        <v>0</v>
      </c>
      <c r="BT26" s="8">
        <f t="shared" si="49"/>
        <v>0</v>
      </c>
      <c r="BU26" s="8">
        <f t="shared" si="50"/>
        <v>0</v>
      </c>
      <c r="BV26" s="8">
        <f t="shared" si="51"/>
        <v>0</v>
      </c>
      <c r="BW26" s="8">
        <f t="shared" si="52"/>
        <v>0</v>
      </c>
      <c r="BX26" s="8">
        <f t="shared" si="53"/>
        <v>0</v>
      </c>
      <c r="BY26" s="20">
        <f t="shared" si="15"/>
        <v>0</v>
      </c>
      <c r="BZ26" s="20">
        <f t="shared" si="16"/>
        <v>0</v>
      </c>
      <c r="CA26" s="20">
        <f t="shared" si="17"/>
        <v>0</v>
      </c>
      <c r="CB26" s="20">
        <f t="shared" si="18"/>
        <v>0</v>
      </c>
      <c r="CC26" s="8">
        <f t="shared" si="54"/>
        <v>791</v>
      </c>
      <c r="CD26" s="8">
        <f t="shared" si="19"/>
        <v>0</v>
      </c>
      <c r="CE26" s="8">
        <f t="shared" si="20"/>
        <v>0</v>
      </c>
      <c r="CF26" s="8">
        <f t="shared" si="21"/>
        <v>791</v>
      </c>
    </row>
    <row r="27" spans="1:84" ht="13.5">
      <c r="A27" s="11" t="str">
        <f t="shared" si="0"/>
        <v>24</v>
      </c>
      <c r="B27" s="11" t="str">
        <f t="shared" si="22"/>
        <v>#</v>
      </c>
      <c r="C27" s="12" t="s">
        <v>388</v>
      </c>
      <c r="D27" s="13">
        <v>1987</v>
      </c>
      <c r="E27" s="41">
        <f>ROUND(IF('Men''s Epée'!$A$3=1,AM27+BA27,BO27+CC27),0)</f>
        <v>777</v>
      </c>
      <c r="F27" s="14">
        <v>31</v>
      </c>
      <c r="G27" s="16">
        <f>IF(OR('Men''s Epée'!$A$3=1,'Men''s Epée'!$AN$3=TRUE),IF(OR(F27&gt;=49,ISNUMBER(F27)=FALSE),0,VLOOKUP(F27,PointTable,G$3,TRUE)),0)</f>
        <v>277</v>
      </c>
      <c r="H27" s="15" t="s">
        <v>4</v>
      </c>
      <c r="I27" s="16">
        <f>IF(OR('Men''s Epée'!$A$3=1,'Men''s Epée'!$AO$3=TRUE),IF(OR(H27&gt;=49,ISNUMBER(H27)=FALSE),0,VLOOKUP(H27,PointTable,I$3,TRUE)),0)</f>
        <v>0</v>
      </c>
      <c r="J27" s="15">
        <v>31.5</v>
      </c>
      <c r="K27" s="16">
        <f>IF(OR('Men''s Epée'!$A$3=1,'Men''s Epée'!$AP$3=TRUE),IF(OR(J27&gt;=33,ISNUMBER(J27)=FALSE),0,VLOOKUP(J27,PointTable,K$3,TRUE)),0)</f>
        <v>276</v>
      </c>
      <c r="L27" s="15">
        <v>16</v>
      </c>
      <c r="M27" s="16">
        <f>IF(OR('Men''s Epée'!$A$3=1,'Men''s Epée'!$AQ$3=TRUE),IF(OR(L27&gt;=49,ISNUMBER(L27)=FALSE),0,VLOOKUP(L27,PointTable,M$3,TRUE)),0)</f>
        <v>500</v>
      </c>
      <c r="N27" s="17"/>
      <c r="O27" s="17"/>
      <c r="P27" s="17"/>
      <c r="Q27" s="17"/>
      <c r="R27" s="17"/>
      <c r="S27" s="17"/>
      <c r="T27" s="17"/>
      <c r="U27" s="17"/>
      <c r="V27" s="17"/>
      <c r="W27" s="18"/>
      <c r="X27" s="17"/>
      <c r="Y27" s="17"/>
      <c r="Z27" s="17"/>
      <c r="AA27" s="18"/>
      <c r="AC27" s="19">
        <f t="shared" si="1"/>
        <v>0</v>
      </c>
      <c r="AD27" s="19">
        <f t="shared" si="55"/>
        <v>0</v>
      </c>
      <c r="AE27" s="19">
        <f t="shared" si="56"/>
        <v>0</v>
      </c>
      <c r="AF27" s="19">
        <f t="shared" si="57"/>
        <v>0</v>
      </c>
      <c r="AG27" s="19">
        <f t="shared" si="58"/>
        <v>0</v>
      </c>
      <c r="AH27" s="19">
        <f t="shared" si="59"/>
        <v>0</v>
      </c>
      <c r="AI27" s="19">
        <f t="shared" si="60"/>
        <v>0</v>
      </c>
      <c r="AJ27" s="19">
        <f t="shared" si="61"/>
        <v>0</v>
      </c>
      <c r="AK27" s="19">
        <f t="shared" si="62"/>
        <v>0</v>
      </c>
      <c r="AL27" s="19">
        <f t="shared" si="63"/>
        <v>0</v>
      </c>
      <c r="AM27" s="19">
        <f t="shared" si="32"/>
        <v>0</v>
      </c>
      <c r="AN27" s="19">
        <f t="shared" si="3"/>
        <v>277</v>
      </c>
      <c r="AO27" s="19">
        <f t="shared" si="4"/>
        <v>0</v>
      </c>
      <c r="AP27" s="19">
        <f t="shared" si="5"/>
        <v>276</v>
      </c>
      <c r="AQ27" s="19">
        <f t="shared" si="6"/>
        <v>500</v>
      </c>
      <c r="AR27" s="19">
        <f t="shared" si="33"/>
        <v>0</v>
      </c>
      <c r="AS27" s="19">
        <f t="shared" si="34"/>
        <v>0</v>
      </c>
      <c r="AT27" s="19">
        <f t="shared" si="35"/>
        <v>0</v>
      </c>
      <c r="AU27" s="19">
        <f t="shared" si="36"/>
        <v>0</v>
      </c>
      <c r="AV27" s="19">
        <f t="shared" si="37"/>
        <v>0</v>
      </c>
      <c r="AW27" s="19">
        <f t="shared" si="7"/>
        <v>0</v>
      </c>
      <c r="AX27" s="19">
        <f t="shared" si="8"/>
        <v>0</v>
      </c>
      <c r="AY27" s="19">
        <f t="shared" si="9"/>
        <v>0</v>
      </c>
      <c r="AZ27" s="19">
        <f t="shared" si="10"/>
        <v>0</v>
      </c>
      <c r="BA27" s="19">
        <f t="shared" si="38"/>
        <v>777</v>
      </c>
      <c r="BB27" s="19">
        <f t="shared" si="11"/>
        <v>0</v>
      </c>
      <c r="BC27" s="19">
        <f t="shared" si="12"/>
        <v>0</v>
      </c>
      <c r="BE27" s="20">
        <f t="shared" si="13"/>
        <v>0</v>
      </c>
      <c r="BF27" s="20">
        <f t="shared" si="64"/>
        <v>0</v>
      </c>
      <c r="BG27" s="20">
        <f t="shared" si="65"/>
        <v>0</v>
      </c>
      <c r="BH27" s="20">
        <f t="shared" si="66"/>
        <v>0</v>
      </c>
      <c r="BI27" s="20">
        <f t="shared" si="67"/>
        <v>0</v>
      </c>
      <c r="BJ27" s="20">
        <f t="shared" si="68"/>
        <v>0</v>
      </c>
      <c r="BK27" s="20">
        <f t="shared" si="69"/>
        <v>0</v>
      </c>
      <c r="BL27" s="20">
        <f t="shared" si="70"/>
        <v>0</v>
      </c>
      <c r="BM27" s="20">
        <f t="shared" si="71"/>
        <v>0</v>
      </c>
      <c r="BN27" s="20">
        <f t="shared" si="72"/>
        <v>0</v>
      </c>
      <c r="BO27" s="8">
        <f t="shared" si="48"/>
        <v>0</v>
      </c>
      <c r="BP27" s="8">
        <f>IF('Men''s Epée'!$AN$3=TRUE,G27,0)</f>
        <v>277</v>
      </c>
      <c r="BQ27" s="8">
        <f>IF('Men''s Epée'!$AO$3=TRUE,I27,0)</f>
        <v>0</v>
      </c>
      <c r="BR27" s="8">
        <f>IF('Men''s Epée'!$AP$3=TRUE,K27,0)</f>
        <v>276</v>
      </c>
      <c r="BS27" s="8">
        <f>IF('Men''s Epée'!$AQ$3=TRUE,M27,0)</f>
        <v>500</v>
      </c>
      <c r="BT27" s="8">
        <f t="shared" si="49"/>
        <v>0</v>
      </c>
      <c r="BU27" s="8">
        <f t="shared" si="50"/>
        <v>0</v>
      </c>
      <c r="BV27" s="8">
        <f t="shared" si="51"/>
        <v>0</v>
      </c>
      <c r="BW27" s="8">
        <f t="shared" si="52"/>
        <v>0</v>
      </c>
      <c r="BX27" s="8">
        <f t="shared" si="53"/>
        <v>0</v>
      </c>
      <c r="BY27" s="20">
        <f t="shared" si="15"/>
        <v>0</v>
      </c>
      <c r="BZ27" s="20">
        <f t="shared" si="16"/>
        <v>0</v>
      </c>
      <c r="CA27" s="20">
        <f t="shared" si="17"/>
        <v>0</v>
      </c>
      <c r="CB27" s="20">
        <f t="shared" si="18"/>
        <v>0</v>
      </c>
      <c r="CC27" s="8">
        <f t="shared" si="54"/>
        <v>777</v>
      </c>
      <c r="CD27" s="8">
        <f t="shared" si="19"/>
        <v>0</v>
      </c>
      <c r="CE27" s="8">
        <f t="shared" si="20"/>
        <v>0</v>
      </c>
      <c r="CF27" s="8">
        <f t="shared" si="21"/>
        <v>777</v>
      </c>
    </row>
    <row r="28" spans="1:84" ht="13.5">
      <c r="A28" s="11" t="str">
        <f t="shared" si="0"/>
        <v>25</v>
      </c>
      <c r="B28" s="11" t="str">
        <f t="shared" si="22"/>
        <v>#</v>
      </c>
      <c r="C28" s="12" t="s">
        <v>169</v>
      </c>
      <c r="D28" s="13">
        <v>1988</v>
      </c>
      <c r="E28" s="41">
        <f>ROUND(IF('Men''s Epée'!$A$3=1,AM28+BA28,BO28+CC28),0)</f>
        <v>690</v>
      </c>
      <c r="F28" s="14">
        <v>22</v>
      </c>
      <c r="G28" s="16">
        <f>IF(OR('Men''s Epée'!$A$3=1,'Men''s Epée'!$AN$3=TRUE),IF(OR(F28&gt;=49,ISNUMBER(F28)=FALSE),0,VLOOKUP(F28,PointTable,G$3,TRUE)),0)</f>
        <v>340</v>
      </c>
      <c r="H28" s="15">
        <v>26</v>
      </c>
      <c r="I28" s="16">
        <f>IF(OR('Men''s Epée'!$A$3=1,'Men''s Epée'!$AO$3=TRUE),IF(OR(H28&gt;=49,ISNUMBER(H28)=FALSE),0,VLOOKUP(H28,PointTable,I$3,TRUE)),0)</f>
        <v>287</v>
      </c>
      <c r="J28" s="15">
        <v>17</v>
      </c>
      <c r="K28" s="16">
        <f>IF(OR('Men''s Epée'!$A$3=1,'Men''s Epée'!$AP$3=TRUE),IF(OR(J28&gt;=33,ISNUMBER(J28)=FALSE),0,VLOOKUP(J28,PointTable,K$3,TRUE)),0)</f>
        <v>350</v>
      </c>
      <c r="L28" s="15">
        <v>31</v>
      </c>
      <c r="M28" s="16">
        <f>IF(OR('Men''s Epée'!$A$3=1,'Men''s Epée'!$AQ$3=TRUE),IF(OR(L28&gt;=49,ISNUMBER(L28)=FALSE),0,VLOOKUP(L28,PointTable,M$3,TRUE)),0)</f>
        <v>280</v>
      </c>
      <c r="N28" s="17"/>
      <c r="O28" s="17"/>
      <c r="P28" s="17"/>
      <c r="Q28" s="17"/>
      <c r="R28" s="17"/>
      <c r="S28" s="17"/>
      <c r="T28" s="17"/>
      <c r="U28" s="17"/>
      <c r="V28" s="17"/>
      <c r="W28" s="18"/>
      <c r="X28" s="17"/>
      <c r="Y28" s="17"/>
      <c r="Z28" s="17"/>
      <c r="AA28" s="18"/>
      <c r="AC28" s="19">
        <f t="shared" si="1"/>
        <v>0</v>
      </c>
      <c r="AD28" s="19">
        <f t="shared" si="55"/>
        <v>0</v>
      </c>
      <c r="AE28" s="19">
        <f t="shared" si="56"/>
        <v>0</v>
      </c>
      <c r="AF28" s="19">
        <f t="shared" si="57"/>
        <v>0</v>
      </c>
      <c r="AG28" s="19">
        <f t="shared" si="58"/>
        <v>0</v>
      </c>
      <c r="AH28" s="19">
        <f t="shared" si="59"/>
        <v>0</v>
      </c>
      <c r="AI28" s="19">
        <f t="shared" si="60"/>
        <v>0</v>
      </c>
      <c r="AJ28" s="19">
        <f t="shared" si="61"/>
        <v>0</v>
      </c>
      <c r="AK28" s="19">
        <f t="shared" si="62"/>
        <v>0</v>
      </c>
      <c r="AL28" s="19">
        <f t="shared" si="63"/>
        <v>0</v>
      </c>
      <c r="AM28" s="19">
        <f t="shared" si="32"/>
        <v>0</v>
      </c>
      <c r="AN28" s="19">
        <f t="shared" si="3"/>
        <v>340</v>
      </c>
      <c r="AO28" s="19">
        <f t="shared" si="4"/>
        <v>287</v>
      </c>
      <c r="AP28" s="19">
        <f t="shared" si="5"/>
        <v>350</v>
      </c>
      <c r="AQ28" s="19">
        <f t="shared" si="6"/>
        <v>280</v>
      </c>
      <c r="AR28" s="19">
        <f t="shared" si="33"/>
        <v>0</v>
      </c>
      <c r="AS28" s="19">
        <f t="shared" si="34"/>
        <v>0</v>
      </c>
      <c r="AT28" s="19">
        <f t="shared" si="35"/>
        <v>0</v>
      </c>
      <c r="AU28" s="19">
        <f t="shared" si="36"/>
        <v>0</v>
      </c>
      <c r="AV28" s="19">
        <f t="shared" si="37"/>
        <v>0</v>
      </c>
      <c r="AW28" s="19">
        <f t="shared" si="7"/>
        <v>0</v>
      </c>
      <c r="AX28" s="19">
        <f t="shared" si="8"/>
        <v>0</v>
      </c>
      <c r="AY28" s="19">
        <f t="shared" si="9"/>
        <v>0</v>
      </c>
      <c r="AZ28" s="19">
        <f t="shared" si="10"/>
        <v>0</v>
      </c>
      <c r="BA28" s="19">
        <f t="shared" si="38"/>
        <v>690</v>
      </c>
      <c r="BB28" s="19">
        <f t="shared" si="11"/>
        <v>0</v>
      </c>
      <c r="BC28" s="19">
        <f t="shared" si="12"/>
        <v>0</v>
      </c>
      <c r="BE28" s="20">
        <f t="shared" si="13"/>
        <v>0</v>
      </c>
      <c r="BF28" s="20">
        <f t="shared" si="64"/>
        <v>0</v>
      </c>
      <c r="BG28" s="20">
        <f t="shared" si="65"/>
        <v>0</v>
      </c>
      <c r="BH28" s="20">
        <f t="shared" si="66"/>
        <v>0</v>
      </c>
      <c r="BI28" s="20">
        <f t="shared" si="67"/>
        <v>0</v>
      </c>
      <c r="BJ28" s="20">
        <f t="shared" si="68"/>
        <v>0</v>
      </c>
      <c r="BK28" s="20">
        <f t="shared" si="69"/>
        <v>0</v>
      </c>
      <c r="BL28" s="20">
        <f t="shared" si="70"/>
        <v>0</v>
      </c>
      <c r="BM28" s="20">
        <f t="shared" si="71"/>
        <v>0</v>
      </c>
      <c r="BN28" s="20">
        <f t="shared" si="72"/>
        <v>0</v>
      </c>
      <c r="BO28" s="8">
        <f t="shared" si="48"/>
        <v>0</v>
      </c>
      <c r="BP28" s="8">
        <f>IF('Men''s Epée'!$AN$3=TRUE,G28,0)</f>
        <v>340</v>
      </c>
      <c r="BQ28" s="8">
        <f>IF('Men''s Epée'!$AO$3=TRUE,I28,0)</f>
        <v>287</v>
      </c>
      <c r="BR28" s="8">
        <f>IF('Men''s Epée'!$AP$3=TRUE,K28,0)</f>
        <v>350</v>
      </c>
      <c r="BS28" s="8">
        <f>IF('Men''s Epée'!$AQ$3=TRUE,M28,0)</f>
        <v>280</v>
      </c>
      <c r="BT28" s="8">
        <f t="shared" si="49"/>
        <v>0</v>
      </c>
      <c r="BU28" s="8">
        <f t="shared" si="50"/>
        <v>0</v>
      </c>
      <c r="BV28" s="8">
        <f t="shared" si="51"/>
        <v>0</v>
      </c>
      <c r="BW28" s="8">
        <f t="shared" si="52"/>
        <v>0</v>
      </c>
      <c r="BX28" s="8">
        <f t="shared" si="53"/>
        <v>0</v>
      </c>
      <c r="BY28" s="20">
        <f t="shared" si="15"/>
        <v>0</v>
      </c>
      <c r="BZ28" s="20">
        <f t="shared" si="16"/>
        <v>0</v>
      </c>
      <c r="CA28" s="20">
        <f t="shared" si="17"/>
        <v>0</v>
      </c>
      <c r="CB28" s="20">
        <f t="shared" si="18"/>
        <v>0</v>
      </c>
      <c r="CC28" s="8">
        <f t="shared" si="54"/>
        <v>690</v>
      </c>
      <c r="CD28" s="8">
        <f t="shared" si="19"/>
        <v>0</v>
      </c>
      <c r="CE28" s="8">
        <f t="shared" si="20"/>
        <v>0</v>
      </c>
      <c r="CF28" s="8">
        <f t="shared" si="21"/>
        <v>690</v>
      </c>
    </row>
    <row r="29" spans="1:84" ht="13.5">
      <c r="A29" s="11" t="str">
        <f t="shared" si="0"/>
        <v>26</v>
      </c>
      <c r="B29" s="11" t="str">
        <f t="shared" si="22"/>
        <v>#</v>
      </c>
      <c r="C29" s="12" t="s">
        <v>363</v>
      </c>
      <c r="D29" s="13">
        <v>1987</v>
      </c>
      <c r="E29" s="41">
        <f>ROUND(IF('Men''s Epée'!$A$3=1,AM29+BA29,BO29+CC29),0)</f>
        <v>688</v>
      </c>
      <c r="F29" s="14" t="s">
        <v>4</v>
      </c>
      <c r="G29" s="16">
        <f>IF(OR('Men''s Epée'!$A$3=1,'Men''s Epée'!$AN$3=TRUE),IF(OR(F29&gt;=49,ISNUMBER(F29)=FALSE),0,VLOOKUP(F29,PointTable,G$3,TRUE)),0)</f>
        <v>0</v>
      </c>
      <c r="H29" s="15" t="s">
        <v>4</v>
      </c>
      <c r="I29" s="16">
        <f>IF(OR('Men''s Epée'!$A$3=1,'Men''s Epée'!$AO$3=TRUE),IF(OR(H29&gt;=49,ISNUMBER(H29)=FALSE),0,VLOOKUP(H29,PointTable,I$3,TRUE)),0)</f>
        <v>0</v>
      </c>
      <c r="J29" s="15">
        <v>23</v>
      </c>
      <c r="K29" s="16">
        <f>IF(OR('Men''s Epée'!$A$3=1,'Men''s Epée'!$AP$3=TRUE),IF(OR(J29&gt;=33,ISNUMBER(J29)=FALSE),0,VLOOKUP(J29,PointTable,K$3,TRUE)),0)</f>
        <v>338</v>
      </c>
      <c r="L29" s="15">
        <v>17</v>
      </c>
      <c r="M29" s="16">
        <f>IF(OR('Men''s Epée'!$A$3=1,'Men''s Epée'!$AQ$3=TRUE),IF(OR(L29&gt;=49,ISNUMBER(L29)=FALSE),0,VLOOKUP(L29,PointTable,M$3,TRUE)),0)</f>
        <v>350</v>
      </c>
      <c r="N29" s="17"/>
      <c r="O29" s="17"/>
      <c r="P29" s="17"/>
      <c r="Q29" s="17"/>
      <c r="R29" s="17"/>
      <c r="S29" s="17"/>
      <c r="T29" s="17"/>
      <c r="U29" s="17"/>
      <c r="V29" s="17"/>
      <c r="W29" s="18"/>
      <c r="X29" s="17"/>
      <c r="Y29" s="17"/>
      <c r="Z29" s="17"/>
      <c r="AA29" s="18"/>
      <c r="AC29" s="19">
        <f t="shared" si="1"/>
        <v>0</v>
      </c>
      <c r="AD29" s="19">
        <f t="shared" si="55"/>
        <v>0</v>
      </c>
      <c r="AE29" s="19">
        <f t="shared" si="56"/>
        <v>0</v>
      </c>
      <c r="AF29" s="19">
        <f t="shared" si="57"/>
        <v>0</v>
      </c>
      <c r="AG29" s="19">
        <f t="shared" si="58"/>
        <v>0</v>
      </c>
      <c r="AH29" s="19">
        <f t="shared" si="59"/>
        <v>0</v>
      </c>
      <c r="AI29" s="19">
        <f t="shared" si="60"/>
        <v>0</v>
      </c>
      <c r="AJ29" s="19">
        <f t="shared" si="61"/>
        <v>0</v>
      </c>
      <c r="AK29" s="19">
        <f t="shared" si="62"/>
        <v>0</v>
      </c>
      <c r="AL29" s="19">
        <f t="shared" si="63"/>
        <v>0</v>
      </c>
      <c r="AM29" s="19">
        <f t="shared" si="32"/>
        <v>0</v>
      </c>
      <c r="AN29" s="19">
        <f t="shared" si="3"/>
        <v>0</v>
      </c>
      <c r="AO29" s="19">
        <f t="shared" si="4"/>
        <v>0</v>
      </c>
      <c r="AP29" s="19">
        <f t="shared" si="5"/>
        <v>338</v>
      </c>
      <c r="AQ29" s="19">
        <f t="shared" si="6"/>
        <v>350</v>
      </c>
      <c r="AR29" s="19">
        <f t="shared" si="33"/>
        <v>0</v>
      </c>
      <c r="AS29" s="19">
        <f t="shared" si="34"/>
        <v>0</v>
      </c>
      <c r="AT29" s="19">
        <f t="shared" si="35"/>
        <v>0</v>
      </c>
      <c r="AU29" s="19">
        <f t="shared" si="36"/>
        <v>0</v>
      </c>
      <c r="AV29" s="19">
        <f t="shared" si="37"/>
        <v>0</v>
      </c>
      <c r="AW29" s="19">
        <f t="shared" si="7"/>
        <v>0</v>
      </c>
      <c r="AX29" s="19">
        <f t="shared" si="8"/>
        <v>0</v>
      </c>
      <c r="AY29" s="19">
        <f t="shared" si="9"/>
        <v>0</v>
      </c>
      <c r="AZ29" s="19">
        <f t="shared" si="10"/>
        <v>0</v>
      </c>
      <c r="BA29" s="19">
        <f t="shared" si="38"/>
        <v>688</v>
      </c>
      <c r="BB29" s="19">
        <f t="shared" si="11"/>
        <v>0</v>
      </c>
      <c r="BC29" s="19">
        <f t="shared" si="12"/>
        <v>0</v>
      </c>
      <c r="BE29" s="20">
        <f t="shared" si="13"/>
        <v>0</v>
      </c>
      <c r="BF29" s="20">
        <f t="shared" si="64"/>
        <v>0</v>
      </c>
      <c r="BG29" s="20">
        <f t="shared" si="65"/>
        <v>0</v>
      </c>
      <c r="BH29" s="20">
        <f t="shared" si="66"/>
        <v>0</v>
      </c>
      <c r="BI29" s="20">
        <f t="shared" si="67"/>
        <v>0</v>
      </c>
      <c r="BJ29" s="20">
        <f t="shared" si="68"/>
        <v>0</v>
      </c>
      <c r="BK29" s="20">
        <f t="shared" si="69"/>
        <v>0</v>
      </c>
      <c r="BL29" s="20">
        <f t="shared" si="70"/>
        <v>0</v>
      </c>
      <c r="BM29" s="20">
        <f t="shared" si="71"/>
        <v>0</v>
      </c>
      <c r="BN29" s="20">
        <f t="shared" si="72"/>
        <v>0</v>
      </c>
      <c r="BO29" s="8">
        <f t="shared" si="48"/>
        <v>0</v>
      </c>
      <c r="BP29" s="8">
        <f>IF('Men''s Epée'!$AN$3=TRUE,G29,0)</f>
        <v>0</v>
      </c>
      <c r="BQ29" s="8">
        <f>IF('Men''s Epée'!$AO$3=TRUE,I29,0)</f>
        <v>0</v>
      </c>
      <c r="BR29" s="8">
        <f>IF('Men''s Epée'!$AP$3=TRUE,K29,0)</f>
        <v>338</v>
      </c>
      <c r="BS29" s="8">
        <f>IF('Men''s Epée'!$AQ$3=TRUE,M29,0)</f>
        <v>350</v>
      </c>
      <c r="BT29" s="8">
        <f t="shared" si="49"/>
        <v>0</v>
      </c>
      <c r="BU29" s="8">
        <f t="shared" si="50"/>
        <v>0</v>
      </c>
      <c r="BV29" s="8">
        <f t="shared" si="51"/>
        <v>0</v>
      </c>
      <c r="BW29" s="8">
        <f t="shared" si="52"/>
        <v>0</v>
      </c>
      <c r="BX29" s="8">
        <f t="shared" si="53"/>
        <v>0</v>
      </c>
      <c r="BY29" s="20">
        <f t="shared" si="15"/>
        <v>0</v>
      </c>
      <c r="BZ29" s="20">
        <f t="shared" si="16"/>
        <v>0</v>
      </c>
      <c r="CA29" s="20">
        <f t="shared" si="17"/>
        <v>0</v>
      </c>
      <c r="CB29" s="20">
        <f t="shared" si="18"/>
        <v>0</v>
      </c>
      <c r="CC29" s="8">
        <f t="shared" si="54"/>
        <v>688</v>
      </c>
      <c r="CD29" s="8">
        <f t="shared" si="19"/>
        <v>0</v>
      </c>
      <c r="CE29" s="8">
        <f t="shared" si="20"/>
        <v>0</v>
      </c>
      <c r="CF29" s="8">
        <f t="shared" si="21"/>
        <v>688</v>
      </c>
    </row>
    <row r="30" spans="1:84" ht="13.5">
      <c r="A30" s="11" t="str">
        <f t="shared" si="0"/>
        <v>27</v>
      </c>
      <c r="B30" s="11" t="str">
        <f t="shared" si="22"/>
        <v>#</v>
      </c>
      <c r="C30" s="12" t="s">
        <v>251</v>
      </c>
      <c r="D30" s="13">
        <v>1986</v>
      </c>
      <c r="E30" s="41">
        <f>ROUND(IF('Men''s Epée'!$A$3=1,AM30+BA30,BO30+CC30),0)</f>
        <v>681</v>
      </c>
      <c r="F30" s="14">
        <v>24</v>
      </c>
      <c r="G30" s="16">
        <f>IF(OR('Men''s Epée'!$A$3=1,'Men''s Epée'!$AN$3=TRUE),IF(OR(F30&gt;=49,ISNUMBER(F30)=FALSE),0,VLOOKUP(F30,PointTable,G$3,TRUE)),0)</f>
        <v>336</v>
      </c>
      <c r="H30" s="15" t="s">
        <v>4</v>
      </c>
      <c r="I30" s="16">
        <f>IF(OR('Men''s Epée'!$A$3=1,'Men''s Epée'!$AO$3=TRUE),IF(OR(H30&gt;=49,ISNUMBER(H30)=FALSE),0,VLOOKUP(H30,PointTable,I$3,TRUE)),0)</f>
        <v>0</v>
      </c>
      <c r="J30" s="15" t="s">
        <v>4</v>
      </c>
      <c r="K30" s="16">
        <f>IF(OR('Men''s Epée'!$A$3=1,'Men''s Epée'!$AP$3=TRUE),IF(OR(J30&gt;=33,ISNUMBER(J30)=FALSE),0,VLOOKUP(J30,PointTable,K$3,TRUE)),0)</f>
        <v>0</v>
      </c>
      <c r="L30" s="15">
        <v>18</v>
      </c>
      <c r="M30" s="16">
        <f>IF(OR('Men''s Epée'!$A$3=1,'Men''s Epée'!$AQ$3=TRUE),IF(OR(L30&gt;=49,ISNUMBER(L30)=FALSE),0,VLOOKUP(L30,PointTable,M$3,TRUE)),0)</f>
        <v>345</v>
      </c>
      <c r="N30" s="17"/>
      <c r="O30" s="17"/>
      <c r="P30" s="17"/>
      <c r="Q30" s="17"/>
      <c r="R30" s="17"/>
      <c r="S30" s="17"/>
      <c r="T30" s="17"/>
      <c r="U30" s="17"/>
      <c r="V30" s="17"/>
      <c r="W30" s="18"/>
      <c r="X30" s="17"/>
      <c r="Y30" s="17"/>
      <c r="Z30" s="17"/>
      <c r="AA30" s="18"/>
      <c r="AC30" s="19">
        <f t="shared" si="1"/>
        <v>0</v>
      </c>
      <c r="AD30" s="19">
        <f t="shared" si="55"/>
        <v>0</v>
      </c>
      <c r="AE30" s="19">
        <f t="shared" si="56"/>
        <v>0</v>
      </c>
      <c r="AF30" s="19">
        <f t="shared" si="57"/>
        <v>0</v>
      </c>
      <c r="AG30" s="19">
        <f t="shared" si="58"/>
        <v>0</v>
      </c>
      <c r="AH30" s="19">
        <f t="shared" si="59"/>
        <v>0</v>
      </c>
      <c r="AI30" s="19">
        <f t="shared" si="60"/>
        <v>0</v>
      </c>
      <c r="AJ30" s="19">
        <f t="shared" si="61"/>
        <v>0</v>
      </c>
      <c r="AK30" s="19">
        <f t="shared" si="62"/>
        <v>0</v>
      </c>
      <c r="AL30" s="19">
        <f t="shared" si="63"/>
        <v>0</v>
      </c>
      <c r="AM30" s="19">
        <f t="shared" si="32"/>
        <v>0</v>
      </c>
      <c r="AN30" s="19">
        <f t="shared" si="3"/>
        <v>336</v>
      </c>
      <c r="AO30" s="19">
        <f t="shared" si="4"/>
        <v>0</v>
      </c>
      <c r="AP30" s="19">
        <f t="shared" si="5"/>
        <v>0</v>
      </c>
      <c r="AQ30" s="19">
        <f t="shared" si="6"/>
        <v>345</v>
      </c>
      <c r="AR30" s="19">
        <f t="shared" si="33"/>
        <v>0</v>
      </c>
      <c r="AS30" s="19">
        <f t="shared" si="34"/>
        <v>0</v>
      </c>
      <c r="AT30" s="19">
        <f t="shared" si="35"/>
        <v>0</v>
      </c>
      <c r="AU30" s="19">
        <f t="shared" si="36"/>
        <v>0</v>
      </c>
      <c r="AV30" s="19">
        <f t="shared" si="37"/>
        <v>0</v>
      </c>
      <c r="AW30" s="19">
        <f t="shared" si="7"/>
        <v>0</v>
      </c>
      <c r="AX30" s="19">
        <f t="shared" si="8"/>
        <v>0</v>
      </c>
      <c r="AY30" s="19">
        <f t="shared" si="9"/>
        <v>0</v>
      </c>
      <c r="AZ30" s="19">
        <f t="shared" si="10"/>
        <v>0</v>
      </c>
      <c r="BA30" s="19">
        <f t="shared" si="38"/>
        <v>681</v>
      </c>
      <c r="BB30" s="19">
        <f t="shared" si="11"/>
        <v>0</v>
      </c>
      <c r="BC30" s="19">
        <f t="shared" si="12"/>
        <v>0</v>
      </c>
      <c r="BE30" s="20">
        <f t="shared" si="13"/>
        <v>0</v>
      </c>
      <c r="BF30" s="20">
        <f t="shared" si="64"/>
        <v>0</v>
      </c>
      <c r="BG30" s="20">
        <f t="shared" si="65"/>
        <v>0</v>
      </c>
      <c r="BH30" s="20">
        <f t="shared" si="66"/>
        <v>0</v>
      </c>
      <c r="BI30" s="20">
        <f t="shared" si="67"/>
        <v>0</v>
      </c>
      <c r="BJ30" s="20">
        <f t="shared" si="68"/>
        <v>0</v>
      </c>
      <c r="BK30" s="20">
        <f t="shared" si="69"/>
        <v>0</v>
      </c>
      <c r="BL30" s="20">
        <f t="shared" si="70"/>
        <v>0</v>
      </c>
      <c r="BM30" s="20">
        <f t="shared" si="71"/>
        <v>0</v>
      </c>
      <c r="BN30" s="20">
        <f t="shared" si="72"/>
        <v>0</v>
      </c>
      <c r="BO30" s="8">
        <f t="shared" si="48"/>
        <v>0</v>
      </c>
      <c r="BP30" s="8">
        <f>IF('Men''s Epée'!$AN$3=TRUE,G30,0)</f>
        <v>336</v>
      </c>
      <c r="BQ30" s="8">
        <f>IF('Men''s Epée'!$AO$3=TRUE,I30,0)</f>
        <v>0</v>
      </c>
      <c r="BR30" s="8">
        <f>IF('Men''s Epée'!$AP$3=TRUE,K30,0)</f>
        <v>0</v>
      </c>
      <c r="BS30" s="8">
        <f>IF('Men''s Epée'!$AQ$3=TRUE,M30,0)</f>
        <v>345</v>
      </c>
      <c r="BT30" s="8">
        <f t="shared" si="49"/>
        <v>0</v>
      </c>
      <c r="BU30" s="8">
        <f t="shared" si="50"/>
        <v>0</v>
      </c>
      <c r="BV30" s="8">
        <f t="shared" si="51"/>
        <v>0</v>
      </c>
      <c r="BW30" s="8">
        <f t="shared" si="52"/>
        <v>0</v>
      </c>
      <c r="BX30" s="8">
        <f t="shared" si="53"/>
        <v>0</v>
      </c>
      <c r="BY30" s="20">
        <f t="shared" si="15"/>
        <v>0</v>
      </c>
      <c r="BZ30" s="20">
        <f t="shared" si="16"/>
        <v>0</v>
      </c>
      <c r="CA30" s="20">
        <f t="shared" si="17"/>
        <v>0</v>
      </c>
      <c r="CB30" s="20">
        <f t="shared" si="18"/>
        <v>0</v>
      </c>
      <c r="CC30" s="8">
        <f t="shared" si="54"/>
        <v>681</v>
      </c>
      <c r="CD30" s="8">
        <f t="shared" si="19"/>
        <v>0</v>
      </c>
      <c r="CE30" s="8">
        <f t="shared" si="20"/>
        <v>0</v>
      </c>
      <c r="CF30" s="8">
        <f t="shared" si="21"/>
        <v>681</v>
      </c>
    </row>
    <row r="31" spans="1:84" ht="13.5">
      <c r="A31" s="11" t="str">
        <f t="shared" si="0"/>
        <v>28</v>
      </c>
      <c r="B31" s="11" t="str">
        <f t="shared" si="22"/>
        <v>#</v>
      </c>
      <c r="C31" s="12" t="s">
        <v>168</v>
      </c>
      <c r="D31" s="13">
        <v>1984</v>
      </c>
      <c r="E31" s="41">
        <f>ROUND(IF('Men''s Epée'!$A$3=1,AM31+BA31,BO31+CC31),0)</f>
        <v>678</v>
      </c>
      <c r="F31" s="14" t="s">
        <v>4</v>
      </c>
      <c r="G31" s="16">
        <f>IF(OR('Men''s Epée'!$A$3=1,'Men''s Epée'!$AN$3=TRUE),IF(OR(F31&gt;=49,ISNUMBER(F31)=FALSE),0,VLOOKUP(F31,PointTable,G$3,TRUE)),0)</f>
        <v>0</v>
      </c>
      <c r="H31" s="15">
        <v>23</v>
      </c>
      <c r="I31" s="16">
        <f>IF(OR('Men''s Epée'!$A$3=1,'Men''s Epée'!$AO$3=TRUE),IF(OR(H31&gt;=49,ISNUMBER(H31)=FALSE),0,VLOOKUP(H31,PointTable,I$3,TRUE)),0)</f>
        <v>338</v>
      </c>
      <c r="J31" s="15" t="s">
        <v>4</v>
      </c>
      <c r="K31" s="16">
        <f>IF(OR('Men''s Epée'!$A$3=1,'Men''s Epée'!$AP$3=TRUE),IF(OR(J31&gt;=33,ISNUMBER(J31)=FALSE),0,VLOOKUP(J31,PointTable,K$3,TRUE)),0)</f>
        <v>0</v>
      </c>
      <c r="L31" s="15">
        <v>19</v>
      </c>
      <c r="M31" s="16">
        <f>IF(OR('Men''s Epée'!$A$3=1,'Men''s Epée'!$AQ$3=TRUE),IF(OR(L31&gt;=49,ISNUMBER(L31)=FALSE),0,VLOOKUP(L31,PointTable,M$3,TRUE)),0)</f>
        <v>340</v>
      </c>
      <c r="N31" s="17"/>
      <c r="O31" s="17"/>
      <c r="P31" s="17"/>
      <c r="Q31" s="17"/>
      <c r="R31" s="17"/>
      <c r="S31" s="17"/>
      <c r="T31" s="17"/>
      <c r="U31" s="17"/>
      <c r="V31" s="17"/>
      <c r="W31" s="18"/>
      <c r="X31" s="17"/>
      <c r="Y31" s="17"/>
      <c r="Z31" s="17"/>
      <c r="AA31" s="18"/>
      <c r="AC31" s="19">
        <f t="shared" si="1"/>
        <v>0</v>
      </c>
      <c r="AD31" s="19">
        <f t="shared" si="55"/>
        <v>0</v>
      </c>
      <c r="AE31" s="19">
        <f t="shared" si="56"/>
        <v>0</v>
      </c>
      <c r="AF31" s="19">
        <f t="shared" si="57"/>
        <v>0</v>
      </c>
      <c r="AG31" s="19">
        <f t="shared" si="58"/>
        <v>0</v>
      </c>
      <c r="AH31" s="19">
        <f t="shared" si="59"/>
        <v>0</v>
      </c>
      <c r="AI31" s="19">
        <f t="shared" si="60"/>
        <v>0</v>
      </c>
      <c r="AJ31" s="19">
        <f t="shared" si="61"/>
        <v>0</v>
      </c>
      <c r="AK31" s="19">
        <f t="shared" si="62"/>
        <v>0</v>
      </c>
      <c r="AL31" s="19">
        <f t="shared" si="63"/>
        <v>0</v>
      </c>
      <c r="AM31" s="19">
        <f t="shared" si="32"/>
        <v>0</v>
      </c>
      <c r="AN31" s="19">
        <f t="shared" si="3"/>
        <v>0</v>
      </c>
      <c r="AO31" s="19">
        <f t="shared" si="4"/>
        <v>338</v>
      </c>
      <c r="AP31" s="19">
        <f t="shared" si="5"/>
        <v>0</v>
      </c>
      <c r="AQ31" s="19">
        <f t="shared" si="6"/>
        <v>340</v>
      </c>
      <c r="AR31" s="19">
        <f t="shared" si="33"/>
        <v>0</v>
      </c>
      <c r="AS31" s="19">
        <f t="shared" si="34"/>
        <v>0</v>
      </c>
      <c r="AT31" s="19">
        <f t="shared" si="35"/>
        <v>0</v>
      </c>
      <c r="AU31" s="19">
        <f t="shared" si="36"/>
        <v>0</v>
      </c>
      <c r="AV31" s="19">
        <f t="shared" si="37"/>
        <v>0</v>
      </c>
      <c r="AW31" s="19">
        <f t="shared" si="7"/>
        <v>0</v>
      </c>
      <c r="AX31" s="19">
        <f t="shared" si="8"/>
        <v>0</v>
      </c>
      <c r="AY31" s="19">
        <f t="shared" si="9"/>
        <v>0</v>
      </c>
      <c r="AZ31" s="19">
        <f t="shared" si="10"/>
        <v>0</v>
      </c>
      <c r="BA31" s="19">
        <f t="shared" si="38"/>
        <v>678</v>
      </c>
      <c r="BB31" s="19">
        <f t="shared" si="11"/>
        <v>0</v>
      </c>
      <c r="BC31" s="19">
        <f t="shared" si="12"/>
        <v>0</v>
      </c>
      <c r="BE31" s="20">
        <f t="shared" si="13"/>
        <v>0</v>
      </c>
      <c r="BF31" s="20">
        <f t="shared" si="64"/>
        <v>0</v>
      </c>
      <c r="BG31" s="20">
        <f t="shared" si="65"/>
        <v>0</v>
      </c>
      <c r="BH31" s="20">
        <f t="shared" si="66"/>
        <v>0</v>
      </c>
      <c r="BI31" s="20">
        <f t="shared" si="67"/>
        <v>0</v>
      </c>
      <c r="BJ31" s="20">
        <f t="shared" si="68"/>
        <v>0</v>
      </c>
      <c r="BK31" s="20">
        <f t="shared" si="69"/>
        <v>0</v>
      </c>
      <c r="BL31" s="20">
        <f t="shared" si="70"/>
        <v>0</v>
      </c>
      <c r="BM31" s="20">
        <f t="shared" si="71"/>
        <v>0</v>
      </c>
      <c r="BN31" s="20">
        <f t="shared" si="72"/>
        <v>0</v>
      </c>
      <c r="BO31" s="8">
        <f t="shared" si="48"/>
        <v>0</v>
      </c>
      <c r="BP31" s="8">
        <f>IF('Men''s Epée'!$AN$3=TRUE,G31,0)</f>
        <v>0</v>
      </c>
      <c r="BQ31" s="8">
        <f>IF('Men''s Epée'!$AO$3=TRUE,I31,0)</f>
        <v>338</v>
      </c>
      <c r="BR31" s="8">
        <f>IF('Men''s Epée'!$AP$3=TRUE,K31,0)</f>
        <v>0</v>
      </c>
      <c r="BS31" s="8">
        <f>IF('Men''s Epée'!$AQ$3=TRUE,M31,0)</f>
        <v>340</v>
      </c>
      <c r="BT31" s="8">
        <f t="shared" si="49"/>
        <v>0</v>
      </c>
      <c r="BU31" s="8">
        <f t="shared" si="50"/>
        <v>0</v>
      </c>
      <c r="BV31" s="8">
        <f t="shared" si="51"/>
        <v>0</v>
      </c>
      <c r="BW31" s="8">
        <f t="shared" si="52"/>
        <v>0</v>
      </c>
      <c r="BX31" s="8">
        <f t="shared" si="53"/>
        <v>0</v>
      </c>
      <c r="BY31" s="20">
        <f t="shared" si="15"/>
        <v>0</v>
      </c>
      <c r="BZ31" s="20">
        <f t="shared" si="16"/>
        <v>0</v>
      </c>
      <c r="CA31" s="20">
        <f t="shared" si="17"/>
        <v>0</v>
      </c>
      <c r="CB31" s="20">
        <f t="shared" si="18"/>
        <v>0</v>
      </c>
      <c r="CC31" s="8">
        <f t="shared" si="54"/>
        <v>678</v>
      </c>
      <c r="CD31" s="8">
        <f t="shared" si="19"/>
        <v>0</v>
      </c>
      <c r="CE31" s="8">
        <f t="shared" si="20"/>
        <v>0</v>
      </c>
      <c r="CF31" s="8">
        <f t="shared" si="21"/>
        <v>678</v>
      </c>
    </row>
    <row r="32" spans="1:84" ht="13.5">
      <c r="A32" s="11" t="str">
        <f t="shared" si="0"/>
        <v>29</v>
      </c>
      <c r="B32" s="11" t="str">
        <f t="shared" si="22"/>
        <v>#</v>
      </c>
      <c r="C32" s="12" t="s">
        <v>100</v>
      </c>
      <c r="D32" s="13">
        <v>1985</v>
      </c>
      <c r="E32" s="41">
        <f>ROUND(IF('Men''s Epée'!$A$3=1,AM32+BA32,BO32+CC32),0)</f>
        <v>674</v>
      </c>
      <c r="F32" s="14" t="s">
        <v>4</v>
      </c>
      <c r="G32" s="16">
        <f>IF(OR('Men''s Epée'!$A$3=1,'Men''s Epée'!$AN$3=TRUE),IF(OR(F32&gt;=49,ISNUMBER(F32)=FALSE),0,VLOOKUP(F32,PointTable,G$3,TRUE)),0)</f>
        <v>0</v>
      </c>
      <c r="H32" s="15">
        <v>27.5</v>
      </c>
      <c r="I32" s="16">
        <f>IF(OR('Men''s Epée'!$A$3=1,'Men''s Epée'!$AO$3=TRUE),IF(OR(H32&gt;=49,ISNUMBER(H32)=FALSE),0,VLOOKUP(H32,PointTable,I$3,TRUE)),0)</f>
        <v>284</v>
      </c>
      <c r="J32" s="15">
        <v>20</v>
      </c>
      <c r="K32" s="16">
        <f>IF(OR('Men''s Epée'!$A$3=1,'Men''s Epée'!$AP$3=TRUE),IF(OR(J32&gt;=33,ISNUMBER(J32)=FALSE),0,VLOOKUP(J32,PointTable,K$3,TRUE)),0)</f>
        <v>344</v>
      </c>
      <c r="L32" s="15">
        <v>21</v>
      </c>
      <c r="M32" s="16">
        <f>IF(OR('Men''s Epée'!$A$3=1,'Men''s Epée'!$AQ$3=TRUE),IF(OR(L32&gt;=49,ISNUMBER(L32)=FALSE),0,VLOOKUP(L32,PointTable,M$3,TRUE)),0)</f>
        <v>330</v>
      </c>
      <c r="N32" s="17"/>
      <c r="O32" s="17"/>
      <c r="P32" s="17"/>
      <c r="Q32" s="17"/>
      <c r="R32" s="17"/>
      <c r="S32" s="17"/>
      <c r="T32" s="17"/>
      <c r="U32" s="17"/>
      <c r="V32" s="17"/>
      <c r="W32" s="18"/>
      <c r="X32" s="17"/>
      <c r="Y32" s="17"/>
      <c r="Z32" s="17"/>
      <c r="AA32" s="18"/>
      <c r="AC32" s="19">
        <f t="shared" si="1"/>
        <v>0</v>
      </c>
      <c r="AD32" s="19">
        <f t="shared" si="55"/>
        <v>0</v>
      </c>
      <c r="AE32" s="19">
        <f t="shared" si="56"/>
        <v>0</v>
      </c>
      <c r="AF32" s="19">
        <f t="shared" si="57"/>
        <v>0</v>
      </c>
      <c r="AG32" s="19">
        <f t="shared" si="58"/>
        <v>0</v>
      </c>
      <c r="AH32" s="19">
        <f t="shared" si="59"/>
        <v>0</v>
      </c>
      <c r="AI32" s="19">
        <f t="shared" si="60"/>
        <v>0</v>
      </c>
      <c r="AJ32" s="19">
        <f t="shared" si="61"/>
        <v>0</v>
      </c>
      <c r="AK32" s="19">
        <f t="shared" si="62"/>
        <v>0</v>
      </c>
      <c r="AL32" s="19">
        <f t="shared" si="63"/>
        <v>0</v>
      </c>
      <c r="AM32" s="19">
        <f t="shared" si="32"/>
        <v>0</v>
      </c>
      <c r="AN32" s="19">
        <f t="shared" si="3"/>
        <v>0</v>
      </c>
      <c r="AO32" s="19">
        <f t="shared" si="4"/>
        <v>284</v>
      </c>
      <c r="AP32" s="19">
        <f t="shared" si="5"/>
        <v>344</v>
      </c>
      <c r="AQ32" s="19">
        <f t="shared" si="6"/>
        <v>330</v>
      </c>
      <c r="AR32" s="19">
        <f t="shared" si="33"/>
        <v>0</v>
      </c>
      <c r="AS32" s="19">
        <f t="shared" si="34"/>
        <v>0</v>
      </c>
      <c r="AT32" s="19">
        <f t="shared" si="35"/>
        <v>0</v>
      </c>
      <c r="AU32" s="19">
        <f t="shared" si="36"/>
        <v>0</v>
      </c>
      <c r="AV32" s="19">
        <f t="shared" si="37"/>
        <v>0</v>
      </c>
      <c r="AW32" s="19">
        <f t="shared" si="7"/>
        <v>0</v>
      </c>
      <c r="AX32" s="19">
        <f t="shared" si="8"/>
        <v>0</v>
      </c>
      <c r="AY32" s="19">
        <f t="shared" si="9"/>
        <v>0</v>
      </c>
      <c r="AZ32" s="19">
        <f t="shared" si="10"/>
        <v>0</v>
      </c>
      <c r="BA32" s="19">
        <f t="shared" si="38"/>
        <v>674</v>
      </c>
      <c r="BB32" s="19">
        <f t="shared" si="11"/>
        <v>0</v>
      </c>
      <c r="BC32" s="19">
        <f t="shared" si="12"/>
        <v>0</v>
      </c>
      <c r="BE32" s="20">
        <f t="shared" si="13"/>
        <v>0</v>
      </c>
      <c r="BF32" s="20">
        <f t="shared" si="64"/>
        <v>0</v>
      </c>
      <c r="BG32" s="20">
        <f t="shared" si="65"/>
        <v>0</v>
      </c>
      <c r="BH32" s="20">
        <f t="shared" si="66"/>
        <v>0</v>
      </c>
      <c r="BI32" s="20">
        <f t="shared" si="67"/>
        <v>0</v>
      </c>
      <c r="BJ32" s="20">
        <f t="shared" si="68"/>
        <v>0</v>
      </c>
      <c r="BK32" s="20">
        <f t="shared" si="69"/>
        <v>0</v>
      </c>
      <c r="BL32" s="20">
        <f t="shared" si="70"/>
        <v>0</v>
      </c>
      <c r="BM32" s="20">
        <f t="shared" si="71"/>
        <v>0</v>
      </c>
      <c r="BN32" s="20">
        <f t="shared" si="72"/>
        <v>0</v>
      </c>
      <c r="BO32" s="8">
        <f t="shared" si="48"/>
        <v>0</v>
      </c>
      <c r="BP32" s="8">
        <f>IF('Men''s Epée'!$AN$3=TRUE,G32,0)</f>
        <v>0</v>
      </c>
      <c r="BQ32" s="8">
        <f>IF('Men''s Epée'!$AO$3=TRUE,I32,0)</f>
        <v>284</v>
      </c>
      <c r="BR32" s="8">
        <f>IF('Men''s Epée'!$AP$3=TRUE,K32,0)</f>
        <v>344</v>
      </c>
      <c r="BS32" s="8">
        <f>IF('Men''s Epée'!$AQ$3=TRUE,M32,0)</f>
        <v>330</v>
      </c>
      <c r="BT32" s="8">
        <f t="shared" si="49"/>
        <v>0</v>
      </c>
      <c r="BU32" s="8">
        <f t="shared" si="50"/>
        <v>0</v>
      </c>
      <c r="BV32" s="8">
        <f t="shared" si="51"/>
        <v>0</v>
      </c>
      <c r="BW32" s="8">
        <f t="shared" si="52"/>
        <v>0</v>
      </c>
      <c r="BX32" s="8">
        <f t="shared" si="53"/>
        <v>0</v>
      </c>
      <c r="BY32" s="20">
        <f t="shared" si="15"/>
        <v>0</v>
      </c>
      <c r="BZ32" s="20">
        <f t="shared" si="16"/>
        <v>0</v>
      </c>
      <c r="CA32" s="20">
        <f t="shared" si="17"/>
        <v>0</v>
      </c>
      <c r="CB32" s="20">
        <f t="shared" si="18"/>
        <v>0</v>
      </c>
      <c r="CC32" s="8">
        <f t="shared" si="54"/>
        <v>674</v>
      </c>
      <c r="CD32" s="8">
        <f t="shared" si="19"/>
        <v>0</v>
      </c>
      <c r="CE32" s="8">
        <f t="shared" si="20"/>
        <v>0</v>
      </c>
      <c r="CF32" s="8">
        <f t="shared" si="21"/>
        <v>674</v>
      </c>
    </row>
    <row r="33" spans="1:84" ht="13.5">
      <c r="A33" s="11" t="str">
        <f t="shared" si="0"/>
        <v>30</v>
      </c>
      <c r="B33" s="11" t="str">
        <f t="shared" si="22"/>
        <v>#</v>
      </c>
      <c r="C33" s="12" t="s">
        <v>368</v>
      </c>
      <c r="D33" s="13">
        <v>1988</v>
      </c>
      <c r="E33" s="41">
        <f>ROUND(IF('Men''s Epée'!$A$3=1,AM33+BA33,BO33+CC33),0)</f>
        <v>632</v>
      </c>
      <c r="F33" s="14" t="s">
        <v>4</v>
      </c>
      <c r="G33" s="16">
        <f>IF(OR('Men''s Epée'!$A$3=1,'Men''s Epée'!$AN$3=TRUE),IF(OR(F33&gt;=49,ISNUMBER(F33)=FALSE),0,VLOOKUP(F33,PointTable,G$3,TRUE)),0)</f>
        <v>0</v>
      </c>
      <c r="H33" s="15" t="s">
        <v>4</v>
      </c>
      <c r="I33" s="16">
        <f>IF(OR('Men''s Epée'!$A$3=1,'Men''s Epée'!$AO$3=TRUE),IF(OR(H33&gt;=49,ISNUMBER(H33)=FALSE),0,VLOOKUP(H33,PointTable,I$3,TRUE)),0)</f>
        <v>0</v>
      </c>
      <c r="J33" s="15">
        <v>21</v>
      </c>
      <c r="K33" s="16">
        <f>IF(OR('Men''s Epée'!$A$3=1,'Men''s Epée'!$AP$3=TRUE),IF(OR(J33&gt;=33,ISNUMBER(J33)=FALSE),0,VLOOKUP(J33,PointTable,K$3,TRUE)),0)</f>
        <v>342</v>
      </c>
      <c r="L33" s="15">
        <v>29</v>
      </c>
      <c r="M33" s="16">
        <f>IF(OR('Men''s Epée'!$A$3=1,'Men''s Epée'!$AQ$3=TRUE),IF(OR(L33&gt;=49,ISNUMBER(L33)=FALSE),0,VLOOKUP(L33,PointTable,M$3,TRUE)),0)</f>
        <v>290</v>
      </c>
      <c r="N33" s="17"/>
      <c r="O33" s="17"/>
      <c r="P33" s="17"/>
      <c r="Q33" s="17"/>
      <c r="R33" s="17"/>
      <c r="S33" s="17"/>
      <c r="T33" s="17"/>
      <c r="U33" s="17"/>
      <c r="V33" s="17"/>
      <c r="W33" s="18"/>
      <c r="X33" s="17"/>
      <c r="Y33" s="17"/>
      <c r="Z33" s="17"/>
      <c r="AA33" s="18"/>
      <c r="AC33" s="19">
        <f t="shared" si="1"/>
        <v>0</v>
      </c>
      <c r="AD33" s="19">
        <f t="shared" si="55"/>
        <v>0</v>
      </c>
      <c r="AE33" s="19">
        <f t="shared" si="56"/>
        <v>0</v>
      </c>
      <c r="AF33" s="19">
        <f t="shared" si="57"/>
        <v>0</v>
      </c>
      <c r="AG33" s="19">
        <f t="shared" si="58"/>
        <v>0</v>
      </c>
      <c r="AH33" s="19">
        <f t="shared" si="59"/>
        <v>0</v>
      </c>
      <c r="AI33" s="19">
        <f t="shared" si="60"/>
        <v>0</v>
      </c>
      <c r="AJ33" s="19">
        <f t="shared" si="61"/>
        <v>0</v>
      </c>
      <c r="AK33" s="19">
        <f t="shared" si="62"/>
        <v>0</v>
      </c>
      <c r="AL33" s="19">
        <f t="shared" si="63"/>
        <v>0</v>
      </c>
      <c r="AM33" s="19">
        <f t="shared" si="32"/>
        <v>0</v>
      </c>
      <c r="AN33" s="19">
        <f t="shared" si="3"/>
        <v>0</v>
      </c>
      <c r="AO33" s="19">
        <f t="shared" si="4"/>
        <v>0</v>
      </c>
      <c r="AP33" s="19">
        <f t="shared" si="5"/>
        <v>342</v>
      </c>
      <c r="AQ33" s="19">
        <f t="shared" si="6"/>
        <v>290</v>
      </c>
      <c r="AR33" s="19">
        <f t="shared" si="33"/>
        <v>0</v>
      </c>
      <c r="AS33" s="19">
        <f t="shared" si="34"/>
        <v>0</v>
      </c>
      <c r="AT33" s="19">
        <f t="shared" si="35"/>
        <v>0</v>
      </c>
      <c r="AU33" s="19">
        <f t="shared" si="36"/>
        <v>0</v>
      </c>
      <c r="AV33" s="19">
        <f t="shared" si="37"/>
        <v>0</v>
      </c>
      <c r="AW33" s="19">
        <f t="shared" si="7"/>
        <v>0</v>
      </c>
      <c r="AX33" s="19">
        <f t="shared" si="8"/>
        <v>0</v>
      </c>
      <c r="AY33" s="19">
        <f t="shared" si="9"/>
        <v>0</v>
      </c>
      <c r="AZ33" s="19">
        <f t="shared" si="10"/>
        <v>0</v>
      </c>
      <c r="BA33" s="19">
        <f t="shared" si="38"/>
        <v>632</v>
      </c>
      <c r="BB33" s="19">
        <f t="shared" si="11"/>
        <v>0</v>
      </c>
      <c r="BC33" s="19">
        <f t="shared" si="12"/>
        <v>0</v>
      </c>
      <c r="BE33" s="20">
        <f t="shared" si="13"/>
        <v>0</v>
      </c>
      <c r="BF33" s="20">
        <f t="shared" si="64"/>
        <v>0</v>
      </c>
      <c r="BG33" s="20">
        <f t="shared" si="65"/>
        <v>0</v>
      </c>
      <c r="BH33" s="20">
        <f t="shared" si="66"/>
        <v>0</v>
      </c>
      <c r="BI33" s="20">
        <f t="shared" si="67"/>
        <v>0</v>
      </c>
      <c r="BJ33" s="20">
        <f t="shared" si="68"/>
        <v>0</v>
      </c>
      <c r="BK33" s="20">
        <f t="shared" si="69"/>
        <v>0</v>
      </c>
      <c r="BL33" s="20">
        <f t="shared" si="70"/>
        <v>0</v>
      </c>
      <c r="BM33" s="20">
        <f t="shared" si="71"/>
        <v>0</v>
      </c>
      <c r="BN33" s="20">
        <f t="shared" si="72"/>
        <v>0</v>
      </c>
      <c r="BO33" s="8">
        <f t="shared" si="48"/>
        <v>0</v>
      </c>
      <c r="BP33" s="8">
        <f>IF('Men''s Epée'!$AN$3=TRUE,G33,0)</f>
        <v>0</v>
      </c>
      <c r="BQ33" s="8">
        <f>IF('Men''s Epée'!$AO$3=TRUE,I33,0)</f>
        <v>0</v>
      </c>
      <c r="BR33" s="8">
        <f>IF('Men''s Epée'!$AP$3=TRUE,K33,0)</f>
        <v>342</v>
      </c>
      <c r="BS33" s="8">
        <f>IF('Men''s Epée'!$AQ$3=TRUE,M33,0)</f>
        <v>290</v>
      </c>
      <c r="BT33" s="8">
        <f t="shared" si="49"/>
        <v>0</v>
      </c>
      <c r="BU33" s="8">
        <f t="shared" si="50"/>
        <v>0</v>
      </c>
      <c r="BV33" s="8">
        <f t="shared" si="51"/>
        <v>0</v>
      </c>
      <c r="BW33" s="8">
        <f t="shared" si="52"/>
        <v>0</v>
      </c>
      <c r="BX33" s="8">
        <f t="shared" si="53"/>
        <v>0</v>
      </c>
      <c r="BY33" s="20">
        <f t="shared" si="15"/>
        <v>0</v>
      </c>
      <c r="BZ33" s="20">
        <f t="shared" si="16"/>
        <v>0</v>
      </c>
      <c r="CA33" s="20">
        <f t="shared" si="17"/>
        <v>0</v>
      </c>
      <c r="CB33" s="20">
        <f t="shared" si="18"/>
        <v>0</v>
      </c>
      <c r="CC33" s="8">
        <f t="shared" si="54"/>
        <v>632</v>
      </c>
      <c r="CD33" s="8">
        <f t="shared" si="19"/>
        <v>0</v>
      </c>
      <c r="CE33" s="8">
        <f t="shared" si="20"/>
        <v>0</v>
      </c>
      <c r="CF33" s="8">
        <f t="shared" si="21"/>
        <v>632</v>
      </c>
    </row>
    <row r="34" spans="1:84" ht="13.5">
      <c r="A34" s="11" t="str">
        <f t="shared" si="0"/>
        <v>31</v>
      </c>
      <c r="B34" s="11">
        <f t="shared" si="22"/>
      </c>
      <c r="C34" s="12" t="s">
        <v>62</v>
      </c>
      <c r="D34" s="13">
        <v>1980</v>
      </c>
      <c r="E34" s="41">
        <f>ROUND(IF('Men''s Epée'!$A$3=1,AM34+BA34,BO34+CC34),0)</f>
        <v>622</v>
      </c>
      <c r="F34" s="14">
        <v>23</v>
      </c>
      <c r="G34" s="16">
        <f>IF(OR('Men''s Epée'!$A$3=1,'Men''s Epée'!$AN$3=TRUE),IF(OR(F34&gt;=49,ISNUMBER(F34)=FALSE),0,VLOOKUP(F34,PointTable,G$3,TRUE)),0)</f>
        <v>338</v>
      </c>
      <c r="H34" s="15">
        <v>27.5</v>
      </c>
      <c r="I34" s="16">
        <f>IF(OR('Men''s Epée'!$A$3=1,'Men''s Epée'!$AO$3=TRUE),IF(OR(H34&gt;=49,ISNUMBER(H34)=FALSE),0,VLOOKUP(H34,PointTable,I$3,TRUE)),0)</f>
        <v>284</v>
      </c>
      <c r="J34" s="15" t="s">
        <v>4</v>
      </c>
      <c r="K34" s="16">
        <f>IF(OR('Men''s Epée'!$A$3=1,'Men''s Epée'!$AP$3=TRUE),IF(OR(J34&gt;=33,ISNUMBER(J34)=FALSE),0,VLOOKUP(J34,PointTable,K$3,TRUE)),0)</f>
        <v>0</v>
      </c>
      <c r="L34" s="15" t="s">
        <v>4</v>
      </c>
      <c r="M34" s="16">
        <f>IF(OR('Men''s Epée'!$A$3=1,'Men''s Epée'!$AQ$3=TRUE),IF(OR(L34&gt;=49,ISNUMBER(L34)=FALSE),0,VLOOKUP(L34,PointTable,M$3,TRUE)),0)</f>
        <v>0</v>
      </c>
      <c r="N34" s="17"/>
      <c r="O34" s="17"/>
      <c r="P34" s="17"/>
      <c r="Q34" s="17"/>
      <c r="R34" s="17"/>
      <c r="S34" s="17"/>
      <c r="T34" s="17"/>
      <c r="U34" s="17"/>
      <c r="V34" s="17"/>
      <c r="W34" s="18"/>
      <c r="X34" s="17"/>
      <c r="Y34" s="17"/>
      <c r="Z34" s="17"/>
      <c r="AA34" s="18"/>
      <c r="AC34" s="19">
        <f t="shared" si="1"/>
        <v>0</v>
      </c>
      <c r="AD34" s="19">
        <f t="shared" si="55"/>
        <v>0</v>
      </c>
      <c r="AE34" s="19">
        <f t="shared" si="56"/>
        <v>0</v>
      </c>
      <c r="AF34" s="19">
        <f t="shared" si="57"/>
        <v>0</v>
      </c>
      <c r="AG34" s="19">
        <f t="shared" si="58"/>
        <v>0</v>
      </c>
      <c r="AH34" s="19">
        <f t="shared" si="59"/>
        <v>0</v>
      </c>
      <c r="AI34" s="19">
        <f t="shared" si="60"/>
        <v>0</v>
      </c>
      <c r="AJ34" s="19">
        <f t="shared" si="61"/>
        <v>0</v>
      </c>
      <c r="AK34" s="19">
        <f t="shared" si="62"/>
        <v>0</v>
      </c>
      <c r="AL34" s="19">
        <f t="shared" si="63"/>
        <v>0</v>
      </c>
      <c r="AM34" s="19">
        <f t="shared" si="32"/>
        <v>0</v>
      </c>
      <c r="AN34" s="19">
        <f t="shared" si="3"/>
        <v>338</v>
      </c>
      <c r="AO34" s="19">
        <f t="shared" si="4"/>
        <v>284</v>
      </c>
      <c r="AP34" s="19">
        <f t="shared" si="5"/>
        <v>0</v>
      </c>
      <c r="AQ34" s="19">
        <f t="shared" si="6"/>
        <v>0</v>
      </c>
      <c r="AR34" s="19">
        <f t="shared" si="33"/>
        <v>0</v>
      </c>
      <c r="AS34" s="19">
        <f t="shared" si="34"/>
        <v>0</v>
      </c>
      <c r="AT34" s="19">
        <f t="shared" si="35"/>
        <v>0</v>
      </c>
      <c r="AU34" s="19">
        <f t="shared" si="36"/>
        <v>0</v>
      </c>
      <c r="AV34" s="19">
        <f t="shared" si="37"/>
        <v>0</v>
      </c>
      <c r="AW34" s="19">
        <f t="shared" si="7"/>
        <v>0</v>
      </c>
      <c r="AX34" s="19">
        <f t="shared" si="8"/>
        <v>0</v>
      </c>
      <c r="AY34" s="19">
        <f t="shared" si="9"/>
        <v>0</v>
      </c>
      <c r="AZ34" s="19">
        <f t="shared" si="10"/>
        <v>0</v>
      </c>
      <c r="BA34" s="19">
        <f t="shared" si="38"/>
        <v>622</v>
      </c>
      <c r="BB34" s="19">
        <f t="shared" si="11"/>
        <v>0</v>
      </c>
      <c r="BC34" s="19">
        <f t="shared" si="12"/>
        <v>0</v>
      </c>
      <c r="BE34" s="20">
        <f t="shared" si="13"/>
        <v>0</v>
      </c>
      <c r="BF34" s="20">
        <f t="shared" si="64"/>
        <v>0</v>
      </c>
      <c r="BG34" s="20">
        <f t="shared" si="65"/>
        <v>0</v>
      </c>
      <c r="BH34" s="20">
        <f t="shared" si="66"/>
        <v>0</v>
      </c>
      <c r="BI34" s="20">
        <f t="shared" si="67"/>
        <v>0</v>
      </c>
      <c r="BJ34" s="20">
        <f t="shared" si="68"/>
        <v>0</v>
      </c>
      <c r="BK34" s="20">
        <f t="shared" si="69"/>
        <v>0</v>
      </c>
      <c r="BL34" s="20">
        <f t="shared" si="70"/>
        <v>0</v>
      </c>
      <c r="BM34" s="20">
        <f t="shared" si="71"/>
        <v>0</v>
      </c>
      <c r="BN34" s="20">
        <f t="shared" si="72"/>
        <v>0</v>
      </c>
      <c r="BO34" s="8">
        <f t="shared" si="48"/>
        <v>0</v>
      </c>
      <c r="BP34" s="8">
        <f>IF('Men''s Epée'!$AN$3=TRUE,G34,0)</f>
        <v>338</v>
      </c>
      <c r="BQ34" s="8">
        <f>IF('Men''s Epée'!$AO$3=TRUE,I34,0)</f>
        <v>284</v>
      </c>
      <c r="BR34" s="8">
        <f>IF('Men''s Epée'!$AP$3=TRUE,K34,0)</f>
        <v>0</v>
      </c>
      <c r="BS34" s="8">
        <f>IF('Men''s Epée'!$AQ$3=TRUE,M34,0)</f>
        <v>0</v>
      </c>
      <c r="BT34" s="8">
        <f t="shared" si="49"/>
        <v>0</v>
      </c>
      <c r="BU34" s="8">
        <f t="shared" si="50"/>
        <v>0</v>
      </c>
      <c r="BV34" s="8">
        <f t="shared" si="51"/>
        <v>0</v>
      </c>
      <c r="BW34" s="8">
        <f t="shared" si="52"/>
        <v>0</v>
      </c>
      <c r="BX34" s="8">
        <f t="shared" si="53"/>
        <v>0</v>
      </c>
      <c r="BY34" s="20">
        <f t="shared" si="15"/>
        <v>0</v>
      </c>
      <c r="BZ34" s="20">
        <f t="shared" si="16"/>
        <v>0</v>
      </c>
      <c r="CA34" s="20">
        <f t="shared" si="17"/>
        <v>0</v>
      </c>
      <c r="CB34" s="20">
        <f t="shared" si="18"/>
        <v>0</v>
      </c>
      <c r="CC34" s="8">
        <f t="shared" si="54"/>
        <v>622</v>
      </c>
      <c r="CD34" s="8">
        <f t="shared" si="19"/>
        <v>0</v>
      </c>
      <c r="CE34" s="8">
        <f t="shared" si="20"/>
        <v>0</v>
      </c>
      <c r="CF34" s="8">
        <f t="shared" si="21"/>
        <v>622</v>
      </c>
    </row>
    <row r="35" spans="1:84" ht="13.5">
      <c r="A35" s="11" t="str">
        <f t="shared" si="0"/>
        <v>32</v>
      </c>
      <c r="B35" s="11">
        <f t="shared" si="22"/>
      </c>
      <c r="C35" s="12" t="s">
        <v>171</v>
      </c>
      <c r="D35" s="13">
        <v>1983</v>
      </c>
      <c r="E35" s="41">
        <f>ROUND(IF('Men''s Epée'!$A$3=1,AM35+BA35,BO35+CC35),0)</f>
        <v>564</v>
      </c>
      <c r="F35" s="14">
        <v>30</v>
      </c>
      <c r="G35" s="16">
        <f>IF(OR('Men''s Epée'!$A$3=1,'Men''s Epée'!$AN$3=TRUE),IF(OR(F35&gt;=49,ISNUMBER(F35)=FALSE),0,VLOOKUP(F35,PointTable,G$3,TRUE)),0)</f>
        <v>279</v>
      </c>
      <c r="H35" s="15" t="s">
        <v>4</v>
      </c>
      <c r="I35" s="16">
        <f>IF(OR('Men''s Epée'!$A$3=1,'Men''s Epée'!$AO$3=TRUE),IF(OR(H35&gt;=49,ISNUMBER(H35)=FALSE),0,VLOOKUP(H35,PointTable,I$3,TRUE)),0)</f>
        <v>0</v>
      </c>
      <c r="J35" s="15" t="s">
        <v>4</v>
      </c>
      <c r="K35" s="16">
        <f>IF(OR('Men''s Epée'!$A$3=1,'Men''s Epée'!$AP$3=TRUE),IF(OR(J35&gt;=33,ISNUMBER(J35)=FALSE),0,VLOOKUP(J35,PointTable,K$3,TRUE)),0)</f>
        <v>0</v>
      </c>
      <c r="L35" s="15">
        <v>30</v>
      </c>
      <c r="M35" s="16">
        <f>IF(OR('Men''s Epée'!$A$3=1,'Men''s Epée'!$AQ$3=TRUE),IF(OR(L35&gt;=49,ISNUMBER(L35)=FALSE),0,VLOOKUP(L35,PointTable,M$3,TRUE)),0)</f>
        <v>285</v>
      </c>
      <c r="N35" s="17"/>
      <c r="O35" s="17"/>
      <c r="P35" s="17"/>
      <c r="Q35" s="17"/>
      <c r="R35" s="17"/>
      <c r="S35" s="17"/>
      <c r="T35" s="17"/>
      <c r="U35" s="17"/>
      <c r="V35" s="17"/>
      <c r="W35" s="18"/>
      <c r="X35" s="17"/>
      <c r="Y35" s="17"/>
      <c r="Z35" s="17"/>
      <c r="AA35" s="18"/>
      <c r="AC35" s="19">
        <f t="shared" si="1"/>
        <v>0</v>
      </c>
      <c r="AD35" s="19">
        <f t="shared" si="55"/>
        <v>0</v>
      </c>
      <c r="AE35" s="19">
        <f t="shared" si="56"/>
        <v>0</v>
      </c>
      <c r="AF35" s="19">
        <f t="shared" si="57"/>
        <v>0</v>
      </c>
      <c r="AG35" s="19">
        <f t="shared" si="58"/>
        <v>0</v>
      </c>
      <c r="AH35" s="19">
        <f t="shared" si="59"/>
        <v>0</v>
      </c>
      <c r="AI35" s="19">
        <f t="shared" si="60"/>
        <v>0</v>
      </c>
      <c r="AJ35" s="19">
        <f t="shared" si="61"/>
        <v>0</v>
      </c>
      <c r="AK35" s="19">
        <f t="shared" si="62"/>
        <v>0</v>
      </c>
      <c r="AL35" s="19">
        <f t="shared" si="63"/>
        <v>0</v>
      </c>
      <c r="AM35" s="19">
        <f t="shared" si="32"/>
        <v>0</v>
      </c>
      <c r="AN35" s="19">
        <f t="shared" si="3"/>
        <v>279</v>
      </c>
      <c r="AO35" s="19">
        <f t="shared" si="4"/>
        <v>0</v>
      </c>
      <c r="AP35" s="19">
        <f t="shared" si="5"/>
        <v>0</v>
      </c>
      <c r="AQ35" s="19">
        <f t="shared" si="6"/>
        <v>285</v>
      </c>
      <c r="AR35" s="19">
        <f t="shared" si="33"/>
        <v>0</v>
      </c>
      <c r="AS35" s="19">
        <f t="shared" si="34"/>
        <v>0</v>
      </c>
      <c r="AT35" s="19">
        <f t="shared" si="35"/>
        <v>0</v>
      </c>
      <c r="AU35" s="19">
        <f t="shared" si="36"/>
        <v>0</v>
      </c>
      <c r="AV35" s="19">
        <f t="shared" si="37"/>
        <v>0</v>
      </c>
      <c r="AW35" s="19">
        <f t="shared" si="7"/>
        <v>0</v>
      </c>
      <c r="AX35" s="19">
        <f t="shared" si="8"/>
        <v>0</v>
      </c>
      <c r="AY35" s="19">
        <f t="shared" si="9"/>
        <v>0</v>
      </c>
      <c r="AZ35" s="19">
        <f t="shared" si="10"/>
        <v>0</v>
      </c>
      <c r="BA35" s="19">
        <f t="shared" si="38"/>
        <v>564</v>
      </c>
      <c r="BB35" s="19">
        <f t="shared" si="11"/>
        <v>0</v>
      </c>
      <c r="BC35" s="19">
        <f t="shared" si="12"/>
        <v>0</v>
      </c>
      <c r="BE35" s="20">
        <f t="shared" si="13"/>
        <v>0</v>
      </c>
      <c r="BF35" s="20">
        <f t="shared" si="64"/>
        <v>0</v>
      </c>
      <c r="BG35" s="20">
        <f t="shared" si="65"/>
        <v>0</v>
      </c>
      <c r="BH35" s="20">
        <f t="shared" si="66"/>
        <v>0</v>
      </c>
      <c r="BI35" s="20">
        <f t="shared" si="67"/>
        <v>0</v>
      </c>
      <c r="BJ35" s="20">
        <f t="shared" si="68"/>
        <v>0</v>
      </c>
      <c r="BK35" s="20">
        <f t="shared" si="69"/>
        <v>0</v>
      </c>
      <c r="BL35" s="20">
        <f t="shared" si="70"/>
        <v>0</v>
      </c>
      <c r="BM35" s="20">
        <f t="shared" si="71"/>
        <v>0</v>
      </c>
      <c r="BN35" s="20">
        <f t="shared" si="72"/>
        <v>0</v>
      </c>
      <c r="BO35" s="8">
        <f t="shared" si="48"/>
        <v>0</v>
      </c>
      <c r="BP35" s="8">
        <f>IF('Men''s Epée'!$AN$3=TRUE,G35,0)</f>
        <v>279</v>
      </c>
      <c r="BQ35" s="8">
        <f>IF('Men''s Epée'!$AO$3=TRUE,I35,0)</f>
        <v>0</v>
      </c>
      <c r="BR35" s="8">
        <f>IF('Men''s Epée'!$AP$3=TRUE,K35,0)</f>
        <v>0</v>
      </c>
      <c r="BS35" s="8">
        <f>IF('Men''s Epée'!$AQ$3=TRUE,M35,0)</f>
        <v>285</v>
      </c>
      <c r="BT35" s="8">
        <f t="shared" si="49"/>
        <v>0</v>
      </c>
      <c r="BU35" s="8">
        <f t="shared" si="50"/>
        <v>0</v>
      </c>
      <c r="BV35" s="8">
        <f t="shared" si="51"/>
        <v>0</v>
      </c>
      <c r="BW35" s="8">
        <f t="shared" si="52"/>
        <v>0</v>
      </c>
      <c r="BX35" s="8">
        <f t="shared" si="53"/>
        <v>0</v>
      </c>
      <c r="BY35" s="20">
        <f t="shared" si="15"/>
        <v>0</v>
      </c>
      <c r="BZ35" s="20">
        <f t="shared" si="16"/>
        <v>0</v>
      </c>
      <c r="CA35" s="20">
        <f t="shared" si="17"/>
        <v>0</v>
      </c>
      <c r="CB35" s="20">
        <f t="shared" si="18"/>
        <v>0</v>
      </c>
      <c r="CC35" s="8">
        <f t="shared" si="54"/>
        <v>564</v>
      </c>
      <c r="CD35" s="8">
        <f t="shared" si="19"/>
        <v>0</v>
      </c>
      <c r="CE35" s="8">
        <f t="shared" si="20"/>
        <v>0</v>
      </c>
      <c r="CF35" s="8">
        <f t="shared" si="21"/>
        <v>564</v>
      </c>
    </row>
    <row r="36" spans="1:84" ht="13.5">
      <c r="A36" s="11" t="str">
        <f t="shared" si="0"/>
        <v>33</v>
      </c>
      <c r="B36" s="11">
        <f aca="true" t="shared" si="73" ref="B36:B49">IF(D36&gt;=JuniorCutoff,"#","")</f>
      </c>
      <c r="C36" s="12" t="s">
        <v>204</v>
      </c>
      <c r="D36" s="13">
        <v>1972</v>
      </c>
      <c r="E36" s="41">
        <f>ROUND(IF('Men''s Epée'!$A$3=1,AM36+BA36,BO36+CC36),0)</f>
        <v>520</v>
      </c>
      <c r="F36" s="14" t="s">
        <v>4</v>
      </c>
      <c r="G36" s="16">
        <f>IF(OR('Men''s Epée'!$A$3=1,'Men''s Epée'!$AN$3=TRUE),IF(OR(F36&gt;=49,ISNUMBER(F36)=FALSE),0,VLOOKUP(F36,PointTable,G$3,TRUE)),0)</f>
        <v>0</v>
      </c>
      <c r="H36" s="15" t="s">
        <v>4</v>
      </c>
      <c r="I36" s="16">
        <f>IF(OR('Men''s Epée'!$A$3=1,'Men''s Epée'!$AO$3=TRUE),IF(OR(H36&gt;=49,ISNUMBER(H36)=FALSE),0,VLOOKUP(H36,PointTable,I$3,TRUE)),0)</f>
        <v>0</v>
      </c>
      <c r="J36" s="15" t="s">
        <v>4</v>
      </c>
      <c r="K36" s="16">
        <f>IF(OR('Men''s Epée'!$A$3=1,'Men''s Epée'!$AP$3=TRUE),IF(OR(J36&gt;=33,ISNUMBER(J36)=FALSE),0,VLOOKUP(J36,PointTable,K$3,TRUE)),0)</f>
        <v>0</v>
      </c>
      <c r="L36" s="15">
        <v>12</v>
      </c>
      <c r="M36" s="16">
        <f>IF(OR('Men''s Epée'!$A$3=1,'Men''s Epée'!$AQ$3=TRUE),IF(OR(L36&gt;=49,ISNUMBER(L36)=FALSE),0,VLOOKUP(L36,PointTable,M$3,TRUE)),0)</f>
        <v>520</v>
      </c>
      <c r="N36" s="17"/>
      <c r="O36" s="17"/>
      <c r="P36" s="17"/>
      <c r="Q36" s="17"/>
      <c r="R36" s="17"/>
      <c r="S36" s="17"/>
      <c r="T36" s="17"/>
      <c r="U36" s="17"/>
      <c r="V36" s="17"/>
      <c r="W36" s="18"/>
      <c r="X36" s="17"/>
      <c r="Y36" s="17"/>
      <c r="Z36" s="17"/>
      <c r="AA36" s="18"/>
      <c r="AC36" s="19">
        <f aca="true" t="shared" si="74" ref="AC36:AC49">ABS(N36)</f>
        <v>0</v>
      </c>
      <c r="AD36" s="19">
        <f aca="true" t="shared" si="75" ref="AD36:AD49">ABS(O36)</f>
        <v>0</v>
      </c>
      <c r="AE36" s="19">
        <f aca="true" t="shared" si="76" ref="AE36:AE49">ABS(P36)</f>
        <v>0</v>
      </c>
      <c r="AF36" s="19">
        <f aca="true" t="shared" si="77" ref="AF36:AF49">ABS(Q36)</f>
        <v>0</v>
      </c>
      <c r="AG36" s="19">
        <f aca="true" t="shared" si="78" ref="AG36:AG49">ABS(R36)</f>
        <v>0</v>
      </c>
      <c r="AH36" s="19">
        <f aca="true" t="shared" si="79" ref="AH36:AH49">ABS(S36)</f>
        <v>0</v>
      </c>
      <c r="AI36" s="19">
        <f aca="true" t="shared" si="80" ref="AI36:AI49">ABS(T36)</f>
        <v>0</v>
      </c>
      <c r="AJ36" s="19">
        <f aca="true" t="shared" si="81" ref="AJ36:AJ49">ABS(U36)</f>
        <v>0</v>
      </c>
      <c r="AK36" s="19">
        <f aca="true" t="shared" si="82" ref="AK36:AK49">ABS(V36)</f>
        <v>0</v>
      </c>
      <c r="AL36" s="19">
        <f aca="true" t="shared" si="83" ref="AL36:AL49">ABS(W36)</f>
        <v>0</v>
      </c>
      <c r="AM36" s="19">
        <f t="shared" si="32"/>
        <v>0</v>
      </c>
      <c r="AN36" s="19">
        <f aca="true" t="shared" si="84" ref="AN36:AN49">G36</f>
        <v>0</v>
      </c>
      <c r="AO36" s="19">
        <f aca="true" t="shared" si="85" ref="AO36:AO49">I36</f>
        <v>0</v>
      </c>
      <c r="AP36" s="19">
        <f aca="true" t="shared" si="86" ref="AP36:AP49">K36</f>
        <v>0</v>
      </c>
      <c r="AQ36" s="19">
        <f aca="true" t="shared" si="87" ref="AQ36:AQ49">M36</f>
        <v>520</v>
      </c>
      <c r="AR36" s="19">
        <f t="shared" si="33"/>
        <v>0</v>
      </c>
      <c r="AS36" s="19">
        <f t="shared" si="34"/>
        <v>0</v>
      </c>
      <c r="AT36" s="19">
        <f t="shared" si="35"/>
        <v>0</v>
      </c>
      <c r="AU36" s="19">
        <f t="shared" si="36"/>
        <v>0</v>
      </c>
      <c r="AV36" s="19">
        <f t="shared" si="37"/>
        <v>0</v>
      </c>
      <c r="AW36" s="19">
        <f aca="true" t="shared" si="88" ref="AW36:AW49">ABS(X36)</f>
        <v>0</v>
      </c>
      <c r="AX36" s="19">
        <f aca="true" t="shared" si="89" ref="AX36:AX49">ABS(Y36)</f>
        <v>0</v>
      </c>
      <c r="AY36" s="19">
        <f aca="true" t="shared" si="90" ref="AY36:AY49">ABS(Z36)</f>
        <v>0</v>
      </c>
      <c r="AZ36" s="19">
        <f aca="true" t="shared" si="91" ref="AZ36:AZ49">ABS(AA36)</f>
        <v>0</v>
      </c>
      <c r="BA36" s="19">
        <f t="shared" si="38"/>
        <v>520</v>
      </c>
      <c r="BB36" s="19">
        <f aca="true" t="shared" si="92" ref="BB36:BB49">LARGE(AR36:AZ36,1)</f>
        <v>0</v>
      </c>
      <c r="BC36" s="19">
        <f aca="true" t="shared" si="93" ref="BC36:BC49">LARGE(AR36:AZ36,2)</f>
        <v>0</v>
      </c>
      <c r="BE36" s="20">
        <f aca="true" t="shared" si="94" ref="BE36:BE49">MAX(N36,0)</f>
        <v>0</v>
      </c>
      <c r="BF36" s="20">
        <f aca="true" t="shared" si="95" ref="BF36:BF49">MAX(O36,0)</f>
        <v>0</v>
      </c>
      <c r="BG36" s="20">
        <f aca="true" t="shared" si="96" ref="BG36:BG49">MAX(P36,0)</f>
        <v>0</v>
      </c>
      <c r="BH36" s="20">
        <f aca="true" t="shared" si="97" ref="BH36:BH49">MAX(Q36,0)</f>
        <v>0</v>
      </c>
      <c r="BI36" s="20">
        <f aca="true" t="shared" si="98" ref="BI36:BI49">MAX(R36,0)</f>
        <v>0</v>
      </c>
      <c r="BJ36" s="20">
        <f aca="true" t="shared" si="99" ref="BJ36:BJ49">MAX(S36,0)</f>
        <v>0</v>
      </c>
      <c r="BK36" s="20">
        <f aca="true" t="shared" si="100" ref="BK36:BK49">MAX(T36,0)</f>
        <v>0</v>
      </c>
      <c r="BL36" s="20">
        <f aca="true" t="shared" si="101" ref="BL36:BL49">MAX(U36,0)</f>
        <v>0</v>
      </c>
      <c r="BM36" s="20">
        <f aca="true" t="shared" si="102" ref="BM36:BM49">MAX(V36,0)</f>
        <v>0</v>
      </c>
      <c r="BN36" s="20">
        <f aca="true" t="shared" si="103" ref="BN36:BN49">MAX(W36,0)</f>
        <v>0</v>
      </c>
      <c r="BO36" s="8">
        <f t="shared" si="48"/>
        <v>0</v>
      </c>
      <c r="BP36" s="8">
        <f>IF('Men''s Epée'!$AN$3=TRUE,G36,0)</f>
        <v>0</v>
      </c>
      <c r="BQ36" s="8">
        <f>IF('Men''s Epée'!$AO$3=TRUE,I36,0)</f>
        <v>0</v>
      </c>
      <c r="BR36" s="8">
        <f>IF('Men''s Epée'!$AP$3=TRUE,K36,0)</f>
        <v>0</v>
      </c>
      <c r="BS36" s="8">
        <f>IF('Men''s Epée'!$AQ$3=TRUE,M36,0)</f>
        <v>520</v>
      </c>
      <c r="BT36" s="8">
        <f t="shared" si="49"/>
        <v>0</v>
      </c>
      <c r="BU36" s="8">
        <f t="shared" si="50"/>
        <v>0</v>
      </c>
      <c r="BV36" s="8">
        <f t="shared" si="51"/>
        <v>0</v>
      </c>
      <c r="BW36" s="8">
        <f t="shared" si="52"/>
        <v>0</v>
      </c>
      <c r="BX36" s="8">
        <f t="shared" si="53"/>
        <v>0</v>
      </c>
      <c r="BY36" s="20">
        <f aca="true" t="shared" si="104" ref="BY36:BY49">MAX(X36,0)</f>
        <v>0</v>
      </c>
      <c r="BZ36" s="20">
        <f aca="true" t="shared" si="105" ref="BZ36:BZ49">MAX(Y36,0)</f>
        <v>0</v>
      </c>
      <c r="CA36" s="20">
        <f aca="true" t="shared" si="106" ref="CA36:CA49">MAX(Z36,0)</f>
        <v>0</v>
      </c>
      <c r="CB36" s="20">
        <f aca="true" t="shared" si="107" ref="CB36:CB49">MAX(AA36,0)</f>
        <v>0</v>
      </c>
      <c r="CC36" s="8">
        <f t="shared" si="54"/>
        <v>520</v>
      </c>
      <c r="CD36" s="8">
        <f aca="true" t="shared" si="108" ref="CD36:CD49">LARGE(BT36:CB36,1)</f>
        <v>0</v>
      </c>
      <c r="CE36" s="8">
        <f aca="true" t="shared" si="109" ref="CE36:CE49">LARGE(BT36:CB36,2)</f>
        <v>0</v>
      </c>
      <c r="CF36" s="8">
        <f aca="true" t="shared" si="110" ref="CF36:CF49">ROUND(BO36+CC36,0)</f>
        <v>520</v>
      </c>
    </row>
    <row r="37" spans="1:84" ht="13.5">
      <c r="A37" s="11" t="str">
        <f t="shared" si="0"/>
        <v>34</v>
      </c>
      <c r="B37" s="11">
        <f t="shared" si="73"/>
      </c>
      <c r="C37" s="43" t="s">
        <v>457</v>
      </c>
      <c r="D37" s="13">
        <v>1963</v>
      </c>
      <c r="E37" s="41">
        <f>ROUND(IF('Men''s Epée'!$A$3=1,AM37+BA37,BO37+CC37),0)</f>
        <v>505</v>
      </c>
      <c r="F37" s="14" t="s">
        <v>4</v>
      </c>
      <c r="G37" s="16">
        <f>IF(OR('Men''s Epée'!$A$3=1,'Men''s Epée'!$AN$3=TRUE),IF(OR(F37&gt;=49,ISNUMBER(F37)=FALSE),0,VLOOKUP(F37,PointTable,G$3,TRUE)),0)</f>
        <v>0</v>
      </c>
      <c r="H37" s="15" t="s">
        <v>4</v>
      </c>
      <c r="I37" s="16">
        <f>IF(OR('Men''s Epée'!$A$3=1,'Men''s Epée'!$AO$3=TRUE),IF(OR(H37&gt;=49,ISNUMBER(H37)=FALSE),0,VLOOKUP(H37,PointTable,I$3,TRUE)),0)</f>
        <v>0</v>
      </c>
      <c r="J37" s="15" t="s">
        <v>4</v>
      </c>
      <c r="K37" s="16">
        <f>IF(OR('Men''s Epée'!$A$3=1,'Men''s Epée'!$AP$3=TRUE),IF(OR(J37&gt;=33,ISNUMBER(J37)=FALSE),0,VLOOKUP(J37,PointTable,K$3,TRUE)),0)</f>
        <v>0</v>
      </c>
      <c r="L37" s="15">
        <v>15</v>
      </c>
      <c r="M37" s="16">
        <f>IF(OR('Men''s Epée'!$A$3=1,'Men''s Epée'!$AQ$3=TRUE),IF(OR(L37&gt;=49,ISNUMBER(L37)=FALSE),0,VLOOKUP(L37,PointTable,M$3,TRUE)),0)</f>
        <v>505</v>
      </c>
      <c r="N37" s="17"/>
      <c r="O37" s="17"/>
      <c r="P37" s="17"/>
      <c r="Q37" s="17"/>
      <c r="R37" s="17"/>
      <c r="S37" s="17"/>
      <c r="T37" s="17"/>
      <c r="U37" s="17"/>
      <c r="V37" s="17"/>
      <c r="W37" s="18"/>
      <c r="X37" s="17"/>
      <c r="Y37" s="17"/>
      <c r="Z37" s="17"/>
      <c r="AA37" s="18"/>
      <c r="AC37" s="19">
        <f t="shared" si="74"/>
        <v>0</v>
      </c>
      <c r="AD37" s="19">
        <f t="shared" si="75"/>
        <v>0</v>
      </c>
      <c r="AE37" s="19">
        <f t="shared" si="76"/>
        <v>0</v>
      </c>
      <c r="AF37" s="19">
        <f t="shared" si="77"/>
        <v>0</v>
      </c>
      <c r="AG37" s="19">
        <f t="shared" si="78"/>
        <v>0</v>
      </c>
      <c r="AH37" s="19">
        <f t="shared" si="79"/>
        <v>0</v>
      </c>
      <c r="AI37" s="19">
        <f t="shared" si="80"/>
        <v>0</v>
      </c>
      <c r="AJ37" s="19">
        <f t="shared" si="81"/>
        <v>0</v>
      </c>
      <c r="AK37" s="19">
        <f t="shared" si="82"/>
        <v>0</v>
      </c>
      <c r="AL37" s="19">
        <f t="shared" si="83"/>
        <v>0</v>
      </c>
      <c r="AM37" s="19">
        <f t="shared" si="32"/>
        <v>0</v>
      </c>
      <c r="AN37" s="19">
        <f t="shared" si="84"/>
        <v>0</v>
      </c>
      <c r="AO37" s="19">
        <f t="shared" si="85"/>
        <v>0</v>
      </c>
      <c r="AP37" s="19">
        <f t="shared" si="86"/>
        <v>0</v>
      </c>
      <c r="AQ37" s="19">
        <f t="shared" si="87"/>
        <v>505</v>
      </c>
      <c r="AR37" s="19">
        <f t="shared" si="33"/>
        <v>0</v>
      </c>
      <c r="AS37" s="19">
        <f t="shared" si="34"/>
        <v>0</v>
      </c>
      <c r="AT37" s="19">
        <f t="shared" si="35"/>
        <v>0</v>
      </c>
      <c r="AU37" s="19">
        <f t="shared" si="36"/>
        <v>0</v>
      </c>
      <c r="AV37" s="19">
        <f t="shared" si="37"/>
        <v>0</v>
      </c>
      <c r="AW37" s="19">
        <f t="shared" si="88"/>
        <v>0</v>
      </c>
      <c r="AX37" s="19">
        <f t="shared" si="89"/>
        <v>0</v>
      </c>
      <c r="AY37" s="19">
        <f t="shared" si="90"/>
        <v>0</v>
      </c>
      <c r="AZ37" s="19">
        <f t="shared" si="91"/>
        <v>0</v>
      </c>
      <c r="BA37" s="19">
        <f t="shared" si="38"/>
        <v>505</v>
      </c>
      <c r="BB37" s="19">
        <f t="shared" si="92"/>
        <v>0</v>
      </c>
      <c r="BC37" s="19">
        <f t="shared" si="93"/>
        <v>0</v>
      </c>
      <c r="BE37" s="20">
        <f t="shared" si="94"/>
        <v>0</v>
      </c>
      <c r="BF37" s="20">
        <f t="shared" si="95"/>
        <v>0</v>
      </c>
      <c r="BG37" s="20">
        <f t="shared" si="96"/>
        <v>0</v>
      </c>
      <c r="BH37" s="20">
        <f t="shared" si="97"/>
        <v>0</v>
      </c>
      <c r="BI37" s="20">
        <f t="shared" si="98"/>
        <v>0</v>
      </c>
      <c r="BJ37" s="20">
        <f t="shared" si="99"/>
        <v>0</v>
      </c>
      <c r="BK37" s="20">
        <f t="shared" si="100"/>
        <v>0</v>
      </c>
      <c r="BL37" s="20">
        <f t="shared" si="101"/>
        <v>0</v>
      </c>
      <c r="BM37" s="20">
        <f t="shared" si="102"/>
        <v>0</v>
      </c>
      <c r="BN37" s="20">
        <f t="shared" si="103"/>
        <v>0</v>
      </c>
      <c r="BO37" s="8">
        <f t="shared" si="48"/>
        <v>0</v>
      </c>
      <c r="BP37" s="8">
        <f>IF('Men''s Epée'!$AN$3=TRUE,G37,0)</f>
        <v>0</v>
      </c>
      <c r="BQ37" s="8">
        <f>IF('Men''s Epée'!$AO$3=TRUE,I37,0)</f>
        <v>0</v>
      </c>
      <c r="BR37" s="8">
        <f>IF('Men''s Epée'!$AP$3=TRUE,K37,0)</f>
        <v>0</v>
      </c>
      <c r="BS37" s="8">
        <f>IF('Men''s Epée'!$AQ$3=TRUE,M37,0)</f>
        <v>505</v>
      </c>
      <c r="BT37" s="8">
        <f t="shared" si="49"/>
        <v>0</v>
      </c>
      <c r="BU37" s="8">
        <f t="shared" si="50"/>
        <v>0</v>
      </c>
      <c r="BV37" s="8">
        <f t="shared" si="51"/>
        <v>0</v>
      </c>
      <c r="BW37" s="8">
        <f t="shared" si="52"/>
        <v>0</v>
      </c>
      <c r="BX37" s="8">
        <f t="shared" si="53"/>
        <v>0</v>
      </c>
      <c r="BY37" s="20">
        <f t="shared" si="104"/>
        <v>0</v>
      </c>
      <c r="BZ37" s="20">
        <f t="shared" si="105"/>
        <v>0</v>
      </c>
      <c r="CA37" s="20">
        <f t="shared" si="106"/>
        <v>0</v>
      </c>
      <c r="CB37" s="20">
        <f t="shared" si="107"/>
        <v>0</v>
      </c>
      <c r="CC37" s="8">
        <f t="shared" si="54"/>
        <v>505</v>
      </c>
      <c r="CD37" s="8">
        <f t="shared" si="108"/>
        <v>0</v>
      </c>
      <c r="CE37" s="8">
        <f t="shared" si="109"/>
        <v>0</v>
      </c>
      <c r="CF37" s="8">
        <f t="shared" si="110"/>
        <v>505</v>
      </c>
    </row>
    <row r="38" spans="1:84" ht="13.5">
      <c r="A38" s="11" t="str">
        <f t="shared" si="0"/>
        <v>35</v>
      </c>
      <c r="B38" s="11">
        <f t="shared" si="73"/>
      </c>
      <c r="C38" s="12" t="s">
        <v>60</v>
      </c>
      <c r="D38" s="13">
        <v>1969</v>
      </c>
      <c r="E38" s="41">
        <f>ROUND(IF('Men''s Epée'!$A$3=1,AM38+BA38,BO38+CC38),0)</f>
        <v>346</v>
      </c>
      <c r="F38" s="14">
        <v>19</v>
      </c>
      <c r="G38" s="16">
        <f>IF(OR('Men''s Epée'!$A$3=1,'Men''s Epée'!$AN$3=TRUE),IF(OR(F38&gt;=49,ISNUMBER(F38)=FALSE),0,VLOOKUP(F38,PointTable,G$3,TRUE)),0)</f>
        <v>346</v>
      </c>
      <c r="H38" s="15" t="s">
        <v>4</v>
      </c>
      <c r="I38" s="16">
        <f>IF(OR('Men''s Epée'!$A$3=1,'Men''s Epée'!$AO$3=TRUE),IF(OR(H38&gt;=49,ISNUMBER(H38)=FALSE),0,VLOOKUP(H38,PointTable,I$3,TRUE)),0)</f>
        <v>0</v>
      </c>
      <c r="J38" s="15" t="s">
        <v>4</v>
      </c>
      <c r="K38" s="16">
        <f>IF(OR('Men''s Epée'!$A$3=1,'Men''s Epée'!$AP$3=TRUE),IF(OR(J38&gt;=33,ISNUMBER(J38)=FALSE),0,VLOOKUP(J38,PointTable,K$3,TRUE)),0)</f>
        <v>0</v>
      </c>
      <c r="L38" s="15" t="s">
        <v>4</v>
      </c>
      <c r="M38" s="16">
        <f>IF(OR('Men''s Epée'!$A$3=1,'Men''s Epée'!$AQ$3=TRUE),IF(OR(L38&gt;=49,ISNUMBER(L38)=FALSE),0,VLOOKUP(L38,PointTable,M$3,TRUE)),0)</f>
        <v>0</v>
      </c>
      <c r="N38" s="17"/>
      <c r="O38" s="17"/>
      <c r="P38" s="17"/>
      <c r="Q38" s="17"/>
      <c r="R38" s="17"/>
      <c r="S38" s="17"/>
      <c r="T38" s="17"/>
      <c r="U38" s="17"/>
      <c r="V38" s="17"/>
      <c r="W38" s="18"/>
      <c r="X38" s="17"/>
      <c r="Y38" s="17"/>
      <c r="Z38" s="17"/>
      <c r="AA38" s="18"/>
      <c r="AC38" s="19">
        <f t="shared" si="74"/>
        <v>0</v>
      </c>
      <c r="AD38" s="19">
        <f t="shared" si="75"/>
        <v>0</v>
      </c>
      <c r="AE38" s="19">
        <f t="shared" si="76"/>
        <v>0</v>
      </c>
      <c r="AF38" s="19">
        <f t="shared" si="77"/>
        <v>0</v>
      </c>
      <c r="AG38" s="19">
        <f t="shared" si="78"/>
        <v>0</v>
      </c>
      <c r="AH38" s="19">
        <f t="shared" si="79"/>
        <v>0</v>
      </c>
      <c r="AI38" s="19">
        <f t="shared" si="80"/>
        <v>0</v>
      </c>
      <c r="AJ38" s="19">
        <f t="shared" si="81"/>
        <v>0</v>
      </c>
      <c r="AK38" s="19">
        <f t="shared" si="82"/>
        <v>0</v>
      </c>
      <c r="AL38" s="19">
        <f t="shared" si="83"/>
        <v>0</v>
      </c>
      <c r="AM38" s="19">
        <f t="shared" si="32"/>
        <v>0</v>
      </c>
      <c r="AN38" s="19">
        <f t="shared" si="84"/>
        <v>346</v>
      </c>
      <c r="AO38" s="19">
        <f t="shared" si="85"/>
        <v>0</v>
      </c>
      <c r="AP38" s="19">
        <f t="shared" si="86"/>
        <v>0</v>
      </c>
      <c r="AQ38" s="19">
        <f t="shared" si="87"/>
        <v>0</v>
      </c>
      <c r="AR38" s="19">
        <f t="shared" si="33"/>
        <v>0</v>
      </c>
      <c r="AS38" s="19">
        <f t="shared" si="34"/>
        <v>0</v>
      </c>
      <c r="AT38" s="19">
        <f t="shared" si="35"/>
        <v>0</v>
      </c>
      <c r="AU38" s="19">
        <f t="shared" si="36"/>
        <v>0</v>
      </c>
      <c r="AV38" s="19">
        <f t="shared" si="37"/>
        <v>0</v>
      </c>
      <c r="AW38" s="19">
        <f t="shared" si="88"/>
        <v>0</v>
      </c>
      <c r="AX38" s="19">
        <f t="shared" si="89"/>
        <v>0</v>
      </c>
      <c r="AY38" s="19">
        <f t="shared" si="90"/>
        <v>0</v>
      </c>
      <c r="AZ38" s="19">
        <f t="shared" si="91"/>
        <v>0</v>
      </c>
      <c r="BA38" s="19">
        <f t="shared" si="38"/>
        <v>346</v>
      </c>
      <c r="BB38" s="19">
        <f t="shared" si="92"/>
        <v>0</v>
      </c>
      <c r="BC38" s="19">
        <f t="shared" si="93"/>
        <v>0</v>
      </c>
      <c r="BE38" s="20">
        <f t="shared" si="94"/>
        <v>0</v>
      </c>
      <c r="BF38" s="20">
        <f t="shared" si="95"/>
        <v>0</v>
      </c>
      <c r="BG38" s="20">
        <f t="shared" si="96"/>
        <v>0</v>
      </c>
      <c r="BH38" s="20">
        <f t="shared" si="97"/>
        <v>0</v>
      </c>
      <c r="BI38" s="20">
        <f t="shared" si="98"/>
        <v>0</v>
      </c>
      <c r="BJ38" s="20">
        <f t="shared" si="99"/>
        <v>0</v>
      </c>
      <c r="BK38" s="20">
        <f t="shared" si="100"/>
        <v>0</v>
      </c>
      <c r="BL38" s="20">
        <f t="shared" si="101"/>
        <v>0</v>
      </c>
      <c r="BM38" s="20">
        <f t="shared" si="102"/>
        <v>0</v>
      </c>
      <c r="BN38" s="20">
        <f t="shared" si="103"/>
        <v>0</v>
      </c>
      <c r="BO38" s="8">
        <f t="shared" si="48"/>
        <v>0</v>
      </c>
      <c r="BP38" s="8">
        <f>IF('Men''s Epée'!$AN$3=TRUE,G38,0)</f>
        <v>346</v>
      </c>
      <c r="BQ38" s="8">
        <f>IF('Men''s Epée'!$AO$3=TRUE,I38,0)</f>
        <v>0</v>
      </c>
      <c r="BR38" s="8">
        <f>IF('Men''s Epée'!$AP$3=TRUE,K38,0)</f>
        <v>0</v>
      </c>
      <c r="BS38" s="8">
        <f>IF('Men''s Epée'!$AQ$3=TRUE,M38,0)</f>
        <v>0</v>
      </c>
      <c r="BT38" s="8">
        <f t="shared" si="49"/>
        <v>0</v>
      </c>
      <c r="BU38" s="8">
        <f t="shared" si="50"/>
        <v>0</v>
      </c>
      <c r="BV38" s="8">
        <f t="shared" si="51"/>
        <v>0</v>
      </c>
      <c r="BW38" s="8">
        <f t="shared" si="52"/>
        <v>0</v>
      </c>
      <c r="BX38" s="8">
        <f t="shared" si="53"/>
        <v>0</v>
      </c>
      <c r="BY38" s="20">
        <f t="shared" si="104"/>
        <v>0</v>
      </c>
      <c r="BZ38" s="20">
        <f t="shared" si="105"/>
        <v>0</v>
      </c>
      <c r="CA38" s="20">
        <f t="shared" si="106"/>
        <v>0</v>
      </c>
      <c r="CB38" s="20">
        <f t="shared" si="107"/>
        <v>0</v>
      </c>
      <c r="CC38" s="8">
        <f t="shared" si="54"/>
        <v>346</v>
      </c>
      <c r="CD38" s="8">
        <f t="shared" si="108"/>
        <v>0</v>
      </c>
      <c r="CE38" s="8">
        <f t="shared" si="109"/>
        <v>0</v>
      </c>
      <c r="CF38" s="8">
        <f t="shared" si="110"/>
        <v>346</v>
      </c>
    </row>
    <row r="39" spans="1:84" ht="13.5">
      <c r="A39" s="11" t="str">
        <f t="shared" si="0"/>
        <v>36</v>
      </c>
      <c r="B39" s="11">
        <f t="shared" si="73"/>
      </c>
      <c r="C39" s="12" t="s">
        <v>88</v>
      </c>
      <c r="D39" s="13">
        <v>1976</v>
      </c>
      <c r="E39" s="41">
        <f>ROUND(IF('Men''s Epée'!$A$3=1,AM39+BA39,BO39+CC39),0)</f>
        <v>342</v>
      </c>
      <c r="F39" s="14">
        <v>21</v>
      </c>
      <c r="G39" s="16">
        <f>IF(OR('Men''s Epée'!$A$3=1,'Men''s Epée'!$AN$3=TRUE),IF(OR(F39&gt;=49,ISNUMBER(F39)=FALSE),0,VLOOKUP(F39,PointTable,G$3,TRUE)),0)</f>
        <v>342</v>
      </c>
      <c r="H39" s="15" t="s">
        <v>4</v>
      </c>
      <c r="I39" s="16">
        <f>IF(OR('Men''s Epée'!$A$3=1,'Men''s Epée'!$AO$3=TRUE),IF(OR(H39&gt;=49,ISNUMBER(H39)=FALSE),0,VLOOKUP(H39,PointTable,I$3,TRUE)),0)</f>
        <v>0</v>
      </c>
      <c r="J39" s="15" t="s">
        <v>4</v>
      </c>
      <c r="K39" s="16">
        <f>IF(OR('Men''s Epée'!$A$3=1,'Men''s Epée'!$AP$3=TRUE),IF(OR(J39&gt;=33,ISNUMBER(J39)=FALSE),0,VLOOKUP(J39,PointTable,K$3,TRUE)),0)</f>
        <v>0</v>
      </c>
      <c r="L39" s="15" t="s">
        <v>4</v>
      </c>
      <c r="M39" s="16">
        <f>IF(OR('Men''s Epée'!$A$3=1,'Men''s Epée'!$AQ$3=TRUE),IF(OR(L39&gt;=49,ISNUMBER(L39)=FALSE),0,VLOOKUP(L39,PointTable,M$3,TRUE)),0)</f>
        <v>0</v>
      </c>
      <c r="N39" s="17"/>
      <c r="O39" s="17"/>
      <c r="P39" s="17"/>
      <c r="Q39" s="17"/>
      <c r="R39" s="17"/>
      <c r="S39" s="17"/>
      <c r="T39" s="17"/>
      <c r="U39" s="17"/>
      <c r="V39" s="17"/>
      <c r="W39" s="18"/>
      <c r="X39" s="17"/>
      <c r="Y39" s="17"/>
      <c r="Z39" s="17"/>
      <c r="AA39" s="18"/>
      <c r="AC39" s="19">
        <f t="shared" si="74"/>
        <v>0</v>
      </c>
      <c r="AD39" s="19">
        <f t="shared" si="75"/>
        <v>0</v>
      </c>
      <c r="AE39" s="19">
        <f t="shared" si="76"/>
        <v>0</v>
      </c>
      <c r="AF39" s="19">
        <f t="shared" si="77"/>
        <v>0</v>
      </c>
      <c r="AG39" s="19">
        <f t="shared" si="78"/>
        <v>0</v>
      </c>
      <c r="AH39" s="19">
        <f t="shared" si="79"/>
        <v>0</v>
      </c>
      <c r="AI39" s="19">
        <f t="shared" si="80"/>
        <v>0</v>
      </c>
      <c r="AJ39" s="19">
        <f t="shared" si="81"/>
        <v>0</v>
      </c>
      <c r="AK39" s="19">
        <f t="shared" si="82"/>
        <v>0</v>
      </c>
      <c r="AL39" s="19">
        <f t="shared" si="83"/>
        <v>0</v>
      </c>
      <c r="AM39" s="19">
        <f t="shared" si="32"/>
        <v>0</v>
      </c>
      <c r="AN39" s="19">
        <f t="shared" si="84"/>
        <v>342</v>
      </c>
      <c r="AO39" s="19">
        <f t="shared" si="85"/>
        <v>0</v>
      </c>
      <c r="AP39" s="19">
        <f t="shared" si="86"/>
        <v>0</v>
      </c>
      <c r="AQ39" s="19">
        <f t="shared" si="87"/>
        <v>0</v>
      </c>
      <c r="AR39" s="19">
        <f t="shared" si="33"/>
        <v>0</v>
      </c>
      <c r="AS39" s="19">
        <f t="shared" si="34"/>
        <v>0</v>
      </c>
      <c r="AT39" s="19">
        <f t="shared" si="35"/>
        <v>0</v>
      </c>
      <c r="AU39" s="19">
        <f t="shared" si="36"/>
        <v>0</v>
      </c>
      <c r="AV39" s="19">
        <f t="shared" si="37"/>
        <v>0</v>
      </c>
      <c r="AW39" s="19">
        <f t="shared" si="88"/>
        <v>0</v>
      </c>
      <c r="AX39" s="19">
        <f t="shared" si="89"/>
        <v>0</v>
      </c>
      <c r="AY39" s="19">
        <f t="shared" si="90"/>
        <v>0</v>
      </c>
      <c r="AZ39" s="19">
        <f t="shared" si="91"/>
        <v>0</v>
      </c>
      <c r="BA39" s="19">
        <f t="shared" si="38"/>
        <v>342</v>
      </c>
      <c r="BB39" s="19">
        <f t="shared" si="92"/>
        <v>0</v>
      </c>
      <c r="BC39" s="19">
        <f t="shared" si="93"/>
        <v>0</v>
      </c>
      <c r="BE39" s="20">
        <f t="shared" si="94"/>
        <v>0</v>
      </c>
      <c r="BF39" s="20">
        <f t="shared" si="95"/>
        <v>0</v>
      </c>
      <c r="BG39" s="20">
        <f t="shared" si="96"/>
        <v>0</v>
      </c>
      <c r="BH39" s="20">
        <f t="shared" si="97"/>
        <v>0</v>
      </c>
      <c r="BI39" s="20">
        <f t="shared" si="98"/>
        <v>0</v>
      </c>
      <c r="BJ39" s="20">
        <f t="shared" si="99"/>
        <v>0</v>
      </c>
      <c r="BK39" s="20">
        <f t="shared" si="100"/>
        <v>0</v>
      </c>
      <c r="BL39" s="20">
        <f t="shared" si="101"/>
        <v>0</v>
      </c>
      <c r="BM39" s="20">
        <f t="shared" si="102"/>
        <v>0</v>
      </c>
      <c r="BN39" s="20">
        <f t="shared" si="103"/>
        <v>0</v>
      </c>
      <c r="BO39" s="8">
        <f t="shared" si="48"/>
        <v>0</v>
      </c>
      <c r="BP39" s="8">
        <f>IF('Men''s Epée'!$AN$3=TRUE,G39,0)</f>
        <v>342</v>
      </c>
      <c r="BQ39" s="8">
        <f>IF('Men''s Epée'!$AO$3=TRUE,I39,0)</f>
        <v>0</v>
      </c>
      <c r="BR39" s="8">
        <f>IF('Men''s Epée'!$AP$3=TRUE,K39,0)</f>
        <v>0</v>
      </c>
      <c r="BS39" s="8">
        <f>IF('Men''s Epée'!$AQ$3=TRUE,M39,0)</f>
        <v>0</v>
      </c>
      <c r="BT39" s="8">
        <f t="shared" si="49"/>
        <v>0</v>
      </c>
      <c r="BU39" s="8">
        <f t="shared" si="50"/>
        <v>0</v>
      </c>
      <c r="BV39" s="8">
        <f t="shared" si="51"/>
        <v>0</v>
      </c>
      <c r="BW39" s="8">
        <f t="shared" si="52"/>
        <v>0</v>
      </c>
      <c r="BX39" s="8">
        <f t="shared" si="53"/>
        <v>0</v>
      </c>
      <c r="BY39" s="20">
        <f t="shared" si="104"/>
        <v>0</v>
      </c>
      <c r="BZ39" s="20">
        <f t="shared" si="105"/>
        <v>0</v>
      </c>
      <c r="CA39" s="20">
        <f t="shared" si="106"/>
        <v>0</v>
      </c>
      <c r="CB39" s="20">
        <f t="shared" si="107"/>
        <v>0</v>
      </c>
      <c r="CC39" s="8">
        <f t="shared" si="54"/>
        <v>342</v>
      </c>
      <c r="CD39" s="8">
        <f t="shared" si="108"/>
        <v>0</v>
      </c>
      <c r="CE39" s="8">
        <f t="shared" si="109"/>
        <v>0</v>
      </c>
      <c r="CF39" s="8">
        <f t="shared" si="110"/>
        <v>342</v>
      </c>
    </row>
    <row r="40" spans="1:84" ht="13.5">
      <c r="A40" s="11" t="str">
        <f t="shared" si="0"/>
        <v>37</v>
      </c>
      <c r="B40" s="11" t="str">
        <f t="shared" si="73"/>
        <v>#</v>
      </c>
      <c r="C40" s="12" t="s">
        <v>362</v>
      </c>
      <c r="D40" s="13">
        <v>1985</v>
      </c>
      <c r="E40" s="41">
        <f>ROUND(IF('Men''s Epée'!$A$3=1,AM40+BA40,BO40+CC40),0)</f>
        <v>340</v>
      </c>
      <c r="F40" s="14" t="s">
        <v>4</v>
      </c>
      <c r="G40" s="16">
        <f>IF(OR('Men''s Epée'!$A$3=1,'Men''s Epée'!$AN$3=TRUE),IF(OR(F40&gt;=49,ISNUMBER(F40)=FALSE),0,VLOOKUP(F40,PointTable,G$3,TRUE)),0)</f>
        <v>0</v>
      </c>
      <c r="H40" s="15" t="s">
        <v>4</v>
      </c>
      <c r="I40" s="16">
        <f>IF(OR('Men''s Epée'!$A$3=1,'Men''s Epée'!$AO$3=TRUE),IF(OR(H40&gt;=49,ISNUMBER(H40)=FALSE),0,VLOOKUP(H40,PointTable,I$3,TRUE)),0)</f>
        <v>0</v>
      </c>
      <c r="J40" s="15">
        <v>22</v>
      </c>
      <c r="K40" s="16">
        <f>IF(OR('Men''s Epée'!$A$3=1,'Men''s Epée'!$AP$3=TRUE),IF(OR(J40&gt;=33,ISNUMBER(J40)=FALSE),0,VLOOKUP(J40,PointTable,K$3,TRUE)),0)</f>
        <v>340</v>
      </c>
      <c r="L40" s="15" t="s">
        <v>4</v>
      </c>
      <c r="M40" s="16">
        <f>IF(OR('Men''s Epée'!$A$3=1,'Men''s Epée'!$AQ$3=TRUE),IF(OR(L40&gt;=49,ISNUMBER(L40)=FALSE),0,VLOOKUP(L40,PointTable,M$3,TRUE)),0)</f>
        <v>0</v>
      </c>
      <c r="N40" s="17"/>
      <c r="O40" s="17"/>
      <c r="P40" s="17"/>
      <c r="Q40" s="17"/>
      <c r="R40" s="17"/>
      <c r="S40" s="17"/>
      <c r="T40" s="17"/>
      <c r="U40" s="17"/>
      <c r="V40" s="17"/>
      <c r="W40" s="18"/>
      <c r="X40" s="17"/>
      <c r="Y40" s="17"/>
      <c r="Z40" s="17"/>
      <c r="AA40" s="18"/>
      <c r="AC40" s="19">
        <f t="shared" si="74"/>
        <v>0</v>
      </c>
      <c r="AD40" s="19">
        <f t="shared" si="75"/>
        <v>0</v>
      </c>
      <c r="AE40" s="19">
        <f t="shared" si="76"/>
        <v>0</v>
      </c>
      <c r="AF40" s="19">
        <f t="shared" si="77"/>
        <v>0</v>
      </c>
      <c r="AG40" s="19">
        <f t="shared" si="78"/>
        <v>0</v>
      </c>
      <c r="AH40" s="19">
        <f t="shared" si="79"/>
        <v>0</v>
      </c>
      <c r="AI40" s="19">
        <f t="shared" si="80"/>
        <v>0</v>
      </c>
      <c r="AJ40" s="19">
        <f t="shared" si="81"/>
        <v>0</v>
      </c>
      <c r="AK40" s="19">
        <f t="shared" si="82"/>
        <v>0</v>
      </c>
      <c r="AL40" s="19">
        <f t="shared" si="83"/>
        <v>0</v>
      </c>
      <c r="AM40" s="19">
        <f t="shared" si="32"/>
        <v>0</v>
      </c>
      <c r="AN40" s="19">
        <f t="shared" si="84"/>
        <v>0</v>
      </c>
      <c r="AO40" s="19">
        <f t="shared" si="85"/>
        <v>0</v>
      </c>
      <c r="AP40" s="19">
        <f t="shared" si="86"/>
        <v>340</v>
      </c>
      <c r="AQ40" s="19">
        <f t="shared" si="87"/>
        <v>0</v>
      </c>
      <c r="AR40" s="19">
        <f t="shared" si="33"/>
        <v>0</v>
      </c>
      <c r="AS40" s="19">
        <f t="shared" si="34"/>
        <v>0</v>
      </c>
      <c r="AT40" s="19">
        <f t="shared" si="35"/>
        <v>0</v>
      </c>
      <c r="AU40" s="19">
        <f t="shared" si="36"/>
        <v>0</v>
      </c>
      <c r="AV40" s="19">
        <f t="shared" si="37"/>
        <v>0</v>
      </c>
      <c r="AW40" s="19">
        <f t="shared" si="88"/>
        <v>0</v>
      </c>
      <c r="AX40" s="19">
        <f t="shared" si="89"/>
        <v>0</v>
      </c>
      <c r="AY40" s="19">
        <f t="shared" si="90"/>
        <v>0</v>
      </c>
      <c r="AZ40" s="19">
        <f t="shared" si="91"/>
        <v>0</v>
      </c>
      <c r="BA40" s="19">
        <f t="shared" si="38"/>
        <v>340</v>
      </c>
      <c r="BB40" s="19">
        <f t="shared" si="92"/>
        <v>0</v>
      </c>
      <c r="BC40" s="19">
        <f t="shared" si="93"/>
        <v>0</v>
      </c>
      <c r="BE40" s="20">
        <f t="shared" si="94"/>
        <v>0</v>
      </c>
      <c r="BF40" s="20">
        <f t="shared" si="95"/>
        <v>0</v>
      </c>
      <c r="BG40" s="20">
        <f t="shared" si="96"/>
        <v>0</v>
      </c>
      <c r="BH40" s="20">
        <f t="shared" si="97"/>
        <v>0</v>
      </c>
      <c r="BI40" s="20">
        <f t="shared" si="98"/>
        <v>0</v>
      </c>
      <c r="BJ40" s="20">
        <f t="shared" si="99"/>
        <v>0</v>
      </c>
      <c r="BK40" s="20">
        <f t="shared" si="100"/>
        <v>0</v>
      </c>
      <c r="BL40" s="20">
        <f t="shared" si="101"/>
        <v>0</v>
      </c>
      <c r="BM40" s="20">
        <f t="shared" si="102"/>
        <v>0</v>
      </c>
      <c r="BN40" s="20">
        <f t="shared" si="103"/>
        <v>0</v>
      </c>
      <c r="BO40" s="8">
        <f t="shared" si="48"/>
        <v>0</v>
      </c>
      <c r="BP40" s="8">
        <f>IF('Men''s Epée'!$AN$3=TRUE,G40,0)</f>
        <v>0</v>
      </c>
      <c r="BQ40" s="8">
        <f>IF('Men''s Epée'!$AO$3=TRUE,I40,0)</f>
        <v>0</v>
      </c>
      <c r="BR40" s="8">
        <f>IF('Men''s Epée'!$AP$3=TRUE,K40,0)</f>
        <v>340</v>
      </c>
      <c r="BS40" s="8">
        <f>IF('Men''s Epée'!$AQ$3=TRUE,M40,0)</f>
        <v>0</v>
      </c>
      <c r="BT40" s="8">
        <f t="shared" si="49"/>
        <v>0</v>
      </c>
      <c r="BU40" s="8">
        <f t="shared" si="50"/>
        <v>0</v>
      </c>
      <c r="BV40" s="8">
        <f t="shared" si="51"/>
        <v>0</v>
      </c>
      <c r="BW40" s="8">
        <f t="shared" si="52"/>
        <v>0</v>
      </c>
      <c r="BX40" s="8">
        <f t="shared" si="53"/>
        <v>0</v>
      </c>
      <c r="BY40" s="20">
        <f t="shared" si="104"/>
        <v>0</v>
      </c>
      <c r="BZ40" s="20">
        <f t="shared" si="105"/>
        <v>0</v>
      </c>
      <c r="CA40" s="20">
        <f t="shared" si="106"/>
        <v>0</v>
      </c>
      <c r="CB40" s="20">
        <f t="shared" si="107"/>
        <v>0</v>
      </c>
      <c r="CC40" s="8">
        <f t="shared" si="54"/>
        <v>340</v>
      </c>
      <c r="CD40" s="8">
        <f t="shared" si="108"/>
        <v>0</v>
      </c>
      <c r="CE40" s="8">
        <f t="shared" si="109"/>
        <v>0</v>
      </c>
      <c r="CF40" s="8">
        <f t="shared" si="110"/>
        <v>340</v>
      </c>
    </row>
    <row r="41" spans="1:84" ht="13.5">
      <c r="A41" s="11" t="str">
        <f t="shared" si="0"/>
        <v>38</v>
      </c>
      <c r="B41" s="11">
        <f t="shared" si="73"/>
      </c>
      <c r="C41" s="43" t="s">
        <v>458</v>
      </c>
      <c r="D41" s="13">
        <v>1983</v>
      </c>
      <c r="E41" s="41">
        <f>ROUND(IF('Men''s Epée'!$A$3=1,AM41+BA41,BO41+CC41),0)</f>
        <v>320</v>
      </c>
      <c r="F41" s="14" t="s">
        <v>4</v>
      </c>
      <c r="G41" s="16">
        <f>IF(OR('Men''s Epée'!$A$3=1,'Men''s Epée'!$AN$3=TRUE),IF(OR(F41&gt;=49,ISNUMBER(F41)=FALSE),0,VLOOKUP(F41,PointTable,G$3,TRUE)),0)</f>
        <v>0</v>
      </c>
      <c r="H41" s="15" t="s">
        <v>4</v>
      </c>
      <c r="I41" s="16">
        <f>IF(OR('Men''s Epée'!$A$3=1,'Men''s Epée'!$AO$3=TRUE),IF(OR(H41&gt;=49,ISNUMBER(H41)=FALSE),0,VLOOKUP(H41,PointTable,I$3,TRUE)),0)</f>
        <v>0</v>
      </c>
      <c r="J41" s="15" t="s">
        <v>4</v>
      </c>
      <c r="K41" s="16">
        <f>IF(OR('Men''s Epée'!$A$3=1,'Men''s Epée'!$AP$3=TRUE),IF(OR(J41&gt;=33,ISNUMBER(J41)=FALSE),0,VLOOKUP(J41,PointTable,K$3,TRUE)),0)</f>
        <v>0</v>
      </c>
      <c r="L41" s="15">
        <v>23</v>
      </c>
      <c r="M41" s="16">
        <f>IF(OR('Men''s Epée'!$A$3=1,'Men''s Epée'!$AQ$3=TRUE),IF(OR(L41&gt;=49,ISNUMBER(L41)=FALSE),0,VLOOKUP(L41,PointTable,M$3,TRUE)),0)</f>
        <v>320</v>
      </c>
      <c r="N41" s="17"/>
      <c r="O41" s="17"/>
      <c r="P41" s="17"/>
      <c r="Q41" s="17"/>
      <c r="R41" s="17"/>
      <c r="S41" s="17"/>
      <c r="T41" s="17"/>
      <c r="U41" s="17"/>
      <c r="V41" s="17"/>
      <c r="W41" s="18"/>
      <c r="X41" s="17"/>
      <c r="Y41" s="17"/>
      <c r="Z41" s="17"/>
      <c r="AA41" s="18"/>
      <c r="AC41" s="19">
        <f t="shared" si="74"/>
        <v>0</v>
      </c>
      <c r="AD41" s="19">
        <f t="shared" si="75"/>
        <v>0</v>
      </c>
      <c r="AE41" s="19">
        <f t="shared" si="76"/>
        <v>0</v>
      </c>
      <c r="AF41" s="19">
        <f t="shared" si="77"/>
        <v>0</v>
      </c>
      <c r="AG41" s="19">
        <f t="shared" si="78"/>
        <v>0</v>
      </c>
      <c r="AH41" s="19">
        <f t="shared" si="79"/>
        <v>0</v>
      </c>
      <c r="AI41" s="19">
        <f t="shared" si="80"/>
        <v>0</v>
      </c>
      <c r="AJ41" s="19">
        <f t="shared" si="81"/>
        <v>0</v>
      </c>
      <c r="AK41" s="19">
        <f t="shared" si="82"/>
        <v>0</v>
      </c>
      <c r="AL41" s="19">
        <f t="shared" si="83"/>
        <v>0</v>
      </c>
      <c r="AM41" s="19">
        <f t="shared" si="32"/>
        <v>0</v>
      </c>
      <c r="AN41" s="19">
        <f t="shared" si="84"/>
        <v>0</v>
      </c>
      <c r="AO41" s="19">
        <f t="shared" si="85"/>
        <v>0</v>
      </c>
      <c r="AP41" s="19">
        <f t="shared" si="86"/>
        <v>0</v>
      </c>
      <c r="AQ41" s="19">
        <f t="shared" si="87"/>
        <v>320</v>
      </c>
      <c r="AR41" s="19">
        <f t="shared" si="33"/>
        <v>0</v>
      </c>
      <c r="AS41" s="19">
        <f t="shared" si="34"/>
        <v>0</v>
      </c>
      <c r="AT41" s="19">
        <f t="shared" si="35"/>
        <v>0</v>
      </c>
      <c r="AU41" s="19">
        <f t="shared" si="36"/>
        <v>0</v>
      </c>
      <c r="AV41" s="19">
        <f t="shared" si="37"/>
        <v>0</v>
      </c>
      <c r="AW41" s="19">
        <f t="shared" si="88"/>
        <v>0</v>
      </c>
      <c r="AX41" s="19">
        <f t="shared" si="89"/>
        <v>0</v>
      </c>
      <c r="AY41" s="19">
        <f t="shared" si="90"/>
        <v>0</v>
      </c>
      <c r="AZ41" s="19">
        <f t="shared" si="91"/>
        <v>0</v>
      </c>
      <c r="BA41" s="19">
        <f t="shared" si="38"/>
        <v>320</v>
      </c>
      <c r="BB41" s="19">
        <f t="shared" si="92"/>
        <v>0</v>
      </c>
      <c r="BC41" s="19">
        <f t="shared" si="93"/>
        <v>0</v>
      </c>
      <c r="BE41" s="20">
        <f t="shared" si="94"/>
        <v>0</v>
      </c>
      <c r="BF41" s="20">
        <f t="shared" si="95"/>
        <v>0</v>
      </c>
      <c r="BG41" s="20">
        <f t="shared" si="96"/>
        <v>0</v>
      </c>
      <c r="BH41" s="20">
        <f t="shared" si="97"/>
        <v>0</v>
      </c>
      <c r="BI41" s="20">
        <f t="shared" si="98"/>
        <v>0</v>
      </c>
      <c r="BJ41" s="20">
        <f t="shared" si="99"/>
        <v>0</v>
      </c>
      <c r="BK41" s="20">
        <f t="shared" si="100"/>
        <v>0</v>
      </c>
      <c r="BL41" s="20">
        <f t="shared" si="101"/>
        <v>0</v>
      </c>
      <c r="BM41" s="20">
        <f t="shared" si="102"/>
        <v>0</v>
      </c>
      <c r="BN41" s="20">
        <f t="shared" si="103"/>
        <v>0</v>
      </c>
      <c r="BO41" s="8">
        <f t="shared" si="48"/>
        <v>0</v>
      </c>
      <c r="BP41" s="8">
        <f>IF('Men''s Epée'!$AN$3=TRUE,G41,0)</f>
        <v>0</v>
      </c>
      <c r="BQ41" s="8">
        <f>IF('Men''s Epée'!$AO$3=TRUE,I41,0)</f>
        <v>0</v>
      </c>
      <c r="BR41" s="8">
        <f>IF('Men''s Epée'!$AP$3=TRUE,K41,0)</f>
        <v>0</v>
      </c>
      <c r="BS41" s="8">
        <f>IF('Men''s Epée'!$AQ$3=TRUE,M41,0)</f>
        <v>320</v>
      </c>
      <c r="BT41" s="8">
        <f t="shared" si="49"/>
        <v>0</v>
      </c>
      <c r="BU41" s="8">
        <f t="shared" si="50"/>
        <v>0</v>
      </c>
      <c r="BV41" s="8">
        <f t="shared" si="51"/>
        <v>0</v>
      </c>
      <c r="BW41" s="8">
        <f t="shared" si="52"/>
        <v>0</v>
      </c>
      <c r="BX41" s="8">
        <f t="shared" si="53"/>
        <v>0</v>
      </c>
      <c r="BY41" s="20">
        <f t="shared" si="104"/>
        <v>0</v>
      </c>
      <c r="BZ41" s="20">
        <f t="shared" si="105"/>
        <v>0</v>
      </c>
      <c r="CA41" s="20">
        <f t="shared" si="106"/>
        <v>0</v>
      </c>
      <c r="CB41" s="20">
        <f t="shared" si="107"/>
        <v>0</v>
      </c>
      <c r="CC41" s="8">
        <f t="shared" si="54"/>
        <v>320</v>
      </c>
      <c r="CD41" s="8">
        <f t="shared" si="108"/>
        <v>0</v>
      </c>
      <c r="CE41" s="8">
        <f t="shared" si="109"/>
        <v>0</v>
      </c>
      <c r="CF41" s="8">
        <f t="shared" si="110"/>
        <v>320</v>
      </c>
    </row>
    <row r="42" spans="1:84" ht="13.5">
      <c r="A42" s="11" t="str">
        <f t="shared" si="0"/>
        <v>39</v>
      </c>
      <c r="B42" s="11">
        <f t="shared" si="73"/>
      </c>
      <c r="C42" s="12" t="s">
        <v>317</v>
      </c>
      <c r="D42" s="13">
        <v>1974</v>
      </c>
      <c r="E42" s="41">
        <f>ROUND(IF('Men''s Epée'!$A$3=1,AM42+BA42,BO42+CC42),0)</f>
        <v>305</v>
      </c>
      <c r="F42" s="14" t="s">
        <v>4</v>
      </c>
      <c r="G42" s="16">
        <f>IF(OR('Men''s Epée'!$A$3=1,'Men''s Epée'!$AN$3=TRUE),IF(OR(F42&gt;=49,ISNUMBER(F42)=FALSE),0,VLOOKUP(F42,PointTable,G$3,TRUE)),0)</f>
        <v>0</v>
      </c>
      <c r="H42" s="15" t="s">
        <v>4</v>
      </c>
      <c r="I42" s="16">
        <f>IF(OR('Men''s Epée'!$A$3=1,'Men''s Epée'!$AO$3=TRUE),IF(OR(H42&gt;=49,ISNUMBER(H42)=FALSE),0,VLOOKUP(H42,PointTable,I$3,TRUE)),0)</f>
        <v>0</v>
      </c>
      <c r="J42" s="15" t="s">
        <v>4</v>
      </c>
      <c r="K42" s="16">
        <f>IF(OR('Men''s Epée'!$A$3=1,'Men''s Epée'!$AP$3=TRUE),IF(OR(J42&gt;=33,ISNUMBER(J42)=FALSE),0,VLOOKUP(J42,PointTable,K$3,TRUE)),0)</f>
        <v>0</v>
      </c>
      <c r="L42" s="15">
        <v>26</v>
      </c>
      <c r="M42" s="16">
        <f>IF(OR('Men''s Epée'!$A$3=1,'Men''s Epée'!$AQ$3=TRUE),IF(OR(L42&gt;=49,ISNUMBER(L42)=FALSE),0,VLOOKUP(L42,PointTable,M$3,TRUE)),0)</f>
        <v>305</v>
      </c>
      <c r="N42" s="17"/>
      <c r="O42" s="17"/>
      <c r="P42" s="17"/>
      <c r="Q42" s="17"/>
      <c r="R42" s="17"/>
      <c r="S42" s="17"/>
      <c r="T42" s="17"/>
      <c r="U42" s="17"/>
      <c r="V42" s="17"/>
      <c r="W42" s="18"/>
      <c r="X42" s="17"/>
      <c r="Y42" s="17"/>
      <c r="Z42" s="17"/>
      <c r="AA42" s="18"/>
      <c r="AC42" s="19">
        <f t="shared" si="74"/>
        <v>0</v>
      </c>
      <c r="AD42" s="19">
        <f t="shared" si="75"/>
        <v>0</v>
      </c>
      <c r="AE42" s="19">
        <f t="shared" si="76"/>
        <v>0</v>
      </c>
      <c r="AF42" s="19">
        <f t="shared" si="77"/>
        <v>0</v>
      </c>
      <c r="AG42" s="19">
        <f t="shared" si="78"/>
        <v>0</v>
      </c>
      <c r="AH42" s="19">
        <f t="shared" si="79"/>
        <v>0</v>
      </c>
      <c r="AI42" s="19">
        <f t="shared" si="80"/>
        <v>0</v>
      </c>
      <c r="AJ42" s="19">
        <f t="shared" si="81"/>
        <v>0</v>
      </c>
      <c r="AK42" s="19">
        <f t="shared" si="82"/>
        <v>0</v>
      </c>
      <c r="AL42" s="19">
        <f t="shared" si="83"/>
        <v>0</v>
      </c>
      <c r="AM42" s="19">
        <f t="shared" si="32"/>
        <v>0</v>
      </c>
      <c r="AN42" s="19">
        <f t="shared" si="84"/>
        <v>0</v>
      </c>
      <c r="AO42" s="19">
        <f t="shared" si="85"/>
        <v>0</v>
      </c>
      <c r="AP42" s="19">
        <f t="shared" si="86"/>
        <v>0</v>
      </c>
      <c r="AQ42" s="19">
        <f t="shared" si="87"/>
        <v>305</v>
      </c>
      <c r="AR42" s="19">
        <f t="shared" si="33"/>
        <v>0</v>
      </c>
      <c r="AS42" s="19">
        <f t="shared" si="34"/>
        <v>0</v>
      </c>
      <c r="AT42" s="19">
        <f t="shared" si="35"/>
        <v>0</v>
      </c>
      <c r="AU42" s="19">
        <f t="shared" si="36"/>
        <v>0</v>
      </c>
      <c r="AV42" s="19">
        <f t="shared" si="37"/>
        <v>0</v>
      </c>
      <c r="AW42" s="19">
        <f t="shared" si="88"/>
        <v>0</v>
      </c>
      <c r="AX42" s="19">
        <f t="shared" si="89"/>
        <v>0</v>
      </c>
      <c r="AY42" s="19">
        <f t="shared" si="90"/>
        <v>0</v>
      </c>
      <c r="AZ42" s="19">
        <f t="shared" si="91"/>
        <v>0</v>
      </c>
      <c r="BA42" s="19">
        <f t="shared" si="38"/>
        <v>305</v>
      </c>
      <c r="BB42" s="19">
        <f t="shared" si="92"/>
        <v>0</v>
      </c>
      <c r="BC42" s="19">
        <f t="shared" si="93"/>
        <v>0</v>
      </c>
      <c r="BE42" s="20">
        <f t="shared" si="94"/>
        <v>0</v>
      </c>
      <c r="BF42" s="20">
        <f t="shared" si="95"/>
        <v>0</v>
      </c>
      <c r="BG42" s="20">
        <f t="shared" si="96"/>
        <v>0</v>
      </c>
      <c r="BH42" s="20">
        <f t="shared" si="97"/>
        <v>0</v>
      </c>
      <c r="BI42" s="20">
        <f t="shared" si="98"/>
        <v>0</v>
      </c>
      <c r="BJ42" s="20">
        <f t="shared" si="99"/>
        <v>0</v>
      </c>
      <c r="BK42" s="20">
        <f t="shared" si="100"/>
        <v>0</v>
      </c>
      <c r="BL42" s="20">
        <f t="shared" si="101"/>
        <v>0</v>
      </c>
      <c r="BM42" s="20">
        <f t="shared" si="102"/>
        <v>0</v>
      </c>
      <c r="BN42" s="20">
        <f t="shared" si="103"/>
        <v>0</v>
      </c>
      <c r="BO42" s="8">
        <f t="shared" si="48"/>
        <v>0</v>
      </c>
      <c r="BP42" s="8">
        <f>IF('Men''s Epée'!$AN$3=TRUE,G42,0)</f>
        <v>0</v>
      </c>
      <c r="BQ42" s="8">
        <f>IF('Men''s Epée'!$AO$3=TRUE,I42,0)</f>
        <v>0</v>
      </c>
      <c r="BR42" s="8">
        <f>IF('Men''s Epée'!$AP$3=TRUE,K42,0)</f>
        <v>0</v>
      </c>
      <c r="BS42" s="8">
        <f>IF('Men''s Epée'!$AQ$3=TRUE,M42,0)</f>
        <v>305</v>
      </c>
      <c r="BT42" s="8">
        <f t="shared" si="49"/>
        <v>0</v>
      </c>
      <c r="BU42" s="8">
        <f t="shared" si="50"/>
        <v>0</v>
      </c>
      <c r="BV42" s="8">
        <f t="shared" si="51"/>
        <v>0</v>
      </c>
      <c r="BW42" s="8">
        <f t="shared" si="52"/>
        <v>0</v>
      </c>
      <c r="BX42" s="8">
        <f t="shared" si="53"/>
        <v>0</v>
      </c>
      <c r="BY42" s="20">
        <f t="shared" si="104"/>
        <v>0</v>
      </c>
      <c r="BZ42" s="20">
        <f t="shared" si="105"/>
        <v>0</v>
      </c>
      <c r="CA42" s="20">
        <f t="shared" si="106"/>
        <v>0</v>
      </c>
      <c r="CB42" s="20">
        <f t="shared" si="107"/>
        <v>0</v>
      </c>
      <c r="CC42" s="8">
        <f t="shared" si="54"/>
        <v>305</v>
      </c>
      <c r="CD42" s="8">
        <f t="shared" si="108"/>
        <v>0</v>
      </c>
      <c r="CE42" s="8">
        <f t="shared" si="109"/>
        <v>0</v>
      </c>
      <c r="CF42" s="8">
        <f t="shared" si="110"/>
        <v>305</v>
      </c>
    </row>
    <row r="43" spans="1:84" ht="13.5">
      <c r="A43" s="11" t="str">
        <f t="shared" si="0"/>
        <v>40</v>
      </c>
      <c r="B43" s="11">
        <f t="shared" si="73"/>
      </c>
      <c r="C43" s="12" t="s">
        <v>252</v>
      </c>
      <c r="D43" s="13">
        <v>1960</v>
      </c>
      <c r="E43" s="41">
        <f>ROUND(IF('Men''s Epée'!$A$3=1,AM43+BA43,BO43+CC43),0)</f>
        <v>288</v>
      </c>
      <c r="F43" s="14">
        <v>25.5</v>
      </c>
      <c r="G43" s="16">
        <f>IF(OR('Men''s Epée'!$A$3=1,'Men''s Epée'!$AN$3=TRUE),IF(OR(F43&gt;=49,ISNUMBER(F43)=FALSE),0,VLOOKUP(F43,PointTable,G$3,TRUE)),0)</f>
        <v>288</v>
      </c>
      <c r="H43" s="15" t="s">
        <v>4</v>
      </c>
      <c r="I43" s="16">
        <f>IF(OR('Men''s Epée'!$A$3=1,'Men''s Epée'!$AO$3=TRUE),IF(OR(H43&gt;=49,ISNUMBER(H43)=FALSE),0,VLOOKUP(H43,PointTable,I$3,TRUE)),0)</f>
        <v>0</v>
      </c>
      <c r="J43" s="15" t="s">
        <v>4</v>
      </c>
      <c r="K43" s="16">
        <f>IF(OR('Men''s Epée'!$A$3=1,'Men''s Epée'!$AP$3=TRUE),IF(OR(J43&gt;=33,ISNUMBER(J43)=FALSE),0,VLOOKUP(J43,PointTable,K$3,TRUE)),0)</f>
        <v>0</v>
      </c>
      <c r="L43" s="15" t="s">
        <v>4</v>
      </c>
      <c r="M43" s="16">
        <f>IF(OR('Men''s Epée'!$A$3=1,'Men''s Epée'!$AQ$3=TRUE),IF(OR(L43&gt;=49,ISNUMBER(L43)=FALSE),0,VLOOKUP(L43,PointTable,M$3,TRUE)),0)</f>
        <v>0</v>
      </c>
      <c r="N43" s="17"/>
      <c r="O43" s="17"/>
      <c r="P43" s="17"/>
      <c r="Q43" s="17"/>
      <c r="R43" s="17"/>
      <c r="S43" s="17"/>
      <c r="T43" s="17"/>
      <c r="U43" s="17"/>
      <c r="V43" s="17"/>
      <c r="W43" s="18"/>
      <c r="X43" s="17"/>
      <c r="Y43" s="17"/>
      <c r="Z43" s="17"/>
      <c r="AA43" s="18"/>
      <c r="AC43" s="19">
        <f t="shared" si="74"/>
        <v>0</v>
      </c>
      <c r="AD43" s="19">
        <f t="shared" si="75"/>
        <v>0</v>
      </c>
      <c r="AE43" s="19">
        <f t="shared" si="76"/>
        <v>0</v>
      </c>
      <c r="AF43" s="19">
        <f t="shared" si="77"/>
        <v>0</v>
      </c>
      <c r="AG43" s="19">
        <f t="shared" si="78"/>
        <v>0</v>
      </c>
      <c r="AH43" s="19">
        <f t="shared" si="79"/>
        <v>0</v>
      </c>
      <c r="AI43" s="19">
        <f t="shared" si="80"/>
        <v>0</v>
      </c>
      <c r="AJ43" s="19">
        <f t="shared" si="81"/>
        <v>0</v>
      </c>
      <c r="AK43" s="19">
        <f t="shared" si="82"/>
        <v>0</v>
      </c>
      <c r="AL43" s="19">
        <f t="shared" si="83"/>
        <v>0</v>
      </c>
      <c r="AM43" s="19">
        <f t="shared" si="32"/>
        <v>0</v>
      </c>
      <c r="AN43" s="19">
        <f t="shared" si="84"/>
        <v>288</v>
      </c>
      <c r="AO43" s="19">
        <f t="shared" si="85"/>
        <v>0</v>
      </c>
      <c r="AP43" s="19">
        <f t="shared" si="86"/>
        <v>0</v>
      </c>
      <c r="AQ43" s="19">
        <f t="shared" si="87"/>
        <v>0</v>
      </c>
      <c r="AR43" s="19">
        <f t="shared" si="33"/>
        <v>0</v>
      </c>
      <c r="AS43" s="19">
        <f t="shared" si="34"/>
        <v>0</v>
      </c>
      <c r="AT43" s="19">
        <f t="shared" si="35"/>
        <v>0</v>
      </c>
      <c r="AU43" s="19">
        <f t="shared" si="36"/>
        <v>0</v>
      </c>
      <c r="AV43" s="19">
        <f t="shared" si="37"/>
        <v>0</v>
      </c>
      <c r="AW43" s="19">
        <f t="shared" si="88"/>
        <v>0</v>
      </c>
      <c r="AX43" s="19">
        <f t="shared" si="89"/>
        <v>0</v>
      </c>
      <c r="AY43" s="19">
        <f t="shared" si="90"/>
        <v>0</v>
      </c>
      <c r="AZ43" s="19">
        <f t="shared" si="91"/>
        <v>0</v>
      </c>
      <c r="BA43" s="19">
        <f t="shared" si="38"/>
        <v>288</v>
      </c>
      <c r="BB43" s="19">
        <f t="shared" si="92"/>
        <v>0</v>
      </c>
      <c r="BC43" s="19">
        <f t="shared" si="93"/>
        <v>0</v>
      </c>
      <c r="BE43" s="20">
        <f t="shared" si="94"/>
        <v>0</v>
      </c>
      <c r="BF43" s="20">
        <f t="shared" si="95"/>
        <v>0</v>
      </c>
      <c r="BG43" s="20">
        <f t="shared" si="96"/>
        <v>0</v>
      </c>
      <c r="BH43" s="20">
        <f t="shared" si="97"/>
        <v>0</v>
      </c>
      <c r="BI43" s="20">
        <f t="shared" si="98"/>
        <v>0</v>
      </c>
      <c r="BJ43" s="20">
        <f t="shared" si="99"/>
        <v>0</v>
      </c>
      <c r="BK43" s="20">
        <f t="shared" si="100"/>
        <v>0</v>
      </c>
      <c r="BL43" s="20">
        <f t="shared" si="101"/>
        <v>0</v>
      </c>
      <c r="BM43" s="20">
        <f t="shared" si="102"/>
        <v>0</v>
      </c>
      <c r="BN43" s="20">
        <f t="shared" si="103"/>
        <v>0</v>
      </c>
      <c r="BO43" s="8">
        <f t="shared" si="48"/>
        <v>0</v>
      </c>
      <c r="BP43" s="8">
        <f>IF('Men''s Epée'!$AN$3=TRUE,G43,0)</f>
        <v>288</v>
      </c>
      <c r="BQ43" s="8">
        <f>IF('Men''s Epée'!$AO$3=TRUE,I43,0)</f>
        <v>0</v>
      </c>
      <c r="BR43" s="8">
        <f>IF('Men''s Epée'!$AP$3=TRUE,K43,0)</f>
        <v>0</v>
      </c>
      <c r="BS43" s="8">
        <f>IF('Men''s Epée'!$AQ$3=TRUE,M43,0)</f>
        <v>0</v>
      </c>
      <c r="BT43" s="8">
        <f t="shared" si="49"/>
        <v>0</v>
      </c>
      <c r="BU43" s="8">
        <f t="shared" si="50"/>
        <v>0</v>
      </c>
      <c r="BV43" s="8">
        <f t="shared" si="51"/>
        <v>0</v>
      </c>
      <c r="BW43" s="8">
        <f t="shared" si="52"/>
        <v>0</v>
      </c>
      <c r="BX43" s="8">
        <f t="shared" si="53"/>
        <v>0</v>
      </c>
      <c r="BY43" s="20">
        <f t="shared" si="104"/>
        <v>0</v>
      </c>
      <c r="BZ43" s="20">
        <f t="shared" si="105"/>
        <v>0</v>
      </c>
      <c r="CA43" s="20">
        <f t="shared" si="106"/>
        <v>0</v>
      </c>
      <c r="CB43" s="20">
        <f t="shared" si="107"/>
        <v>0</v>
      </c>
      <c r="CC43" s="8">
        <f t="shared" si="54"/>
        <v>288</v>
      </c>
      <c r="CD43" s="8">
        <f t="shared" si="108"/>
        <v>0</v>
      </c>
      <c r="CE43" s="8">
        <f t="shared" si="109"/>
        <v>0</v>
      </c>
      <c r="CF43" s="8">
        <f t="shared" si="110"/>
        <v>288</v>
      </c>
    </row>
    <row r="44" spans="1:84" ht="13.5">
      <c r="A44" s="11" t="str">
        <f t="shared" si="0"/>
        <v>41</v>
      </c>
      <c r="B44" s="11">
        <f t="shared" si="73"/>
      </c>
      <c r="C44" s="12" t="s">
        <v>170</v>
      </c>
      <c r="D44" s="13">
        <v>1966</v>
      </c>
      <c r="E44" s="41">
        <f>ROUND(IF('Men''s Epée'!$A$3=1,AM44+BA44,BO44+CC44),0)</f>
        <v>287</v>
      </c>
      <c r="F44" s="14" t="s">
        <v>4</v>
      </c>
      <c r="G44" s="16">
        <f>IF(OR('Men''s Epée'!$A$3=1,'Men''s Epée'!$AN$3=TRUE),IF(OR(F44&gt;=49,ISNUMBER(F44)=FALSE),0,VLOOKUP(F44,PointTable,G$3,TRUE)),0)</f>
        <v>0</v>
      </c>
      <c r="H44" s="15" t="s">
        <v>4</v>
      </c>
      <c r="I44" s="16">
        <f>IF(OR('Men''s Epée'!$A$3=1,'Men''s Epée'!$AO$3=TRUE),IF(OR(H44&gt;=49,ISNUMBER(H44)=FALSE),0,VLOOKUP(H44,PointTable,I$3,TRUE)),0)</f>
        <v>0</v>
      </c>
      <c r="J44" s="15">
        <v>26</v>
      </c>
      <c r="K44" s="16">
        <f>IF(OR('Men''s Epée'!$A$3=1,'Men''s Epée'!$AP$3=TRUE),IF(OR(J44&gt;=33,ISNUMBER(J44)=FALSE),0,VLOOKUP(J44,PointTable,K$3,TRUE)),0)</f>
        <v>287</v>
      </c>
      <c r="L44" s="15" t="s">
        <v>4</v>
      </c>
      <c r="M44" s="16">
        <f>IF(OR('Men''s Epée'!$A$3=1,'Men''s Epée'!$AQ$3=TRUE),IF(OR(L44&gt;=49,ISNUMBER(L44)=FALSE),0,VLOOKUP(L44,PointTable,M$3,TRUE)),0)</f>
        <v>0</v>
      </c>
      <c r="N44" s="17"/>
      <c r="O44" s="17"/>
      <c r="P44" s="17"/>
      <c r="Q44" s="17"/>
      <c r="R44" s="17"/>
      <c r="S44" s="17"/>
      <c r="T44" s="17"/>
      <c r="U44" s="17"/>
      <c r="V44" s="17"/>
      <c r="W44" s="18"/>
      <c r="X44" s="17"/>
      <c r="Y44" s="17"/>
      <c r="Z44" s="17"/>
      <c r="AA44" s="18"/>
      <c r="AC44" s="19">
        <f t="shared" si="74"/>
        <v>0</v>
      </c>
      <c r="AD44" s="19">
        <f t="shared" si="75"/>
        <v>0</v>
      </c>
      <c r="AE44" s="19">
        <f t="shared" si="76"/>
        <v>0</v>
      </c>
      <c r="AF44" s="19">
        <f t="shared" si="77"/>
        <v>0</v>
      </c>
      <c r="AG44" s="19">
        <f t="shared" si="78"/>
        <v>0</v>
      </c>
      <c r="AH44" s="19">
        <f t="shared" si="79"/>
        <v>0</v>
      </c>
      <c r="AI44" s="19">
        <f t="shared" si="80"/>
        <v>0</v>
      </c>
      <c r="AJ44" s="19">
        <f t="shared" si="81"/>
        <v>0</v>
      </c>
      <c r="AK44" s="19">
        <f t="shared" si="82"/>
        <v>0</v>
      </c>
      <c r="AL44" s="19">
        <f t="shared" si="83"/>
        <v>0</v>
      </c>
      <c r="AM44" s="19">
        <f t="shared" si="32"/>
        <v>0</v>
      </c>
      <c r="AN44" s="19">
        <f t="shared" si="84"/>
        <v>0</v>
      </c>
      <c r="AO44" s="19">
        <f t="shared" si="85"/>
        <v>0</v>
      </c>
      <c r="AP44" s="19">
        <f t="shared" si="86"/>
        <v>287</v>
      </c>
      <c r="AQ44" s="19">
        <f t="shared" si="87"/>
        <v>0</v>
      </c>
      <c r="AR44" s="19">
        <f t="shared" si="33"/>
        <v>0</v>
      </c>
      <c r="AS44" s="19">
        <f t="shared" si="34"/>
        <v>0</v>
      </c>
      <c r="AT44" s="19">
        <f t="shared" si="35"/>
        <v>0</v>
      </c>
      <c r="AU44" s="19">
        <f t="shared" si="36"/>
        <v>0</v>
      </c>
      <c r="AV44" s="19">
        <f t="shared" si="37"/>
        <v>0</v>
      </c>
      <c r="AW44" s="19">
        <f t="shared" si="88"/>
        <v>0</v>
      </c>
      <c r="AX44" s="19">
        <f t="shared" si="89"/>
        <v>0</v>
      </c>
      <c r="AY44" s="19">
        <f t="shared" si="90"/>
        <v>0</v>
      </c>
      <c r="AZ44" s="19">
        <f t="shared" si="91"/>
        <v>0</v>
      </c>
      <c r="BA44" s="19">
        <f t="shared" si="38"/>
        <v>287</v>
      </c>
      <c r="BB44" s="19">
        <f t="shared" si="92"/>
        <v>0</v>
      </c>
      <c r="BC44" s="19">
        <f t="shared" si="93"/>
        <v>0</v>
      </c>
      <c r="BE44" s="20">
        <f t="shared" si="94"/>
        <v>0</v>
      </c>
      <c r="BF44" s="20">
        <f t="shared" si="95"/>
        <v>0</v>
      </c>
      <c r="BG44" s="20">
        <f t="shared" si="96"/>
        <v>0</v>
      </c>
      <c r="BH44" s="20">
        <f t="shared" si="97"/>
        <v>0</v>
      </c>
      <c r="BI44" s="20">
        <f t="shared" si="98"/>
        <v>0</v>
      </c>
      <c r="BJ44" s="20">
        <f t="shared" si="99"/>
        <v>0</v>
      </c>
      <c r="BK44" s="20">
        <f t="shared" si="100"/>
        <v>0</v>
      </c>
      <c r="BL44" s="20">
        <f t="shared" si="101"/>
        <v>0</v>
      </c>
      <c r="BM44" s="20">
        <f t="shared" si="102"/>
        <v>0</v>
      </c>
      <c r="BN44" s="20">
        <f t="shared" si="103"/>
        <v>0</v>
      </c>
      <c r="BO44" s="8">
        <f t="shared" si="48"/>
        <v>0</v>
      </c>
      <c r="BP44" s="8">
        <f>IF('Men''s Epée'!$AN$3=TRUE,G44,0)</f>
        <v>0</v>
      </c>
      <c r="BQ44" s="8">
        <f>IF('Men''s Epée'!$AO$3=TRUE,I44,0)</f>
        <v>0</v>
      </c>
      <c r="BR44" s="8">
        <f>IF('Men''s Epée'!$AP$3=TRUE,K44,0)</f>
        <v>287</v>
      </c>
      <c r="BS44" s="8">
        <f>IF('Men''s Epée'!$AQ$3=TRUE,M44,0)</f>
        <v>0</v>
      </c>
      <c r="BT44" s="8">
        <f t="shared" si="49"/>
        <v>0</v>
      </c>
      <c r="BU44" s="8">
        <f t="shared" si="50"/>
        <v>0</v>
      </c>
      <c r="BV44" s="8">
        <f t="shared" si="51"/>
        <v>0</v>
      </c>
      <c r="BW44" s="8">
        <f t="shared" si="52"/>
        <v>0</v>
      </c>
      <c r="BX44" s="8">
        <f t="shared" si="53"/>
        <v>0</v>
      </c>
      <c r="BY44" s="20">
        <f t="shared" si="104"/>
        <v>0</v>
      </c>
      <c r="BZ44" s="20">
        <f t="shared" si="105"/>
        <v>0</v>
      </c>
      <c r="CA44" s="20">
        <f t="shared" si="106"/>
        <v>0</v>
      </c>
      <c r="CB44" s="20">
        <f t="shared" si="107"/>
        <v>0</v>
      </c>
      <c r="CC44" s="8">
        <f t="shared" si="54"/>
        <v>287</v>
      </c>
      <c r="CD44" s="8">
        <f t="shared" si="108"/>
        <v>0</v>
      </c>
      <c r="CE44" s="8">
        <f t="shared" si="109"/>
        <v>0</v>
      </c>
      <c r="CF44" s="8">
        <f t="shared" si="110"/>
        <v>287</v>
      </c>
    </row>
    <row r="45" spans="1:84" ht="13.5">
      <c r="A45" s="11" t="str">
        <f t="shared" si="0"/>
        <v>42</v>
      </c>
      <c r="B45" s="11" t="str">
        <f t="shared" si="73"/>
        <v>#</v>
      </c>
      <c r="C45" s="12" t="s">
        <v>389</v>
      </c>
      <c r="D45" s="13">
        <v>1985</v>
      </c>
      <c r="E45" s="41">
        <f>ROUND(IF('Men''s Epée'!$A$3=1,AM45+BA45,BO45+CC45),0)</f>
        <v>285</v>
      </c>
      <c r="F45" s="14" t="s">
        <v>4</v>
      </c>
      <c r="G45" s="16">
        <f>IF(OR('Men''s Epée'!$A$3=1,'Men''s Epée'!$AN$3=TRUE),IF(OR(F45&gt;=49,ISNUMBER(F45)=FALSE),0,VLOOKUP(F45,PointTable,G$3,TRUE)),0)</f>
        <v>0</v>
      </c>
      <c r="H45" s="15" t="s">
        <v>4</v>
      </c>
      <c r="I45" s="16">
        <f>IF(OR('Men''s Epée'!$A$3=1,'Men''s Epée'!$AO$3=TRUE),IF(OR(H45&gt;=49,ISNUMBER(H45)=FALSE),0,VLOOKUP(H45,PointTable,I$3,TRUE)),0)</f>
        <v>0</v>
      </c>
      <c r="J45" s="15">
        <v>27</v>
      </c>
      <c r="K45" s="16">
        <f>IF(OR('Men''s Epée'!$A$3=1,'Men''s Epée'!$AP$3=TRUE),IF(OR(J45&gt;=33,ISNUMBER(J45)=FALSE),0,VLOOKUP(J45,PointTable,K$3,TRUE)),0)</f>
        <v>285</v>
      </c>
      <c r="L45" s="15" t="s">
        <v>4</v>
      </c>
      <c r="M45" s="16">
        <f>IF(OR('Men''s Epée'!$A$3=1,'Men''s Epée'!$AQ$3=TRUE),IF(OR(L45&gt;=49,ISNUMBER(L45)=FALSE),0,VLOOKUP(L45,PointTable,M$3,TRUE)),0)</f>
        <v>0</v>
      </c>
      <c r="N45" s="17"/>
      <c r="O45" s="17"/>
      <c r="P45" s="17"/>
      <c r="Q45" s="17"/>
      <c r="R45" s="17"/>
      <c r="S45" s="17"/>
      <c r="T45" s="17"/>
      <c r="U45" s="17"/>
      <c r="V45" s="17"/>
      <c r="W45" s="18"/>
      <c r="X45" s="17"/>
      <c r="Y45" s="17"/>
      <c r="Z45" s="17"/>
      <c r="AA45" s="18"/>
      <c r="AC45" s="19">
        <f t="shared" si="74"/>
        <v>0</v>
      </c>
      <c r="AD45" s="19">
        <f t="shared" si="75"/>
        <v>0</v>
      </c>
      <c r="AE45" s="19">
        <f t="shared" si="76"/>
        <v>0</v>
      </c>
      <c r="AF45" s="19">
        <f t="shared" si="77"/>
        <v>0</v>
      </c>
      <c r="AG45" s="19">
        <f t="shared" si="78"/>
        <v>0</v>
      </c>
      <c r="AH45" s="19">
        <f t="shared" si="79"/>
        <v>0</v>
      </c>
      <c r="AI45" s="19">
        <f t="shared" si="80"/>
        <v>0</v>
      </c>
      <c r="AJ45" s="19">
        <f t="shared" si="81"/>
        <v>0</v>
      </c>
      <c r="AK45" s="19">
        <f t="shared" si="82"/>
        <v>0</v>
      </c>
      <c r="AL45" s="19">
        <f t="shared" si="83"/>
        <v>0</v>
      </c>
      <c r="AM45" s="19">
        <f t="shared" si="32"/>
        <v>0</v>
      </c>
      <c r="AN45" s="19">
        <f t="shared" si="84"/>
        <v>0</v>
      </c>
      <c r="AO45" s="19">
        <f t="shared" si="85"/>
        <v>0</v>
      </c>
      <c r="AP45" s="19">
        <f t="shared" si="86"/>
        <v>285</v>
      </c>
      <c r="AQ45" s="19">
        <f t="shared" si="87"/>
        <v>0</v>
      </c>
      <c r="AR45" s="19">
        <f t="shared" si="33"/>
        <v>0</v>
      </c>
      <c r="AS45" s="19">
        <f t="shared" si="34"/>
        <v>0</v>
      </c>
      <c r="AT45" s="19">
        <f t="shared" si="35"/>
        <v>0</v>
      </c>
      <c r="AU45" s="19">
        <f t="shared" si="36"/>
        <v>0</v>
      </c>
      <c r="AV45" s="19">
        <f t="shared" si="37"/>
        <v>0</v>
      </c>
      <c r="AW45" s="19">
        <f t="shared" si="88"/>
        <v>0</v>
      </c>
      <c r="AX45" s="19">
        <f t="shared" si="89"/>
        <v>0</v>
      </c>
      <c r="AY45" s="19">
        <f t="shared" si="90"/>
        <v>0</v>
      </c>
      <c r="AZ45" s="19">
        <f t="shared" si="91"/>
        <v>0</v>
      </c>
      <c r="BA45" s="19">
        <f t="shared" si="38"/>
        <v>285</v>
      </c>
      <c r="BB45" s="19">
        <f t="shared" si="92"/>
        <v>0</v>
      </c>
      <c r="BC45" s="19">
        <f t="shared" si="93"/>
        <v>0</v>
      </c>
      <c r="BE45" s="20">
        <f t="shared" si="94"/>
        <v>0</v>
      </c>
      <c r="BF45" s="20">
        <f t="shared" si="95"/>
        <v>0</v>
      </c>
      <c r="BG45" s="20">
        <f t="shared" si="96"/>
        <v>0</v>
      </c>
      <c r="BH45" s="20">
        <f t="shared" si="97"/>
        <v>0</v>
      </c>
      <c r="BI45" s="20">
        <f t="shared" si="98"/>
        <v>0</v>
      </c>
      <c r="BJ45" s="20">
        <f t="shared" si="99"/>
        <v>0</v>
      </c>
      <c r="BK45" s="20">
        <f t="shared" si="100"/>
        <v>0</v>
      </c>
      <c r="BL45" s="20">
        <f t="shared" si="101"/>
        <v>0</v>
      </c>
      <c r="BM45" s="20">
        <f t="shared" si="102"/>
        <v>0</v>
      </c>
      <c r="BN45" s="20">
        <f t="shared" si="103"/>
        <v>0</v>
      </c>
      <c r="BO45" s="8">
        <f t="shared" si="48"/>
        <v>0</v>
      </c>
      <c r="BP45" s="8">
        <f>IF('Men''s Epée'!$AN$3=TRUE,G45,0)</f>
        <v>0</v>
      </c>
      <c r="BQ45" s="8">
        <f>IF('Men''s Epée'!$AO$3=TRUE,I45,0)</f>
        <v>0</v>
      </c>
      <c r="BR45" s="8">
        <f>IF('Men''s Epée'!$AP$3=TRUE,K45,0)</f>
        <v>285</v>
      </c>
      <c r="BS45" s="8">
        <f>IF('Men''s Epée'!$AQ$3=TRUE,M45,0)</f>
        <v>0</v>
      </c>
      <c r="BT45" s="8">
        <f t="shared" si="49"/>
        <v>0</v>
      </c>
      <c r="BU45" s="8">
        <f t="shared" si="50"/>
        <v>0</v>
      </c>
      <c r="BV45" s="8">
        <f t="shared" si="51"/>
        <v>0</v>
      </c>
      <c r="BW45" s="8">
        <f t="shared" si="52"/>
        <v>0</v>
      </c>
      <c r="BX45" s="8">
        <f t="shared" si="53"/>
        <v>0</v>
      </c>
      <c r="BY45" s="20">
        <f t="shared" si="104"/>
        <v>0</v>
      </c>
      <c r="BZ45" s="20">
        <f t="shared" si="105"/>
        <v>0</v>
      </c>
      <c r="CA45" s="20">
        <f t="shared" si="106"/>
        <v>0</v>
      </c>
      <c r="CB45" s="20">
        <f t="shared" si="107"/>
        <v>0</v>
      </c>
      <c r="CC45" s="8">
        <f t="shared" si="54"/>
        <v>285</v>
      </c>
      <c r="CD45" s="8">
        <f t="shared" si="108"/>
        <v>0</v>
      </c>
      <c r="CE45" s="8">
        <f t="shared" si="109"/>
        <v>0</v>
      </c>
      <c r="CF45" s="8">
        <f t="shared" si="110"/>
        <v>285</v>
      </c>
    </row>
    <row r="46" spans="1:84" ht="13.5">
      <c r="A46" s="11" t="str">
        <f t="shared" si="0"/>
        <v>43</v>
      </c>
      <c r="B46" s="11">
        <f t="shared" si="73"/>
      </c>
      <c r="C46" s="12" t="s">
        <v>377</v>
      </c>
      <c r="D46" s="30">
        <v>1974</v>
      </c>
      <c r="E46" s="41">
        <f>ROUND(IF('Men''s Epée'!$A$3=1,AM46+BA46,BO46+CC46),0)</f>
        <v>279</v>
      </c>
      <c r="F46" s="14" t="s">
        <v>4</v>
      </c>
      <c r="G46" s="16">
        <f>IF(OR('Men''s Epée'!$A$3=1,'Men''s Epée'!$AN$3=TRUE),IF(OR(F46&gt;=49,ISNUMBER(F46)=FALSE),0,VLOOKUP(F46,PointTable,G$3,TRUE)),0)</f>
        <v>0</v>
      </c>
      <c r="H46" s="15" t="s">
        <v>4</v>
      </c>
      <c r="I46" s="16">
        <f>IF(OR('Men''s Epée'!$A$3=1,'Men''s Epée'!$AO$3=TRUE),IF(OR(H46&gt;=49,ISNUMBER(H46)=FALSE),0,VLOOKUP(H46,PointTable,I$3,TRUE)),0)</f>
        <v>0</v>
      </c>
      <c r="J46" s="15">
        <v>30</v>
      </c>
      <c r="K46" s="16">
        <f>IF(OR('Men''s Epée'!$A$3=1,'Men''s Epée'!$AP$3=TRUE),IF(OR(J46&gt;=33,ISNUMBER(J46)=FALSE),0,VLOOKUP(J46,PointTable,K$3,TRUE)),0)</f>
        <v>279</v>
      </c>
      <c r="L46" s="15" t="s">
        <v>4</v>
      </c>
      <c r="M46" s="16">
        <f>IF(OR('Men''s Epée'!$A$3=1,'Men''s Epée'!$AQ$3=TRUE),IF(OR(L46&gt;=49,ISNUMBER(L46)=FALSE),0,VLOOKUP(L46,PointTable,M$3,TRUE)),0)</f>
        <v>0</v>
      </c>
      <c r="N46" s="17"/>
      <c r="O46" s="17"/>
      <c r="P46" s="17"/>
      <c r="Q46" s="17"/>
      <c r="R46" s="17"/>
      <c r="S46" s="17"/>
      <c r="T46" s="17"/>
      <c r="U46" s="17"/>
      <c r="V46" s="17"/>
      <c r="W46" s="18"/>
      <c r="X46" s="17"/>
      <c r="Y46" s="17"/>
      <c r="Z46" s="17"/>
      <c r="AA46" s="18"/>
      <c r="AC46" s="19">
        <f t="shared" si="74"/>
        <v>0</v>
      </c>
      <c r="AD46" s="19">
        <f t="shared" si="75"/>
        <v>0</v>
      </c>
      <c r="AE46" s="19">
        <f t="shared" si="76"/>
        <v>0</v>
      </c>
      <c r="AF46" s="19">
        <f t="shared" si="77"/>
        <v>0</v>
      </c>
      <c r="AG46" s="19">
        <f t="shared" si="78"/>
        <v>0</v>
      </c>
      <c r="AH46" s="19">
        <f t="shared" si="79"/>
        <v>0</v>
      </c>
      <c r="AI46" s="19">
        <f t="shared" si="80"/>
        <v>0</v>
      </c>
      <c r="AJ46" s="19">
        <f t="shared" si="81"/>
        <v>0</v>
      </c>
      <c r="AK46" s="19">
        <f t="shared" si="82"/>
        <v>0</v>
      </c>
      <c r="AL46" s="19">
        <f t="shared" si="83"/>
        <v>0</v>
      </c>
      <c r="AM46" s="19">
        <f t="shared" si="32"/>
        <v>0</v>
      </c>
      <c r="AN46" s="19">
        <f t="shared" si="84"/>
        <v>0</v>
      </c>
      <c r="AO46" s="19">
        <f t="shared" si="85"/>
        <v>0</v>
      </c>
      <c r="AP46" s="19">
        <f t="shared" si="86"/>
        <v>279</v>
      </c>
      <c r="AQ46" s="19">
        <f t="shared" si="87"/>
        <v>0</v>
      </c>
      <c r="AR46" s="19">
        <f t="shared" si="33"/>
        <v>0</v>
      </c>
      <c r="AS46" s="19">
        <f t="shared" si="34"/>
        <v>0</v>
      </c>
      <c r="AT46" s="19">
        <f t="shared" si="35"/>
        <v>0</v>
      </c>
      <c r="AU46" s="19">
        <f t="shared" si="36"/>
        <v>0</v>
      </c>
      <c r="AV46" s="19">
        <f t="shared" si="37"/>
        <v>0</v>
      </c>
      <c r="AW46" s="19">
        <f t="shared" si="88"/>
        <v>0</v>
      </c>
      <c r="AX46" s="19">
        <f t="shared" si="89"/>
        <v>0</v>
      </c>
      <c r="AY46" s="19">
        <f t="shared" si="90"/>
        <v>0</v>
      </c>
      <c r="AZ46" s="19">
        <f t="shared" si="91"/>
        <v>0</v>
      </c>
      <c r="BA46" s="19">
        <f t="shared" si="38"/>
        <v>279</v>
      </c>
      <c r="BB46" s="19">
        <f t="shared" si="92"/>
        <v>0</v>
      </c>
      <c r="BC46" s="19">
        <f t="shared" si="93"/>
        <v>0</v>
      </c>
      <c r="BE46" s="20">
        <f t="shared" si="94"/>
        <v>0</v>
      </c>
      <c r="BF46" s="20">
        <f t="shared" si="95"/>
        <v>0</v>
      </c>
      <c r="BG46" s="20">
        <f t="shared" si="96"/>
        <v>0</v>
      </c>
      <c r="BH46" s="20">
        <f t="shared" si="97"/>
        <v>0</v>
      </c>
      <c r="BI46" s="20">
        <f t="shared" si="98"/>
        <v>0</v>
      </c>
      <c r="BJ46" s="20">
        <f t="shared" si="99"/>
        <v>0</v>
      </c>
      <c r="BK46" s="20">
        <f t="shared" si="100"/>
        <v>0</v>
      </c>
      <c r="BL46" s="20">
        <f t="shared" si="101"/>
        <v>0</v>
      </c>
      <c r="BM46" s="20">
        <f t="shared" si="102"/>
        <v>0</v>
      </c>
      <c r="BN46" s="20">
        <f t="shared" si="103"/>
        <v>0</v>
      </c>
      <c r="BO46" s="8">
        <f t="shared" si="48"/>
        <v>0</v>
      </c>
      <c r="BP46" s="8">
        <f>IF('Men''s Epée'!$AN$3=TRUE,G46,0)</f>
        <v>0</v>
      </c>
      <c r="BQ46" s="8">
        <f>IF('Men''s Epée'!$AO$3=TRUE,I46,0)</f>
        <v>0</v>
      </c>
      <c r="BR46" s="8">
        <f>IF('Men''s Epée'!$AP$3=TRUE,K46,0)</f>
        <v>279</v>
      </c>
      <c r="BS46" s="8">
        <f>IF('Men''s Epée'!$AQ$3=TRUE,M46,0)</f>
        <v>0</v>
      </c>
      <c r="BT46" s="8">
        <f t="shared" si="49"/>
        <v>0</v>
      </c>
      <c r="BU46" s="8">
        <f t="shared" si="50"/>
        <v>0</v>
      </c>
      <c r="BV46" s="8">
        <f t="shared" si="51"/>
        <v>0</v>
      </c>
      <c r="BW46" s="8">
        <f t="shared" si="52"/>
        <v>0</v>
      </c>
      <c r="BX46" s="8">
        <f t="shared" si="53"/>
        <v>0</v>
      </c>
      <c r="BY46" s="20">
        <f t="shared" si="104"/>
        <v>0</v>
      </c>
      <c r="BZ46" s="20">
        <f t="shared" si="105"/>
        <v>0</v>
      </c>
      <c r="CA46" s="20">
        <f t="shared" si="106"/>
        <v>0</v>
      </c>
      <c r="CB46" s="20">
        <f t="shared" si="107"/>
        <v>0</v>
      </c>
      <c r="CC46" s="8">
        <f t="shared" si="54"/>
        <v>279</v>
      </c>
      <c r="CD46" s="8">
        <f t="shared" si="108"/>
        <v>0</v>
      </c>
      <c r="CE46" s="8">
        <f t="shared" si="109"/>
        <v>0</v>
      </c>
      <c r="CF46" s="8">
        <f t="shared" si="110"/>
        <v>279</v>
      </c>
    </row>
    <row r="47" spans="1:84" ht="13.5">
      <c r="A47" s="11" t="str">
        <f t="shared" si="0"/>
        <v>44T</v>
      </c>
      <c r="B47" s="11">
        <f t="shared" si="73"/>
      </c>
      <c r="C47" s="12" t="s">
        <v>376</v>
      </c>
      <c r="D47" s="30">
        <v>1983</v>
      </c>
      <c r="E47" s="41">
        <f>ROUND(IF('Men''s Epée'!$A$3=1,AM47+BA47,BO47+CC47),0)</f>
        <v>275</v>
      </c>
      <c r="F47" s="14" t="s">
        <v>4</v>
      </c>
      <c r="G47" s="16">
        <f>IF(OR('Men''s Epée'!$A$3=1,'Men''s Epée'!$AN$3=TRUE),IF(OR(F47&gt;=49,ISNUMBER(F47)=FALSE),0,VLOOKUP(F47,PointTable,G$3,TRUE)),0)</f>
        <v>0</v>
      </c>
      <c r="H47" s="15">
        <v>32</v>
      </c>
      <c r="I47" s="16">
        <f>IF(OR('Men''s Epée'!$A$3=1,'Men''s Epée'!$AO$3=TRUE),IF(OR(H47&gt;=49,ISNUMBER(H47)=FALSE),0,VLOOKUP(H47,PointTable,I$3,TRUE)),0)</f>
        <v>275</v>
      </c>
      <c r="J47" s="15" t="s">
        <v>4</v>
      </c>
      <c r="K47" s="16">
        <f>IF(OR('Men''s Epée'!$A$3=1,'Men''s Epée'!$AP$3=TRUE),IF(OR(J47&gt;=33,ISNUMBER(J47)=FALSE),0,VLOOKUP(J47,PointTable,K$3,TRUE)),0)</f>
        <v>0</v>
      </c>
      <c r="L47" s="15" t="s">
        <v>4</v>
      </c>
      <c r="M47" s="16">
        <f>IF(OR('Men''s Epée'!$A$3=1,'Men''s Epée'!$AQ$3=TRUE),IF(OR(L47&gt;=49,ISNUMBER(L47)=FALSE),0,VLOOKUP(L47,PointTable,M$3,TRUE)),0)</f>
        <v>0</v>
      </c>
      <c r="N47" s="17"/>
      <c r="O47" s="17"/>
      <c r="P47" s="17"/>
      <c r="Q47" s="17"/>
      <c r="R47" s="17"/>
      <c r="S47" s="17"/>
      <c r="T47" s="17"/>
      <c r="U47" s="17"/>
      <c r="V47" s="17"/>
      <c r="W47" s="18"/>
      <c r="X47" s="17"/>
      <c r="Y47" s="17"/>
      <c r="Z47" s="17"/>
      <c r="AA47" s="18"/>
      <c r="AC47" s="19">
        <f t="shared" si="74"/>
        <v>0</v>
      </c>
      <c r="AD47" s="19">
        <f t="shared" si="75"/>
        <v>0</v>
      </c>
      <c r="AE47" s="19">
        <f t="shared" si="76"/>
        <v>0</v>
      </c>
      <c r="AF47" s="19">
        <f t="shared" si="77"/>
        <v>0</v>
      </c>
      <c r="AG47" s="19">
        <f t="shared" si="78"/>
        <v>0</v>
      </c>
      <c r="AH47" s="19">
        <f t="shared" si="79"/>
        <v>0</v>
      </c>
      <c r="AI47" s="19">
        <f t="shared" si="80"/>
        <v>0</v>
      </c>
      <c r="AJ47" s="19">
        <f t="shared" si="81"/>
        <v>0</v>
      </c>
      <c r="AK47" s="19">
        <f t="shared" si="82"/>
        <v>0</v>
      </c>
      <c r="AL47" s="19">
        <f t="shared" si="83"/>
        <v>0</v>
      </c>
      <c r="AM47" s="19">
        <f t="shared" si="32"/>
        <v>0</v>
      </c>
      <c r="AN47" s="19">
        <f t="shared" si="84"/>
        <v>0</v>
      </c>
      <c r="AO47" s="19">
        <f t="shared" si="85"/>
        <v>275</v>
      </c>
      <c r="AP47" s="19">
        <f t="shared" si="86"/>
        <v>0</v>
      </c>
      <c r="AQ47" s="19">
        <f t="shared" si="87"/>
        <v>0</v>
      </c>
      <c r="AR47" s="19">
        <f t="shared" si="33"/>
        <v>0</v>
      </c>
      <c r="AS47" s="19">
        <f t="shared" si="34"/>
        <v>0</v>
      </c>
      <c r="AT47" s="19">
        <f t="shared" si="35"/>
        <v>0</v>
      </c>
      <c r="AU47" s="19">
        <f t="shared" si="36"/>
        <v>0</v>
      </c>
      <c r="AV47" s="19">
        <f t="shared" si="37"/>
        <v>0</v>
      </c>
      <c r="AW47" s="19">
        <f t="shared" si="88"/>
        <v>0</v>
      </c>
      <c r="AX47" s="19">
        <f t="shared" si="89"/>
        <v>0</v>
      </c>
      <c r="AY47" s="19">
        <f t="shared" si="90"/>
        <v>0</v>
      </c>
      <c r="AZ47" s="19">
        <f t="shared" si="91"/>
        <v>0</v>
      </c>
      <c r="BA47" s="19">
        <f t="shared" si="38"/>
        <v>275</v>
      </c>
      <c r="BB47" s="19">
        <f t="shared" si="92"/>
        <v>0</v>
      </c>
      <c r="BC47" s="19">
        <f t="shared" si="93"/>
        <v>0</v>
      </c>
      <c r="BE47" s="20">
        <f t="shared" si="94"/>
        <v>0</v>
      </c>
      <c r="BF47" s="20">
        <f t="shared" si="95"/>
        <v>0</v>
      </c>
      <c r="BG47" s="20">
        <f t="shared" si="96"/>
        <v>0</v>
      </c>
      <c r="BH47" s="20">
        <f t="shared" si="97"/>
        <v>0</v>
      </c>
      <c r="BI47" s="20">
        <f t="shared" si="98"/>
        <v>0</v>
      </c>
      <c r="BJ47" s="20">
        <f t="shared" si="99"/>
        <v>0</v>
      </c>
      <c r="BK47" s="20">
        <f t="shared" si="100"/>
        <v>0</v>
      </c>
      <c r="BL47" s="20">
        <f t="shared" si="101"/>
        <v>0</v>
      </c>
      <c r="BM47" s="20">
        <f t="shared" si="102"/>
        <v>0</v>
      </c>
      <c r="BN47" s="20">
        <f t="shared" si="103"/>
        <v>0</v>
      </c>
      <c r="BO47" s="8">
        <f t="shared" si="48"/>
        <v>0</v>
      </c>
      <c r="BP47" s="8">
        <f>IF('Men''s Epée'!$AN$3=TRUE,G47,0)</f>
        <v>0</v>
      </c>
      <c r="BQ47" s="8">
        <f>IF('Men''s Epée'!$AO$3=TRUE,I47,0)</f>
        <v>275</v>
      </c>
      <c r="BR47" s="8">
        <f>IF('Men''s Epée'!$AP$3=TRUE,K47,0)</f>
        <v>0</v>
      </c>
      <c r="BS47" s="8">
        <f>IF('Men''s Epée'!$AQ$3=TRUE,M47,0)</f>
        <v>0</v>
      </c>
      <c r="BT47" s="8">
        <f t="shared" si="49"/>
        <v>0</v>
      </c>
      <c r="BU47" s="8">
        <f t="shared" si="50"/>
        <v>0</v>
      </c>
      <c r="BV47" s="8">
        <f t="shared" si="51"/>
        <v>0</v>
      </c>
      <c r="BW47" s="8">
        <f t="shared" si="52"/>
        <v>0</v>
      </c>
      <c r="BX47" s="8">
        <f t="shared" si="53"/>
        <v>0</v>
      </c>
      <c r="BY47" s="20">
        <f t="shared" si="104"/>
        <v>0</v>
      </c>
      <c r="BZ47" s="20">
        <f t="shared" si="105"/>
        <v>0</v>
      </c>
      <c r="CA47" s="20">
        <f t="shared" si="106"/>
        <v>0</v>
      </c>
      <c r="CB47" s="20">
        <f t="shared" si="107"/>
        <v>0</v>
      </c>
      <c r="CC47" s="8">
        <f t="shared" si="54"/>
        <v>275</v>
      </c>
      <c r="CD47" s="8">
        <f t="shared" si="108"/>
        <v>0</v>
      </c>
      <c r="CE47" s="8">
        <f t="shared" si="109"/>
        <v>0</v>
      </c>
      <c r="CF47" s="8">
        <f t="shared" si="110"/>
        <v>275</v>
      </c>
    </row>
    <row r="48" spans="1:84" ht="13.5">
      <c r="A48" s="11" t="str">
        <f t="shared" si="0"/>
        <v>44T</v>
      </c>
      <c r="B48" s="11" t="str">
        <f t="shared" si="73"/>
        <v>#</v>
      </c>
      <c r="C48" s="12" t="s">
        <v>141</v>
      </c>
      <c r="D48" s="13">
        <v>1987</v>
      </c>
      <c r="E48" s="41">
        <f>ROUND(IF('Men''s Epée'!$A$3=1,AM48+BA48,BO48+CC48),0)</f>
        <v>275</v>
      </c>
      <c r="F48" s="14" t="s">
        <v>4</v>
      </c>
      <c r="G48" s="16">
        <f>IF(OR('Men''s Epée'!$A$3=1,'Men''s Epée'!$AN$3=TRUE),IF(OR(F48&gt;=49,ISNUMBER(F48)=FALSE),0,VLOOKUP(F48,PointTable,G$3,TRUE)),0)</f>
        <v>0</v>
      </c>
      <c r="H48" s="15" t="s">
        <v>4</v>
      </c>
      <c r="I48" s="16">
        <f>IF(OR('Men''s Epée'!$A$3=1,'Men''s Epée'!$AO$3=TRUE),IF(OR(H48&gt;=49,ISNUMBER(H48)=FALSE),0,VLOOKUP(H48,PointTable,I$3,TRUE)),0)</f>
        <v>0</v>
      </c>
      <c r="J48" s="15" t="s">
        <v>4</v>
      </c>
      <c r="K48" s="16">
        <f>IF(OR('Men''s Epée'!$A$3=1,'Men''s Epée'!$AP$3=TRUE),IF(OR(J48&gt;=33,ISNUMBER(J48)=FALSE),0,VLOOKUP(J48,PointTable,K$3,TRUE)),0)</f>
        <v>0</v>
      </c>
      <c r="L48" s="15">
        <v>32</v>
      </c>
      <c r="M48" s="16">
        <f>IF(OR('Men''s Epée'!$A$3=1,'Men''s Epée'!$AQ$3=TRUE),IF(OR(L48&gt;=49,ISNUMBER(L48)=FALSE),0,VLOOKUP(L48,PointTable,M$3,TRUE)),0)</f>
        <v>275</v>
      </c>
      <c r="N48" s="17"/>
      <c r="O48" s="17"/>
      <c r="P48" s="17"/>
      <c r="Q48" s="17"/>
      <c r="R48" s="17"/>
      <c r="S48" s="17"/>
      <c r="T48" s="17"/>
      <c r="U48" s="17"/>
      <c r="V48" s="17"/>
      <c r="W48" s="18"/>
      <c r="X48" s="17"/>
      <c r="Y48" s="17"/>
      <c r="Z48" s="17"/>
      <c r="AA48" s="18"/>
      <c r="AC48" s="19">
        <f t="shared" si="74"/>
        <v>0</v>
      </c>
      <c r="AD48" s="19">
        <f t="shared" si="75"/>
        <v>0</v>
      </c>
      <c r="AE48" s="19">
        <f t="shared" si="76"/>
        <v>0</v>
      </c>
      <c r="AF48" s="19">
        <f t="shared" si="77"/>
        <v>0</v>
      </c>
      <c r="AG48" s="19">
        <f t="shared" si="78"/>
        <v>0</v>
      </c>
      <c r="AH48" s="19">
        <f t="shared" si="79"/>
        <v>0</v>
      </c>
      <c r="AI48" s="19">
        <f t="shared" si="80"/>
        <v>0</v>
      </c>
      <c r="AJ48" s="19">
        <f t="shared" si="81"/>
        <v>0</v>
      </c>
      <c r="AK48" s="19">
        <f t="shared" si="82"/>
        <v>0</v>
      </c>
      <c r="AL48" s="19">
        <f t="shared" si="83"/>
        <v>0</v>
      </c>
      <c r="AM48" s="19">
        <f t="shared" si="32"/>
        <v>0</v>
      </c>
      <c r="AN48" s="19">
        <f t="shared" si="84"/>
        <v>0</v>
      </c>
      <c r="AO48" s="19">
        <f t="shared" si="85"/>
        <v>0</v>
      </c>
      <c r="AP48" s="19">
        <f t="shared" si="86"/>
        <v>0</v>
      </c>
      <c r="AQ48" s="19">
        <f t="shared" si="87"/>
        <v>275</v>
      </c>
      <c r="AR48" s="19">
        <f t="shared" si="33"/>
        <v>0</v>
      </c>
      <c r="AS48" s="19">
        <f t="shared" si="34"/>
        <v>0</v>
      </c>
      <c r="AT48" s="19">
        <f t="shared" si="35"/>
        <v>0</v>
      </c>
      <c r="AU48" s="19">
        <f t="shared" si="36"/>
        <v>0</v>
      </c>
      <c r="AV48" s="19">
        <f t="shared" si="37"/>
        <v>0</v>
      </c>
      <c r="AW48" s="19">
        <f t="shared" si="88"/>
        <v>0</v>
      </c>
      <c r="AX48" s="19">
        <f t="shared" si="89"/>
        <v>0</v>
      </c>
      <c r="AY48" s="19">
        <f t="shared" si="90"/>
        <v>0</v>
      </c>
      <c r="AZ48" s="19">
        <f t="shared" si="91"/>
        <v>0</v>
      </c>
      <c r="BA48" s="19">
        <f t="shared" si="38"/>
        <v>275</v>
      </c>
      <c r="BB48" s="19">
        <f t="shared" si="92"/>
        <v>0</v>
      </c>
      <c r="BC48" s="19">
        <f t="shared" si="93"/>
        <v>0</v>
      </c>
      <c r="BE48" s="20">
        <f t="shared" si="94"/>
        <v>0</v>
      </c>
      <c r="BF48" s="20">
        <f t="shared" si="95"/>
        <v>0</v>
      </c>
      <c r="BG48" s="20">
        <f t="shared" si="96"/>
        <v>0</v>
      </c>
      <c r="BH48" s="20">
        <f t="shared" si="97"/>
        <v>0</v>
      </c>
      <c r="BI48" s="20">
        <f t="shared" si="98"/>
        <v>0</v>
      </c>
      <c r="BJ48" s="20">
        <f t="shared" si="99"/>
        <v>0</v>
      </c>
      <c r="BK48" s="20">
        <f t="shared" si="100"/>
        <v>0</v>
      </c>
      <c r="BL48" s="20">
        <f t="shared" si="101"/>
        <v>0</v>
      </c>
      <c r="BM48" s="20">
        <f t="shared" si="102"/>
        <v>0</v>
      </c>
      <c r="BN48" s="20">
        <f t="shared" si="103"/>
        <v>0</v>
      </c>
      <c r="BO48" s="8">
        <f t="shared" si="48"/>
        <v>0</v>
      </c>
      <c r="BP48" s="8">
        <f>IF('Men''s Epée'!$AN$3=TRUE,G48,0)</f>
        <v>0</v>
      </c>
      <c r="BQ48" s="8">
        <f>IF('Men''s Epée'!$AO$3=TRUE,I48,0)</f>
        <v>0</v>
      </c>
      <c r="BR48" s="8">
        <f>IF('Men''s Epée'!$AP$3=TRUE,K48,0)</f>
        <v>0</v>
      </c>
      <c r="BS48" s="8">
        <f>IF('Men''s Epée'!$AQ$3=TRUE,M48,0)</f>
        <v>275</v>
      </c>
      <c r="BT48" s="8">
        <f t="shared" si="49"/>
        <v>0</v>
      </c>
      <c r="BU48" s="8">
        <f t="shared" si="50"/>
        <v>0</v>
      </c>
      <c r="BV48" s="8">
        <f t="shared" si="51"/>
        <v>0</v>
      </c>
      <c r="BW48" s="8">
        <f t="shared" si="52"/>
        <v>0</v>
      </c>
      <c r="BX48" s="8">
        <f t="shared" si="53"/>
        <v>0</v>
      </c>
      <c r="BY48" s="20">
        <f t="shared" si="104"/>
        <v>0</v>
      </c>
      <c r="BZ48" s="20">
        <f t="shared" si="105"/>
        <v>0</v>
      </c>
      <c r="CA48" s="20">
        <f t="shared" si="106"/>
        <v>0</v>
      </c>
      <c r="CB48" s="20">
        <f t="shared" si="107"/>
        <v>0</v>
      </c>
      <c r="CC48" s="8">
        <f t="shared" si="54"/>
        <v>275</v>
      </c>
      <c r="CD48" s="8">
        <f t="shared" si="108"/>
        <v>0</v>
      </c>
      <c r="CE48" s="8">
        <f t="shared" si="109"/>
        <v>0</v>
      </c>
      <c r="CF48" s="8">
        <f t="shared" si="110"/>
        <v>275</v>
      </c>
    </row>
    <row r="49" spans="1:84" ht="13.5">
      <c r="A49" s="11" t="str">
        <f t="shared" si="0"/>
        <v>44T</v>
      </c>
      <c r="B49" s="11" t="str">
        <f t="shared" si="73"/>
        <v>#</v>
      </c>
      <c r="C49" s="12" t="s">
        <v>375</v>
      </c>
      <c r="D49" s="13">
        <v>1985</v>
      </c>
      <c r="E49" s="41">
        <f>ROUND(IF('Men''s Epée'!$A$3=1,AM49+BA49,BO49+CC49),0)</f>
        <v>275</v>
      </c>
      <c r="F49" s="14">
        <v>32</v>
      </c>
      <c r="G49" s="16">
        <f>IF(OR('Men''s Epée'!$A$3=1,'Men''s Epée'!$AN$3=TRUE),IF(OR(F49&gt;=49,ISNUMBER(F49)=FALSE),0,VLOOKUP(F49,PointTable,G$3,TRUE)),0)</f>
        <v>275</v>
      </c>
      <c r="H49" s="15" t="s">
        <v>4</v>
      </c>
      <c r="I49" s="16">
        <f>IF(OR('Men''s Epée'!$A$3=1,'Men''s Epée'!$AO$3=TRUE),IF(OR(H49&gt;=49,ISNUMBER(H49)=FALSE),0,VLOOKUP(H49,PointTable,I$3,TRUE)),0)</f>
        <v>0</v>
      </c>
      <c r="J49" s="15" t="s">
        <v>4</v>
      </c>
      <c r="K49" s="16">
        <f>IF(OR('Men''s Epée'!$A$3=1,'Men''s Epée'!$AP$3=TRUE),IF(OR(J49&gt;=33,ISNUMBER(J49)=FALSE),0,VLOOKUP(J49,PointTable,K$3,TRUE)),0)</f>
        <v>0</v>
      </c>
      <c r="L49" s="15" t="s">
        <v>4</v>
      </c>
      <c r="M49" s="16">
        <f>IF(OR('Men''s Epée'!$A$3=1,'Men''s Epée'!$AQ$3=TRUE),IF(OR(L49&gt;=49,ISNUMBER(L49)=FALSE),0,VLOOKUP(L49,PointTable,M$3,TRUE)),0)</f>
        <v>0</v>
      </c>
      <c r="N49" s="17"/>
      <c r="O49" s="17"/>
      <c r="P49" s="17"/>
      <c r="Q49" s="17"/>
      <c r="R49" s="17"/>
      <c r="S49" s="17"/>
      <c r="T49" s="17"/>
      <c r="U49" s="17"/>
      <c r="V49" s="17"/>
      <c r="W49" s="18"/>
      <c r="X49" s="17"/>
      <c r="Y49" s="17"/>
      <c r="Z49" s="17"/>
      <c r="AA49" s="18"/>
      <c r="AC49" s="19">
        <f t="shared" si="74"/>
        <v>0</v>
      </c>
      <c r="AD49" s="19">
        <f t="shared" si="75"/>
        <v>0</v>
      </c>
      <c r="AE49" s="19">
        <f t="shared" si="76"/>
        <v>0</v>
      </c>
      <c r="AF49" s="19">
        <f t="shared" si="77"/>
        <v>0</v>
      </c>
      <c r="AG49" s="19">
        <f t="shared" si="78"/>
        <v>0</v>
      </c>
      <c r="AH49" s="19">
        <f t="shared" si="79"/>
        <v>0</v>
      </c>
      <c r="AI49" s="19">
        <f t="shared" si="80"/>
        <v>0</v>
      </c>
      <c r="AJ49" s="19">
        <f t="shared" si="81"/>
        <v>0</v>
      </c>
      <c r="AK49" s="19">
        <f t="shared" si="82"/>
        <v>0</v>
      </c>
      <c r="AL49" s="19">
        <f t="shared" si="83"/>
        <v>0</v>
      </c>
      <c r="AM49" s="19">
        <f t="shared" si="32"/>
        <v>0</v>
      </c>
      <c r="AN49" s="19">
        <f t="shared" si="84"/>
        <v>275</v>
      </c>
      <c r="AO49" s="19">
        <f t="shared" si="85"/>
        <v>0</v>
      </c>
      <c r="AP49" s="19">
        <f t="shared" si="86"/>
        <v>0</v>
      </c>
      <c r="AQ49" s="19">
        <f t="shared" si="87"/>
        <v>0</v>
      </c>
      <c r="AR49" s="19">
        <f t="shared" si="33"/>
        <v>0</v>
      </c>
      <c r="AS49" s="19">
        <f t="shared" si="34"/>
        <v>0</v>
      </c>
      <c r="AT49" s="19">
        <f t="shared" si="35"/>
        <v>0</v>
      </c>
      <c r="AU49" s="19">
        <f t="shared" si="36"/>
        <v>0</v>
      </c>
      <c r="AV49" s="19">
        <f t="shared" si="37"/>
        <v>0</v>
      </c>
      <c r="AW49" s="19">
        <f t="shared" si="88"/>
        <v>0</v>
      </c>
      <c r="AX49" s="19">
        <f t="shared" si="89"/>
        <v>0</v>
      </c>
      <c r="AY49" s="19">
        <f t="shared" si="90"/>
        <v>0</v>
      </c>
      <c r="AZ49" s="19">
        <f t="shared" si="91"/>
        <v>0</v>
      </c>
      <c r="BA49" s="19">
        <f t="shared" si="38"/>
        <v>275</v>
      </c>
      <c r="BB49" s="19">
        <f t="shared" si="92"/>
        <v>0</v>
      </c>
      <c r="BC49" s="19">
        <f t="shared" si="93"/>
        <v>0</v>
      </c>
      <c r="BE49" s="20">
        <f t="shared" si="94"/>
        <v>0</v>
      </c>
      <c r="BF49" s="20">
        <f t="shared" si="95"/>
        <v>0</v>
      </c>
      <c r="BG49" s="20">
        <f t="shared" si="96"/>
        <v>0</v>
      </c>
      <c r="BH49" s="20">
        <f t="shared" si="97"/>
        <v>0</v>
      </c>
      <c r="BI49" s="20">
        <f t="shared" si="98"/>
        <v>0</v>
      </c>
      <c r="BJ49" s="20">
        <f t="shared" si="99"/>
        <v>0</v>
      </c>
      <c r="BK49" s="20">
        <f t="shared" si="100"/>
        <v>0</v>
      </c>
      <c r="BL49" s="20">
        <f t="shared" si="101"/>
        <v>0</v>
      </c>
      <c r="BM49" s="20">
        <f t="shared" si="102"/>
        <v>0</v>
      </c>
      <c r="BN49" s="20">
        <f t="shared" si="103"/>
        <v>0</v>
      </c>
      <c r="BO49" s="8">
        <f t="shared" si="48"/>
        <v>0</v>
      </c>
      <c r="BP49" s="8">
        <f>IF('Men''s Epée'!$AN$3=TRUE,G49,0)</f>
        <v>275</v>
      </c>
      <c r="BQ49" s="8">
        <f>IF('Men''s Epée'!$AO$3=TRUE,I49,0)</f>
        <v>0</v>
      </c>
      <c r="BR49" s="8">
        <f>IF('Men''s Epée'!$AP$3=TRUE,K49,0)</f>
        <v>0</v>
      </c>
      <c r="BS49" s="8">
        <f>IF('Men''s Epée'!$AQ$3=TRUE,M49,0)</f>
        <v>0</v>
      </c>
      <c r="BT49" s="8">
        <f t="shared" si="49"/>
        <v>0</v>
      </c>
      <c r="BU49" s="8">
        <f t="shared" si="50"/>
        <v>0</v>
      </c>
      <c r="BV49" s="8">
        <f t="shared" si="51"/>
        <v>0</v>
      </c>
      <c r="BW49" s="8">
        <f t="shared" si="52"/>
        <v>0</v>
      </c>
      <c r="BX49" s="8">
        <f t="shared" si="53"/>
        <v>0</v>
      </c>
      <c r="BY49" s="20">
        <f t="shared" si="104"/>
        <v>0</v>
      </c>
      <c r="BZ49" s="20">
        <f t="shared" si="105"/>
        <v>0</v>
      </c>
      <c r="CA49" s="20">
        <f t="shared" si="106"/>
        <v>0</v>
      </c>
      <c r="CB49" s="20">
        <f t="shared" si="107"/>
        <v>0</v>
      </c>
      <c r="CC49" s="8">
        <f t="shared" si="54"/>
        <v>275</v>
      </c>
      <c r="CD49" s="8">
        <f t="shared" si="108"/>
        <v>0</v>
      </c>
      <c r="CE49" s="8">
        <f t="shared" si="109"/>
        <v>0</v>
      </c>
      <c r="CF49" s="8">
        <f t="shared" si="110"/>
        <v>275</v>
      </c>
    </row>
    <row r="50" spans="12:46" ht="13.5">
      <c r="L50"/>
      <c r="AL50" s="8"/>
      <c r="AM50" s="8"/>
      <c r="AN50" s="8"/>
      <c r="AO50" s="8"/>
      <c r="AP50" s="8"/>
      <c r="AQ50" s="8"/>
      <c r="AR50" s="8"/>
      <c r="AS50" s="8"/>
      <c r="AT50" s="8"/>
    </row>
    <row r="51" spans="3:46" ht="13.5">
      <c r="C51" s="24" t="s">
        <v>12</v>
      </c>
      <c r="F51" s="19"/>
      <c r="G51" s="19"/>
      <c r="L51" s="25" t="s">
        <v>13</v>
      </c>
      <c r="M51" s="25" t="s">
        <v>14</v>
      </c>
      <c r="N51" s="19"/>
      <c r="O51" s="19"/>
      <c r="P51" s="19"/>
      <c r="Q51" s="19"/>
      <c r="R51" s="19"/>
      <c r="S51" s="19"/>
      <c r="T51" s="19"/>
      <c r="U51" s="19"/>
      <c r="V51" s="19"/>
      <c r="AL51" s="8"/>
      <c r="AM51" s="8"/>
      <c r="AN51" s="8"/>
      <c r="AO51" s="8"/>
      <c r="AP51" s="8"/>
      <c r="AQ51" s="8"/>
      <c r="AR51" s="8"/>
      <c r="AS51" s="8"/>
      <c r="AT51" s="8"/>
    </row>
    <row r="52" spans="3:46" ht="13.5">
      <c r="C52" s="12" t="s">
        <v>57</v>
      </c>
      <c r="D52" s="26" t="s">
        <v>318</v>
      </c>
      <c r="L52" s="26">
        <v>27</v>
      </c>
      <c r="M52" s="27">
        <v>593.712</v>
      </c>
      <c r="N52" s="28"/>
      <c r="O52" s="19"/>
      <c r="P52" s="19"/>
      <c r="Q52" s="19"/>
      <c r="R52" s="19"/>
      <c r="S52" s="19"/>
      <c r="T52" s="19"/>
      <c r="U52" s="19"/>
      <c r="V52" s="19"/>
      <c r="AL52" s="8"/>
      <c r="AM52" s="8"/>
      <c r="AN52" s="8"/>
      <c r="AO52" s="8"/>
      <c r="AP52" s="8"/>
      <c r="AQ52" s="8"/>
      <c r="AR52" s="8"/>
      <c r="AS52" s="8"/>
      <c r="AT52" s="8"/>
    </row>
    <row r="53" spans="3:46" ht="13.5">
      <c r="C53" s="12" t="s">
        <v>57</v>
      </c>
      <c r="D53" s="13" t="s">
        <v>320</v>
      </c>
      <c r="L53" s="26">
        <v>50</v>
      </c>
      <c r="M53" s="13">
        <v>200</v>
      </c>
      <c r="N53" s="28"/>
      <c r="O53" s="19"/>
      <c r="P53" s="19"/>
      <c r="Q53" s="19"/>
      <c r="R53" s="19"/>
      <c r="S53" s="19"/>
      <c r="T53" s="19"/>
      <c r="U53" s="19"/>
      <c r="V53" s="19"/>
      <c r="AL53" s="8"/>
      <c r="AM53" s="8"/>
      <c r="AN53" s="8"/>
      <c r="AO53" s="8"/>
      <c r="AP53" s="8"/>
      <c r="AQ53" s="8"/>
      <c r="AR53" s="8"/>
      <c r="AS53" s="8"/>
      <c r="AT53" s="8"/>
    </row>
    <row r="54" spans="3:46" ht="13.5">
      <c r="C54" s="12" t="s">
        <v>154</v>
      </c>
      <c r="D54" s="13" t="s">
        <v>320</v>
      </c>
      <c r="L54" s="26">
        <v>40</v>
      </c>
      <c r="M54" s="13">
        <v>200</v>
      </c>
      <c r="N54" s="28"/>
      <c r="O54"/>
      <c r="P54" s="28"/>
      <c r="Q54" s="28"/>
      <c r="R54" s="28"/>
      <c r="S54" s="28"/>
      <c r="T54" s="28"/>
      <c r="U54" s="28"/>
      <c r="V54" s="28"/>
      <c r="AL54" s="8"/>
      <c r="AM54" s="8"/>
      <c r="AN54" s="8"/>
      <c r="AO54" s="8"/>
      <c r="AP54" s="8"/>
      <c r="AQ54" s="8"/>
      <c r="AR54" s="8"/>
      <c r="AS54" s="8"/>
      <c r="AT54" s="8"/>
    </row>
    <row r="55" spans="3:46" ht="13.5">
      <c r="C55" s="12" t="s">
        <v>154</v>
      </c>
      <c r="D55" s="13" t="s">
        <v>441</v>
      </c>
      <c r="L55" s="26">
        <v>30</v>
      </c>
      <c r="M55" s="13">
        <v>660</v>
      </c>
      <c r="N55" s="28"/>
      <c r="O55"/>
      <c r="P55" s="28"/>
      <c r="Q55" s="28"/>
      <c r="R55" s="28"/>
      <c r="S55" s="28"/>
      <c r="T55" s="28"/>
      <c r="U55" s="28"/>
      <c r="V55" s="28"/>
      <c r="AL55" s="8"/>
      <c r="AM55" s="8"/>
      <c r="AN55" s="8"/>
      <c r="AO55" s="8"/>
      <c r="AP55" s="8"/>
      <c r="AQ55" s="8"/>
      <c r="AR55" s="8"/>
      <c r="AS55" s="8"/>
      <c r="AT55" s="8"/>
    </row>
    <row r="56" spans="3:46" ht="13.5">
      <c r="C56" s="12" t="s">
        <v>56</v>
      </c>
      <c r="D56" s="13" t="s">
        <v>441</v>
      </c>
      <c r="L56" s="26">
        <v>63</v>
      </c>
      <c r="M56" s="13">
        <v>200</v>
      </c>
      <c r="N56" s="28"/>
      <c r="O56"/>
      <c r="P56" s="28"/>
      <c r="Q56" s="28"/>
      <c r="R56" s="28"/>
      <c r="S56" s="28"/>
      <c r="T56" s="28"/>
      <c r="U56" s="28"/>
      <c r="V56" s="28"/>
      <c r="AL56" s="8"/>
      <c r="AM56" s="8"/>
      <c r="AN56" s="8"/>
      <c r="AO56" s="8"/>
      <c r="AP56" s="8"/>
      <c r="AQ56" s="8"/>
      <c r="AR56" s="8"/>
      <c r="AS56" s="8"/>
      <c r="AT56" s="8"/>
    </row>
    <row r="57" spans="3:46" ht="13.5">
      <c r="C57" s="12" t="s">
        <v>54</v>
      </c>
      <c r="D57" s="26" t="s">
        <v>414</v>
      </c>
      <c r="L57" s="26">
        <v>21</v>
      </c>
      <c r="M57" s="27">
        <v>662.904</v>
      </c>
      <c r="N57" s="28"/>
      <c r="O57"/>
      <c r="P57" s="28"/>
      <c r="Q57" s="28"/>
      <c r="R57" s="28"/>
      <c r="S57" s="28"/>
      <c r="T57" s="28"/>
      <c r="U57" s="28"/>
      <c r="V57" s="28"/>
      <c r="AL57" s="8"/>
      <c r="AM57" s="8"/>
      <c r="AN57" s="8"/>
      <c r="AO57" s="8"/>
      <c r="AP57" s="8"/>
      <c r="AQ57" s="8"/>
      <c r="AR57" s="8"/>
      <c r="AS57" s="8"/>
      <c r="AT57" s="8"/>
    </row>
    <row r="58" spans="3:46" ht="13.5">
      <c r="C58" s="12" t="s">
        <v>54</v>
      </c>
      <c r="D58" s="13" t="s">
        <v>434</v>
      </c>
      <c r="L58" s="26">
        <v>29</v>
      </c>
      <c r="M58" s="13">
        <v>668</v>
      </c>
      <c r="N58" s="28"/>
      <c r="O58"/>
      <c r="P58" s="28"/>
      <c r="Q58" s="28"/>
      <c r="R58" s="28"/>
      <c r="S58" s="28"/>
      <c r="T58" s="28"/>
      <c r="U58" s="28"/>
      <c r="V58" s="28"/>
      <c r="AL58" s="8"/>
      <c r="AM58" s="8"/>
      <c r="AN58" s="8"/>
      <c r="AO58" s="8"/>
      <c r="AP58" s="8"/>
      <c r="AQ58" s="8"/>
      <c r="AR58" s="8"/>
      <c r="AS58" s="8"/>
      <c r="AT58" s="8"/>
    </row>
    <row r="59" spans="3:46" ht="13.5">
      <c r="C59" s="12" t="s">
        <v>54</v>
      </c>
      <c r="D59" s="13" t="s">
        <v>441</v>
      </c>
      <c r="L59" s="26">
        <v>25</v>
      </c>
      <c r="M59" s="13">
        <v>700</v>
      </c>
      <c r="N59" s="28"/>
      <c r="O59"/>
      <c r="P59" s="28"/>
      <c r="Q59" s="28"/>
      <c r="R59" s="28"/>
      <c r="S59" s="28"/>
      <c r="T59" s="28"/>
      <c r="U59" s="28"/>
      <c r="V59" s="28"/>
      <c r="AL59" s="8"/>
      <c r="AM59" s="8"/>
      <c r="AN59" s="8"/>
      <c r="AO59" s="8"/>
      <c r="AP59" s="8"/>
      <c r="AQ59" s="8"/>
      <c r="AR59" s="8"/>
      <c r="AS59" s="8"/>
      <c r="AT59" s="8"/>
    </row>
    <row r="60" spans="3:46" ht="13.5">
      <c r="C60" s="12" t="s">
        <v>325</v>
      </c>
      <c r="D60" s="13" t="s">
        <v>441</v>
      </c>
      <c r="L60" s="26">
        <v>37</v>
      </c>
      <c r="M60" s="13">
        <v>200</v>
      </c>
      <c r="N60" s="28"/>
      <c r="O60"/>
      <c r="P60" s="28"/>
      <c r="Q60" s="28"/>
      <c r="R60" s="28"/>
      <c r="S60" s="28"/>
      <c r="T60" s="28"/>
      <c r="U60" s="28"/>
      <c r="V60" s="28"/>
      <c r="AL60" s="8"/>
      <c r="AM60" s="8"/>
      <c r="AN60" s="8"/>
      <c r="AO60" s="8"/>
      <c r="AP60" s="8"/>
      <c r="AQ60" s="8"/>
      <c r="AR60" s="8"/>
      <c r="AS60" s="8"/>
      <c r="AT60" s="8"/>
    </row>
    <row r="61" spans="3:46" ht="13.5">
      <c r="C61" s="12" t="s">
        <v>61</v>
      </c>
      <c r="D61" s="13" t="s">
        <v>441</v>
      </c>
      <c r="L61" s="26">
        <v>31</v>
      </c>
      <c r="M61" s="13">
        <v>652</v>
      </c>
      <c r="N61" s="28"/>
      <c r="O61"/>
      <c r="P61" s="28"/>
      <c r="Q61" s="28"/>
      <c r="R61" s="28"/>
      <c r="S61" s="28"/>
      <c r="T61" s="28"/>
      <c r="U61" s="28"/>
      <c r="V61" s="28"/>
      <c r="AL61" s="8"/>
      <c r="AM61" s="8"/>
      <c r="AN61" s="8"/>
      <c r="AO61" s="8"/>
      <c r="AP61" s="8"/>
      <c r="AQ61" s="8"/>
      <c r="AR61" s="8"/>
      <c r="AS61" s="8"/>
      <c r="AT61" s="8"/>
    </row>
    <row r="62" spans="3:46" ht="13.5">
      <c r="C62" s="12" t="s">
        <v>53</v>
      </c>
      <c r="D62" s="13" t="s">
        <v>441</v>
      </c>
      <c r="L62" s="26">
        <v>42</v>
      </c>
      <c r="M62" s="13">
        <v>200</v>
      </c>
      <c r="N62" s="28"/>
      <c r="O62"/>
      <c r="P62" s="28"/>
      <c r="Q62" s="28"/>
      <c r="R62" s="28"/>
      <c r="S62" s="28"/>
      <c r="T62" s="28"/>
      <c r="U62" s="28"/>
      <c r="V62" s="28"/>
      <c r="AL62" s="8"/>
      <c r="AM62" s="8"/>
      <c r="AN62" s="8"/>
      <c r="AO62" s="8"/>
      <c r="AP62" s="8"/>
      <c r="AQ62" s="8"/>
      <c r="AR62" s="8"/>
      <c r="AS62" s="8"/>
      <c r="AT62" s="8"/>
    </row>
    <row r="63" spans="3:46" ht="13.5">
      <c r="C63" s="12" t="s">
        <v>55</v>
      </c>
      <c r="D63" s="13" t="s">
        <v>441</v>
      </c>
      <c r="L63" s="26">
        <v>43</v>
      </c>
      <c r="M63" s="13">
        <v>200</v>
      </c>
      <c r="N63" s="28"/>
      <c r="O63"/>
      <c r="P63" s="28"/>
      <c r="Q63" s="28"/>
      <c r="R63" s="28"/>
      <c r="S63" s="28"/>
      <c r="T63" s="28"/>
      <c r="U63" s="28"/>
      <c r="V63" s="28"/>
      <c r="AL63" s="8"/>
      <c r="AM63" s="8"/>
      <c r="AN63" s="8"/>
      <c r="AO63" s="8"/>
      <c r="AP63" s="8"/>
      <c r="AQ63" s="8"/>
      <c r="AR63" s="8"/>
      <c r="AS63" s="8"/>
      <c r="AT63" s="8"/>
    </row>
    <row r="64" spans="14:46" ht="13.5">
      <c r="N64" s="22"/>
      <c r="O64" s="22"/>
      <c r="P64" s="22"/>
      <c r="Q64" s="22"/>
      <c r="R64" s="22"/>
      <c r="S64" s="22"/>
      <c r="T64" s="22"/>
      <c r="U64" s="22"/>
      <c r="V64" s="22"/>
      <c r="AL64" s="8"/>
      <c r="AM64" s="8"/>
      <c r="AN64" s="8"/>
      <c r="AO64" s="8"/>
      <c r="AP64" s="8"/>
      <c r="AQ64" s="8"/>
      <c r="AR64" s="8"/>
      <c r="AS64" s="8"/>
      <c r="AT64" s="8"/>
    </row>
    <row r="65" spans="3:22" ht="12.75">
      <c r="C65" s="24" t="s">
        <v>15</v>
      </c>
      <c r="F65" s="19"/>
      <c r="G65" s="19"/>
      <c r="L65" s="25" t="s">
        <v>13</v>
      </c>
      <c r="M65" s="25" t="s">
        <v>14</v>
      </c>
      <c r="N65" s="19"/>
      <c r="O65" s="19"/>
      <c r="P65" s="19"/>
      <c r="Q65" s="19"/>
      <c r="R65" s="19"/>
      <c r="S65" s="19"/>
      <c r="T65" s="19"/>
      <c r="U65" s="19"/>
      <c r="V65" s="19"/>
    </row>
    <row r="66" spans="2:22" ht="12.75">
      <c r="B66" s="36"/>
      <c r="C66" s="12" t="s">
        <v>42</v>
      </c>
      <c r="D66" s="13" t="s">
        <v>404</v>
      </c>
      <c r="F66" s="19"/>
      <c r="G66" s="19"/>
      <c r="I66" s="19"/>
      <c r="K66" s="19"/>
      <c r="L66" s="26">
        <v>55</v>
      </c>
      <c r="M66" s="13">
        <v>200</v>
      </c>
      <c r="N66" s="19"/>
      <c r="P66" s="19"/>
      <c r="Q66" s="19"/>
      <c r="R66" s="19"/>
      <c r="S66" s="19"/>
      <c r="T66" s="19"/>
      <c r="U66" s="19"/>
      <c r="V66" s="19"/>
    </row>
    <row r="67" spans="2:22" ht="12.75">
      <c r="B67" s="36"/>
      <c r="C67" s="12" t="s">
        <v>42</v>
      </c>
      <c r="D67" s="13" t="s">
        <v>429</v>
      </c>
      <c r="F67" s="19"/>
      <c r="G67" s="19"/>
      <c r="I67" s="19"/>
      <c r="K67" s="19"/>
      <c r="L67" s="33">
        <v>59</v>
      </c>
      <c r="M67" s="13">
        <v>200</v>
      </c>
      <c r="N67" s="19"/>
      <c r="P67" s="19"/>
      <c r="Q67" s="19"/>
      <c r="R67" s="19"/>
      <c r="S67" s="19"/>
      <c r="T67" s="19"/>
      <c r="U67" s="19"/>
      <c r="V67" s="19"/>
    </row>
    <row r="68" spans="2:22" ht="12.75">
      <c r="B68" s="36"/>
      <c r="C68" s="12" t="s">
        <v>57</v>
      </c>
      <c r="D68" s="13" t="s">
        <v>429</v>
      </c>
      <c r="F68" s="19"/>
      <c r="G68" s="19"/>
      <c r="I68" s="19"/>
      <c r="K68" s="19"/>
      <c r="L68" s="33">
        <v>60</v>
      </c>
      <c r="M68" s="13">
        <v>200</v>
      </c>
      <c r="N68" s="19"/>
      <c r="P68" s="19"/>
      <c r="Q68" s="19"/>
      <c r="R68" s="19"/>
      <c r="S68" s="19"/>
      <c r="T68" s="19"/>
      <c r="U68" s="19"/>
      <c r="V68" s="19"/>
    </row>
    <row r="69" spans="2:22" ht="12.75">
      <c r="B69" s="36"/>
      <c r="C69" s="12" t="s">
        <v>154</v>
      </c>
      <c r="D69" s="13" t="s">
        <v>229</v>
      </c>
      <c r="F69" s="19"/>
      <c r="G69" s="19"/>
      <c r="L69" s="33">
        <v>51</v>
      </c>
      <c r="M69" s="13">
        <v>176</v>
      </c>
      <c r="N69" s="19"/>
      <c r="P69" s="19"/>
      <c r="Q69" s="19"/>
      <c r="R69" s="19"/>
      <c r="S69" s="19"/>
      <c r="T69" s="19"/>
      <c r="U69" s="19"/>
      <c r="V69" s="19"/>
    </row>
    <row r="70" spans="2:22" ht="12.75">
      <c r="B70" s="36"/>
      <c r="C70" s="12" t="s">
        <v>154</v>
      </c>
      <c r="D70" s="26" t="s">
        <v>299</v>
      </c>
      <c r="F70" s="19"/>
      <c r="G70" s="19"/>
      <c r="I70" s="19"/>
      <c r="K70" s="19"/>
      <c r="L70" s="26">
        <v>15</v>
      </c>
      <c r="M70" s="13">
        <v>1212</v>
      </c>
      <c r="N70" s="19"/>
      <c r="P70" s="19"/>
      <c r="Q70" s="19"/>
      <c r="R70" s="19"/>
      <c r="S70" s="19"/>
      <c r="T70" s="19"/>
      <c r="U70" s="19"/>
      <c r="V70" s="19"/>
    </row>
    <row r="71" spans="2:22" ht="12.75">
      <c r="B71" s="36"/>
      <c r="C71" s="12" t="s">
        <v>154</v>
      </c>
      <c r="D71" s="13" t="s">
        <v>400</v>
      </c>
      <c r="F71" s="19"/>
      <c r="G71" s="19"/>
      <c r="I71" s="19"/>
      <c r="K71" s="19"/>
      <c r="L71" s="26">
        <v>60</v>
      </c>
      <c r="M71" s="13">
        <v>200</v>
      </c>
      <c r="N71" s="19"/>
      <c r="P71" s="19"/>
      <c r="Q71" s="19"/>
      <c r="R71" s="19"/>
      <c r="S71" s="19"/>
      <c r="T71" s="19"/>
      <c r="U71" s="19"/>
      <c r="V71" s="19"/>
    </row>
    <row r="72" spans="2:22" ht="12.75">
      <c r="B72" s="36"/>
      <c r="C72" s="12" t="s">
        <v>154</v>
      </c>
      <c r="D72" s="13" t="s">
        <v>429</v>
      </c>
      <c r="F72" s="19"/>
      <c r="G72" s="19"/>
      <c r="I72" s="19"/>
      <c r="K72" s="19"/>
      <c r="L72" s="33">
        <v>43</v>
      </c>
      <c r="M72" s="13">
        <v>200</v>
      </c>
      <c r="N72" s="19"/>
      <c r="P72" s="19"/>
      <c r="Q72" s="19"/>
      <c r="R72" s="19"/>
      <c r="S72" s="19"/>
      <c r="T72" s="19"/>
      <c r="U72" s="19"/>
      <c r="V72" s="19"/>
    </row>
    <row r="73" spans="2:22" ht="12.75">
      <c r="B73" s="36"/>
      <c r="C73" s="12" t="s">
        <v>231</v>
      </c>
      <c r="D73" s="13" t="s">
        <v>429</v>
      </c>
      <c r="F73" s="19"/>
      <c r="G73" s="19"/>
      <c r="I73" s="19"/>
      <c r="K73" s="19"/>
      <c r="L73" s="33" t="s">
        <v>399</v>
      </c>
      <c r="M73" s="13">
        <v>200</v>
      </c>
      <c r="N73" s="19"/>
      <c r="P73" s="19"/>
      <c r="Q73" s="19"/>
      <c r="R73" s="19"/>
      <c r="S73" s="19"/>
      <c r="T73" s="19"/>
      <c r="U73" s="19"/>
      <c r="V73" s="19"/>
    </row>
    <row r="74" spans="2:22" ht="12.75">
      <c r="B74" s="36"/>
      <c r="C74" s="12" t="s">
        <v>431</v>
      </c>
      <c r="D74" s="13" t="s">
        <v>429</v>
      </c>
      <c r="F74" s="19"/>
      <c r="G74" s="19"/>
      <c r="I74" s="19"/>
      <c r="K74" s="19"/>
      <c r="L74" s="33" t="s">
        <v>427</v>
      </c>
      <c r="M74" s="13">
        <v>200</v>
      </c>
      <c r="N74" s="19"/>
      <c r="P74" s="19"/>
      <c r="Q74" s="19"/>
      <c r="R74" s="19"/>
      <c r="S74" s="19"/>
      <c r="T74" s="19"/>
      <c r="U74" s="19"/>
      <c r="V74" s="19"/>
    </row>
    <row r="75" spans="2:22" ht="12.75">
      <c r="B75" s="36"/>
      <c r="C75" s="12" t="s">
        <v>430</v>
      </c>
      <c r="D75" s="13" t="s">
        <v>429</v>
      </c>
      <c r="F75" s="19"/>
      <c r="G75" s="19"/>
      <c r="I75" s="19"/>
      <c r="K75" s="19"/>
      <c r="L75" s="33">
        <v>58</v>
      </c>
      <c r="M75" s="13">
        <v>200</v>
      </c>
      <c r="N75" s="19"/>
      <c r="P75" s="19"/>
      <c r="Q75" s="19"/>
      <c r="R75" s="19"/>
      <c r="S75" s="19"/>
      <c r="T75" s="19"/>
      <c r="U75" s="19"/>
      <c r="V75" s="19"/>
    </row>
    <row r="76" spans="2:22" ht="12.75">
      <c r="B76" s="36"/>
      <c r="C76" s="12" t="s">
        <v>54</v>
      </c>
      <c r="D76" s="13" t="s">
        <v>229</v>
      </c>
      <c r="F76" s="19"/>
      <c r="G76" s="19"/>
      <c r="L76" s="33">
        <v>41</v>
      </c>
      <c r="M76" s="13">
        <v>256</v>
      </c>
      <c r="N76" s="19"/>
      <c r="P76" s="19"/>
      <c r="Q76" s="19"/>
      <c r="R76" s="19"/>
      <c r="S76" s="19"/>
      <c r="T76" s="19"/>
      <c r="U76" s="19"/>
      <c r="V76" s="19"/>
    </row>
    <row r="77" spans="2:22" ht="12.75">
      <c r="B77" s="36"/>
      <c r="C77" s="12" t="s">
        <v>54</v>
      </c>
      <c r="D77" s="13" t="s">
        <v>305</v>
      </c>
      <c r="F77" s="19"/>
      <c r="G77" s="19"/>
      <c r="L77" s="26">
        <v>27</v>
      </c>
      <c r="M77" s="27">
        <v>656.982</v>
      </c>
      <c r="N77" s="28"/>
      <c r="P77" s="19"/>
      <c r="Q77" s="19"/>
      <c r="R77" s="19"/>
      <c r="S77" s="19"/>
      <c r="T77" s="19"/>
      <c r="U77" s="19"/>
      <c r="V77" s="19"/>
    </row>
    <row r="78" spans="2:22" ht="12.75">
      <c r="B78" s="36"/>
      <c r="C78" s="12" t="s">
        <v>54</v>
      </c>
      <c r="D78" s="13" t="s">
        <v>400</v>
      </c>
      <c r="F78" s="19"/>
      <c r="G78" s="19"/>
      <c r="I78" s="19"/>
      <c r="K78" s="19"/>
      <c r="L78" s="26">
        <v>39</v>
      </c>
      <c r="M78" s="13">
        <v>200</v>
      </c>
      <c r="N78" s="28"/>
      <c r="P78" s="19"/>
      <c r="Q78" s="19"/>
      <c r="R78" s="19"/>
      <c r="S78" s="19"/>
      <c r="T78" s="19"/>
      <c r="U78" s="19"/>
      <c r="V78" s="19"/>
    </row>
    <row r="79" spans="2:22" ht="12.75">
      <c r="B79" s="36"/>
      <c r="C79" s="12" t="s">
        <v>54</v>
      </c>
      <c r="D79" s="13" t="s">
        <v>394</v>
      </c>
      <c r="F79" s="19"/>
      <c r="G79" s="19"/>
      <c r="I79" s="19"/>
      <c r="K79" s="19"/>
      <c r="L79" s="26">
        <v>52</v>
      </c>
      <c r="M79" s="13">
        <v>200</v>
      </c>
      <c r="N79" s="28"/>
      <c r="P79" s="19"/>
      <c r="Q79" s="19"/>
      <c r="R79" s="19"/>
      <c r="S79" s="19"/>
      <c r="T79" s="19"/>
      <c r="U79" s="19"/>
      <c r="V79" s="19"/>
    </row>
    <row r="80" spans="2:22" ht="12.75">
      <c r="B80" s="36"/>
      <c r="C80" s="12" t="s">
        <v>54</v>
      </c>
      <c r="D80" s="13" t="s">
        <v>429</v>
      </c>
      <c r="F80" s="19"/>
      <c r="G80" s="19"/>
      <c r="I80" s="19"/>
      <c r="K80" s="19"/>
      <c r="L80" s="33">
        <v>48</v>
      </c>
      <c r="M80" s="13">
        <v>200</v>
      </c>
      <c r="N80" s="19"/>
      <c r="P80" s="19"/>
      <c r="Q80" s="19"/>
      <c r="R80" s="19"/>
      <c r="S80" s="19"/>
      <c r="T80" s="19"/>
      <c r="U80" s="19"/>
      <c r="V80" s="19"/>
    </row>
    <row r="81" spans="2:22" ht="12.75">
      <c r="B81" s="36"/>
      <c r="C81" s="12" t="s">
        <v>325</v>
      </c>
      <c r="D81" s="13" t="s">
        <v>229</v>
      </c>
      <c r="F81" s="19"/>
      <c r="G81" s="19"/>
      <c r="L81" s="33">
        <v>55</v>
      </c>
      <c r="M81" s="13">
        <v>144</v>
      </c>
      <c r="N81" s="19"/>
      <c r="P81" s="19"/>
      <c r="Q81" s="19"/>
      <c r="R81" s="19"/>
      <c r="S81" s="19"/>
      <c r="T81" s="19"/>
      <c r="U81" s="19"/>
      <c r="V81" s="19"/>
    </row>
    <row r="82" spans="2:22" ht="12.75">
      <c r="B82" s="36"/>
      <c r="C82" s="12" t="s">
        <v>325</v>
      </c>
      <c r="D82" s="13" t="s">
        <v>429</v>
      </c>
      <c r="F82" s="19"/>
      <c r="G82" s="19"/>
      <c r="I82" s="19"/>
      <c r="K82" s="19"/>
      <c r="L82" s="33">
        <v>37</v>
      </c>
      <c r="M82" s="13">
        <v>200</v>
      </c>
      <c r="N82" s="19"/>
      <c r="P82" s="19"/>
      <c r="Q82" s="19"/>
      <c r="R82" s="19"/>
      <c r="S82" s="19"/>
      <c r="T82" s="19"/>
      <c r="U82" s="19"/>
      <c r="V82" s="19"/>
    </row>
    <row r="83" spans="2:22" ht="12.75">
      <c r="B83" s="36"/>
      <c r="C83" s="12" t="s">
        <v>53</v>
      </c>
      <c r="D83" s="13" t="s">
        <v>404</v>
      </c>
      <c r="F83" s="19"/>
      <c r="G83" s="19"/>
      <c r="L83" s="33">
        <v>44</v>
      </c>
      <c r="M83" s="13">
        <v>200</v>
      </c>
      <c r="N83" s="19"/>
      <c r="P83" s="19"/>
      <c r="Q83" s="19"/>
      <c r="R83" s="19"/>
      <c r="S83" s="19"/>
      <c r="T83" s="19"/>
      <c r="U83" s="19"/>
      <c r="V83" s="19"/>
    </row>
    <row r="84" spans="2:22" ht="12.75">
      <c r="B84" s="36"/>
      <c r="C84" s="12" t="s">
        <v>53</v>
      </c>
      <c r="D84" s="13" t="s">
        <v>429</v>
      </c>
      <c r="F84" s="19"/>
      <c r="G84" s="19"/>
      <c r="I84" s="19"/>
      <c r="K84" s="19"/>
      <c r="L84" s="33">
        <v>46</v>
      </c>
      <c r="M84" s="13">
        <v>200</v>
      </c>
      <c r="N84" s="19"/>
      <c r="P84" s="19"/>
      <c r="Q84" s="19"/>
      <c r="R84" s="19"/>
      <c r="S84" s="19"/>
      <c r="T84" s="19"/>
      <c r="U84" s="19"/>
      <c r="V84" s="19"/>
    </row>
    <row r="85" spans="2:22" ht="12.75">
      <c r="B85" s="36"/>
      <c r="C85" s="12" t="s">
        <v>55</v>
      </c>
      <c r="D85" s="13" t="s">
        <v>229</v>
      </c>
      <c r="F85" s="19"/>
      <c r="G85" s="19"/>
      <c r="L85" s="33">
        <v>21</v>
      </c>
      <c r="M85" s="13">
        <v>792</v>
      </c>
      <c r="N85" s="19"/>
      <c r="P85" s="19"/>
      <c r="Q85" s="19"/>
      <c r="R85" s="19"/>
      <c r="S85" s="19"/>
      <c r="T85" s="19"/>
      <c r="U85" s="19"/>
      <c r="V85" s="19"/>
    </row>
    <row r="86" spans="2:22" ht="12.75">
      <c r="B86" s="36"/>
      <c r="C86" s="12" t="s">
        <v>55</v>
      </c>
      <c r="D86" s="13" t="s">
        <v>305</v>
      </c>
      <c r="F86" s="19"/>
      <c r="G86" s="19"/>
      <c r="I86" s="19"/>
      <c r="K86" s="19"/>
      <c r="L86" s="26">
        <v>22</v>
      </c>
      <c r="M86" s="27">
        <v>749.19</v>
      </c>
      <c r="N86" s="28"/>
      <c r="P86" s="19"/>
      <c r="Q86" s="19"/>
      <c r="R86" s="19"/>
      <c r="S86" s="19"/>
      <c r="T86" s="19"/>
      <c r="U86" s="19"/>
      <c r="V86" s="19"/>
    </row>
    <row r="87" spans="2:22" ht="12.75">
      <c r="B87" s="36"/>
      <c r="C87" s="12" t="s">
        <v>55</v>
      </c>
      <c r="D87" s="13" t="s">
        <v>400</v>
      </c>
      <c r="F87" s="19"/>
      <c r="G87" s="19"/>
      <c r="I87" s="19"/>
      <c r="K87" s="19"/>
      <c r="L87" s="26">
        <v>48</v>
      </c>
      <c r="M87" s="13">
        <v>200</v>
      </c>
      <c r="N87" s="28"/>
      <c r="P87" s="19"/>
      <c r="Q87" s="19"/>
      <c r="R87" s="19"/>
      <c r="S87" s="19"/>
      <c r="T87" s="19"/>
      <c r="U87" s="19"/>
      <c r="V87" s="19"/>
    </row>
    <row r="88" spans="2:22" ht="12.75">
      <c r="B88" s="36"/>
      <c r="C88" s="12" t="s">
        <v>55</v>
      </c>
      <c r="D88" s="13" t="s">
        <v>394</v>
      </c>
      <c r="F88" s="19"/>
      <c r="G88" s="19"/>
      <c r="I88" s="19"/>
      <c r="K88" s="19"/>
      <c r="L88" s="26">
        <v>47</v>
      </c>
      <c r="M88" s="13">
        <v>200</v>
      </c>
      <c r="N88" s="28"/>
      <c r="P88" s="19"/>
      <c r="Q88" s="19"/>
      <c r="R88" s="19"/>
      <c r="S88" s="19"/>
      <c r="T88" s="19"/>
      <c r="U88" s="19"/>
      <c r="V88" s="19"/>
    </row>
    <row r="89" spans="2:22" ht="12.75">
      <c r="B89" s="36"/>
      <c r="C89" s="12" t="s">
        <v>55</v>
      </c>
      <c r="D89" s="13" t="s">
        <v>404</v>
      </c>
      <c r="F89" s="19"/>
      <c r="G89" s="19"/>
      <c r="I89" s="19"/>
      <c r="K89" s="19"/>
      <c r="L89" s="26">
        <v>22</v>
      </c>
      <c r="M89" s="13">
        <v>780</v>
      </c>
      <c r="N89" s="28"/>
      <c r="P89" s="19"/>
      <c r="Q89" s="19"/>
      <c r="R89" s="19"/>
      <c r="S89" s="19"/>
      <c r="T89" s="19"/>
      <c r="U89" s="19"/>
      <c r="V89" s="19"/>
    </row>
    <row r="90" spans="2:22" ht="12.75">
      <c r="B90" s="36"/>
      <c r="C90" s="12" t="s">
        <v>55</v>
      </c>
      <c r="D90" s="13" t="s">
        <v>429</v>
      </c>
      <c r="F90" s="19"/>
      <c r="G90" s="19"/>
      <c r="I90" s="19"/>
      <c r="K90" s="19"/>
      <c r="L90" s="33">
        <v>38</v>
      </c>
      <c r="M90" s="13">
        <v>200</v>
      </c>
      <c r="N90" s="19"/>
      <c r="P90" s="19"/>
      <c r="Q90" s="19"/>
      <c r="R90" s="19"/>
      <c r="S90" s="19"/>
      <c r="T90" s="19"/>
      <c r="U90" s="19"/>
      <c r="V90" s="19"/>
    </row>
  </sheetData>
  <mergeCells count="3">
    <mergeCell ref="X1:AA1"/>
    <mergeCell ref="N1:W1"/>
    <mergeCell ref="X2:AA2"/>
  </mergeCells>
  <printOptions horizontalCentered="1"/>
  <pageMargins left="0.25" right="0.25" top="0.95" bottom="0.95" header="0.25" footer="0.25"/>
  <pageSetup fitToHeight="10" fitToWidth="1" horizontalDpi="300" verticalDpi="300" orientation="landscape" scale="81" r:id="rId1"/>
  <headerFooter alignWithMargins="0">
    <oddHeader>&amp;C&amp;"Times New Roman,Bold"&amp;16 2002-2003 USFA Point Standings
Senior &amp;A - Rolling Standings</oddHeader>
    <oddFooter>&amp;L&amp;"Arial,Bold"* Permanent Resident
# Under-19&amp;"Arial,Regular"
Total = Best 5 Group II plus Best 2 Group I&amp;CPage &amp;P&amp;R&amp;"Arial,Bold"np = Did not earn points (including not competing)&amp;"Arial,Regular"
Printed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CF129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3" customWidth="1"/>
    <col min="2" max="2" width="3.28125" style="13" customWidth="1"/>
    <col min="3" max="3" width="27.421875" style="31" customWidth="1"/>
    <col min="4" max="4" width="5.421875" style="13" customWidth="1"/>
    <col min="5" max="5" width="8.00390625" style="13" customWidth="1"/>
    <col min="6" max="6" width="5.421875" style="14" customWidth="1"/>
    <col min="7" max="13" width="5.421875" style="22" customWidth="1"/>
    <col min="14" max="27" width="5.421875" style="23" customWidth="1"/>
    <col min="28" max="28" width="9.140625" style="19" customWidth="1"/>
    <col min="29" max="84" width="9.140625" style="19" hidden="1" customWidth="1"/>
    <col min="85" max="16384" width="9.140625" style="19" customWidth="1"/>
  </cols>
  <sheetData>
    <row r="1" spans="1:27" s="7" customFormat="1" ht="12.75" customHeight="1">
      <c r="A1" s="29"/>
      <c r="B1" s="1"/>
      <c r="C1" s="2" t="s">
        <v>0</v>
      </c>
      <c r="D1" s="3" t="s">
        <v>1</v>
      </c>
      <c r="E1" s="39" t="s">
        <v>2</v>
      </c>
      <c r="F1" s="6" t="s">
        <v>234</v>
      </c>
      <c r="G1" s="5"/>
      <c r="H1" s="4" t="s">
        <v>263</v>
      </c>
      <c r="I1" s="5"/>
      <c r="J1" s="4" t="s">
        <v>220</v>
      </c>
      <c r="K1" s="5"/>
      <c r="L1" s="4" t="s">
        <v>442</v>
      </c>
      <c r="M1" s="5"/>
      <c r="N1" s="46" t="s">
        <v>223</v>
      </c>
      <c r="O1" s="44"/>
      <c r="P1" s="44"/>
      <c r="Q1" s="44"/>
      <c r="R1" s="44"/>
      <c r="S1" s="44"/>
      <c r="T1" s="44"/>
      <c r="U1" s="44"/>
      <c r="V1" s="44"/>
      <c r="W1" s="45"/>
      <c r="X1" s="44" t="s">
        <v>227</v>
      </c>
      <c r="Y1" s="44"/>
      <c r="Z1" s="44"/>
      <c r="AA1" s="45"/>
    </row>
    <row r="2" spans="1:84" s="7" customFormat="1" ht="18.75" customHeight="1">
      <c r="A2" s="1"/>
      <c r="B2" s="1"/>
      <c r="C2" s="2"/>
      <c r="D2" s="2"/>
      <c r="E2" s="39"/>
      <c r="F2" s="6" t="s">
        <v>153</v>
      </c>
      <c r="G2" s="5" t="s">
        <v>235</v>
      </c>
      <c r="H2" s="4" t="s">
        <v>153</v>
      </c>
      <c r="I2" s="5" t="s">
        <v>264</v>
      </c>
      <c r="J2" s="4" t="s">
        <v>153</v>
      </c>
      <c r="K2" s="5" t="s">
        <v>334</v>
      </c>
      <c r="L2" s="4" t="s">
        <v>205</v>
      </c>
      <c r="M2" s="5" t="s">
        <v>443</v>
      </c>
      <c r="N2" s="4" t="s">
        <v>224</v>
      </c>
      <c r="O2" s="6"/>
      <c r="P2" s="6"/>
      <c r="Q2" s="6"/>
      <c r="R2" s="6"/>
      <c r="S2" s="6"/>
      <c r="T2" s="6"/>
      <c r="U2" s="6"/>
      <c r="V2" s="6"/>
      <c r="W2" s="6"/>
      <c r="X2" s="46" t="s">
        <v>3</v>
      </c>
      <c r="Y2" s="44"/>
      <c r="Z2" s="44"/>
      <c r="AA2" s="45"/>
      <c r="AM2" s="7" t="s">
        <v>225</v>
      </c>
      <c r="BA2" s="7" t="s">
        <v>226</v>
      </c>
      <c r="BE2" s="8"/>
      <c r="BO2" s="7" t="s">
        <v>225</v>
      </c>
      <c r="CC2" s="7" t="s">
        <v>226</v>
      </c>
      <c r="CF2" s="7" t="s">
        <v>228</v>
      </c>
    </row>
    <row r="3" spans="1:43" s="7" customFormat="1" ht="11.25" customHeight="1" hidden="1">
      <c r="A3" s="1"/>
      <c r="B3" s="1"/>
      <c r="C3" s="2"/>
      <c r="D3" s="2"/>
      <c r="E3" s="40"/>
      <c r="F3" s="3">
        <f>COLUMN()</f>
        <v>6</v>
      </c>
      <c r="G3" s="10">
        <f>HLOOKUP(F2,PointTableHeader,2,FALSE)</f>
        <v>9</v>
      </c>
      <c r="H3" s="9">
        <f>COLUMN()</f>
        <v>8</v>
      </c>
      <c r="I3" s="10">
        <f>HLOOKUP(H2,PointTableHeader,2,FALSE)</f>
        <v>9</v>
      </c>
      <c r="J3" s="9">
        <f>COLUMN()</f>
        <v>10</v>
      </c>
      <c r="K3" s="10">
        <f>HLOOKUP(J2,PointTableHeader,2,FALSE)</f>
        <v>9</v>
      </c>
      <c r="L3" s="9">
        <f>COLUMN()</f>
        <v>12</v>
      </c>
      <c r="M3" s="10">
        <f>HLOOKUP(L2,PointTableHeader,2,FALSE)</f>
        <v>8</v>
      </c>
      <c r="N3" s="9">
        <f>COLUMN()</f>
        <v>14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10"/>
      <c r="AN3" s="7" t="b">
        <v>0</v>
      </c>
      <c r="AO3" s="7" t="b">
        <v>0</v>
      </c>
      <c r="AP3" s="7" t="b">
        <v>0</v>
      </c>
      <c r="AQ3" s="7" t="b">
        <v>0</v>
      </c>
    </row>
    <row r="4" spans="1:84" ht="13.5">
      <c r="A4" s="11" t="str">
        <f aca="true" t="shared" si="0" ref="A4:A49">IF(E4&lt;MinimumSr,"",IF(E4=E3,A3,ROW()-3&amp;IF(E4=E5,"T","")))</f>
        <v>1</v>
      </c>
      <c r="B4" s="11">
        <f>IF(D4&gt;=JuniorCutoff,"#","")</f>
      </c>
      <c r="C4" s="12" t="s">
        <v>68</v>
      </c>
      <c r="D4" s="30">
        <v>1983</v>
      </c>
      <c r="E4" s="41">
        <f>ROUND(IF('Men''s Epée'!$A$3=1,AM4+BA4,BO4+CC4),0)</f>
        <v>14491</v>
      </c>
      <c r="F4" s="14">
        <v>5</v>
      </c>
      <c r="G4" s="16">
        <f>IF(OR('Men''s Epée'!$A$3=1,'Men''s Epée'!$AN$3=TRUE),IF(OR(F4&gt;=49,ISNUMBER(F4)=FALSE),0,VLOOKUP(F4,PointTable,G$3,TRUE)),0)</f>
        <v>700</v>
      </c>
      <c r="H4" s="15">
        <v>2</v>
      </c>
      <c r="I4" s="16">
        <f>IF(OR('Men''s Epée'!$A$3=1,'Men''s Epée'!$AO$3=TRUE),IF(OR(H4&gt;=49,ISNUMBER(H4)=FALSE),0,VLOOKUP(H4,PointTable,I$3,TRUE)),0)</f>
        <v>920</v>
      </c>
      <c r="J4" s="15">
        <v>1</v>
      </c>
      <c r="K4" s="16">
        <f>IF(OR('Men''s Epée'!$A$3=1,'Men''s Epée'!$AP$3=TRUE),IF(OR(J4&gt;=33,ISNUMBER(J4)=FALSE),0,VLOOKUP(J4,PointTable,K$3,TRUE)),0)</f>
        <v>1000</v>
      </c>
      <c r="L4" s="15" t="s">
        <v>4</v>
      </c>
      <c r="M4" s="16">
        <f>IF(OR('Men''s Epée'!$A$3=1,'Men''s Epée'!$AQ$3=TRUE),IF(OR(L4&gt;=49,ISNUMBER(L4)=FALSE),0,VLOOKUP(L4,PointTable,M$3,TRUE)),0)</f>
        <v>0</v>
      </c>
      <c r="N4" s="17">
        <v>2400</v>
      </c>
      <c r="O4" s="17">
        <v>2400</v>
      </c>
      <c r="P4" s="17">
        <v>2040</v>
      </c>
      <c r="Q4" s="17">
        <v>2040</v>
      </c>
      <c r="R4" s="17">
        <v>2040</v>
      </c>
      <c r="S4" s="17">
        <v>1891.152</v>
      </c>
      <c r="T4" s="17">
        <v>1680</v>
      </c>
      <c r="U4" s="17">
        <v>1284</v>
      </c>
      <c r="V4" s="17"/>
      <c r="W4" s="18"/>
      <c r="X4" s="17"/>
      <c r="Y4" s="17"/>
      <c r="Z4" s="17"/>
      <c r="AA4" s="18"/>
      <c r="AC4" s="19">
        <f aca="true" t="shared" si="1" ref="AC4:AC49">ABS(N4)</f>
        <v>2400</v>
      </c>
      <c r="AD4" s="19">
        <f aca="true" t="shared" si="2" ref="AD4:AL4">ABS(O4)</f>
        <v>2400</v>
      </c>
      <c r="AE4" s="19">
        <f t="shared" si="2"/>
        <v>2040</v>
      </c>
      <c r="AF4" s="19">
        <f t="shared" si="2"/>
        <v>2040</v>
      </c>
      <c r="AG4" s="19">
        <f t="shared" si="2"/>
        <v>2040</v>
      </c>
      <c r="AH4" s="19">
        <f t="shared" si="2"/>
        <v>1891.152</v>
      </c>
      <c r="AI4" s="19">
        <f t="shared" si="2"/>
        <v>1680</v>
      </c>
      <c r="AJ4" s="19">
        <f t="shared" si="2"/>
        <v>1284</v>
      </c>
      <c r="AK4" s="19">
        <f t="shared" si="2"/>
        <v>0</v>
      </c>
      <c r="AL4" s="19">
        <f t="shared" si="2"/>
        <v>0</v>
      </c>
      <c r="AM4" s="19">
        <f>LARGE($AC4:$AL4,1)+LARGE($AC4:$AL4,2)+LARGE($AC4:$AL4,3)+LARGE($AC4:$AL4,4)+LARGE($AC4:$AL4,5)</f>
        <v>10920</v>
      </c>
      <c r="AN4" s="19">
        <f aca="true" t="shared" si="3" ref="AN4:AN49">G4</f>
        <v>700</v>
      </c>
      <c r="AO4" s="19">
        <f aca="true" t="shared" si="4" ref="AO4:AO49">I4</f>
        <v>920</v>
      </c>
      <c r="AP4" s="19">
        <f aca="true" t="shared" si="5" ref="AP4:AP49">K4</f>
        <v>1000</v>
      </c>
      <c r="AQ4" s="19">
        <f aca="true" t="shared" si="6" ref="AQ4:AQ49">M4</f>
        <v>0</v>
      </c>
      <c r="AR4" s="19">
        <f>LARGE($AC4:$AL4,6)</f>
        <v>1891.152</v>
      </c>
      <c r="AS4" s="19">
        <f>LARGE($AC4:$AL4,7)</f>
        <v>1680</v>
      </c>
      <c r="AT4" s="19">
        <f>LARGE($AC4:$AL4,8)</f>
        <v>1284</v>
      </c>
      <c r="AU4" s="19">
        <f>LARGE($AC4:$AL4,9)</f>
        <v>0</v>
      </c>
      <c r="AV4" s="19">
        <f>LARGE($AC4:$AL4,10)</f>
        <v>0</v>
      </c>
      <c r="AW4" s="19">
        <f aca="true" t="shared" si="7" ref="AW4:AZ11">ABS(X4)</f>
        <v>0</v>
      </c>
      <c r="AX4" s="19">
        <f t="shared" si="7"/>
        <v>0</v>
      </c>
      <c r="AY4" s="19">
        <f t="shared" si="7"/>
        <v>0</v>
      </c>
      <c r="AZ4" s="19">
        <f t="shared" si="7"/>
        <v>0</v>
      </c>
      <c r="BA4" s="19">
        <f>LARGE($AN4:$AZ4,1)+LARGE($AN4:$AZ4,2)</f>
        <v>3571.152</v>
      </c>
      <c r="BB4" s="19">
        <f aca="true" t="shared" si="8" ref="BB4:BB49">LARGE(AR4:AZ4,1)</f>
        <v>1891.152</v>
      </c>
      <c r="BC4" s="19">
        <f aca="true" t="shared" si="9" ref="BC4:BC49">LARGE(AR4:AZ4,2)</f>
        <v>1680</v>
      </c>
      <c r="BE4" s="20">
        <f aca="true" t="shared" si="10" ref="BE4:BE49">MAX(N4,0)</f>
        <v>2400</v>
      </c>
      <c r="BF4" s="20">
        <f aca="true" t="shared" si="11" ref="BF4:BN4">MAX(O4,0)</f>
        <v>2400</v>
      </c>
      <c r="BG4" s="20">
        <f t="shared" si="11"/>
        <v>2040</v>
      </c>
      <c r="BH4" s="20">
        <f t="shared" si="11"/>
        <v>2040</v>
      </c>
      <c r="BI4" s="20">
        <f t="shared" si="11"/>
        <v>2040</v>
      </c>
      <c r="BJ4" s="20">
        <f t="shared" si="11"/>
        <v>1891.152</v>
      </c>
      <c r="BK4" s="20">
        <f t="shared" si="11"/>
        <v>1680</v>
      </c>
      <c r="BL4" s="20">
        <f t="shared" si="11"/>
        <v>1284</v>
      </c>
      <c r="BM4" s="20">
        <f t="shared" si="11"/>
        <v>0</v>
      </c>
      <c r="BN4" s="20">
        <f t="shared" si="11"/>
        <v>0</v>
      </c>
      <c r="BO4" s="8">
        <f>LARGE($BE4:$BN4,1)+LARGE($BE4:$BN4,2)+LARGE($BE4:$BN4,3)+LARGE($BE4:$BN4,4)+LARGE($BE4:$BN4,5)</f>
        <v>10920</v>
      </c>
      <c r="BP4" s="8">
        <f>IF('Men''s Epée'!$AN$3=TRUE,G4,0)</f>
        <v>700</v>
      </c>
      <c r="BQ4" s="8">
        <f>IF('Men''s Epée'!$AO$3=TRUE,I4,0)</f>
        <v>920</v>
      </c>
      <c r="BR4" s="8">
        <f>IF('Men''s Epée'!$AP$3=TRUE,K4,0)</f>
        <v>1000</v>
      </c>
      <c r="BS4" s="8">
        <f>IF('Men''s Epée'!$AQ$3=TRUE,M4,0)</f>
        <v>0</v>
      </c>
      <c r="BT4" s="8">
        <f>LARGE($BE4:$BN4,6)</f>
        <v>1891.152</v>
      </c>
      <c r="BU4" s="8">
        <f>LARGE($BE4:$BN4,7)</f>
        <v>1680</v>
      </c>
      <c r="BV4" s="8">
        <f>LARGE($BE4:$BN4,8)</f>
        <v>1284</v>
      </c>
      <c r="BW4" s="8">
        <f>LARGE($BE4:$BN4,9)</f>
        <v>0</v>
      </c>
      <c r="BX4" s="8">
        <f>LARGE($BE4:$BN4,10)</f>
        <v>0</v>
      </c>
      <c r="BY4" s="20">
        <f aca="true" t="shared" si="12" ref="BY4:CB11">MAX(X4,0)</f>
        <v>0</v>
      </c>
      <c r="BZ4" s="20">
        <f t="shared" si="12"/>
        <v>0</v>
      </c>
      <c r="CA4" s="20">
        <f t="shared" si="12"/>
        <v>0</v>
      </c>
      <c r="CB4" s="20">
        <f t="shared" si="12"/>
        <v>0</v>
      </c>
      <c r="CC4" s="8">
        <f>LARGE($BP4:$CB4,1)+LARGE($BP4:$CB4,2)</f>
        <v>3571.152</v>
      </c>
      <c r="CD4" s="8">
        <f aca="true" t="shared" si="13" ref="CD4:CD49">LARGE(BT4:CB4,1)</f>
        <v>1891.152</v>
      </c>
      <c r="CE4" s="8">
        <f aca="true" t="shared" si="14" ref="CE4:CE49">LARGE(BT4:CB4,2)</f>
        <v>1680</v>
      </c>
      <c r="CF4" s="8">
        <f aca="true" t="shared" si="15" ref="CF4:CF49">ROUND(BO4+CC4,0)</f>
        <v>14491</v>
      </c>
    </row>
    <row r="5" spans="1:84" ht="13.5">
      <c r="A5" s="11" t="str">
        <f t="shared" si="0"/>
        <v>2</v>
      </c>
      <c r="B5" s="11" t="str">
        <f aca="true" t="shared" si="16" ref="B5:B49">IF(D5&gt;=JuniorCutoff,"#","")</f>
        <v>#</v>
      </c>
      <c r="C5" s="12" t="s">
        <v>92</v>
      </c>
      <c r="D5" s="13">
        <v>1985</v>
      </c>
      <c r="E5" s="41">
        <f>ROUND(IF('Men''s Epée'!$A$3=1,AM5+BA5,BO5+CC5),0)</f>
        <v>8401</v>
      </c>
      <c r="F5" s="14">
        <v>2</v>
      </c>
      <c r="G5" s="16">
        <f>IF(OR('Men''s Epée'!$A$3=1,'Men''s Epée'!$AN$3=TRUE),IF(OR(F5&gt;=49,ISNUMBER(F5)=FALSE),0,VLOOKUP(F5,PointTable,G$3,TRUE)),0)</f>
        <v>920</v>
      </c>
      <c r="H5" s="15">
        <v>5</v>
      </c>
      <c r="I5" s="16">
        <f>IF(OR('Men''s Epée'!$A$3=1,'Men''s Epée'!$AO$3=TRUE),IF(OR(H5&gt;=49,ISNUMBER(H5)=FALSE),0,VLOOKUP(H5,PointTable,I$3,TRUE)),0)</f>
        <v>700</v>
      </c>
      <c r="J5" s="15" t="s">
        <v>4</v>
      </c>
      <c r="K5" s="16">
        <f>IF(OR('Men''s Epée'!$A$3=1,'Men''s Epée'!$AP$3=TRUE),IF(OR(J5&gt;=33,ISNUMBER(J5)=FALSE),0,VLOOKUP(J5,PointTable,K$3,TRUE)),0)</f>
        <v>0</v>
      </c>
      <c r="L5" s="15">
        <v>6</v>
      </c>
      <c r="M5" s="16">
        <f>IF(OR('Men''s Epée'!$A$3=1,'Men''s Epée'!$AQ$3=TRUE),IF(OR(L5&gt;=49,ISNUMBER(L5)=FALSE),0,VLOOKUP(L5,PointTable,M$3,TRUE)),0)</f>
        <v>695</v>
      </c>
      <c r="N5" s="17">
        <v>2040</v>
      </c>
      <c r="O5" s="17">
        <v>1668</v>
      </c>
      <c r="P5" s="17">
        <v>1428.642</v>
      </c>
      <c r="Q5" s="17">
        <v>-840</v>
      </c>
      <c r="R5" s="17">
        <v>804</v>
      </c>
      <c r="S5" s="17">
        <v>200</v>
      </c>
      <c r="T5" s="17">
        <v>200</v>
      </c>
      <c r="U5" s="17">
        <v>200</v>
      </c>
      <c r="V5" s="17"/>
      <c r="W5" s="18"/>
      <c r="X5" s="17"/>
      <c r="Y5" s="17"/>
      <c r="Z5" s="17"/>
      <c r="AA5" s="18"/>
      <c r="AC5" s="19">
        <f t="shared" si="1"/>
        <v>2040</v>
      </c>
      <c r="AD5" s="19">
        <f aca="true" t="shared" si="17" ref="AD5:AD19">ABS(O5)</f>
        <v>1668</v>
      </c>
      <c r="AE5" s="19">
        <f aca="true" t="shared" si="18" ref="AE5:AE19">ABS(P5)</f>
        <v>1428.642</v>
      </c>
      <c r="AF5" s="19">
        <f aca="true" t="shared" si="19" ref="AF5:AF19">ABS(Q5)</f>
        <v>840</v>
      </c>
      <c r="AG5" s="19">
        <f aca="true" t="shared" si="20" ref="AG5:AG19">ABS(R5)</f>
        <v>804</v>
      </c>
      <c r="AH5" s="19">
        <f aca="true" t="shared" si="21" ref="AH5:AH19">ABS(S5)</f>
        <v>200</v>
      </c>
      <c r="AI5" s="19">
        <f aca="true" t="shared" si="22" ref="AI5:AI19">ABS(T5)</f>
        <v>200</v>
      </c>
      <c r="AJ5" s="19">
        <f aca="true" t="shared" si="23" ref="AJ5:AJ19">ABS(U5)</f>
        <v>200</v>
      </c>
      <c r="AK5" s="19">
        <f aca="true" t="shared" si="24" ref="AK5:AK19">ABS(V5)</f>
        <v>0</v>
      </c>
      <c r="AL5" s="19">
        <f aca="true" t="shared" si="25" ref="AL5:AL19">ABS(W5)</f>
        <v>0</v>
      </c>
      <c r="AM5" s="19">
        <f aca="true" t="shared" si="26" ref="AM5:AM49">LARGE($AC5:$AL5,1)+LARGE($AC5:$AL5,2)+LARGE($AC5:$AL5,3)+LARGE($AC5:$AL5,4)+LARGE($AC5:$AL5,5)</f>
        <v>6780.642</v>
      </c>
      <c r="AN5" s="19">
        <f t="shared" si="3"/>
        <v>920</v>
      </c>
      <c r="AO5" s="19">
        <f t="shared" si="4"/>
        <v>700</v>
      </c>
      <c r="AP5" s="19">
        <f t="shared" si="5"/>
        <v>0</v>
      </c>
      <c r="AQ5" s="19">
        <f t="shared" si="6"/>
        <v>695</v>
      </c>
      <c r="AR5" s="19">
        <f aca="true" t="shared" si="27" ref="AR5:AR49">LARGE($AC5:$AL5,6)</f>
        <v>200</v>
      </c>
      <c r="AS5" s="19">
        <f aca="true" t="shared" si="28" ref="AS5:AS49">LARGE($AC5:$AL5,7)</f>
        <v>200</v>
      </c>
      <c r="AT5" s="19">
        <f aca="true" t="shared" si="29" ref="AT5:AT49">LARGE($AC5:$AL5,8)</f>
        <v>200</v>
      </c>
      <c r="AU5" s="19">
        <f aca="true" t="shared" si="30" ref="AU5:AU49">LARGE($AC5:$AL5,9)</f>
        <v>0</v>
      </c>
      <c r="AV5" s="19">
        <f aca="true" t="shared" si="31" ref="AV5:AV49">LARGE($AC5:$AL5,10)</f>
        <v>0</v>
      </c>
      <c r="AW5" s="19">
        <f t="shared" si="7"/>
        <v>0</v>
      </c>
      <c r="AX5" s="19">
        <f t="shared" si="7"/>
        <v>0</v>
      </c>
      <c r="AY5" s="19">
        <f t="shared" si="7"/>
        <v>0</v>
      </c>
      <c r="AZ5" s="19">
        <f t="shared" si="7"/>
        <v>0</v>
      </c>
      <c r="BA5" s="19">
        <f aca="true" t="shared" si="32" ref="BA5:BA49">LARGE($AN5:$AZ5,1)+LARGE($AN5:$AZ5,2)</f>
        <v>1620</v>
      </c>
      <c r="BB5" s="19">
        <f t="shared" si="8"/>
        <v>200</v>
      </c>
      <c r="BC5" s="19">
        <f t="shared" si="9"/>
        <v>200</v>
      </c>
      <c r="BE5" s="20">
        <f t="shared" si="10"/>
        <v>2040</v>
      </c>
      <c r="BF5" s="20">
        <f aca="true" t="shared" si="33" ref="BF5:BF19">MAX(O5,0)</f>
        <v>1668</v>
      </c>
      <c r="BG5" s="20">
        <f aca="true" t="shared" si="34" ref="BG5:BG19">MAX(P5,0)</f>
        <v>1428.642</v>
      </c>
      <c r="BH5" s="20">
        <f aca="true" t="shared" si="35" ref="BH5:BH19">MAX(Q5,0)</f>
        <v>0</v>
      </c>
      <c r="BI5" s="20">
        <f aca="true" t="shared" si="36" ref="BI5:BI19">MAX(R5,0)</f>
        <v>804</v>
      </c>
      <c r="BJ5" s="20">
        <f aca="true" t="shared" si="37" ref="BJ5:BJ19">MAX(S5,0)</f>
        <v>200</v>
      </c>
      <c r="BK5" s="20">
        <f aca="true" t="shared" si="38" ref="BK5:BK19">MAX(T5,0)</f>
        <v>200</v>
      </c>
      <c r="BL5" s="20">
        <f aca="true" t="shared" si="39" ref="BL5:BL19">MAX(U5,0)</f>
        <v>200</v>
      </c>
      <c r="BM5" s="20">
        <f aca="true" t="shared" si="40" ref="BM5:BM19">MAX(V5,0)</f>
        <v>0</v>
      </c>
      <c r="BN5" s="20">
        <f aca="true" t="shared" si="41" ref="BN5:BN19">MAX(W5,0)</f>
        <v>0</v>
      </c>
      <c r="BO5" s="8">
        <f aca="true" t="shared" si="42" ref="BO5:BO49">LARGE($BE5:$BN5,1)+LARGE($BE5:$BN5,2)+LARGE($BE5:$BN5,3)+LARGE($BE5:$BN5,4)+LARGE($BE5:$BN5,5)</f>
        <v>6140.642</v>
      </c>
      <c r="BP5" s="8">
        <f>IF('Men''s Epée'!$AN$3=TRUE,G5,0)</f>
        <v>920</v>
      </c>
      <c r="BQ5" s="8">
        <f>IF('Men''s Epée'!$AO$3=TRUE,I5,0)</f>
        <v>700</v>
      </c>
      <c r="BR5" s="8">
        <f>IF('Men''s Epée'!$AP$3=TRUE,K5,0)</f>
        <v>0</v>
      </c>
      <c r="BS5" s="8">
        <f>IF('Men''s Epée'!$AQ$3=TRUE,M5,0)</f>
        <v>695</v>
      </c>
      <c r="BT5" s="8">
        <f aca="true" t="shared" si="43" ref="BT5:BT49">LARGE($BE5:$BN5,6)</f>
        <v>200</v>
      </c>
      <c r="BU5" s="8">
        <f aca="true" t="shared" si="44" ref="BU5:BU49">LARGE($BE5:$BN5,7)</f>
        <v>200</v>
      </c>
      <c r="BV5" s="8">
        <f aca="true" t="shared" si="45" ref="BV5:BV49">LARGE($BE5:$BN5,8)</f>
        <v>0</v>
      </c>
      <c r="BW5" s="8">
        <f aca="true" t="shared" si="46" ref="BW5:BW49">LARGE($BE5:$BN5,9)</f>
        <v>0</v>
      </c>
      <c r="BX5" s="8">
        <f aca="true" t="shared" si="47" ref="BX5:BX49">LARGE($BE5:$BN5,10)</f>
        <v>0</v>
      </c>
      <c r="BY5" s="20">
        <f t="shared" si="12"/>
        <v>0</v>
      </c>
      <c r="BZ5" s="20">
        <f t="shared" si="12"/>
        <v>0</v>
      </c>
      <c r="CA5" s="20">
        <f t="shared" si="12"/>
        <v>0</v>
      </c>
      <c r="CB5" s="20">
        <f t="shared" si="12"/>
        <v>0</v>
      </c>
      <c r="CC5" s="8">
        <f aca="true" t="shared" si="48" ref="CC5:CC49">LARGE($BP5:$CB5,1)+LARGE($BP5:$CB5,2)</f>
        <v>1620</v>
      </c>
      <c r="CD5" s="8">
        <f t="shared" si="13"/>
        <v>200</v>
      </c>
      <c r="CE5" s="8">
        <f t="shared" si="14"/>
        <v>200</v>
      </c>
      <c r="CF5" s="8">
        <f t="shared" si="15"/>
        <v>7761</v>
      </c>
    </row>
    <row r="6" spans="1:84" ht="13.5">
      <c r="A6" s="11" t="str">
        <f t="shared" si="0"/>
        <v>3</v>
      </c>
      <c r="B6" s="11" t="str">
        <f t="shared" si="16"/>
        <v>#</v>
      </c>
      <c r="C6" s="12" t="s">
        <v>64</v>
      </c>
      <c r="D6" s="13">
        <v>1985</v>
      </c>
      <c r="E6" s="41">
        <f>ROUND(IF('Men''s Epée'!$A$3=1,AM6+BA6,BO6+CC6),0)</f>
        <v>7236</v>
      </c>
      <c r="F6" s="14">
        <v>7</v>
      </c>
      <c r="G6" s="16">
        <f>IF(OR('Men''s Epée'!$A$3=1,'Men''s Epée'!$AN$3=TRUE),IF(OR(F6&gt;=49,ISNUMBER(F6)=FALSE),0,VLOOKUP(F6,PointTable,G$3,TRUE)),0)</f>
        <v>690</v>
      </c>
      <c r="H6" s="15">
        <v>1</v>
      </c>
      <c r="I6" s="16">
        <f>IF(OR('Men''s Epée'!$A$3=1,'Men''s Epée'!$AO$3=TRUE),IF(OR(H6&gt;=49,ISNUMBER(H6)=FALSE),0,VLOOKUP(H6,PointTable,I$3,TRUE)),0)</f>
        <v>1000</v>
      </c>
      <c r="J6" s="15">
        <v>2</v>
      </c>
      <c r="K6" s="16">
        <f>IF(OR('Men''s Epée'!$A$3=1,'Men''s Epée'!$AP$3=TRUE),IF(OR(J6&gt;=33,ISNUMBER(J6)=FALSE),0,VLOOKUP(J6,PointTable,K$3,TRUE)),0)</f>
        <v>920</v>
      </c>
      <c r="L6" s="15">
        <v>2</v>
      </c>
      <c r="M6" s="16">
        <f>IF(OR('Men''s Epée'!$A$3=1,'Men''s Epée'!$AQ$3=TRUE),IF(OR(L6&gt;=49,ISNUMBER(L6)=FALSE),0,VLOOKUP(L6,PointTable,M$3,TRUE)),0)</f>
        <v>920</v>
      </c>
      <c r="N6" s="17">
        <v>1656</v>
      </c>
      <c r="O6" s="17">
        <v>1260</v>
      </c>
      <c r="P6" s="17">
        <v>816</v>
      </c>
      <c r="Q6" s="17">
        <v>804</v>
      </c>
      <c r="R6" s="17">
        <v>780</v>
      </c>
      <c r="S6" s="17">
        <v>709.182</v>
      </c>
      <c r="T6" s="17">
        <v>200</v>
      </c>
      <c r="U6" s="17"/>
      <c r="V6" s="17"/>
      <c r="W6" s="18"/>
      <c r="X6" s="17"/>
      <c r="Y6" s="17"/>
      <c r="Z6" s="17"/>
      <c r="AA6" s="18"/>
      <c r="AC6" s="19">
        <f t="shared" si="1"/>
        <v>1656</v>
      </c>
      <c r="AD6" s="19">
        <f t="shared" si="17"/>
        <v>1260</v>
      </c>
      <c r="AE6" s="19">
        <f t="shared" si="18"/>
        <v>816</v>
      </c>
      <c r="AF6" s="19">
        <f t="shared" si="19"/>
        <v>804</v>
      </c>
      <c r="AG6" s="19">
        <f t="shared" si="20"/>
        <v>780</v>
      </c>
      <c r="AH6" s="19">
        <f t="shared" si="21"/>
        <v>709.182</v>
      </c>
      <c r="AI6" s="19">
        <f t="shared" si="22"/>
        <v>200</v>
      </c>
      <c r="AJ6" s="19">
        <f t="shared" si="23"/>
        <v>0</v>
      </c>
      <c r="AK6" s="19">
        <f t="shared" si="24"/>
        <v>0</v>
      </c>
      <c r="AL6" s="19">
        <f t="shared" si="25"/>
        <v>0</v>
      </c>
      <c r="AM6" s="19">
        <f t="shared" si="26"/>
        <v>5316</v>
      </c>
      <c r="AN6" s="19">
        <f t="shared" si="3"/>
        <v>690</v>
      </c>
      <c r="AO6" s="19">
        <f t="shared" si="4"/>
        <v>1000</v>
      </c>
      <c r="AP6" s="19">
        <f t="shared" si="5"/>
        <v>920</v>
      </c>
      <c r="AQ6" s="19">
        <f t="shared" si="6"/>
        <v>920</v>
      </c>
      <c r="AR6" s="19">
        <f t="shared" si="27"/>
        <v>709.182</v>
      </c>
      <c r="AS6" s="19">
        <f t="shared" si="28"/>
        <v>200</v>
      </c>
      <c r="AT6" s="19">
        <f t="shared" si="29"/>
        <v>0</v>
      </c>
      <c r="AU6" s="19">
        <f t="shared" si="30"/>
        <v>0</v>
      </c>
      <c r="AV6" s="19">
        <f t="shared" si="31"/>
        <v>0</v>
      </c>
      <c r="AW6" s="19">
        <f t="shared" si="7"/>
        <v>0</v>
      </c>
      <c r="AX6" s="19">
        <f t="shared" si="7"/>
        <v>0</v>
      </c>
      <c r="AY6" s="19">
        <f t="shared" si="7"/>
        <v>0</v>
      </c>
      <c r="AZ6" s="19">
        <f t="shared" si="7"/>
        <v>0</v>
      </c>
      <c r="BA6" s="19">
        <f t="shared" si="32"/>
        <v>1920</v>
      </c>
      <c r="BB6" s="19">
        <f t="shared" si="8"/>
        <v>709.182</v>
      </c>
      <c r="BC6" s="19">
        <f t="shared" si="9"/>
        <v>200</v>
      </c>
      <c r="BE6" s="20">
        <f t="shared" si="10"/>
        <v>1656</v>
      </c>
      <c r="BF6" s="20">
        <f t="shared" si="33"/>
        <v>1260</v>
      </c>
      <c r="BG6" s="20">
        <f t="shared" si="34"/>
        <v>816</v>
      </c>
      <c r="BH6" s="20">
        <f t="shared" si="35"/>
        <v>804</v>
      </c>
      <c r="BI6" s="20">
        <f t="shared" si="36"/>
        <v>780</v>
      </c>
      <c r="BJ6" s="20">
        <f t="shared" si="37"/>
        <v>709.182</v>
      </c>
      <c r="BK6" s="20">
        <f t="shared" si="38"/>
        <v>200</v>
      </c>
      <c r="BL6" s="20">
        <f t="shared" si="39"/>
        <v>0</v>
      </c>
      <c r="BM6" s="20">
        <f t="shared" si="40"/>
        <v>0</v>
      </c>
      <c r="BN6" s="20">
        <f t="shared" si="41"/>
        <v>0</v>
      </c>
      <c r="BO6" s="8">
        <f t="shared" si="42"/>
        <v>5316</v>
      </c>
      <c r="BP6" s="8">
        <f>IF('Men''s Epée'!$AN$3=TRUE,G6,0)</f>
        <v>690</v>
      </c>
      <c r="BQ6" s="8">
        <f>IF('Men''s Epée'!$AO$3=TRUE,I6,0)</f>
        <v>1000</v>
      </c>
      <c r="BR6" s="8">
        <f>IF('Men''s Epée'!$AP$3=TRUE,K6,0)</f>
        <v>920</v>
      </c>
      <c r="BS6" s="8">
        <f>IF('Men''s Epée'!$AQ$3=TRUE,M6,0)</f>
        <v>920</v>
      </c>
      <c r="BT6" s="8">
        <f t="shared" si="43"/>
        <v>709.182</v>
      </c>
      <c r="BU6" s="8">
        <f t="shared" si="44"/>
        <v>200</v>
      </c>
      <c r="BV6" s="8">
        <f t="shared" si="45"/>
        <v>0</v>
      </c>
      <c r="BW6" s="8">
        <f t="shared" si="46"/>
        <v>0</v>
      </c>
      <c r="BX6" s="8">
        <f t="shared" si="47"/>
        <v>0</v>
      </c>
      <c r="BY6" s="20">
        <f t="shared" si="12"/>
        <v>0</v>
      </c>
      <c r="BZ6" s="20">
        <f t="shared" si="12"/>
        <v>0</v>
      </c>
      <c r="CA6" s="20">
        <f t="shared" si="12"/>
        <v>0</v>
      </c>
      <c r="CB6" s="20">
        <f t="shared" si="12"/>
        <v>0</v>
      </c>
      <c r="CC6" s="8">
        <f t="shared" si="48"/>
        <v>1920</v>
      </c>
      <c r="CD6" s="8">
        <f t="shared" si="13"/>
        <v>709.182</v>
      </c>
      <c r="CE6" s="8">
        <f t="shared" si="14"/>
        <v>200</v>
      </c>
      <c r="CF6" s="8">
        <f t="shared" si="15"/>
        <v>7236</v>
      </c>
    </row>
    <row r="7" spans="1:84" ht="13.5">
      <c r="A7" s="11" t="str">
        <f t="shared" si="0"/>
        <v>4</v>
      </c>
      <c r="B7" s="11">
        <f t="shared" si="16"/>
      </c>
      <c r="C7" s="12" t="s">
        <v>65</v>
      </c>
      <c r="D7" s="13">
        <v>1963</v>
      </c>
      <c r="E7" s="41">
        <f>ROUND(IF('Men''s Epée'!$A$3=1,AM7+BA7,BO7+CC7),0)</f>
        <v>5393</v>
      </c>
      <c r="F7" s="14">
        <v>20</v>
      </c>
      <c r="G7" s="16">
        <f>IF(OR('Men''s Epée'!$A$3=1,'Men''s Epée'!$AN$3=TRUE),IF(OR(F7&gt;=49,ISNUMBER(F7)=FALSE),0,VLOOKUP(F7,PointTable,G$3,TRUE)),0)</f>
        <v>344</v>
      </c>
      <c r="H7" s="15">
        <v>11</v>
      </c>
      <c r="I7" s="16">
        <f>IF(OR('Men''s Epée'!$A$3=1,'Men''s Epée'!$AO$3=TRUE),IF(OR(H7&gt;=49,ISNUMBER(H7)=FALSE),0,VLOOKUP(H7,PointTable,I$3,TRUE)),0)</f>
        <v>531</v>
      </c>
      <c r="J7" s="15">
        <v>3</v>
      </c>
      <c r="K7" s="16">
        <f>IF(OR('Men''s Epée'!$A$3=1,'Men''s Epée'!$AP$3=TRUE),IF(OR(J7&gt;=33,ISNUMBER(J7)=FALSE),0,VLOOKUP(J7,PointTable,K$3,TRUE)),0)</f>
        <v>850</v>
      </c>
      <c r="L7" s="15">
        <v>1</v>
      </c>
      <c r="M7" s="16">
        <f>IF(OR('Men''s Epée'!$A$3=1,'Men''s Epée'!$AQ$3=TRUE),IF(OR(L7&gt;=49,ISNUMBER(L7)=FALSE),0,VLOOKUP(L7,PointTable,M$3,TRUE)),0)</f>
        <v>1000</v>
      </c>
      <c r="N7" s="17">
        <v>1248</v>
      </c>
      <c r="O7" s="17">
        <v>1079.19</v>
      </c>
      <c r="P7" s="17">
        <v>-816</v>
      </c>
      <c r="Q7" s="17">
        <v>200</v>
      </c>
      <c r="R7" s="17">
        <v>200</v>
      </c>
      <c r="S7" s="17">
        <v>200</v>
      </c>
      <c r="T7" s="17">
        <v>200</v>
      </c>
      <c r="U7" s="17"/>
      <c r="V7" s="17"/>
      <c r="W7" s="18"/>
      <c r="X7" s="17"/>
      <c r="Y7" s="17"/>
      <c r="Z7" s="17"/>
      <c r="AA7" s="18"/>
      <c r="AC7" s="19">
        <f t="shared" si="1"/>
        <v>1248</v>
      </c>
      <c r="AD7" s="19">
        <f t="shared" si="17"/>
        <v>1079.19</v>
      </c>
      <c r="AE7" s="19">
        <f t="shared" si="18"/>
        <v>816</v>
      </c>
      <c r="AF7" s="19">
        <f t="shared" si="19"/>
        <v>200</v>
      </c>
      <c r="AG7" s="19">
        <f t="shared" si="20"/>
        <v>200</v>
      </c>
      <c r="AH7" s="19">
        <f t="shared" si="21"/>
        <v>200</v>
      </c>
      <c r="AI7" s="19">
        <f t="shared" si="22"/>
        <v>200</v>
      </c>
      <c r="AJ7" s="19">
        <f t="shared" si="23"/>
        <v>0</v>
      </c>
      <c r="AK7" s="19">
        <f t="shared" si="24"/>
        <v>0</v>
      </c>
      <c r="AL7" s="19">
        <f t="shared" si="25"/>
        <v>0</v>
      </c>
      <c r="AM7" s="19">
        <f t="shared" si="26"/>
        <v>3543.19</v>
      </c>
      <c r="AN7" s="19">
        <f t="shared" si="3"/>
        <v>344</v>
      </c>
      <c r="AO7" s="19">
        <f t="shared" si="4"/>
        <v>531</v>
      </c>
      <c r="AP7" s="19">
        <f t="shared" si="5"/>
        <v>850</v>
      </c>
      <c r="AQ7" s="19">
        <f t="shared" si="6"/>
        <v>1000</v>
      </c>
      <c r="AR7" s="19">
        <f t="shared" si="27"/>
        <v>200</v>
      </c>
      <c r="AS7" s="19">
        <f t="shared" si="28"/>
        <v>200</v>
      </c>
      <c r="AT7" s="19">
        <f t="shared" si="29"/>
        <v>0</v>
      </c>
      <c r="AU7" s="19">
        <f t="shared" si="30"/>
        <v>0</v>
      </c>
      <c r="AV7" s="19">
        <f t="shared" si="31"/>
        <v>0</v>
      </c>
      <c r="AW7" s="19">
        <f t="shared" si="7"/>
        <v>0</v>
      </c>
      <c r="AX7" s="19">
        <f t="shared" si="7"/>
        <v>0</v>
      </c>
      <c r="AY7" s="19">
        <f t="shared" si="7"/>
        <v>0</v>
      </c>
      <c r="AZ7" s="19">
        <f t="shared" si="7"/>
        <v>0</v>
      </c>
      <c r="BA7" s="19">
        <f t="shared" si="32"/>
        <v>1850</v>
      </c>
      <c r="BB7" s="19">
        <f t="shared" si="8"/>
        <v>200</v>
      </c>
      <c r="BC7" s="19">
        <f t="shared" si="9"/>
        <v>200</v>
      </c>
      <c r="BE7" s="20">
        <f t="shared" si="10"/>
        <v>1248</v>
      </c>
      <c r="BF7" s="20">
        <f t="shared" si="33"/>
        <v>1079.19</v>
      </c>
      <c r="BG7" s="20">
        <f t="shared" si="34"/>
        <v>0</v>
      </c>
      <c r="BH7" s="20">
        <f t="shared" si="35"/>
        <v>200</v>
      </c>
      <c r="BI7" s="20">
        <f t="shared" si="36"/>
        <v>200</v>
      </c>
      <c r="BJ7" s="20">
        <f t="shared" si="37"/>
        <v>200</v>
      </c>
      <c r="BK7" s="20">
        <f t="shared" si="38"/>
        <v>200</v>
      </c>
      <c r="BL7" s="20">
        <f t="shared" si="39"/>
        <v>0</v>
      </c>
      <c r="BM7" s="20">
        <f t="shared" si="40"/>
        <v>0</v>
      </c>
      <c r="BN7" s="20">
        <f t="shared" si="41"/>
        <v>0</v>
      </c>
      <c r="BO7" s="8">
        <f t="shared" si="42"/>
        <v>2927.19</v>
      </c>
      <c r="BP7" s="8">
        <f>IF('Men''s Epée'!$AN$3=TRUE,G7,0)</f>
        <v>344</v>
      </c>
      <c r="BQ7" s="8">
        <f>IF('Men''s Epée'!$AO$3=TRUE,I7,0)</f>
        <v>531</v>
      </c>
      <c r="BR7" s="8">
        <f>IF('Men''s Epée'!$AP$3=TRUE,K7,0)</f>
        <v>850</v>
      </c>
      <c r="BS7" s="8">
        <f>IF('Men''s Epée'!$AQ$3=TRUE,M7,0)</f>
        <v>1000</v>
      </c>
      <c r="BT7" s="8">
        <f t="shared" si="43"/>
        <v>200</v>
      </c>
      <c r="BU7" s="8">
        <f t="shared" si="44"/>
        <v>0</v>
      </c>
      <c r="BV7" s="8">
        <f t="shared" si="45"/>
        <v>0</v>
      </c>
      <c r="BW7" s="8">
        <f t="shared" si="46"/>
        <v>0</v>
      </c>
      <c r="BX7" s="8">
        <f t="shared" si="47"/>
        <v>0</v>
      </c>
      <c r="BY7" s="20">
        <f t="shared" si="12"/>
        <v>0</v>
      </c>
      <c r="BZ7" s="20">
        <f t="shared" si="12"/>
        <v>0</v>
      </c>
      <c r="CA7" s="20">
        <f t="shared" si="12"/>
        <v>0</v>
      </c>
      <c r="CB7" s="20">
        <f t="shared" si="12"/>
        <v>0</v>
      </c>
      <c r="CC7" s="8">
        <f t="shared" si="48"/>
        <v>1850</v>
      </c>
      <c r="CD7" s="8">
        <f t="shared" si="13"/>
        <v>200</v>
      </c>
      <c r="CE7" s="8">
        <f t="shared" si="14"/>
        <v>0</v>
      </c>
      <c r="CF7" s="8">
        <f t="shared" si="15"/>
        <v>4777</v>
      </c>
    </row>
    <row r="8" spans="1:84" ht="13.5">
      <c r="A8" s="11" t="str">
        <f t="shared" si="0"/>
        <v>5</v>
      </c>
      <c r="B8" s="11">
        <f t="shared" si="16"/>
      </c>
      <c r="C8" s="12" t="s">
        <v>123</v>
      </c>
      <c r="D8" s="13">
        <v>1981</v>
      </c>
      <c r="E8" s="41">
        <f>ROUND(IF('Men''s Epée'!$A$3=1,AM8+BA8,BO8+CC8),0)</f>
        <v>4322</v>
      </c>
      <c r="F8" s="14">
        <v>8</v>
      </c>
      <c r="G8" s="16">
        <f>IF(OR('Men''s Epée'!$A$3=1,'Men''s Epée'!$AN$3=TRUE),IF(OR(F8&gt;=49,ISNUMBER(F8)=FALSE),0,VLOOKUP(F8,PointTable,G$3,TRUE)),0)</f>
        <v>685</v>
      </c>
      <c r="H8" s="15">
        <v>7</v>
      </c>
      <c r="I8" s="16">
        <f>IF(OR('Men''s Epée'!$A$3=1,'Men''s Epée'!$AO$3=TRUE),IF(OR(H8&gt;=49,ISNUMBER(H8)=FALSE),0,VLOOKUP(H8,PointTable,I$3,TRUE)),0)</f>
        <v>690</v>
      </c>
      <c r="J8" s="15">
        <v>3</v>
      </c>
      <c r="K8" s="16">
        <f>IF(OR('Men''s Epée'!$A$3=1,'Men''s Epée'!$AP$3=TRUE),IF(OR(J8&gt;=33,ISNUMBER(J8)=FALSE),0,VLOOKUP(J8,PointTable,K$3,TRUE)),0)</f>
        <v>850</v>
      </c>
      <c r="L8" s="15">
        <v>8</v>
      </c>
      <c r="M8" s="16">
        <f>IF(OR('Men''s Epée'!$A$3=1,'Men''s Epée'!$AQ$3=TRUE),IF(OR(L8&gt;=49,ISNUMBER(L8)=FALSE),0,VLOOKUP(L8,PointTable,M$3,TRUE)),0)</f>
        <v>685</v>
      </c>
      <c r="N8" s="17">
        <v>676</v>
      </c>
      <c r="O8" s="17">
        <v>668</v>
      </c>
      <c r="P8" s="17">
        <v>652</v>
      </c>
      <c r="Q8" s="17">
        <v>585.846</v>
      </c>
      <c r="R8" s="17">
        <v>200</v>
      </c>
      <c r="S8" s="17">
        <v>200</v>
      </c>
      <c r="T8" s="17"/>
      <c r="U8" s="17"/>
      <c r="V8" s="17"/>
      <c r="W8" s="18"/>
      <c r="X8" s="17"/>
      <c r="Y8" s="17"/>
      <c r="Z8" s="17"/>
      <c r="AA8" s="18"/>
      <c r="AC8" s="19">
        <f t="shared" si="1"/>
        <v>676</v>
      </c>
      <c r="AD8" s="19">
        <f t="shared" si="17"/>
        <v>668</v>
      </c>
      <c r="AE8" s="19">
        <f t="shared" si="18"/>
        <v>652</v>
      </c>
      <c r="AF8" s="19">
        <f t="shared" si="19"/>
        <v>585.846</v>
      </c>
      <c r="AG8" s="19">
        <f t="shared" si="20"/>
        <v>200</v>
      </c>
      <c r="AH8" s="19">
        <f t="shared" si="21"/>
        <v>200</v>
      </c>
      <c r="AI8" s="19">
        <f t="shared" si="22"/>
        <v>0</v>
      </c>
      <c r="AJ8" s="19">
        <f t="shared" si="23"/>
        <v>0</v>
      </c>
      <c r="AK8" s="19">
        <f t="shared" si="24"/>
        <v>0</v>
      </c>
      <c r="AL8" s="19">
        <f t="shared" si="25"/>
        <v>0</v>
      </c>
      <c r="AM8" s="19">
        <f t="shared" si="26"/>
        <v>2781.846</v>
      </c>
      <c r="AN8" s="19">
        <f t="shared" si="3"/>
        <v>685</v>
      </c>
      <c r="AO8" s="19">
        <f t="shared" si="4"/>
        <v>690</v>
      </c>
      <c r="AP8" s="19">
        <f t="shared" si="5"/>
        <v>850</v>
      </c>
      <c r="AQ8" s="19">
        <f t="shared" si="6"/>
        <v>685</v>
      </c>
      <c r="AR8" s="19">
        <f t="shared" si="27"/>
        <v>200</v>
      </c>
      <c r="AS8" s="19">
        <f t="shared" si="28"/>
        <v>0</v>
      </c>
      <c r="AT8" s="19">
        <f t="shared" si="29"/>
        <v>0</v>
      </c>
      <c r="AU8" s="19">
        <f t="shared" si="30"/>
        <v>0</v>
      </c>
      <c r="AV8" s="19">
        <f t="shared" si="31"/>
        <v>0</v>
      </c>
      <c r="AW8" s="19">
        <f t="shared" si="7"/>
        <v>0</v>
      </c>
      <c r="AX8" s="19">
        <f t="shared" si="7"/>
        <v>0</v>
      </c>
      <c r="AY8" s="19">
        <f t="shared" si="7"/>
        <v>0</v>
      </c>
      <c r="AZ8" s="19">
        <f t="shared" si="7"/>
        <v>0</v>
      </c>
      <c r="BA8" s="19">
        <f t="shared" si="32"/>
        <v>1540</v>
      </c>
      <c r="BB8" s="19">
        <f t="shared" si="8"/>
        <v>200</v>
      </c>
      <c r="BC8" s="19">
        <f t="shared" si="9"/>
        <v>0</v>
      </c>
      <c r="BE8" s="20">
        <f t="shared" si="10"/>
        <v>676</v>
      </c>
      <c r="BF8" s="20">
        <f t="shared" si="33"/>
        <v>668</v>
      </c>
      <c r="BG8" s="20">
        <f t="shared" si="34"/>
        <v>652</v>
      </c>
      <c r="BH8" s="20">
        <f t="shared" si="35"/>
        <v>585.846</v>
      </c>
      <c r="BI8" s="20">
        <f t="shared" si="36"/>
        <v>200</v>
      </c>
      <c r="BJ8" s="20">
        <f t="shared" si="37"/>
        <v>200</v>
      </c>
      <c r="BK8" s="20">
        <f t="shared" si="38"/>
        <v>0</v>
      </c>
      <c r="BL8" s="20">
        <f t="shared" si="39"/>
        <v>0</v>
      </c>
      <c r="BM8" s="20">
        <f t="shared" si="40"/>
        <v>0</v>
      </c>
      <c r="BN8" s="20">
        <f t="shared" si="41"/>
        <v>0</v>
      </c>
      <c r="BO8" s="8">
        <f t="shared" si="42"/>
        <v>2781.846</v>
      </c>
      <c r="BP8" s="8">
        <f>IF('Men''s Epée'!$AN$3=TRUE,G8,0)</f>
        <v>685</v>
      </c>
      <c r="BQ8" s="8">
        <f>IF('Men''s Epée'!$AO$3=TRUE,I8,0)</f>
        <v>690</v>
      </c>
      <c r="BR8" s="8">
        <f>IF('Men''s Epée'!$AP$3=TRUE,K8,0)</f>
        <v>850</v>
      </c>
      <c r="BS8" s="8">
        <f>IF('Men''s Epée'!$AQ$3=TRUE,M8,0)</f>
        <v>685</v>
      </c>
      <c r="BT8" s="8">
        <f t="shared" si="43"/>
        <v>200</v>
      </c>
      <c r="BU8" s="8">
        <f t="shared" si="44"/>
        <v>0</v>
      </c>
      <c r="BV8" s="8">
        <f t="shared" si="45"/>
        <v>0</v>
      </c>
      <c r="BW8" s="8">
        <f t="shared" si="46"/>
        <v>0</v>
      </c>
      <c r="BX8" s="8">
        <f t="shared" si="47"/>
        <v>0</v>
      </c>
      <c r="BY8" s="20">
        <f t="shared" si="12"/>
        <v>0</v>
      </c>
      <c r="BZ8" s="20">
        <f t="shared" si="12"/>
        <v>0</v>
      </c>
      <c r="CA8" s="20">
        <f t="shared" si="12"/>
        <v>0</v>
      </c>
      <c r="CB8" s="20">
        <f t="shared" si="12"/>
        <v>0</v>
      </c>
      <c r="CC8" s="8">
        <f t="shared" si="48"/>
        <v>1540</v>
      </c>
      <c r="CD8" s="8">
        <f t="shared" si="13"/>
        <v>200</v>
      </c>
      <c r="CE8" s="8">
        <f t="shared" si="14"/>
        <v>0</v>
      </c>
      <c r="CF8" s="8">
        <f t="shared" si="15"/>
        <v>4322</v>
      </c>
    </row>
    <row r="9" spans="1:84" ht="13.5">
      <c r="A9" s="11" t="str">
        <f t="shared" si="0"/>
        <v>6</v>
      </c>
      <c r="B9" s="11" t="str">
        <f t="shared" si="16"/>
        <v>#</v>
      </c>
      <c r="C9" s="12" t="s">
        <v>67</v>
      </c>
      <c r="D9" s="13">
        <v>1984</v>
      </c>
      <c r="E9" s="41">
        <f>ROUND(IF('Men''s Epée'!$A$3=1,AM9+BA9,BO9+CC9),0)</f>
        <v>3884</v>
      </c>
      <c r="F9" s="14">
        <v>1</v>
      </c>
      <c r="G9" s="16">
        <f>IF(OR('Men''s Epée'!$A$3=1,'Men''s Epée'!$AN$3=TRUE),IF(OR(F9&gt;=49,ISNUMBER(F9)=FALSE),0,VLOOKUP(F9,PointTable,G$3,TRUE)),0)</f>
        <v>1000</v>
      </c>
      <c r="H9" s="15">
        <v>3</v>
      </c>
      <c r="I9" s="16">
        <f>IF(OR('Men''s Epée'!$A$3=1,'Men''s Epée'!$AO$3=TRUE),IF(OR(H9&gt;=49,ISNUMBER(H9)=FALSE),0,VLOOKUP(H9,PointTable,I$3,TRUE)),0)</f>
        <v>850</v>
      </c>
      <c r="J9" s="15">
        <v>5</v>
      </c>
      <c r="K9" s="16">
        <f>IF(OR('Men''s Epée'!$A$3=1,'Men''s Epée'!$AP$3=TRUE),IF(OR(J9&gt;=33,ISNUMBER(J9)=FALSE),0,VLOOKUP(J9,PointTable,K$3,TRUE)),0)</f>
        <v>700</v>
      </c>
      <c r="L9" s="15">
        <v>7</v>
      </c>
      <c r="M9" s="16">
        <f>IF(OR('Men''s Epée'!$A$3=1,'Men''s Epée'!$AQ$3=TRUE),IF(OR(L9&gt;=49,ISNUMBER(L9)=FALSE),0,VLOOKUP(L9,PointTable,M$3,TRUE)),0)</f>
        <v>690</v>
      </c>
      <c r="N9" s="17">
        <v>756</v>
      </c>
      <c r="O9" s="17">
        <v>678.3480000000001</v>
      </c>
      <c r="P9" s="17">
        <v>200</v>
      </c>
      <c r="Q9" s="17">
        <v>200</v>
      </c>
      <c r="R9" s="17">
        <v>200</v>
      </c>
      <c r="S9" s="17">
        <v>200</v>
      </c>
      <c r="T9" s="17">
        <v>200</v>
      </c>
      <c r="U9" s="17"/>
      <c r="V9" s="17"/>
      <c r="W9" s="18"/>
      <c r="X9" s="17"/>
      <c r="Y9" s="17"/>
      <c r="Z9" s="17"/>
      <c r="AA9" s="18"/>
      <c r="AC9" s="19">
        <f t="shared" si="1"/>
        <v>756</v>
      </c>
      <c r="AD9" s="19">
        <f t="shared" si="17"/>
        <v>678.3480000000001</v>
      </c>
      <c r="AE9" s="19">
        <f t="shared" si="18"/>
        <v>200</v>
      </c>
      <c r="AF9" s="19">
        <f t="shared" si="19"/>
        <v>200</v>
      </c>
      <c r="AG9" s="19">
        <f t="shared" si="20"/>
        <v>200</v>
      </c>
      <c r="AH9" s="19">
        <f t="shared" si="21"/>
        <v>200</v>
      </c>
      <c r="AI9" s="19">
        <f t="shared" si="22"/>
        <v>200</v>
      </c>
      <c r="AJ9" s="19">
        <f t="shared" si="23"/>
        <v>0</v>
      </c>
      <c r="AK9" s="19">
        <f t="shared" si="24"/>
        <v>0</v>
      </c>
      <c r="AL9" s="19">
        <f t="shared" si="25"/>
        <v>0</v>
      </c>
      <c r="AM9" s="19">
        <f t="shared" si="26"/>
        <v>2034.348</v>
      </c>
      <c r="AN9" s="19">
        <f t="shared" si="3"/>
        <v>1000</v>
      </c>
      <c r="AO9" s="19">
        <f t="shared" si="4"/>
        <v>850</v>
      </c>
      <c r="AP9" s="19">
        <f t="shared" si="5"/>
        <v>700</v>
      </c>
      <c r="AQ9" s="19">
        <f t="shared" si="6"/>
        <v>690</v>
      </c>
      <c r="AR9" s="19">
        <f t="shared" si="27"/>
        <v>200</v>
      </c>
      <c r="AS9" s="19">
        <f t="shared" si="28"/>
        <v>200</v>
      </c>
      <c r="AT9" s="19">
        <f t="shared" si="29"/>
        <v>0</v>
      </c>
      <c r="AU9" s="19">
        <f t="shared" si="30"/>
        <v>0</v>
      </c>
      <c r="AV9" s="19">
        <f t="shared" si="31"/>
        <v>0</v>
      </c>
      <c r="AW9" s="19">
        <f t="shared" si="7"/>
        <v>0</v>
      </c>
      <c r="AX9" s="19">
        <f t="shared" si="7"/>
        <v>0</v>
      </c>
      <c r="AY9" s="19">
        <f t="shared" si="7"/>
        <v>0</v>
      </c>
      <c r="AZ9" s="19">
        <f t="shared" si="7"/>
        <v>0</v>
      </c>
      <c r="BA9" s="19">
        <f t="shared" si="32"/>
        <v>1850</v>
      </c>
      <c r="BB9" s="19">
        <f t="shared" si="8"/>
        <v>200</v>
      </c>
      <c r="BC9" s="19">
        <f t="shared" si="9"/>
        <v>200</v>
      </c>
      <c r="BE9" s="20">
        <f t="shared" si="10"/>
        <v>756</v>
      </c>
      <c r="BF9" s="20">
        <f t="shared" si="33"/>
        <v>678.3480000000001</v>
      </c>
      <c r="BG9" s="20">
        <f t="shared" si="34"/>
        <v>200</v>
      </c>
      <c r="BH9" s="20">
        <f t="shared" si="35"/>
        <v>200</v>
      </c>
      <c r="BI9" s="20">
        <f t="shared" si="36"/>
        <v>200</v>
      </c>
      <c r="BJ9" s="20">
        <f t="shared" si="37"/>
        <v>200</v>
      </c>
      <c r="BK9" s="20">
        <f t="shared" si="38"/>
        <v>200</v>
      </c>
      <c r="BL9" s="20">
        <f t="shared" si="39"/>
        <v>0</v>
      </c>
      <c r="BM9" s="20">
        <f t="shared" si="40"/>
        <v>0</v>
      </c>
      <c r="BN9" s="20">
        <f t="shared" si="41"/>
        <v>0</v>
      </c>
      <c r="BO9" s="8">
        <f t="shared" si="42"/>
        <v>2034.348</v>
      </c>
      <c r="BP9" s="8">
        <f>IF('Men''s Epée'!$AN$3=TRUE,G9,0)</f>
        <v>1000</v>
      </c>
      <c r="BQ9" s="8">
        <f>IF('Men''s Epée'!$AO$3=TRUE,I9,0)</f>
        <v>850</v>
      </c>
      <c r="BR9" s="8">
        <f>IF('Men''s Epée'!$AP$3=TRUE,K9,0)</f>
        <v>700</v>
      </c>
      <c r="BS9" s="8">
        <f>IF('Men''s Epée'!$AQ$3=TRUE,M9,0)</f>
        <v>690</v>
      </c>
      <c r="BT9" s="8">
        <f t="shared" si="43"/>
        <v>200</v>
      </c>
      <c r="BU9" s="8">
        <f t="shared" si="44"/>
        <v>200</v>
      </c>
      <c r="BV9" s="8">
        <f t="shared" si="45"/>
        <v>0</v>
      </c>
      <c r="BW9" s="8">
        <f t="shared" si="46"/>
        <v>0</v>
      </c>
      <c r="BX9" s="8">
        <f t="shared" si="47"/>
        <v>0</v>
      </c>
      <c r="BY9" s="20">
        <f t="shared" si="12"/>
        <v>0</v>
      </c>
      <c r="BZ9" s="20">
        <f t="shared" si="12"/>
        <v>0</v>
      </c>
      <c r="CA9" s="20">
        <f t="shared" si="12"/>
        <v>0</v>
      </c>
      <c r="CB9" s="20">
        <f t="shared" si="12"/>
        <v>0</v>
      </c>
      <c r="CC9" s="8">
        <f t="shared" si="48"/>
        <v>1850</v>
      </c>
      <c r="CD9" s="8">
        <f t="shared" si="13"/>
        <v>200</v>
      </c>
      <c r="CE9" s="8">
        <f t="shared" si="14"/>
        <v>200</v>
      </c>
      <c r="CF9" s="8">
        <f t="shared" si="15"/>
        <v>3884</v>
      </c>
    </row>
    <row r="10" spans="1:84" ht="13.5">
      <c r="A10" s="11" t="str">
        <f t="shared" si="0"/>
        <v>7</v>
      </c>
      <c r="B10" s="11">
        <f t="shared" si="16"/>
      </c>
      <c r="C10" s="12" t="s">
        <v>89</v>
      </c>
      <c r="D10" s="13">
        <v>1978</v>
      </c>
      <c r="E10" s="41">
        <f>ROUND(IF('Men''s Epée'!$A$3=1,AM10+BA10,BO10+CC10),0)</f>
        <v>2914</v>
      </c>
      <c r="F10" s="14">
        <v>9</v>
      </c>
      <c r="G10" s="16">
        <f>IF(OR('Men''s Epée'!$A$3=1,'Men''s Epée'!$AN$3=TRUE),IF(OR(F10&gt;=49,ISNUMBER(F10)=FALSE),0,VLOOKUP(F10,PointTable,G$3,TRUE)),0)</f>
        <v>535</v>
      </c>
      <c r="H10" s="15">
        <v>19</v>
      </c>
      <c r="I10" s="16">
        <f>IF(OR('Men''s Epée'!$A$3=1,'Men''s Epée'!$AO$3=TRUE),IF(OR(H10&gt;=49,ISNUMBER(H10)=FALSE),0,VLOOKUP(H10,PointTable,I$3,TRUE)),0)</f>
        <v>346</v>
      </c>
      <c r="J10" s="15">
        <v>9</v>
      </c>
      <c r="K10" s="16">
        <f>IF(OR('Men''s Epée'!$A$3=1,'Men''s Epée'!$AP$3=TRUE),IF(OR(J10&gt;=33,ISNUMBER(J10)=FALSE),0,VLOOKUP(J10,PointTable,K$3,TRUE)),0)</f>
        <v>535</v>
      </c>
      <c r="L10" s="15">
        <v>16</v>
      </c>
      <c r="M10" s="16">
        <f>IF(OR('Men''s Epée'!$A$3=1,'Men''s Epée'!$AQ$3=TRUE),IF(OR(L10&gt;=49,ISNUMBER(L10)=FALSE),0,VLOOKUP(L10,PointTable,M$3,TRUE)),0)</f>
        <v>500</v>
      </c>
      <c r="N10" s="17">
        <v>644</v>
      </c>
      <c r="O10" s="17">
        <v>599.55</v>
      </c>
      <c r="P10" s="17">
        <v>200</v>
      </c>
      <c r="Q10" s="17">
        <v>200</v>
      </c>
      <c r="R10" s="17">
        <v>200</v>
      </c>
      <c r="S10" s="17"/>
      <c r="T10" s="17"/>
      <c r="U10" s="17"/>
      <c r="V10" s="17"/>
      <c r="W10" s="18"/>
      <c r="X10" s="17"/>
      <c r="Y10" s="17"/>
      <c r="Z10" s="17"/>
      <c r="AA10" s="18"/>
      <c r="AC10" s="19">
        <f t="shared" si="1"/>
        <v>644</v>
      </c>
      <c r="AD10" s="19">
        <f t="shared" si="17"/>
        <v>599.55</v>
      </c>
      <c r="AE10" s="19">
        <f t="shared" si="18"/>
        <v>200</v>
      </c>
      <c r="AF10" s="19">
        <f t="shared" si="19"/>
        <v>200</v>
      </c>
      <c r="AG10" s="19">
        <f t="shared" si="20"/>
        <v>200</v>
      </c>
      <c r="AH10" s="19">
        <f t="shared" si="21"/>
        <v>0</v>
      </c>
      <c r="AI10" s="19">
        <f t="shared" si="22"/>
        <v>0</v>
      </c>
      <c r="AJ10" s="19">
        <f t="shared" si="23"/>
        <v>0</v>
      </c>
      <c r="AK10" s="19">
        <f t="shared" si="24"/>
        <v>0</v>
      </c>
      <c r="AL10" s="19">
        <f t="shared" si="25"/>
        <v>0</v>
      </c>
      <c r="AM10" s="19">
        <f t="shared" si="26"/>
        <v>1843.55</v>
      </c>
      <c r="AN10" s="19">
        <f t="shared" si="3"/>
        <v>535</v>
      </c>
      <c r="AO10" s="19">
        <f t="shared" si="4"/>
        <v>346</v>
      </c>
      <c r="AP10" s="19">
        <f t="shared" si="5"/>
        <v>535</v>
      </c>
      <c r="AQ10" s="19">
        <f t="shared" si="6"/>
        <v>500</v>
      </c>
      <c r="AR10" s="19">
        <f t="shared" si="27"/>
        <v>0</v>
      </c>
      <c r="AS10" s="19">
        <f t="shared" si="28"/>
        <v>0</v>
      </c>
      <c r="AT10" s="19">
        <f t="shared" si="29"/>
        <v>0</v>
      </c>
      <c r="AU10" s="19">
        <f t="shared" si="30"/>
        <v>0</v>
      </c>
      <c r="AV10" s="19">
        <f t="shared" si="31"/>
        <v>0</v>
      </c>
      <c r="AW10" s="19">
        <f t="shared" si="7"/>
        <v>0</v>
      </c>
      <c r="AX10" s="19">
        <f t="shared" si="7"/>
        <v>0</v>
      </c>
      <c r="AY10" s="19">
        <f t="shared" si="7"/>
        <v>0</v>
      </c>
      <c r="AZ10" s="19">
        <f t="shared" si="7"/>
        <v>0</v>
      </c>
      <c r="BA10" s="19">
        <f t="shared" si="32"/>
        <v>1070</v>
      </c>
      <c r="BB10" s="19">
        <f t="shared" si="8"/>
        <v>0</v>
      </c>
      <c r="BC10" s="19">
        <f t="shared" si="9"/>
        <v>0</v>
      </c>
      <c r="BE10" s="20">
        <f t="shared" si="10"/>
        <v>644</v>
      </c>
      <c r="BF10" s="20">
        <f t="shared" si="33"/>
        <v>599.55</v>
      </c>
      <c r="BG10" s="20">
        <f t="shared" si="34"/>
        <v>200</v>
      </c>
      <c r="BH10" s="20">
        <f t="shared" si="35"/>
        <v>200</v>
      </c>
      <c r="BI10" s="20">
        <f t="shared" si="36"/>
        <v>200</v>
      </c>
      <c r="BJ10" s="20">
        <f t="shared" si="37"/>
        <v>0</v>
      </c>
      <c r="BK10" s="20">
        <f t="shared" si="38"/>
        <v>0</v>
      </c>
      <c r="BL10" s="20">
        <f t="shared" si="39"/>
        <v>0</v>
      </c>
      <c r="BM10" s="20">
        <f t="shared" si="40"/>
        <v>0</v>
      </c>
      <c r="BN10" s="20">
        <f t="shared" si="41"/>
        <v>0</v>
      </c>
      <c r="BO10" s="8">
        <f t="shared" si="42"/>
        <v>1843.55</v>
      </c>
      <c r="BP10" s="8">
        <f>IF('Men''s Epée'!$AN$3=TRUE,G10,0)</f>
        <v>535</v>
      </c>
      <c r="BQ10" s="8">
        <f>IF('Men''s Epée'!$AO$3=TRUE,I10,0)</f>
        <v>346</v>
      </c>
      <c r="BR10" s="8">
        <f>IF('Men''s Epée'!$AP$3=TRUE,K10,0)</f>
        <v>535</v>
      </c>
      <c r="BS10" s="8">
        <f>IF('Men''s Epée'!$AQ$3=TRUE,M10,0)</f>
        <v>500</v>
      </c>
      <c r="BT10" s="8">
        <f t="shared" si="43"/>
        <v>0</v>
      </c>
      <c r="BU10" s="8">
        <f t="shared" si="44"/>
        <v>0</v>
      </c>
      <c r="BV10" s="8">
        <f t="shared" si="45"/>
        <v>0</v>
      </c>
      <c r="BW10" s="8">
        <f t="shared" si="46"/>
        <v>0</v>
      </c>
      <c r="BX10" s="8">
        <f t="shared" si="47"/>
        <v>0</v>
      </c>
      <c r="BY10" s="20">
        <f t="shared" si="12"/>
        <v>0</v>
      </c>
      <c r="BZ10" s="20">
        <f t="shared" si="12"/>
        <v>0</v>
      </c>
      <c r="CA10" s="20">
        <f t="shared" si="12"/>
        <v>0</v>
      </c>
      <c r="CB10" s="20">
        <f t="shared" si="12"/>
        <v>0</v>
      </c>
      <c r="CC10" s="8">
        <f t="shared" si="48"/>
        <v>1070</v>
      </c>
      <c r="CD10" s="8">
        <f t="shared" si="13"/>
        <v>0</v>
      </c>
      <c r="CE10" s="8">
        <f t="shared" si="14"/>
        <v>0</v>
      </c>
      <c r="CF10" s="8">
        <f t="shared" si="15"/>
        <v>2914</v>
      </c>
    </row>
    <row r="11" spans="1:84" ht="13.5">
      <c r="A11" s="11" t="str">
        <f t="shared" si="0"/>
        <v>8</v>
      </c>
      <c r="B11" s="11" t="str">
        <f t="shared" si="16"/>
        <v>#</v>
      </c>
      <c r="C11" s="12" t="s">
        <v>172</v>
      </c>
      <c r="D11" s="13">
        <v>1987</v>
      </c>
      <c r="E11" s="41">
        <f>ROUND(IF('Men''s Epée'!$A$3=1,AM11+BA11,BO11+CC11),0)</f>
        <v>1935</v>
      </c>
      <c r="F11" s="14">
        <v>3</v>
      </c>
      <c r="G11" s="16">
        <f>IF(OR('Men''s Epée'!$A$3=1,'Men''s Epée'!$AN$3=TRUE),IF(OR(F11&gt;=49,ISNUMBER(F11)=FALSE),0,VLOOKUP(F11,PointTable,G$3,TRUE)),0)</f>
        <v>850</v>
      </c>
      <c r="H11" s="15">
        <v>8</v>
      </c>
      <c r="I11" s="16">
        <f>IF(OR('Men''s Epée'!$A$3=1,'Men''s Epée'!$AO$3=TRUE),IF(OR(H11&gt;=49,ISNUMBER(H11)=FALSE),0,VLOOKUP(H11,PointTable,I$3,TRUE)),0)</f>
        <v>685</v>
      </c>
      <c r="J11" s="15">
        <v>11.5</v>
      </c>
      <c r="K11" s="16">
        <f>IF(OR('Men''s Epée'!$A$3=1,'Men''s Epée'!$AP$3=TRUE),IF(OR(J11&gt;=33,ISNUMBER(J11)=FALSE),0,VLOOKUP(J11,PointTable,K$3,TRUE)),0)</f>
        <v>530</v>
      </c>
      <c r="L11" s="15" t="s">
        <v>4</v>
      </c>
      <c r="M11" s="16">
        <f>IF(OR('Men''s Epée'!$A$3=1,'Men''s Epée'!$AQ$3=TRUE),IF(OR(L11&gt;=49,ISNUMBER(L11)=FALSE),0,VLOOKUP(L11,PointTable,M$3,TRUE)),0)</f>
        <v>0</v>
      </c>
      <c r="N11" s="17">
        <v>200</v>
      </c>
      <c r="O11" s="17">
        <v>200</v>
      </c>
      <c r="P11" s="17"/>
      <c r="Q11" s="17"/>
      <c r="R11" s="17"/>
      <c r="S11" s="17"/>
      <c r="T11" s="17"/>
      <c r="U11" s="17"/>
      <c r="V11" s="17"/>
      <c r="W11" s="18"/>
      <c r="X11" s="17"/>
      <c r="Y11" s="17"/>
      <c r="Z11" s="17"/>
      <c r="AA11" s="18"/>
      <c r="AC11" s="19">
        <f t="shared" si="1"/>
        <v>200</v>
      </c>
      <c r="AD11" s="19">
        <f t="shared" si="17"/>
        <v>200</v>
      </c>
      <c r="AE11" s="19">
        <f t="shared" si="18"/>
        <v>0</v>
      </c>
      <c r="AF11" s="19">
        <f t="shared" si="19"/>
        <v>0</v>
      </c>
      <c r="AG11" s="19">
        <f t="shared" si="20"/>
        <v>0</v>
      </c>
      <c r="AH11" s="19">
        <f t="shared" si="21"/>
        <v>0</v>
      </c>
      <c r="AI11" s="19">
        <f t="shared" si="22"/>
        <v>0</v>
      </c>
      <c r="AJ11" s="19">
        <f t="shared" si="23"/>
        <v>0</v>
      </c>
      <c r="AK11" s="19">
        <f t="shared" si="24"/>
        <v>0</v>
      </c>
      <c r="AL11" s="19">
        <f t="shared" si="25"/>
        <v>0</v>
      </c>
      <c r="AM11" s="19">
        <f t="shared" si="26"/>
        <v>400</v>
      </c>
      <c r="AN11" s="19">
        <f t="shared" si="3"/>
        <v>850</v>
      </c>
      <c r="AO11" s="19">
        <f t="shared" si="4"/>
        <v>685</v>
      </c>
      <c r="AP11" s="19">
        <f t="shared" si="5"/>
        <v>530</v>
      </c>
      <c r="AQ11" s="19">
        <f t="shared" si="6"/>
        <v>0</v>
      </c>
      <c r="AR11" s="19">
        <f t="shared" si="27"/>
        <v>0</v>
      </c>
      <c r="AS11" s="19">
        <f t="shared" si="28"/>
        <v>0</v>
      </c>
      <c r="AT11" s="19">
        <f t="shared" si="29"/>
        <v>0</v>
      </c>
      <c r="AU11" s="19">
        <f t="shared" si="30"/>
        <v>0</v>
      </c>
      <c r="AV11" s="19">
        <f t="shared" si="31"/>
        <v>0</v>
      </c>
      <c r="AW11" s="19">
        <f t="shared" si="7"/>
        <v>0</v>
      </c>
      <c r="AX11" s="19">
        <f t="shared" si="7"/>
        <v>0</v>
      </c>
      <c r="AY11" s="19">
        <f t="shared" si="7"/>
        <v>0</v>
      </c>
      <c r="AZ11" s="19">
        <f t="shared" si="7"/>
        <v>0</v>
      </c>
      <c r="BA11" s="19">
        <f t="shared" si="32"/>
        <v>1535</v>
      </c>
      <c r="BB11" s="19">
        <f t="shared" si="8"/>
        <v>0</v>
      </c>
      <c r="BC11" s="19">
        <f t="shared" si="9"/>
        <v>0</v>
      </c>
      <c r="BE11" s="20">
        <f t="shared" si="10"/>
        <v>200</v>
      </c>
      <c r="BF11" s="20">
        <f t="shared" si="33"/>
        <v>200</v>
      </c>
      <c r="BG11" s="20">
        <f t="shared" si="34"/>
        <v>0</v>
      </c>
      <c r="BH11" s="20">
        <f t="shared" si="35"/>
        <v>0</v>
      </c>
      <c r="BI11" s="20">
        <f t="shared" si="36"/>
        <v>0</v>
      </c>
      <c r="BJ11" s="20">
        <f t="shared" si="37"/>
        <v>0</v>
      </c>
      <c r="BK11" s="20">
        <f t="shared" si="38"/>
        <v>0</v>
      </c>
      <c r="BL11" s="20">
        <f t="shared" si="39"/>
        <v>0</v>
      </c>
      <c r="BM11" s="20">
        <f t="shared" si="40"/>
        <v>0</v>
      </c>
      <c r="BN11" s="20">
        <f t="shared" si="41"/>
        <v>0</v>
      </c>
      <c r="BO11" s="8">
        <f t="shared" si="42"/>
        <v>400</v>
      </c>
      <c r="BP11" s="8">
        <f>IF('Men''s Epée'!$AN$3=TRUE,G11,0)</f>
        <v>850</v>
      </c>
      <c r="BQ11" s="8">
        <f>IF('Men''s Epée'!$AO$3=TRUE,I11,0)</f>
        <v>685</v>
      </c>
      <c r="BR11" s="8">
        <f>IF('Men''s Epée'!$AP$3=TRUE,K11,0)</f>
        <v>530</v>
      </c>
      <c r="BS11" s="8">
        <f>IF('Men''s Epée'!$AQ$3=TRUE,M11,0)</f>
        <v>0</v>
      </c>
      <c r="BT11" s="8">
        <f t="shared" si="43"/>
        <v>0</v>
      </c>
      <c r="BU11" s="8">
        <f t="shared" si="44"/>
        <v>0</v>
      </c>
      <c r="BV11" s="8">
        <f t="shared" si="45"/>
        <v>0</v>
      </c>
      <c r="BW11" s="8">
        <f t="shared" si="46"/>
        <v>0</v>
      </c>
      <c r="BX11" s="8">
        <f t="shared" si="47"/>
        <v>0</v>
      </c>
      <c r="BY11" s="20">
        <f t="shared" si="12"/>
        <v>0</v>
      </c>
      <c r="BZ11" s="20">
        <f t="shared" si="12"/>
        <v>0</v>
      </c>
      <c r="CA11" s="20">
        <f t="shared" si="12"/>
        <v>0</v>
      </c>
      <c r="CB11" s="20">
        <f t="shared" si="12"/>
        <v>0</v>
      </c>
      <c r="CC11" s="8">
        <f t="shared" si="48"/>
        <v>1535</v>
      </c>
      <c r="CD11" s="8">
        <f t="shared" si="13"/>
        <v>0</v>
      </c>
      <c r="CE11" s="8">
        <f t="shared" si="14"/>
        <v>0</v>
      </c>
      <c r="CF11" s="8">
        <f t="shared" si="15"/>
        <v>1935</v>
      </c>
    </row>
    <row r="12" spans="1:84" ht="13.5">
      <c r="A12" s="11" t="str">
        <f t="shared" si="0"/>
        <v>9</v>
      </c>
      <c r="B12" s="11" t="str">
        <f t="shared" si="16"/>
        <v>#</v>
      </c>
      <c r="C12" s="12" t="s">
        <v>91</v>
      </c>
      <c r="D12" s="13">
        <v>1985</v>
      </c>
      <c r="E12" s="41">
        <f>ROUND(IF('Men''s Epée'!$A$3=1,AM12+BA12,BO12+CC12),0)</f>
        <v>1785</v>
      </c>
      <c r="F12" s="14">
        <v>23</v>
      </c>
      <c r="G12" s="16">
        <f>IF(OR('Men''s Epée'!$A$3=1,'Men''s Epée'!$AN$3=TRUE),IF(OR(F12&gt;=49,ISNUMBER(F12)=FALSE),0,VLOOKUP(F12,PointTable,G$3,TRUE)),0)</f>
        <v>338</v>
      </c>
      <c r="H12" s="15">
        <v>9</v>
      </c>
      <c r="I12" s="16">
        <f>IF(OR('Men''s Epée'!$A$3=1,'Men''s Epée'!$AO$3=TRUE),IF(OR(H12&gt;=49,ISNUMBER(H12)=FALSE),0,VLOOKUP(H12,PointTable,I$3,TRUE)),0)</f>
        <v>535</v>
      </c>
      <c r="J12" s="15">
        <v>23</v>
      </c>
      <c r="K12" s="16">
        <f>IF(OR('Men''s Epée'!$A$3=1,'Men''s Epée'!$AP$3=TRUE),IF(OR(J12&gt;=33,ISNUMBER(J12)=FALSE),0,VLOOKUP(J12,PointTable,K$3,TRUE)),0)</f>
        <v>338</v>
      </c>
      <c r="L12" s="15">
        <v>3</v>
      </c>
      <c r="M12" s="16">
        <f>IF(OR('Men''s Epée'!$A$3=1,'Men''s Epée'!$AQ$3=TRUE),IF(OR(L12&gt;=49,ISNUMBER(L12)=FALSE),0,VLOOKUP(L12,PointTable,M$3,TRUE)),0)</f>
        <v>850</v>
      </c>
      <c r="N12" s="17">
        <v>200</v>
      </c>
      <c r="O12" s="17">
        <v>200</v>
      </c>
      <c r="P12" s="17"/>
      <c r="Q12" s="17"/>
      <c r="R12" s="17"/>
      <c r="S12" s="17"/>
      <c r="T12" s="17"/>
      <c r="U12" s="17"/>
      <c r="V12" s="17"/>
      <c r="W12" s="18"/>
      <c r="X12" s="17"/>
      <c r="Y12" s="17"/>
      <c r="Z12" s="17"/>
      <c r="AA12" s="18"/>
      <c r="AC12" s="19">
        <f t="shared" si="1"/>
        <v>200</v>
      </c>
      <c r="AD12" s="19">
        <f t="shared" si="17"/>
        <v>200</v>
      </c>
      <c r="AE12" s="19">
        <f t="shared" si="18"/>
        <v>0</v>
      </c>
      <c r="AF12" s="19">
        <f t="shared" si="19"/>
        <v>0</v>
      </c>
      <c r="AG12" s="19">
        <f t="shared" si="20"/>
        <v>0</v>
      </c>
      <c r="AH12" s="19">
        <f t="shared" si="21"/>
        <v>0</v>
      </c>
      <c r="AI12" s="19">
        <f t="shared" si="22"/>
        <v>0</v>
      </c>
      <c r="AJ12" s="19">
        <f t="shared" si="23"/>
        <v>0</v>
      </c>
      <c r="AK12" s="19">
        <f t="shared" si="24"/>
        <v>0</v>
      </c>
      <c r="AL12" s="19">
        <f t="shared" si="25"/>
        <v>0</v>
      </c>
      <c r="AM12" s="19">
        <f t="shared" si="26"/>
        <v>400</v>
      </c>
      <c r="AN12" s="19">
        <f t="shared" si="3"/>
        <v>338</v>
      </c>
      <c r="AO12" s="19">
        <f t="shared" si="4"/>
        <v>535</v>
      </c>
      <c r="AP12" s="19">
        <f t="shared" si="5"/>
        <v>338</v>
      </c>
      <c r="AQ12" s="19">
        <f t="shared" si="6"/>
        <v>850</v>
      </c>
      <c r="AR12" s="19">
        <f t="shared" si="27"/>
        <v>0</v>
      </c>
      <c r="AS12" s="19">
        <f t="shared" si="28"/>
        <v>0</v>
      </c>
      <c r="AT12" s="19">
        <f t="shared" si="29"/>
        <v>0</v>
      </c>
      <c r="AU12" s="19">
        <f t="shared" si="30"/>
        <v>0</v>
      </c>
      <c r="AV12" s="19">
        <f t="shared" si="31"/>
        <v>0</v>
      </c>
      <c r="AW12" s="19">
        <f aca="true" t="shared" si="49" ref="AW12:AZ13">ABS(X12)</f>
        <v>0</v>
      </c>
      <c r="AX12" s="19">
        <f t="shared" si="49"/>
        <v>0</v>
      </c>
      <c r="AY12" s="19">
        <f t="shared" si="49"/>
        <v>0</v>
      </c>
      <c r="AZ12" s="19">
        <f t="shared" si="49"/>
        <v>0</v>
      </c>
      <c r="BA12" s="19">
        <f t="shared" si="32"/>
        <v>1385</v>
      </c>
      <c r="BB12" s="19">
        <f t="shared" si="8"/>
        <v>0</v>
      </c>
      <c r="BC12" s="19">
        <f t="shared" si="9"/>
        <v>0</v>
      </c>
      <c r="BE12" s="20">
        <f t="shared" si="10"/>
        <v>200</v>
      </c>
      <c r="BF12" s="20">
        <f t="shared" si="33"/>
        <v>200</v>
      </c>
      <c r="BG12" s="20">
        <f t="shared" si="34"/>
        <v>0</v>
      </c>
      <c r="BH12" s="20">
        <f t="shared" si="35"/>
        <v>0</v>
      </c>
      <c r="BI12" s="20">
        <f t="shared" si="36"/>
        <v>0</v>
      </c>
      <c r="BJ12" s="20">
        <f t="shared" si="37"/>
        <v>0</v>
      </c>
      <c r="BK12" s="20">
        <f t="shared" si="38"/>
        <v>0</v>
      </c>
      <c r="BL12" s="20">
        <f t="shared" si="39"/>
        <v>0</v>
      </c>
      <c r="BM12" s="20">
        <f t="shared" si="40"/>
        <v>0</v>
      </c>
      <c r="BN12" s="20">
        <f t="shared" si="41"/>
        <v>0</v>
      </c>
      <c r="BO12" s="8">
        <f t="shared" si="42"/>
        <v>400</v>
      </c>
      <c r="BP12" s="8">
        <f>IF('Men''s Epée'!$AN$3=TRUE,G12,0)</f>
        <v>338</v>
      </c>
      <c r="BQ12" s="8">
        <f>IF('Men''s Epée'!$AO$3=TRUE,I12,0)</f>
        <v>535</v>
      </c>
      <c r="BR12" s="8">
        <f>IF('Men''s Epée'!$AP$3=TRUE,K12,0)</f>
        <v>338</v>
      </c>
      <c r="BS12" s="8">
        <f>IF('Men''s Epée'!$AQ$3=TRUE,M12,0)</f>
        <v>850</v>
      </c>
      <c r="BT12" s="8">
        <f t="shared" si="43"/>
        <v>0</v>
      </c>
      <c r="BU12" s="8">
        <f t="shared" si="44"/>
        <v>0</v>
      </c>
      <c r="BV12" s="8">
        <f t="shared" si="45"/>
        <v>0</v>
      </c>
      <c r="BW12" s="8">
        <f t="shared" si="46"/>
        <v>0</v>
      </c>
      <c r="BX12" s="8">
        <f t="shared" si="47"/>
        <v>0</v>
      </c>
      <c r="BY12" s="20">
        <f aca="true" t="shared" si="50" ref="BY12:CB13">MAX(X12,0)</f>
        <v>0</v>
      </c>
      <c r="BZ12" s="20">
        <f t="shared" si="50"/>
        <v>0</v>
      </c>
      <c r="CA12" s="20">
        <f t="shared" si="50"/>
        <v>0</v>
      </c>
      <c r="CB12" s="20">
        <f t="shared" si="50"/>
        <v>0</v>
      </c>
      <c r="CC12" s="8">
        <f t="shared" si="48"/>
        <v>1385</v>
      </c>
      <c r="CD12" s="8">
        <f t="shared" si="13"/>
        <v>0</v>
      </c>
      <c r="CE12" s="8">
        <f t="shared" si="14"/>
        <v>0</v>
      </c>
      <c r="CF12" s="8">
        <f t="shared" si="15"/>
        <v>1785</v>
      </c>
    </row>
    <row r="13" spans="1:84" ht="13.5">
      <c r="A13" s="11" t="str">
        <f t="shared" si="0"/>
        <v>10</v>
      </c>
      <c r="B13" s="11" t="str">
        <f t="shared" si="16"/>
        <v>#</v>
      </c>
      <c r="C13" s="12" t="s">
        <v>136</v>
      </c>
      <c r="D13" s="13">
        <v>1985</v>
      </c>
      <c r="E13" s="41">
        <f>ROUND(IF('Men''s Epée'!$A$3=1,AM13+BA13,BO13+CC13),0)</f>
        <v>1740</v>
      </c>
      <c r="F13" s="14">
        <v>12</v>
      </c>
      <c r="G13" s="16">
        <f>IF(OR('Men''s Epée'!$A$3=1,'Men''s Epée'!$AN$3=TRUE),IF(OR(F13&gt;=49,ISNUMBER(F13)=FALSE),0,VLOOKUP(F13,PointTable,G$3,TRUE)),0)</f>
        <v>529</v>
      </c>
      <c r="H13" s="15" t="s">
        <v>4</v>
      </c>
      <c r="I13" s="16">
        <f>IF(OR('Men''s Epée'!$A$3=1,'Men''s Epée'!$AO$3=TRUE),IF(OR(H13&gt;=49,ISNUMBER(H13)=FALSE),0,VLOOKUP(H13,PointTable,I$3,TRUE)),0)</f>
        <v>0</v>
      </c>
      <c r="J13" s="15">
        <v>7</v>
      </c>
      <c r="K13" s="16">
        <f>IF(OR('Men''s Epée'!$A$3=1,'Men''s Epée'!$AP$3=TRUE),IF(OR(J13&gt;=33,ISNUMBER(J13)=FALSE),0,VLOOKUP(J13,PointTable,K$3,TRUE)),0)</f>
        <v>690</v>
      </c>
      <c r="L13" s="15">
        <v>3</v>
      </c>
      <c r="M13" s="16">
        <f>IF(OR('Men''s Epée'!$A$3=1,'Men''s Epée'!$AQ$3=TRUE),IF(OR(L13&gt;=49,ISNUMBER(L13)=FALSE),0,VLOOKUP(L13,PointTable,M$3,TRUE)),0)</f>
        <v>850</v>
      </c>
      <c r="N13" s="17">
        <v>200</v>
      </c>
      <c r="O13" s="17"/>
      <c r="P13" s="17"/>
      <c r="Q13" s="17"/>
      <c r="R13" s="17"/>
      <c r="S13" s="17"/>
      <c r="T13" s="17"/>
      <c r="U13" s="17"/>
      <c r="V13" s="17"/>
      <c r="W13" s="18"/>
      <c r="X13" s="17"/>
      <c r="Y13" s="17"/>
      <c r="Z13" s="17"/>
      <c r="AA13" s="18"/>
      <c r="AC13" s="19">
        <f t="shared" si="1"/>
        <v>200</v>
      </c>
      <c r="AD13" s="19">
        <f t="shared" si="17"/>
        <v>0</v>
      </c>
      <c r="AE13" s="19">
        <f t="shared" si="18"/>
        <v>0</v>
      </c>
      <c r="AF13" s="19">
        <f t="shared" si="19"/>
        <v>0</v>
      </c>
      <c r="AG13" s="19">
        <f t="shared" si="20"/>
        <v>0</v>
      </c>
      <c r="AH13" s="19">
        <f t="shared" si="21"/>
        <v>0</v>
      </c>
      <c r="AI13" s="19">
        <f t="shared" si="22"/>
        <v>0</v>
      </c>
      <c r="AJ13" s="19">
        <f t="shared" si="23"/>
        <v>0</v>
      </c>
      <c r="AK13" s="19">
        <f t="shared" si="24"/>
        <v>0</v>
      </c>
      <c r="AL13" s="19">
        <f t="shared" si="25"/>
        <v>0</v>
      </c>
      <c r="AM13" s="19">
        <f t="shared" si="26"/>
        <v>200</v>
      </c>
      <c r="AN13" s="19">
        <f t="shared" si="3"/>
        <v>529</v>
      </c>
      <c r="AO13" s="19">
        <f t="shared" si="4"/>
        <v>0</v>
      </c>
      <c r="AP13" s="19">
        <f t="shared" si="5"/>
        <v>690</v>
      </c>
      <c r="AQ13" s="19">
        <f t="shared" si="6"/>
        <v>850</v>
      </c>
      <c r="AR13" s="19">
        <f t="shared" si="27"/>
        <v>0</v>
      </c>
      <c r="AS13" s="19">
        <f t="shared" si="28"/>
        <v>0</v>
      </c>
      <c r="AT13" s="19">
        <f t="shared" si="29"/>
        <v>0</v>
      </c>
      <c r="AU13" s="19">
        <f t="shared" si="30"/>
        <v>0</v>
      </c>
      <c r="AV13" s="19">
        <f t="shared" si="31"/>
        <v>0</v>
      </c>
      <c r="AW13" s="19">
        <f t="shared" si="49"/>
        <v>0</v>
      </c>
      <c r="AX13" s="19">
        <f t="shared" si="49"/>
        <v>0</v>
      </c>
      <c r="AY13" s="19">
        <f t="shared" si="49"/>
        <v>0</v>
      </c>
      <c r="AZ13" s="19">
        <f t="shared" si="49"/>
        <v>0</v>
      </c>
      <c r="BA13" s="19">
        <f t="shared" si="32"/>
        <v>1540</v>
      </c>
      <c r="BB13" s="19">
        <f t="shared" si="8"/>
        <v>0</v>
      </c>
      <c r="BC13" s="19">
        <f t="shared" si="9"/>
        <v>0</v>
      </c>
      <c r="BE13" s="20">
        <f t="shared" si="10"/>
        <v>200</v>
      </c>
      <c r="BF13" s="20">
        <f t="shared" si="33"/>
        <v>0</v>
      </c>
      <c r="BG13" s="20">
        <f t="shared" si="34"/>
        <v>0</v>
      </c>
      <c r="BH13" s="20">
        <f t="shared" si="35"/>
        <v>0</v>
      </c>
      <c r="BI13" s="20">
        <f t="shared" si="36"/>
        <v>0</v>
      </c>
      <c r="BJ13" s="20">
        <f t="shared" si="37"/>
        <v>0</v>
      </c>
      <c r="BK13" s="20">
        <f t="shared" si="38"/>
        <v>0</v>
      </c>
      <c r="BL13" s="20">
        <f t="shared" si="39"/>
        <v>0</v>
      </c>
      <c r="BM13" s="20">
        <f t="shared" si="40"/>
        <v>0</v>
      </c>
      <c r="BN13" s="20">
        <f t="shared" si="41"/>
        <v>0</v>
      </c>
      <c r="BO13" s="8">
        <f t="shared" si="42"/>
        <v>200</v>
      </c>
      <c r="BP13" s="8">
        <f>IF('Men''s Epée'!$AN$3=TRUE,G13,0)</f>
        <v>529</v>
      </c>
      <c r="BQ13" s="8">
        <f>IF('Men''s Epée'!$AO$3=TRUE,I13,0)</f>
        <v>0</v>
      </c>
      <c r="BR13" s="8">
        <f>IF('Men''s Epée'!$AP$3=TRUE,K13,0)</f>
        <v>690</v>
      </c>
      <c r="BS13" s="8">
        <f>IF('Men''s Epée'!$AQ$3=TRUE,M13,0)</f>
        <v>850</v>
      </c>
      <c r="BT13" s="8">
        <f t="shared" si="43"/>
        <v>0</v>
      </c>
      <c r="BU13" s="8">
        <f t="shared" si="44"/>
        <v>0</v>
      </c>
      <c r="BV13" s="8">
        <f t="shared" si="45"/>
        <v>0</v>
      </c>
      <c r="BW13" s="8">
        <f t="shared" si="46"/>
        <v>0</v>
      </c>
      <c r="BX13" s="8">
        <f t="shared" si="47"/>
        <v>0</v>
      </c>
      <c r="BY13" s="20">
        <f t="shared" si="50"/>
        <v>0</v>
      </c>
      <c r="BZ13" s="20">
        <f t="shared" si="50"/>
        <v>0</v>
      </c>
      <c r="CA13" s="20">
        <f t="shared" si="50"/>
        <v>0</v>
      </c>
      <c r="CB13" s="20">
        <f t="shared" si="50"/>
        <v>0</v>
      </c>
      <c r="CC13" s="8">
        <f t="shared" si="48"/>
        <v>1540</v>
      </c>
      <c r="CD13" s="8">
        <f t="shared" si="13"/>
        <v>0</v>
      </c>
      <c r="CE13" s="8">
        <f t="shared" si="14"/>
        <v>0</v>
      </c>
      <c r="CF13" s="8">
        <f t="shared" si="15"/>
        <v>1740</v>
      </c>
    </row>
    <row r="14" spans="1:84" ht="13.5">
      <c r="A14" s="11" t="str">
        <f t="shared" si="0"/>
        <v>11</v>
      </c>
      <c r="B14" s="11" t="str">
        <f t="shared" si="16"/>
        <v>#</v>
      </c>
      <c r="C14" s="12" t="s">
        <v>201</v>
      </c>
      <c r="D14" s="13">
        <v>1985</v>
      </c>
      <c r="E14" s="41">
        <f>ROUND(IF('Men''s Epée'!$A$3=1,AM14+BA14,BO14+CC14),0)</f>
        <v>1614</v>
      </c>
      <c r="F14" s="14" t="s">
        <v>4</v>
      </c>
      <c r="G14" s="16">
        <f>IF(OR('Men''s Epée'!$A$3=1,'Men''s Epée'!$AN$3=TRUE),IF(OR(F14&gt;=49,ISNUMBER(F14)=FALSE),0,VLOOKUP(F14,PointTable,G$3,TRUE)),0)</f>
        <v>0</v>
      </c>
      <c r="H14" s="15">
        <v>12</v>
      </c>
      <c r="I14" s="16">
        <f>IF(OR('Men''s Epée'!$A$3=1,'Men''s Epée'!$AO$3=TRUE),IF(OR(H14&gt;=49,ISNUMBER(H14)=FALSE),0,VLOOKUP(H14,PointTable,I$3,TRUE)),0)</f>
        <v>529</v>
      </c>
      <c r="J14" s="15">
        <v>8</v>
      </c>
      <c r="K14" s="16">
        <f>IF(OR('Men''s Epée'!$A$3=1,'Men''s Epée'!$AP$3=TRUE),IF(OR(J14&gt;=33,ISNUMBER(J14)=FALSE),0,VLOOKUP(J14,PointTable,K$3,TRUE)),0)</f>
        <v>685</v>
      </c>
      <c r="L14" s="15">
        <v>11</v>
      </c>
      <c r="M14" s="16">
        <f>IF(OR('Men''s Epée'!$A$3=1,'Men''s Epée'!$AQ$3=TRUE),IF(OR(L14&gt;=49,ISNUMBER(L14)=FALSE),0,VLOOKUP(L14,PointTable,M$3,TRUE)),0)</f>
        <v>525</v>
      </c>
      <c r="N14" s="17">
        <v>200</v>
      </c>
      <c r="O14" s="17">
        <v>200</v>
      </c>
      <c r="P14" s="17"/>
      <c r="Q14" s="17"/>
      <c r="R14" s="17"/>
      <c r="S14" s="17"/>
      <c r="T14" s="17"/>
      <c r="U14" s="17"/>
      <c r="V14" s="17"/>
      <c r="W14" s="18"/>
      <c r="X14" s="17"/>
      <c r="Y14" s="17"/>
      <c r="Z14" s="17"/>
      <c r="AA14" s="18"/>
      <c r="AC14" s="19">
        <f t="shared" si="1"/>
        <v>200</v>
      </c>
      <c r="AD14" s="19">
        <f t="shared" si="17"/>
        <v>200</v>
      </c>
      <c r="AE14" s="19">
        <f t="shared" si="18"/>
        <v>0</v>
      </c>
      <c r="AF14" s="19">
        <f t="shared" si="19"/>
        <v>0</v>
      </c>
      <c r="AG14" s="19">
        <f t="shared" si="20"/>
        <v>0</v>
      </c>
      <c r="AH14" s="19">
        <f t="shared" si="21"/>
        <v>0</v>
      </c>
      <c r="AI14" s="19">
        <f t="shared" si="22"/>
        <v>0</v>
      </c>
      <c r="AJ14" s="19">
        <f t="shared" si="23"/>
        <v>0</v>
      </c>
      <c r="AK14" s="19">
        <f t="shared" si="24"/>
        <v>0</v>
      </c>
      <c r="AL14" s="19">
        <f t="shared" si="25"/>
        <v>0</v>
      </c>
      <c r="AM14" s="19">
        <f t="shared" si="26"/>
        <v>400</v>
      </c>
      <c r="AN14" s="19">
        <f t="shared" si="3"/>
        <v>0</v>
      </c>
      <c r="AO14" s="19">
        <f t="shared" si="4"/>
        <v>529</v>
      </c>
      <c r="AP14" s="19">
        <f t="shared" si="5"/>
        <v>685</v>
      </c>
      <c r="AQ14" s="19">
        <f t="shared" si="6"/>
        <v>525</v>
      </c>
      <c r="AR14" s="19">
        <f t="shared" si="27"/>
        <v>0</v>
      </c>
      <c r="AS14" s="19">
        <f t="shared" si="28"/>
        <v>0</v>
      </c>
      <c r="AT14" s="19">
        <f t="shared" si="29"/>
        <v>0</v>
      </c>
      <c r="AU14" s="19">
        <f t="shared" si="30"/>
        <v>0</v>
      </c>
      <c r="AV14" s="19">
        <f t="shared" si="31"/>
        <v>0</v>
      </c>
      <c r="AW14" s="19">
        <f aca="true" t="shared" si="51" ref="AW14:AW22">ABS(X14)</f>
        <v>0</v>
      </c>
      <c r="AX14" s="19">
        <f aca="true" t="shared" si="52" ref="AX14:AX22">ABS(Y14)</f>
        <v>0</v>
      </c>
      <c r="AY14" s="19">
        <f aca="true" t="shared" si="53" ref="AY14:AY22">ABS(Z14)</f>
        <v>0</v>
      </c>
      <c r="AZ14" s="19">
        <f aca="true" t="shared" si="54" ref="AZ14:AZ22">ABS(AA14)</f>
        <v>0</v>
      </c>
      <c r="BA14" s="19">
        <f t="shared" si="32"/>
        <v>1214</v>
      </c>
      <c r="BB14" s="19">
        <f t="shared" si="8"/>
        <v>0</v>
      </c>
      <c r="BC14" s="19">
        <f t="shared" si="9"/>
        <v>0</v>
      </c>
      <c r="BE14" s="20">
        <f t="shared" si="10"/>
        <v>200</v>
      </c>
      <c r="BF14" s="20">
        <f t="shared" si="33"/>
        <v>200</v>
      </c>
      <c r="BG14" s="20">
        <f t="shared" si="34"/>
        <v>0</v>
      </c>
      <c r="BH14" s="20">
        <f t="shared" si="35"/>
        <v>0</v>
      </c>
      <c r="BI14" s="20">
        <f t="shared" si="36"/>
        <v>0</v>
      </c>
      <c r="BJ14" s="20">
        <f t="shared" si="37"/>
        <v>0</v>
      </c>
      <c r="BK14" s="20">
        <f t="shared" si="38"/>
        <v>0</v>
      </c>
      <c r="BL14" s="20">
        <f t="shared" si="39"/>
        <v>0</v>
      </c>
      <c r="BM14" s="20">
        <f t="shared" si="40"/>
        <v>0</v>
      </c>
      <c r="BN14" s="20">
        <f t="shared" si="41"/>
        <v>0</v>
      </c>
      <c r="BO14" s="8">
        <f t="shared" si="42"/>
        <v>400</v>
      </c>
      <c r="BP14" s="8">
        <f>IF('Men''s Epée'!$AN$3=TRUE,G14,0)</f>
        <v>0</v>
      </c>
      <c r="BQ14" s="8">
        <f>IF('Men''s Epée'!$AO$3=TRUE,I14,0)</f>
        <v>529</v>
      </c>
      <c r="BR14" s="8">
        <f>IF('Men''s Epée'!$AP$3=TRUE,K14,0)</f>
        <v>685</v>
      </c>
      <c r="BS14" s="8">
        <f>IF('Men''s Epée'!$AQ$3=TRUE,M14,0)</f>
        <v>525</v>
      </c>
      <c r="BT14" s="8">
        <f t="shared" si="43"/>
        <v>0</v>
      </c>
      <c r="BU14" s="8">
        <f t="shared" si="44"/>
        <v>0</v>
      </c>
      <c r="BV14" s="8">
        <f t="shared" si="45"/>
        <v>0</v>
      </c>
      <c r="BW14" s="8">
        <f t="shared" si="46"/>
        <v>0</v>
      </c>
      <c r="BX14" s="8">
        <f t="shared" si="47"/>
        <v>0</v>
      </c>
      <c r="BY14" s="20">
        <f aca="true" t="shared" si="55" ref="BY14:BY22">MAX(X14,0)</f>
        <v>0</v>
      </c>
      <c r="BZ14" s="20">
        <f aca="true" t="shared" si="56" ref="BZ14:BZ22">MAX(Y14,0)</f>
        <v>0</v>
      </c>
      <c r="CA14" s="20">
        <f aca="true" t="shared" si="57" ref="CA14:CA22">MAX(Z14,0)</f>
        <v>0</v>
      </c>
      <c r="CB14" s="20">
        <f aca="true" t="shared" si="58" ref="CB14:CB22">MAX(AA14,0)</f>
        <v>0</v>
      </c>
      <c r="CC14" s="8">
        <f t="shared" si="48"/>
        <v>1214</v>
      </c>
      <c r="CD14" s="8">
        <f t="shared" si="13"/>
        <v>0</v>
      </c>
      <c r="CE14" s="8">
        <f t="shared" si="14"/>
        <v>0</v>
      </c>
      <c r="CF14" s="8">
        <f t="shared" si="15"/>
        <v>1614</v>
      </c>
    </row>
    <row r="15" spans="1:84" ht="13.5">
      <c r="A15" s="11" t="str">
        <f t="shared" si="0"/>
        <v>12</v>
      </c>
      <c r="B15" s="11">
        <f t="shared" si="16"/>
      </c>
      <c r="C15" s="12" t="s">
        <v>51</v>
      </c>
      <c r="D15" s="13">
        <v>1978</v>
      </c>
      <c r="E15" s="41">
        <f>ROUND(IF('Men''s Epée'!$A$3=1,AM15+BA15,BO15+CC15),0)</f>
        <v>1605</v>
      </c>
      <c r="F15" s="14">
        <v>16</v>
      </c>
      <c r="G15" s="16">
        <f>IF(OR('Men''s Epée'!$A$3=1,'Men''s Epée'!$AN$3=TRUE),IF(OR(F15&gt;=49,ISNUMBER(F15)=FALSE),0,VLOOKUP(F15,PointTable,G$3,TRUE)),0)</f>
        <v>500</v>
      </c>
      <c r="H15" s="15">
        <v>21</v>
      </c>
      <c r="I15" s="16">
        <f>IF(OR('Men''s Epée'!$A$3=1,'Men''s Epée'!$AO$3=TRUE),IF(OR(H15&gt;=49,ISNUMBER(H15)=FALSE),0,VLOOKUP(H15,PointTable,I$3,TRUE)),0)</f>
        <v>342</v>
      </c>
      <c r="J15" s="15" t="s">
        <v>4</v>
      </c>
      <c r="K15" s="16">
        <f>IF(OR('Men''s Epée'!$A$3=1,'Men''s Epée'!$AP$3=TRUE),IF(OR(J15&gt;=33,ISNUMBER(J15)=FALSE),0,VLOOKUP(J15,PointTable,K$3,TRUE)),0)</f>
        <v>0</v>
      </c>
      <c r="L15" s="15">
        <v>15</v>
      </c>
      <c r="M15" s="16">
        <f>IF(OR('Men''s Epée'!$A$3=1,'Men''s Epée'!$AQ$3=TRUE),IF(OR(L15&gt;=49,ISNUMBER(L15)=FALSE),0,VLOOKUP(L15,PointTable,M$3,TRUE)),0)</f>
        <v>505</v>
      </c>
      <c r="N15" s="17">
        <v>200</v>
      </c>
      <c r="O15" s="17">
        <v>200</v>
      </c>
      <c r="P15" s="17">
        <v>200</v>
      </c>
      <c r="Q15" s="17"/>
      <c r="R15" s="17"/>
      <c r="S15" s="17"/>
      <c r="T15" s="17"/>
      <c r="U15" s="17"/>
      <c r="V15" s="17"/>
      <c r="W15" s="18"/>
      <c r="X15" s="17"/>
      <c r="Y15" s="17"/>
      <c r="Z15" s="17"/>
      <c r="AA15" s="18"/>
      <c r="AC15" s="19">
        <f t="shared" si="1"/>
        <v>200</v>
      </c>
      <c r="AD15" s="19">
        <f t="shared" si="17"/>
        <v>200</v>
      </c>
      <c r="AE15" s="19">
        <f t="shared" si="18"/>
        <v>200</v>
      </c>
      <c r="AF15" s="19">
        <f t="shared" si="19"/>
        <v>0</v>
      </c>
      <c r="AG15" s="19">
        <f t="shared" si="20"/>
        <v>0</v>
      </c>
      <c r="AH15" s="19">
        <f t="shared" si="21"/>
        <v>0</v>
      </c>
      <c r="AI15" s="19">
        <f t="shared" si="22"/>
        <v>0</v>
      </c>
      <c r="AJ15" s="19">
        <f t="shared" si="23"/>
        <v>0</v>
      </c>
      <c r="AK15" s="19">
        <f t="shared" si="24"/>
        <v>0</v>
      </c>
      <c r="AL15" s="19">
        <f t="shared" si="25"/>
        <v>0</v>
      </c>
      <c r="AM15" s="19">
        <f t="shared" si="26"/>
        <v>600</v>
      </c>
      <c r="AN15" s="19">
        <f t="shared" si="3"/>
        <v>500</v>
      </c>
      <c r="AO15" s="19">
        <f t="shared" si="4"/>
        <v>342</v>
      </c>
      <c r="AP15" s="19">
        <f t="shared" si="5"/>
        <v>0</v>
      </c>
      <c r="AQ15" s="19">
        <f t="shared" si="6"/>
        <v>505</v>
      </c>
      <c r="AR15" s="19">
        <f t="shared" si="27"/>
        <v>0</v>
      </c>
      <c r="AS15" s="19">
        <f t="shared" si="28"/>
        <v>0</v>
      </c>
      <c r="AT15" s="19">
        <f t="shared" si="29"/>
        <v>0</v>
      </c>
      <c r="AU15" s="19">
        <f t="shared" si="30"/>
        <v>0</v>
      </c>
      <c r="AV15" s="19">
        <f t="shared" si="31"/>
        <v>0</v>
      </c>
      <c r="AW15" s="19">
        <f t="shared" si="51"/>
        <v>0</v>
      </c>
      <c r="AX15" s="19">
        <f t="shared" si="52"/>
        <v>0</v>
      </c>
      <c r="AY15" s="19">
        <f t="shared" si="53"/>
        <v>0</v>
      </c>
      <c r="AZ15" s="19">
        <f t="shared" si="54"/>
        <v>0</v>
      </c>
      <c r="BA15" s="19">
        <f t="shared" si="32"/>
        <v>1005</v>
      </c>
      <c r="BB15" s="19">
        <f t="shared" si="8"/>
        <v>0</v>
      </c>
      <c r="BC15" s="19">
        <f t="shared" si="9"/>
        <v>0</v>
      </c>
      <c r="BE15" s="20">
        <f t="shared" si="10"/>
        <v>200</v>
      </c>
      <c r="BF15" s="20">
        <f t="shared" si="33"/>
        <v>200</v>
      </c>
      <c r="BG15" s="20">
        <f t="shared" si="34"/>
        <v>200</v>
      </c>
      <c r="BH15" s="20">
        <f t="shared" si="35"/>
        <v>0</v>
      </c>
      <c r="BI15" s="20">
        <f t="shared" si="36"/>
        <v>0</v>
      </c>
      <c r="BJ15" s="20">
        <f t="shared" si="37"/>
        <v>0</v>
      </c>
      <c r="BK15" s="20">
        <f t="shared" si="38"/>
        <v>0</v>
      </c>
      <c r="BL15" s="20">
        <f t="shared" si="39"/>
        <v>0</v>
      </c>
      <c r="BM15" s="20">
        <f t="shared" si="40"/>
        <v>0</v>
      </c>
      <c r="BN15" s="20">
        <f t="shared" si="41"/>
        <v>0</v>
      </c>
      <c r="BO15" s="8">
        <f t="shared" si="42"/>
        <v>600</v>
      </c>
      <c r="BP15" s="8">
        <f>IF('Men''s Epée'!$AN$3=TRUE,G15,0)</f>
        <v>500</v>
      </c>
      <c r="BQ15" s="8">
        <f>IF('Men''s Epée'!$AO$3=TRUE,I15,0)</f>
        <v>342</v>
      </c>
      <c r="BR15" s="8">
        <f>IF('Men''s Epée'!$AP$3=TRUE,K15,0)</f>
        <v>0</v>
      </c>
      <c r="BS15" s="8">
        <f>IF('Men''s Epée'!$AQ$3=TRUE,M15,0)</f>
        <v>505</v>
      </c>
      <c r="BT15" s="8">
        <f t="shared" si="43"/>
        <v>0</v>
      </c>
      <c r="BU15" s="8">
        <f t="shared" si="44"/>
        <v>0</v>
      </c>
      <c r="BV15" s="8">
        <f t="shared" si="45"/>
        <v>0</v>
      </c>
      <c r="BW15" s="8">
        <f t="shared" si="46"/>
        <v>0</v>
      </c>
      <c r="BX15" s="8">
        <f t="shared" si="47"/>
        <v>0</v>
      </c>
      <c r="BY15" s="20">
        <f t="shared" si="55"/>
        <v>0</v>
      </c>
      <c r="BZ15" s="20">
        <f t="shared" si="56"/>
        <v>0</v>
      </c>
      <c r="CA15" s="20">
        <f t="shared" si="57"/>
        <v>0</v>
      </c>
      <c r="CB15" s="20">
        <f t="shared" si="58"/>
        <v>0</v>
      </c>
      <c r="CC15" s="8">
        <f t="shared" si="48"/>
        <v>1005</v>
      </c>
      <c r="CD15" s="8">
        <f t="shared" si="13"/>
        <v>0</v>
      </c>
      <c r="CE15" s="8">
        <f t="shared" si="14"/>
        <v>0</v>
      </c>
      <c r="CF15" s="8">
        <f t="shared" si="15"/>
        <v>1605</v>
      </c>
    </row>
    <row r="16" spans="1:84" ht="13.5">
      <c r="A16" s="11" t="str">
        <f t="shared" si="0"/>
        <v>13</v>
      </c>
      <c r="B16" s="11" t="str">
        <f t="shared" si="16"/>
        <v>#</v>
      </c>
      <c r="C16" s="12" t="s">
        <v>175</v>
      </c>
      <c r="D16" s="13">
        <v>1984</v>
      </c>
      <c r="E16" s="41">
        <f>ROUND(IF('Men''s Epée'!$A$3=1,AM16+BA16,BO16+CC16),0)</f>
        <v>1464</v>
      </c>
      <c r="F16" s="14">
        <v>11</v>
      </c>
      <c r="G16" s="16">
        <f>IF(OR('Men''s Epée'!$A$3=1,'Men''s Epée'!$AN$3=TRUE),IF(OR(F16&gt;=49,ISNUMBER(F16)=FALSE),0,VLOOKUP(F16,PointTable,G$3,TRUE)),0)</f>
        <v>531</v>
      </c>
      <c r="H16" s="15">
        <v>13</v>
      </c>
      <c r="I16" s="16">
        <f>IF(OR('Men''s Epée'!$A$3=1,'Men''s Epée'!$AO$3=TRUE),IF(OR(H16&gt;=49,ISNUMBER(H16)=FALSE),0,VLOOKUP(H16,PointTable,I$3,TRUE)),0)</f>
        <v>506</v>
      </c>
      <c r="J16" s="15">
        <v>10</v>
      </c>
      <c r="K16" s="16">
        <f>IF(OR('Men''s Epée'!$A$3=1,'Men''s Epée'!$AP$3=TRUE),IF(OR(J16&gt;=33,ISNUMBER(J16)=FALSE),0,VLOOKUP(J16,PointTable,K$3,TRUE)),0)</f>
        <v>533</v>
      </c>
      <c r="L16" s="15">
        <v>14</v>
      </c>
      <c r="M16" s="16">
        <f>IF(OR('Men''s Epée'!$A$3=1,'Men''s Epée'!$AQ$3=TRUE),IF(OR(L16&gt;=49,ISNUMBER(L16)=FALSE),0,VLOOKUP(L16,PointTable,M$3,TRUE)),0)</f>
        <v>510</v>
      </c>
      <c r="N16" s="17">
        <v>200</v>
      </c>
      <c r="O16" s="17">
        <v>200</v>
      </c>
      <c r="P16" s="17"/>
      <c r="Q16" s="17"/>
      <c r="R16" s="17"/>
      <c r="S16" s="17"/>
      <c r="T16" s="17"/>
      <c r="U16" s="17"/>
      <c r="V16" s="17"/>
      <c r="W16" s="18"/>
      <c r="X16" s="17"/>
      <c r="Y16" s="17"/>
      <c r="Z16" s="17"/>
      <c r="AA16" s="18"/>
      <c r="AC16" s="19">
        <f t="shared" si="1"/>
        <v>200</v>
      </c>
      <c r="AD16" s="19">
        <f t="shared" si="17"/>
        <v>200</v>
      </c>
      <c r="AE16" s="19">
        <f t="shared" si="18"/>
        <v>0</v>
      </c>
      <c r="AF16" s="19">
        <f t="shared" si="19"/>
        <v>0</v>
      </c>
      <c r="AG16" s="19">
        <f t="shared" si="20"/>
        <v>0</v>
      </c>
      <c r="AH16" s="19">
        <f t="shared" si="21"/>
        <v>0</v>
      </c>
      <c r="AI16" s="19">
        <f t="shared" si="22"/>
        <v>0</v>
      </c>
      <c r="AJ16" s="19">
        <f t="shared" si="23"/>
        <v>0</v>
      </c>
      <c r="AK16" s="19">
        <f t="shared" si="24"/>
        <v>0</v>
      </c>
      <c r="AL16" s="19">
        <f t="shared" si="25"/>
        <v>0</v>
      </c>
      <c r="AM16" s="19">
        <f t="shared" si="26"/>
        <v>400</v>
      </c>
      <c r="AN16" s="19">
        <f t="shared" si="3"/>
        <v>531</v>
      </c>
      <c r="AO16" s="19">
        <f t="shared" si="4"/>
        <v>506</v>
      </c>
      <c r="AP16" s="19">
        <f t="shared" si="5"/>
        <v>533</v>
      </c>
      <c r="AQ16" s="19">
        <f t="shared" si="6"/>
        <v>510</v>
      </c>
      <c r="AR16" s="19">
        <f t="shared" si="27"/>
        <v>0</v>
      </c>
      <c r="AS16" s="19">
        <f t="shared" si="28"/>
        <v>0</v>
      </c>
      <c r="AT16" s="19">
        <f t="shared" si="29"/>
        <v>0</v>
      </c>
      <c r="AU16" s="19">
        <f t="shared" si="30"/>
        <v>0</v>
      </c>
      <c r="AV16" s="19">
        <f t="shared" si="31"/>
        <v>0</v>
      </c>
      <c r="AW16" s="19">
        <f t="shared" si="51"/>
        <v>0</v>
      </c>
      <c r="AX16" s="19">
        <f t="shared" si="52"/>
        <v>0</v>
      </c>
      <c r="AY16" s="19">
        <f t="shared" si="53"/>
        <v>0</v>
      </c>
      <c r="AZ16" s="19">
        <f t="shared" si="54"/>
        <v>0</v>
      </c>
      <c r="BA16" s="19">
        <f t="shared" si="32"/>
        <v>1064</v>
      </c>
      <c r="BB16" s="19">
        <f t="shared" si="8"/>
        <v>0</v>
      </c>
      <c r="BC16" s="19">
        <f t="shared" si="9"/>
        <v>0</v>
      </c>
      <c r="BE16" s="20">
        <f t="shared" si="10"/>
        <v>200</v>
      </c>
      <c r="BF16" s="20">
        <f t="shared" si="33"/>
        <v>200</v>
      </c>
      <c r="BG16" s="20">
        <f t="shared" si="34"/>
        <v>0</v>
      </c>
      <c r="BH16" s="20">
        <f t="shared" si="35"/>
        <v>0</v>
      </c>
      <c r="BI16" s="20">
        <f t="shared" si="36"/>
        <v>0</v>
      </c>
      <c r="BJ16" s="20">
        <f t="shared" si="37"/>
        <v>0</v>
      </c>
      <c r="BK16" s="20">
        <f t="shared" si="38"/>
        <v>0</v>
      </c>
      <c r="BL16" s="20">
        <f t="shared" si="39"/>
        <v>0</v>
      </c>
      <c r="BM16" s="20">
        <f t="shared" si="40"/>
        <v>0</v>
      </c>
      <c r="BN16" s="20">
        <f t="shared" si="41"/>
        <v>0</v>
      </c>
      <c r="BO16" s="8">
        <f t="shared" si="42"/>
        <v>400</v>
      </c>
      <c r="BP16" s="8">
        <f>IF('Men''s Epée'!$AN$3=TRUE,G16,0)</f>
        <v>531</v>
      </c>
      <c r="BQ16" s="8">
        <f>IF('Men''s Epée'!$AO$3=TRUE,I16,0)</f>
        <v>506</v>
      </c>
      <c r="BR16" s="8">
        <f>IF('Men''s Epée'!$AP$3=TRUE,K16,0)</f>
        <v>533</v>
      </c>
      <c r="BS16" s="8">
        <f>IF('Men''s Epée'!$AQ$3=TRUE,M16,0)</f>
        <v>510</v>
      </c>
      <c r="BT16" s="8">
        <f t="shared" si="43"/>
        <v>0</v>
      </c>
      <c r="BU16" s="8">
        <f t="shared" si="44"/>
        <v>0</v>
      </c>
      <c r="BV16" s="8">
        <f t="shared" si="45"/>
        <v>0</v>
      </c>
      <c r="BW16" s="8">
        <f t="shared" si="46"/>
        <v>0</v>
      </c>
      <c r="BX16" s="8">
        <f t="shared" si="47"/>
        <v>0</v>
      </c>
      <c r="BY16" s="20">
        <f t="shared" si="55"/>
        <v>0</v>
      </c>
      <c r="BZ16" s="20">
        <f t="shared" si="56"/>
        <v>0</v>
      </c>
      <c r="CA16" s="20">
        <f t="shared" si="57"/>
        <v>0</v>
      </c>
      <c r="CB16" s="20">
        <f t="shared" si="58"/>
        <v>0</v>
      </c>
      <c r="CC16" s="8">
        <f t="shared" si="48"/>
        <v>1064</v>
      </c>
      <c r="CD16" s="8">
        <f t="shared" si="13"/>
        <v>0</v>
      </c>
      <c r="CE16" s="8">
        <f t="shared" si="14"/>
        <v>0</v>
      </c>
      <c r="CF16" s="8">
        <f t="shared" si="15"/>
        <v>1464</v>
      </c>
    </row>
    <row r="17" spans="1:84" ht="13.5">
      <c r="A17" s="11" t="str">
        <f t="shared" si="0"/>
        <v>14</v>
      </c>
      <c r="B17" s="11" t="str">
        <f t="shared" si="16"/>
        <v>#</v>
      </c>
      <c r="C17" s="12" t="s">
        <v>173</v>
      </c>
      <c r="D17" s="13">
        <v>1986</v>
      </c>
      <c r="E17" s="41">
        <f>ROUND(IF('Men''s Epée'!$A$3=1,AM17+BA17,BO17+CC17),0)</f>
        <v>1399</v>
      </c>
      <c r="F17" s="14">
        <v>14</v>
      </c>
      <c r="G17" s="16">
        <f>IF(OR('Men''s Epée'!$A$3=1,'Men''s Epée'!$AN$3=TRUE),IF(OR(F17&gt;=49,ISNUMBER(F17)=FALSE),0,VLOOKUP(F17,PointTable,G$3,TRUE)),0)</f>
        <v>504</v>
      </c>
      <c r="H17" s="15">
        <v>6</v>
      </c>
      <c r="I17" s="16">
        <f>IF(OR('Men''s Epée'!$A$3=1,'Men''s Epée'!$AO$3=TRUE),IF(OR(H17&gt;=49,ISNUMBER(H17)=FALSE),0,VLOOKUP(H17,PointTable,I$3,TRUE)),0)</f>
        <v>695</v>
      </c>
      <c r="J17" s="15">
        <v>15</v>
      </c>
      <c r="K17" s="16">
        <f>IF(OR('Men''s Epée'!$A$3=1,'Men''s Epée'!$AP$3=TRUE),IF(OR(J17&gt;=33,ISNUMBER(J17)=FALSE),0,VLOOKUP(J17,PointTable,K$3,TRUE)),0)</f>
        <v>502</v>
      </c>
      <c r="L17" s="15" t="s">
        <v>4</v>
      </c>
      <c r="M17" s="16">
        <f>IF(OR('Men''s Epée'!$A$3=1,'Men''s Epée'!$AQ$3=TRUE),IF(OR(L17&gt;=49,ISNUMBER(L17)=FALSE),0,VLOOKUP(L17,PointTable,M$3,TRUE)),0)</f>
        <v>0</v>
      </c>
      <c r="N17" s="17">
        <v>200</v>
      </c>
      <c r="O17" s="17"/>
      <c r="P17" s="17"/>
      <c r="Q17" s="17"/>
      <c r="R17" s="17"/>
      <c r="S17" s="17"/>
      <c r="T17" s="17"/>
      <c r="U17" s="17"/>
      <c r="V17" s="17"/>
      <c r="W17" s="18"/>
      <c r="X17" s="17"/>
      <c r="Y17" s="17"/>
      <c r="Z17" s="17"/>
      <c r="AA17" s="18"/>
      <c r="AC17" s="19">
        <f t="shared" si="1"/>
        <v>200</v>
      </c>
      <c r="AD17" s="19">
        <f t="shared" si="17"/>
        <v>0</v>
      </c>
      <c r="AE17" s="19">
        <f t="shared" si="18"/>
        <v>0</v>
      </c>
      <c r="AF17" s="19">
        <f t="shared" si="19"/>
        <v>0</v>
      </c>
      <c r="AG17" s="19">
        <f t="shared" si="20"/>
        <v>0</v>
      </c>
      <c r="AH17" s="19">
        <f t="shared" si="21"/>
        <v>0</v>
      </c>
      <c r="AI17" s="19">
        <f t="shared" si="22"/>
        <v>0</v>
      </c>
      <c r="AJ17" s="19">
        <f t="shared" si="23"/>
        <v>0</v>
      </c>
      <c r="AK17" s="19">
        <f t="shared" si="24"/>
        <v>0</v>
      </c>
      <c r="AL17" s="19">
        <f t="shared" si="25"/>
        <v>0</v>
      </c>
      <c r="AM17" s="19">
        <f t="shared" si="26"/>
        <v>200</v>
      </c>
      <c r="AN17" s="19">
        <f t="shared" si="3"/>
        <v>504</v>
      </c>
      <c r="AO17" s="19">
        <f t="shared" si="4"/>
        <v>695</v>
      </c>
      <c r="AP17" s="19">
        <f t="shared" si="5"/>
        <v>502</v>
      </c>
      <c r="AQ17" s="19">
        <f t="shared" si="6"/>
        <v>0</v>
      </c>
      <c r="AR17" s="19">
        <f t="shared" si="27"/>
        <v>0</v>
      </c>
      <c r="AS17" s="19">
        <f t="shared" si="28"/>
        <v>0</v>
      </c>
      <c r="AT17" s="19">
        <f t="shared" si="29"/>
        <v>0</v>
      </c>
      <c r="AU17" s="19">
        <f t="shared" si="30"/>
        <v>0</v>
      </c>
      <c r="AV17" s="19">
        <f t="shared" si="31"/>
        <v>0</v>
      </c>
      <c r="AW17" s="19">
        <f t="shared" si="51"/>
        <v>0</v>
      </c>
      <c r="AX17" s="19">
        <f t="shared" si="52"/>
        <v>0</v>
      </c>
      <c r="AY17" s="19">
        <f t="shared" si="53"/>
        <v>0</v>
      </c>
      <c r="AZ17" s="19">
        <f t="shared" si="54"/>
        <v>0</v>
      </c>
      <c r="BA17" s="19">
        <f t="shared" si="32"/>
        <v>1199</v>
      </c>
      <c r="BB17" s="19">
        <f t="shared" si="8"/>
        <v>0</v>
      </c>
      <c r="BC17" s="19">
        <f t="shared" si="9"/>
        <v>0</v>
      </c>
      <c r="BE17" s="20">
        <f t="shared" si="10"/>
        <v>200</v>
      </c>
      <c r="BF17" s="20">
        <f t="shared" si="33"/>
        <v>0</v>
      </c>
      <c r="BG17" s="20">
        <f t="shared" si="34"/>
        <v>0</v>
      </c>
      <c r="BH17" s="20">
        <f t="shared" si="35"/>
        <v>0</v>
      </c>
      <c r="BI17" s="20">
        <f t="shared" si="36"/>
        <v>0</v>
      </c>
      <c r="BJ17" s="20">
        <f t="shared" si="37"/>
        <v>0</v>
      </c>
      <c r="BK17" s="20">
        <f t="shared" si="38"/>
        <v>0</v>
      </c>
      <c r="BL17" s="20">
        <f t="shared" si="39"/>
        <v>0</v>
      </c>
      <c r="BM17" s="20">
        <f t="shared" si="40"/>
        <v>0</v>
      </c>
      <c r="BN17" s="20">
        <f t="shared" si="41"/>
        <v>0</v>
      </c>
      <c r="BO17" s="8">
        <f t="shared" si="42"/>
        <v>200</v>
      </c>
      <c r="BP17" s="8">
        <f>IF('Men''s Epée'!$AN$3=TRUE,G17,0)</f>
        <v>504</v>
      </c>
      <c r="BQ17" s="8">
        <f>IF('Men''s Epée'!$AO$3=TRUE,I17,0)</f>
        <v>695</v>
      </c>
      <c r="BR17" s="8">
        <f>IF('Men''s Epée'!$AP$3=TRUE,K17,0)</f>
        <v>502</v>
      </c>
      <c r="BS17" s="8">
        <f>IF('Men''s Epée'!$AQ$3=TRUE,M17,0)</f>
        <v>0</v>
      </c>
      <c r="BT17" s="8">
        <f t="shared" si="43"/>
        <v>0</v>
      </c>
      <c r="BU17" s="8">
        <f t="shared" si="44"/>
        <v>0</v>
      </c>
      <c r="BV17" s="8">
        <f t="shared" si="45"/>
        <v>0</v>
      </c>
      <c r="BW17" s="8">
        <f t="shared" si="46"/>
        <v>0</v>
      </c>
      <c r="BX17" s="8">
        <f t="shared" si="47"/>
        <v>0</v>
      </c>
      <c r="BY17" s="20">
        <f t="shared" si="55"/>
        <v>0</v>
      </c>
      <c r="BZ17" s="20">
        <f t="shared" si="56"/>
        <v>0</v>
      </c>
      <c r="CA17" s="20">
        <f t="shared" si="57"/>
        <v>0</v>
      </c>
      <c r="CB17" s="20">
        <f t="shared" si="58"/>
        <v>0</v>
      </c>
      <c r="CC17" s="8">
        <f t="shared" si="48"/>
        <v>1199</v>
      </c>
      <c r="CD17" s="8">
        <f t="shared" si="13"/>
        <v>0</v>
      </c>
      <c r="CE17" s="8">
        <f t="shared" si="14"/>
        <v>0</v>
      </c>
      <c r="CF17" s="8">
        <f t="shared" si="15"/>
        <v>1399</v>
      </c>
    </row>
    <row r="18" spans="1:84" ht="13.5">
      <c r="A18" s="11" t="str">
        <f t="shared" si="0"/>
        <v>15</v>
      </c>
      <c r="B18" s="11" t="str">
        <f t="shared" si="16"/>
        <v>#</v>
      </c>
      <c r="C18" s="12" t="s">
        <v>301</v>
      </c>
      <c r="D18" s="13">
        <v>1990</v>
      </c>
      <c r="E18" s="41">
        <f>ROUND(IF('Men''s Epée'!$A$3=1,AM18+BA18,BO18+CC18),0)</f>
        <v>1395</v>
      </c>
      <c r="F18" s="14">
        <v>18</v>
      </c>
      <c r="G18" s="16">
        <f>IF(OR('Men''s Epée'!$A$3=1,'Men''s Epée'!$AN$3=TRUE),IF(OR(F18&gt;=49,ISNUMBER(F18)=FALSE),0,VLOOKUP(F18,PointTable,G$3,TRUE)),0)</f>
        <v>348</v>
      </c>
      <c r="H18" s="15">
        <v>20</v>
      </c>
      <c r="I18" s="16">
        <f>IF(OR('Men''s Epée'!$A$3=1,'Men''s Epée'!$AO$3=TRUE),IF(OR(H18&gt;=49,ISNUMBER(H18)=FALSE),0,VLOOKUP(H18,PointTable,I$3,TRUE)),0)</f>
        <v>344</v>
      </c>
      <c r="J18" s="15">
        <v>6</v>
      </c>
      <c r="K18" s="16">
        <f>IF(OR('Men''s Epée'!$A$3=1,'Men''s Epée'!$AP$3=TRUE),IF(OR(J18&gt;=33,ISNUMBER(J18)=FALSE),0,VLOOKUP(J18,PointTable,K$3,TRUE)),0)</f>
        <v>695</v>
      </c>
      <c r="L18" s="15">
        <v>5</v>
      </c>
      <c r="M18" s="16">
        <f>IF(OR('Men''s Epée'!$A$3=1,'Men''s Epée'!$AQ$3=TRUE),IF(OR(L18&gt;=49,ISNUMBER(L18)=FALSE),0,VLOOKUP(L18,PointTable,M$3,TRUE)),0)</f>
        <v>700</v>
      </c>
      <c r="N18" s="17"/>
      <c r="O18" s="17"/>
      <c r="P18" s="17"/>
      <c r="Q18" s="17"/>
      <c r="R18" s="17"/>
      <c r="S18" s="17"/>
      <c r="T18" s="17"/>
      <c r="U18" s="17"/>
      <c r="V18" s="17"/>
      <c r="W18" s="18"/>
      <c r="X18" s="17"/>
      <c r="Y18" s="17"/>
      <c r="Z18" s="17"/>
      <c r="AA18" s="18"/>
      <c r="AC18" s="19">
        <f t="shared" si="1"/>
        <v>0</v>
      </c>
      <c r="AD18" s="19">
        <f t="shared" si="17"/>
        <v>0</v>
      </c>
      <c r="AE18" s="19">
        <f t="shared" si="18"/>
        <v>0</v>
      </c>
      <c r="AF18" s="19">
        <f t="shared" si="19"/>
        <v>0</v>
      </c>
      <c r="AG18" s="19">
        <f t="shared" si="20"/>
        <v>0</v>
      </c>
      <c r="AH18" s="19">
        <f t="shared" si="21"/>
        <v>0</v>
      </c>
      <c r="AI18" s="19">
        <f t="shared" si="22"/>
        <v>0</v>
      </c>
      <c r="AJ18" s="19">
        <f t="shared" si="23"/>
        <v>0</v>
      </c>
      <c r="AK18" s="19">
        <f t="shared" si="24"/>
        <v>0</v>
      </c>
      <c r="AL18" s="19">
        <f t="shared" si="25"/>
        <v>0</v>
      </c>
      <c r="AM18" s="19">
        <f t="shared" si="26"/>
        <v>0</v>
      </c>
      <c r="AN18" s="19">
        <f t="shared" si="3"/>
        <v>348</v>
      </c>
      <c r="AO18" s="19">
        <f t="shared" si="4"/>
        <v>344</v>
      </c>
      <c r="AP18" s="19">
        <f t="shared" si="5"/>
        <v>695</v>
      </c>
      <c r="AQ18" s="19">
        <f t="shared" si="6"/>
        <v>700</v>
      </c>
      <c r="AR18" s="19">
        <f t="shared" si="27"/>
        <v>0</v>
      </c>
      <c r="AS18" s="19">
        <f t="shared" si="28"/>
        <v>0</v>
      </c>
      <c r="AT18" s="19">
        <f t="shared" si="29"/>
        <v>0</v>
      </c>
      <c r="AU18" s="19">
        <f t="shared" si="30"/>
        <v>0</v>
      </c>
      <c r="AV18" s="19">
        <f t="shared" si="31"/>
        <v>0</v>
      </c>
      <c r="AW18" s="19">
        <f t="shared" si="51"/>
        <v>0</v>
      </c>
      <c r="AX18" s="19">
        <f t="shared" si="52"/>
        <v>0</v>
      </c>
      <c r="AY18" s="19">
        <f t="shared" si="53"/>
        <v>0</v>
      </c>
      <c r="AZ18" s="19">
        <f t="shared" si="54"/>
        <v>0</v>
      </c>
      <c r="BA18" s="19">
        <f t="shared" si="32"/>
        <v>1395</v>
      </c>
      <c r="BB18" s="19">
        <f t="shared" si="8"/>
        <v>0</v>
      </c>
      <c r="BC18" s="19">
        <f t="shared" si="9"/>
        <v>0</v>
      </c>
      <c r="BE18" s="20">
        <f t="shared" si="10"/>
        <v>0</v>
      </c>
      <c r="BF18" s="20">
        <f t="shared" si="33"/>
        <v>0</v>
      </c>
      <c r="BG18" s="20">
        <f t="shared" si="34"/>
        <v>0</v>
      </c>
      <c r="BH18" s="20">
        <f t="shared" si="35"/>
        <v>0</v>
      </c>
      <c r="BI18" s="20">
        <f t="shared" si="36"/>
        <v>0</v>
      </c>
      <c r="BJ18" s="20">
        <f t="shared" si="37"/>
        <v>0</v>
      </c>
      <c r="BK18" s="20">
        <f t="shared" si="38"/>
        <v>0</v>
      </c>
      <c r="BL18" s="20">
        <f t="shared" si="39"/>
        <v>0</v>
      </c>
      <c r="BM18" s="20">
        <f t="shared" si="40"/>
        <v>0</v>
      </c>
      <c r="BN18" s="20">
        <f t="shared" si="41"/>
        <v>0</v>
      </c>
      <c r="BO18" s="8">
        <f t="shared" si="42"/>
        <v>0</v>
      </c>
      <c r="BP18" s="8">
        <f>IF('Men''s Epée'!$AN$3=TRUE,G18,0)</f>
        <v>348</v>
      </c>
      <c r="BQ18" s="8">
        <f>IF('Men''s Epée'!$AO$3=TRUE,I18,0)</f>
        <v>344</v>
      </c>
      <c r="BR18" s="8">
        <f>IF('Men''s Epée'!$AP$3=TRUE,K18,0)</f>
        <v>695</v>
      </c>
      <c r="BS18" s="8">
        <f>IF('Men''s Epée'!$AQ$3=TRUE,M18,0)</f>
        <v>700</v>
      </c>
      <c r="BT18" s="8">
        <f t="shared" si="43"/>
        <v>0</v>
      </c>
      <c r="BU18" s="8">
        <f t="shared" si="44"/>
        <v>0</v>
      </c>
      <c r="BV18" s="8">
        <f t="shared" si="45"/>
        <v>0</v>
      </c>
      <c r="BW18" s="8">
        <f t="shared" si="46"/>
        <v>0</v>
      </c>
      <c r="BX18" s="8">
        <f t="shared" si="47"/>
        <v>0</v>
      </c>
      <c r="BY18" s="20">
        <f t="shared" si="55"/>
        <v>0</v>
      </c>
      <c r="BZ18" s="20">
        <f t="shared" si="56"/>
        <v>0</v>
      </c>
      <c r="CA18" s="20">
        <f t="shared" si="57"/>
        <v>0</v>
      </c>
      <c r="CB18" s="20">
        <f t="shared" si="58"/>
        <v>0</v>
      </c>
      <c r="CC18" s="8">
        <f t="shared" si="48"/>
        <v>1395</v>
      </c>
      <c r="CD18" s="8">
        <f t="shared" si="13"/>
        <v>0</v>
      </c>
      <c r="CE18" s="8">
        <f t="shared" si="14"/>
        <v>0</v>
      </c>
      <c r="CF18" s="8">
        <f t="shared" si="15"/>
        <v>1395</v>
      </c>
    </row>
    <row r="19" spans="1:84" ht="13.5">
      <c r="A19" s="11" t="str">
        <f t="shared" si="0"/>
        <v>16</v>
      </c>
      <c r="B19" s="11">
        <f t="shared" si="16"/>
      </c>
      <c r="C19" s="12" t="s">
        <v>69</v>
      </c>
      <c r="D19" s="13">
        <v>1982</v>
      </c>
      <c r="E19" s="41">
        <f>ROUND(IF('Men''s Epée'!$A$3=1,AM19+BA19,BO19+CC19),0)</f>
        <v>1245</v>
      </c>
      <c r="F19" s="14">
        <v>6</v>
      </c>
      <c r="G19" s="16">
        <f>IF(OR('Men''s Epée'!$A$3=1,'Men''s Epée'!$AN$3=TRUE),IF(OR(F19&gt;=49,ISNUMBER(F19)=FALSE),0,VLOOKUP(F19,PointTable,G$3,TRUE)),0)</f>
        <v>695</v>
      </c>
      <c r="H19" s="15">
        <v>27.5</v>
      </c>
      <c r="I19" s="16">
        <f>IF(OR('Men''s Epée'!$A$3=1,'Men''s Epée'!$AO$3=TRUE),IF(OR(H19&gt;=49,ISNUMBER(H19)=FALSE),0,VLOOKUP(H19,PointTable,I$3,TRUE)),0)</f>
        <v>284</v>
      </c>
      <c r="J19" s="15">
        <v>17</v>
      </c>
      <c r="K19" s="16">
        <f>IF(OR('Men''s Epée'!$A$3=1,'Men''s Epée'!$AP$3=TRUE),IF(OR(J19&gt;=33,ISNUMBER(J19)=FALSE),0,VLOOKUP(J19,PointTable,K$3,TRUE)),0)</f>
        <v>350</v>
      </c>
      <c r="L19" s="15" t="s">
        <v>4</v>
      </c>
      <c r="M19" s="16">
        <f>IF(OR('Men''s Epée'!$A$3=1,'Men''s Epée'!$AQ$3=TRUE),IF(OR(L19&gt;=49,ISNUMBER(L19)=FALSE),0,VLOOKUP(L19,PointTable,M$3,TRUE)),0)</f>
        <v>0</v>
      </c>
      <c r="N19" s="17">
        <v>200</v>
      </c>
      <c r="O19" s="17"/>
      <c r="P19" s="17"/>
      <c r="Q19" s="17"/>
      <c r="R19" s="17"/>
      <c r="S19" s="17"/>
      <c r="T19" s="17"/>
      <c r="U19" s="17"/>
      <c r="V19" s="17"/>
      <c r="W19" s="18"/>
      <c r="X19" s="17"/>
      <c r="Y19" s="17"/>
      <c r="Z19" s="17"/>
      <c r="AA19" s="18"/>
      <c r="AC19" s="19">
        <f t="shared" si="1"/>
        <v>200</v>
      </c>
      <c r="AD19" s="19">
        <f t="shared" si="17"/>
        <v>0</v>
      </c>
      <c r="AE19" s="19">
        <f t="shared" si="18"/>
        <v>0</v>
      </c>
      <c r="AF19" s="19">
        <f t="shared" si="19"/>
        <v>0</v>
      </c>
      <c r="AG19" s="19">
        <f t="shared" si="20"/>
        <v>0</v>
      </c>
      <c r="AH19" s="19">
        <f t="shared" si="21"/>
        <v>0</v>
      </c>
      <c r="AI19" s="19">
        <f t="shared" si="22"/>
        <v>0</v>
      </c>
      <c r="AJ19" s="19">
        <f t="shared" si="23"/>
        <v>0</v>
      </c>
      <c r="AK19" s="19">
        <f t="shared" si="24"/>
        <v>0</v>
      </c>
      <c r="AL19" s="19">
        <f t="shared" si="25"/>
        <v>0</v>
      </c>
      <c r="AM19" s="19">
        <f t="shared" si="26"/>
        <v>200</v>
      </c>
      <c r="AN19" s="19">
        <f t="shared" si="3"/>
        <v>695</v>
      </c>
      <c r="AO19" s="19">
        <f t="shared" si="4"/>
        <v>284</v>
      </c>
      <c r="AP19" s="19">
        <f t="shared" si="5"/>
        <v>350</v>
      </c>
      <c r="AQ19" s="19">
        <f t="shared" si="6"/>
        <v>0</v>
      </c>
      <c r="AR19" s="19">
        <f t="shared" si="27"/>
        <v>0</v>
      </c>
      <c r="AS19" s="19">
        <f t="shared" si="28"/>
        <v>0</v>
      </c>
      <c r="AT19" s="19">
        <f t="shared" si="29"/>
        <v>0</v>
      </c>
      <c r="AU19" s="19">
        <f t="shared" si="30"/>
        <v>0</v>
      </c>
      <c r="AV19" s="19">
        <f t="shared" si="31"/>
        <v>0</v>
      </c>
      <c r="AW19" s="19">
        <f t="shared" si="51"/>
        <v>0</v>
      </c>
      <c r="AX19" s="19">
        <f t="shared" si="52"/>
        <v>0</v>
      </c>
      <c r="AY19" s="19">
        <f t="shared" si="53"/>
        <v>0</v>
      </c>
      <c r="AZ19" s="19">
        <f t="shared" si="54"/>
        <v>0</v>
      </c>
      <c r="BA19" s="19">
        <f t="shared" si="32"/>
        <v>1045</v>
      </c>
      <c r="BB19" s="19">
        <f t="shared" si="8"/>
        <v>0</v>
      </c>
      <c r="BC19" s="19">
        <f t="shared" si="9"/>
        <v>0</v>
      </c>
      <c r="BE19" s="20">
        <f t="shared" si="10"/>
        <v>200</v>
      </c>
      <c r="BF19" s="20">
        <f t="shared" si="33"/>
        <v>0</v>
      </c>
      <c r="BG19" s="20">
        <f t="shared" si="34"/>
        <v>0</v>
      </c>
      <c r="BH19" s="20">
        <f t="shared" si="35"/>
        <v>0</v>
      </c>
      <c r="BI19" s="20">
        <f t="shared" si="36"/>
        <v>0</v>
      </c>
      <c r="BJ19" s="20">
        <f t="shared" si="37"/>
        <v>0</v>
      </c>
      <c r="BK19" s="20">
        <f t="shared" si="38"/>
        <v>0</v>
      </c>
      <c r="BL19" s="20">
        <f t="shared" si="39"/>
        <v>0</v>
      </c>
      <c r="BM19" s="20">
        <f t="shared" si="40"/>
        <v>0</v>
      </c>
      <c r="BN19" s="20">
        <f t="shared" si="41"/>
        <v>0</v>
      </c>
      <c r="BO19" s="8">
        <f t="shared" si="42"/>
        <v>200</v>
      </c>
      <c r="BP19" s="8">
        <f>IF('Men''s Epée'!$AN$3=TRUE,G19,0)</f>
        <v>695</v>
      </c>
      <c r="BQ19" s="8">
        <f>IF('Men''s Epée'!$AO$3=TRUE,I19,0)</f>
        <v>284</v>
      </c>
      <c r="BR19" s="8">
        <f>IF('Men''s Epée'!$AP$3=TRUE,K19,0)</f>
        <v>350</v>
      </c>
      <c r="BS19" s="8">
        <f>IF('Men''s Epée'!$AQ$3=TRUE,M19,0)</f>
        <v>0</v>
      </c>
      <c r="BT19" s="8">
        <f t="shared" si="43"/>
        <v>0</v>
      </c>
      <c r="BU19" s="8">
        <f t="shared" si="44"/>
        <v>0</v>
      </c>
      <c r="BV19" s="8">
        <f t="shared" si="45"/>
        <v>0</v>
      </c>
      <c r="BW19" s="8">
        <f t="shared" si="46"/>
        <v>0</v>
      </c>
      <c r="BX19" s="8">
        <f t="shared" si="47"/>
        <v>0</v>
      </c>
      <c r="BY19" s="20">
        <f t="shared" si="55"/>
        <v>0</v>
      </c>
      <c r="BZ19" s="20">
        <f t="shared" si="56"/>
        <v>0</v>
      </c>
      <c r="CA19" s="20">
        <f t="shared" si="57"/>
        <v>0</v>
      </c>
      <c r="CB19" s="20">
        <f t="shared" si="58"/>
        <v>0</v>
      </c>
      <c r="CC19" s="8">
        <f t="shared" si="48"/>
        <v>1045</v>
      </c>
      <c r="CD19" s="8">
        <f t="shared" si="13"/>
        <v>0</v>
      </c>
      <c r="CE19" s="8">
        <f t="shared" si="14"/>
        <v>0</v>
      </c>
      <c r="CF19" s="8">
        <f t="shared" si="15"/>
        <v>1245</v>
      </c>
    </row>
    <row r="20" spans="1:84" ht="13.5">
      <c r="A20" s="11" t="str">
        <f t="shared" si="0"/>
        <v>17</v>
      </c>
      <c r="B20" s="11" t="str">
        <f t="shared" si="16"/>
        <v>#</v>
      </c>
      <c r="C20" s="12" t="s">
        <v>176</v>
      </c>
      <c r="D20" s="13">
        <v>1987</v>
      </c>
      <c r="E20" s="41">
        <f>ROUND(IF('Men''s Epée'!$A$3=1,AM20+BA20,BO20+CC20),0)</f>
        <v>1083</v>
      </c>
      <c r="F20" s="14">
        <v>26</v>
      </c>
      <c r="G20" s="16">
        <f>IF(OR('Men''s Epée'!$A$3=1,'Men''s Epée'!$AN$3=TRUE),IF(OR(F20&gt;=49,ISNUMBER(F20)=FALSE),0,VLOOKUP(F20,PointTable,G$3,TRUE)),0)</f>
        <v>287</v>
      </c>
      <c r="H20" s="15">
        <v>18</v>
      </c>
      <c r="I20" s="16">
        <f>IF(OR('Men''s Epée'!$A$3=1,'Men''s Epée'!$AO$3=TRUE),IF(OR(H20&gt;=49,ISNUMBER(H20)=FALSE),0,VLOOKUP(H20,PointTable,I$3,TRUE)),0)</f>
        <v>348</v>
      </c>
      <c r="J20" s="15">
        <v>24</v>
      </c>
      <c r="K20" s="16">
        <f>IF(OR('Men''s Epée'!$A$3=1,'Men''s Epée'!$AP$3=TRUE),IF(OR(J20&gt;=33,ISNUMBER(J20)=FALSE),0,VLOOKUP(J20,PointTable,K$3,TRUE)),0)</f>
        <v>336</v>
      </c>
      <c r="L20" s="15">
        <v>9</v>
      </c>
      <c r="M20" s="16">
        <f>IF(OR('Men''s Epée'!$A$3=1,'Men''s Epée'!$AQ$3=TRUE),IF(OR(L20&gt;=49,ISNUMBER(L20)=FALSE),0,VLOOKUP(L20,PointTable,M$3,TRUE)),0)</f>
        <v>535</v>
      </c>
      <c r="N20" s="17">
        <v>200</v>
      </c>
      <c r="O20" s="17"/>
      <c r="P20" s="17"/>
      <c r="Q20" s="17"/>
      <c r="R20" s="17"/>
      <c r="S20" s="17"/>
      <c r="T20" s="17"/>
      <c r="U20" s="17"/>
      <c r="V20" s="17"/>
      <c r="W20" s="18"/>
      <c r="X20" s="17"/>
      <c r="Y20" s="17"/>
      <c r="Z20" s="17"/>
      <c r="AA20" s="18"/>
      <c r="AC20" s="19">
        <f t="shared" si="1"/>
        <v>200</v>
      </c>
      <c r="AD20" s="19">
        <f aca="true" t="shared" si="59" ref="AD20:AL22">ABS(O20)</f>
        <v>0</v>
      </c>
      <c r="AE20" s="19">
        <f t="shared" si="59"/>
        <v>0</v>
      </c>
      <c r="AF20" s="19">
        <f t="shared" si="59"/>
        <v>0</v>
      </c>
      <c r="AG20" s="19">
        <f t="shared" si="59"/>
        <v>0</v>
      </c>
      <c r="AH20" s="19">
        <f t="shared" si="59"/>
        <v>0</v>
      </c>
      <c r="AI20" s="19">
        <f t="shared" si="59"/>
        <v>0</v>
      </c>
      <c r="AJ20" s="19">
        <f t="shared" si="59"/>
        <v>0</v>
      </c>
      <c r="AK20" s="19">
        <f t="shared" si="59"/>
        <v>0</v>
      </c>
      <c r="AL20" s="19">
        <f t="shared" si="59"/>
        <v>0</v>
      </c>
      <c r="AM20" s="19">
        <f t="shared" si="26"/>
        <v>200</v>
      </c>
      <c r="AN20" s="19">
        <f t="shared" si="3"/>
        <v>287</v>
      </c>
      <c r="AO20" s="19">
        <f t="shared" si="4"/>
        <v>348</v>
      </c>
      <c r="AP20" s="19">
        <f t="shared" si="5"/>
        <v>336</v>
      </c>
      <c r="AQ20" s="19">
        <f t="shared" si="6"/>
        <v>535</v>
      </c>
      <c r="AR20" s="19">
        <f t="shared" si="27"/>
        <v>0</v>
      </c>
      <c r="AS20" s="19">
        <f t="shared" si="28"/>
        <v>0</v>
      </c>
      <c r="AT20" s="19">
        <f t="shared" si="29"/>
        <v>0</v>
      </c>
      <c r="AU20" s="19">
        <f t="shared" si="30"/>
        <v>0</v>
      </c>
      <c r="AV20" s="19">
        <f t="shared" si="31"/>
        <v>0</v>
      </c>
      <c r="AW20" s="19">
        <f t="shared" si="51"/>
        <v>0</v>
      </c>
      <c r="AX20" s="19">
        <f t="shared" si="52"/>
        <v>0</v>
      </c>
      <c r="AY20" s="19">
        <f t="shared" si="53"/>
        <v>0</v>
      </c>
      <c r="AZ20" s="19">
        <f t="shared" si="54"/>
        <v>0</v>
      </c>
      <c r="BA20" s="19">
        <f t="shared" si="32"/>
        <v>883</v>
      </c>
      <c r="BB20" s="19">
        <f t="shared" si="8"/>
        <v>0</v>
      </c>
      <c r="BC20" s="19">
        <f t="shared" si="9"/>
        <v>0</v>
      </c>
      <c r="BE20" s="20">
        <f t="shared" si="10"/>
        <v>200</v>
      </c>
      <c r="BF20" s="20">
        <f aca="true" t="shared" si="60" ref="BF20:BN22">MAX(O20,0)</f>
        <v>0</v>
      </c>
      <c r="BG20" s="20">
        <f t="shared" si="60"/>
        <v>0</v>
      </c>
      <c r="BH20" s="20">
        <f t="shared" si="60"/>
        <v>0</v>
      </c>
      <c r="BI20" s="20">
        <f t="shared" si="60"/>
        <v>0</v>
      </c>
      <c r="BJ20" s="20">
        <f t="shared" si="60"/>
        <v>0</v>
      </c>
      <c r="BK20" s="20">
        <f t="shared" si="60"/>
        <v>0</v>
      </c>
      <c r="BL20" s="20">
        <f t="shared" si="60"/>
        <v>0</v>
      </c>
      <c r="BM20" s="20">
        <f t="shared" si="60"/>
        <v>0</v>
      </c>
      <c r="BN20" s="20">
        <f t="shared" si="60"/>
        <v>0</v>
      </c>
      <c r="BO20" s="8">
        <f t="shared" si="42"/>
        <v>200</v>
      </c>
      <c r="BP20" s="8">
        <f>IF('Men''s Epée'!$AN$3=TRUE,G20,0)</f>
        <v>287</v>
      </c>
      <c r="BQ20" s="8">
        <f>IF('Men''s Epée'!$AO$3=TRUE,I20,0)</f>
        <v>348</v>
      </c>
      <c r="BR20" s="8">
        <f>IF('Men''s Epée'!$AP$3=TRUE,K20,0)</f>
        <v>336</v>
      </c>
      <c r="BS20" s="8">
        <f>IF('Men''s Epée'!$AQ$3=TRUE,M20,0)</f>
        <v>535</v>
      </c>
      <c r="BT20" s="8">
        <f t="shared" si="43"/>
        <v>0</v>
      </c>
      <c r="BU20" s="8">
        <f t="shared" si="44"/>
        <v>0</v>
      </c>
      <c r="BV20" s="8">
        <f t="shared" si="45"/>
        <v>0</v>
      </c>
      <c r="BW20" s="8">
        <f t="shared" si="46"/>
        <v>0</v>
      </c>
      <c r="BX20" s="8">
        <f t="shared" si="47"/>
        <v>0</v>
      </c>
      <c r="BY20" s="20">
        <f t="shared" si="55"/>
        <v>0</v>
      </c>
      <c r="BZ20" s="20">
        <f t="shared" si="56"/>
        <v>0</v>
      </c>
      <c r="CA20" s="20">
        <f t="shared" si="57"/>
        <v>0</v>
      </c>
      <c r="CB20" s="20">
        <f t="shared" si="58"/>
        <v>0</v>
      </c>
      <c r="CC20" s="8">
        <f t="shared" si="48"/>
        <v>883</v>
      </c>
      <c r="CD20" s="8">
        <f t="shared" si="13"/>
        <v>0</v>
      </c>
      <c r="CE20" s="8">
        <f t="shared" si="14"/>
        <v>0</v>
      </c>
      <c r="CF20" s="8">
        <f t="shared" si="15"/>
        <v>1083</v>
      </c>
    </row>
    <row r="21" spans="1:84" ht="13.5">
      <c r="A21" s="11" t="str">
        <f t="shared" si="0"/>
        <v>18</v>
      </c>
      <c r="B21" s="11" t="str">
        <f t="shared" si="16"/>
        <v>#</v>
      </c>
      <c r="C21" s="12" t="s">
        <v>254</v>
      </c>
      <c r="D21" s="13">
        <v>1988</v>
      </c>
      <c r="E21" s="41">
        <f>ROUND(IF('Men''s Epée'!$A$3=1,AM21+BA21,BO21+CC21),0)</f>
        <v>1063</v>
      </c>
      <c r="F21" s="14">
        <v>10</v>
      </c>
      <c r="G21" s="16">
        <f>IF(OR('Men''s Epée'!$A$3=1,'Men''s Epée'!$AN$3=TRUE),IF(OR(F21&gt;=49,ISNUMBER(F21)=FALSE),0,VLOOKUP(F21,PointTable,G$3,TRUE)),0)</f>
        <v>533</v>
      </c>
      <c r="H21" s="15" t="s">
        <v>4</v>
      </c>
      <c r="I21" s="16">
        <f>IF(OR('Men''s Epée'!$A$3=1,'Men''s Epée'!$AO$3=TRUE),IF(OR(H21&gt;=49,ISNUMBER(H21)=FALSE),0,VLOOKUP(H21,PointTable,I$3,TRUE)),0)</f>
        <v>0</v>
      </c>
      <c r="J21" s="15">
        <v>11.5</v>
      </c>
      <c r="K21" s="16">
        <f>IF(OR('Men''s Epée'!$A$3=1,'Men''s Epée'!$AP$3=TRUE),IF(OR(J21&gt;=33,ISNUMBER(J21)=FALSE),0,VLOOKUP(J21,PointTable,K$3,TRUE)),0)</f>
        <v>530</v>
      </c>
      <c r="L21" s="15" t="s">
        <v>4</v>
      </c>
      <c r="M21" s="16">
        <f>IF(OR('Men''s Epée'!$A$3=1,'Men''s Epée'!$AQ$3=TRUE),IF(OR(L21&gt;=49,ISNUMBER(L21)=FALSE),0,VLOOKUP(L21,PointTable,M$3,TRUE)),0)</f>
        <v>0</v>
      </c>
      <c r="N21" s="17"/>
      <c r="O21" s="17"/>
      <c r="P21" s="17"/>
      <c r="Q21" s="17"/>
      <c r="R21" s="17"/>
      <c r="S21" s="17"/>
      <c r="T21" s="17"/>
      <c r="U21" s="17"/>
      <c r="V21" s="17"/>
      <c r="W21" s="18"/>
      <c r="X21" s="17"/>
      <c r="Y21" s="17"/>
      <c r="Z21" s="17"/>
      <c r="AA21" s="18"/>
      <c r="AC21" s="19">
        <f t="shared" si="1"/>
        <v>0</v>
      </c>
      <c r="AD21" s="19">
        <f t="shared" si="59"/>
        <v>0</v>
      </c>
      <c r="AE21" s="19">
        <f t="shared" si="59"/>
        <v>0</v>
      </c>
      <c r="AF21" s="19">
        <f t="shared" si="59"/>
        <v>0</v>
      </c>
      <c r="AG21" s="19">
        <f t="shared" si="59"/>
        <v>0</v>
      </c>
      <c r="AH21" s="19">
        <f t="shared" si="59"/>
        <v>0</v>
      </c>
      <c r="AI21" s="19">
        <f t="shared" si="59"/>
        <v>0</v>
      </c>
      <c r="AJ21" s="19">
        <f t="shared" si="59"/>
        <v>0</v>
      </c>
      <c r="AK21" s="19">
        <f t="shared" si="59"/>
        <v>0</v>
      </c>
      <c r="AL21" s="19">
        <f t="shared" si="59"/>
        <v>0</v>
      </c>
      <c r="AM21" s="19">
        <f t="shared" si="26"/>
        <v>0</v>
      </c>
      <c r="AN21" s="19">
        <f t="shared" si="3"/>
        <v>533</v>
      </c>
      <c r="AO21" s="19">
        <f t="shared" si="4"/>
        <v>0</v>
      </c>
      <c r="AP21" s="19">
        <f t="shared" si="5"/>
        <v>530</v>
      </c>
      <c r="AQ21" s="19">
        <f t="shared" si="6"/>
        <v>0</v>
      </c>
      <c r="AR21" s="19">
        <f t="shared" si="27"/>
        <v>0</v>
      </c>
      <c r="AS21" s="19">
        <f t="shared" si="28"/>
        <v>0</v>
      </c>
      <c r="AT21" s="19">
        <f t="shared" si="29"/>
        <v>0</v>
      </c>
      <c r="AU21" s="19">
        <f t="shared" si="30"/>
        <v>0</v>
      </c>
      <c r="AV21" s="19">
        <f t="shared" si="31"/>
        <v>0</v>
      </c>
      <c r="AW21" s="19">
        <f t="shared" si="51"/>
        <v>0</v>
      </c>
      <c r="AX21" s="19">
        <f t="shared" si="52"/>
        <v>0</v>
      </c>
      <c r="AY21" s="19">
        <f t="shared" si="53"/>
        <v>0</v>
      </c>
      <c r="AZ21" s="19">
        <f t="shared" si="54"/>
        <v>0</v>
      </c>
      <c r="BA21" s="19">
        <f t="shared" si="32"/>
        <v>1063</v>
      </c>
      <c r="BB21" s="19">
        <f t="shared" si="8"/>
        <v>0</v>
      </c>
      <c r="BC21" s="19">
        <f t="shared" si="9"/>
        <v>0</v>
      </c>
      <c r="BE21" s="20">
        <f t="shared" si="10"/>
        <v>0</v>
      </c>
      <c r="BF21" s="20">
        <f t="shared" si="60"/>
        <v>0</v>
      </c>
      <c r="BG21" s="20">
        <f t="shared" si="60"/>
        <v>0</v>
      </c>
      <c r="BH21" s="20">
        <f t="shared" si="60"/>
        <v>0</v>
      </c>
      <c r="BI21" s="20">
        <f t="shared" si="60"/>
        <v>0</v>
      </c>
      <c r="BJ21" s="20">
        <f t="shared" si="60"/>
        <v>0</v>
      </c>
      <c r="BK21" s="20">
        <f t="shared" si="60"/>
        <v>0</v>
      </c>
      <c r="BL21" s="20">
        <f t="shared" si="60"/>
        <v>0</v>
      </c>
      <c r="BM21" s="20">
        <f t="shared" si="60"/>
        <v>0</v>
      </c>
      <c r="BN21" s="20">
        <f t="shared" si="60"/>
        <v>0</v>
      </c>
      <c r="BO21" s="8">
        <f t="shared" si="42"/>
        <v>0</v>
      </c>
      <c r="BP21" s="8">
        <f>IF('Men''s Epée'!$AN$3=TRUE,G21,0)</f>
        <v>533</v>
      </c>
      <c r="BQ21" s="8">
        <f>IF('Men''s Epée'!$AO$3=TRUE,I21,0)</f>
        <v>0</v>
      </c>
      <c r="BR21" s="8">
        <f>IF('Men''s Epée'!$AP$3=TRUE,K21,0)</f>
        <v>530</v>
      </c>
      <c r="BS21" s="8">
        <f>IF('Men''s Epée'!$AQ$3=TRUE,M21,0)</f>
        <v>0</v>
      </c>
      <c r="BT21" s="8">
        <f t="shared" si="43"/>
        <v>0</v>
      </c>
      <c r="BU21" s="8">
        <f t="shared" si="44"/>
        <v>0</v>
      </c>
      <c r="BV21" s="8">
        <f t="shared" si="45"/>
        <v>0</v>
      </c>
      <c r="BW21" s="8">
        <f t="shared" si="46"/>
        <v>0</v>
      </c>
      <c r="BX21" s="8">
        <f t="shared" si="47"/>
        <v>0</v>
      </c>
      <c r="BY21" s="20">
        <f t="shared" si="55"/>
        <v>0</v>
      </c>
      <c r="BZ21" s="20">
        <f t="shared" si="56"/>
        <v>0</v>
      </c>
      <c r="CA21" s="20">
        <f t="shared" si="57"/>
        <v>0</v>
      </c>
      <c r="CB21" s="20">
        <f t="shared" si="58"/>
        <v>0</v>
      </c>
      <c r="CC21" s="8">
        <f t="shared" si="48"/>
        <v>1063</v>
      </c>
      <c r="CD21" s="8">
        <f t="shared" si="13"/>
        <v>0</v>
      </c>
      <c r="CE21" s="8">
        <f t="shared" si="14"/>
        <v>0</v>
      </c>
      <c r="CF21" s="8">
        <f t="shared" si="15"/>
        <v>1063</v>
      </c>
    </row>
    <row r="22" spans="1:84" ht="13.5">
      <c r="A22" s="11" t="str">
        <f t="shared" si="0"/>
        <v>19</v>
      </c>
      <c r="B22" s="11">
        <f aca="true" t="shared" si="61" ref="B22:B37">IF(D22&gt;=JuniorCutoff,"#","")</f>
      </c>
      <c r="C22" s="12" t="s">
        <v>90</v>
      </c>
      <c r="D22" s="13">
        <v>1983</v>
      </c>
      <c r="E22" s="41">
        <f>ROUND(IF('Men''s Epée'!$A$3=1,AM22+BA22,BO22+CC22),0)</f>
        <v>1039</v>
      </c>
      <c r="F22" s="14">
        <v>13</v>
      </c>
      <c r="G22" s="16">
        <f>IF(OR('Men''s Epée'!$A$3=1,'Men''s Epée'!$AN$3=TRUE),IF(OR(F22&gt;=49,ISNUMBER(F22)=FALSE),0,VLOOKUP(F22,PointTable,G$3,TRUE)),0)</f>
        <v>506</v>
      </c>
      <c r="H22" s="15">
        <v>10</v>
      </c>
      <c r="I22" s="16">
        <f>IF(OR('Men''s Epée'!$A$3=1,'Men''s Epée'!$AO$3=TRUE),IF(OR(H22&gt;=49,ISNUMBER(H22)=FALSE),0,VLOOKUP(H22,PointTable,I$3,TRUE)),0)</f>
        <v>533</v>
      </c>
      <c r="J22" s="15" t="s">
        <v>4</v>
      </c>
      <c r="K22" s="16">
        <f>IF(OR('Men''s Epée'!$A$3=1,'Men''s Epée'!$AP$3=TRUE),IF(OR(J22&gt;=33,ISNUMBER(J22)=FALSE),0,VLOOKUP(J22,PointTable,K$3,TRUE)),0)</f>
        <v>0</v>
      </c>
      <c r="L22" s="15" t="s">
        <v>4</v>
      </c>
      <c r="M22" s="16">
        <f>IF(OR('Men''s Epée'!$A$3=1,'Men''s Epée'!$AQ$3=TRUE),IF(OR(L22&gt;=49,ISNUMBER(L22)=FALSE),0,VLOOKUP(L22,PointTable,M$3,TRUE)),0)</f>
        <v>0</v>
      </c>
      <c r="N22" s="17"/>
      <c r="O22" s="17"/>
      <c r="P22" s="17"/>
      <c r="Q22" s="17"/>
      <c r="R22" s="17"/>
      <c r="S22" s="17"/>
      <c r="T22" s="17"/>
      <c r="U22" s="17"/>
      <c r="V22" s="17"/>
      <c r="W22" s="18"/>
      <c r="X22" s="17"/>
      <c r="Y22" s="17"/>
      <c r="Z22" s="17"/>
      <c r="AA22" s="18"/>
      <c r="AC22" s="19">
        <f>ABS(N22)</f>
        <v>0</v>
      </c>
      <c r="AD22" s="19">
        <f t="shared" si="59"/>
        <v>0</v>
      </c>
      <c r="AE22" s="19">
        <f t="shared" si="59"/>
        <v>0</v>
      </c>
      <c r="AF22" s="19">
        <f t="shared" si="59"/>
        <v>0</v>
      </c>
      <c r="AG22" s="19">
        <f t="shared" si="59"/>
        <v>0</v>
      </c>
      <c r="AH22" s="19">
        <f t="shared" si="59"/>
        <v>0</v>
      </c>
      <c r="AI22" s="19">
        <f t="shared" si="59"/>
        <v>0</v>
      </c>
      <c r="AJ22" s="19">
        <f t="shared" si="59"/>
        <v>0</v>
      </c>
      <c r="AK22" s="19">
        <f t="shared" si="59"/>
        <v>0</v>
      </c>
      <c r="AL22" s="19">
        <f t="shared" si="59"/>
        <v>0</v>
      </c>
      <c r="AM22" s="19">
        <f t="shared" si="26"/>
        <v>0</v>
      </c>
      <c r="AN22" s="19">
        <f>G22</f>
        <v>506</v>
      </c>
      <c r="AO22" s="19">
        <f>I22</f>
        <v>533</v>
      </c>
      <c r="AP22" s="19">
        <f>K22</f>
        <v>0</v>
      </c>
      <c r="AQ22" s="19">
        <f>M22</f>
        <v>0</v>
      </c>
      <c r="AR22" s="19">
        <f t="shared" si="27"/>
        <v>0</v>
      </c>
      <c r="AS22" s="19">
        <f t="shared" si="28"/>
        <v>0</v>
      </c>
      <c r="AT22" s="19">
        <f t="shared" si="29"/>
        <v>0</v>
      </c>
      <c r="AU22" s="19">
        <f t="shared" si="30"/>
        <v>0</v>
      </c>
      <c r="AV22" s="19">
        <f t="shared" si="31"/>
        <v>0</v>
      </c>
      <c r="AW22" s="19">
        <f t="shared" si="51"/>
        <v>0</v>
      </c>
      <c r="AX22" s="19">
        <f t="shared" si="52"/>
        <v>0</v>
      </c>
      <c r="AY22" s="19">
        <f t="shared" si="53"/>
        <v>0</v>
      </c>
      <c r="AZ22" s="19">
        <f t="shared" si="54"/>
        <v>0</v>
      </c>
      <c r="BA22" s="19">
        <f t="shared" si="32"/>
        <v>1039</v>
      </c>
      <c r="BB22" s="19">
        <f>LARGE(AR22:AZ22,1)</f>
        <v>0</v>
      </c>
      <c r="BC22" s="19">
        <f>LARGE(AR22:AZ22,2)</f>
        <v>0</v>
      </c>
      <c r="BE22" s="20">
        <f>MAX(N22,0)</f>
        <v>0</v>
      </c>
      <c r="BF22" s="20">
        <f t="shared" si="60"/>
        <v>0</v>
      </c>
      <c r="BG22" s="20">
        <f t="shared" si="60"/>
        <v>0</v>
      </c>
      <c r="BH22" s="20">
        <f t="shared" si="60"/>
        <v>0</v>
      </c>
      <c r="BI22" s="20">
        <f t="shared" si="60"/>
        <v>0</v>
      </c>
      <c r="BJ22" s="20">
        <f t="shared" si="60"/>
        <v>0</v>
      </c>
      <c r="BK22" s="20">
        <f t="shared" si="60"/>
        <v>0</v>
      </c>
      <c r="BL22" s="20">
        <f t="shared" si="60"/>
        <v>0</v>
      </c>
      <c r="BM22" s="20">
        <f t="shared" si="60"/>
        <v>0</v>
      </c>
      <c r="BN22" s="20">
        <f t="shared" si="60"/>
        <v>0</v>
      </c>
      <c r="BO22" s="8">
        <f t="shared" si="42"/>
        <v>0</v>
      </c>
      <c r="BP22" s="8">
        <f>IF('Men''s Epée'!$AN$3=TRUE,G22,0)</f>
        <v>506</v>
      </c>
      <c r="BQ22" s="8">
        <f>IF('Men''s Epée'!$AO$3=TRUE,I22,0)</f>
        <v>533</v>
      </c>
      <c r="BR22" s="8">
        <f>IF('Men''s Epée'!$AP$3=TRUE,K22,0)</f>
        <v>0</v>
      </c>
      <c r="BS22" s="8">
        <f>IF('Men''s Epée'!$AQ$3=TRUE,M22,0)</f>
        <v>0</v>
      </c>
      <c r="BT22" s="8">
        <f t="shared" si="43"/>
        <v>0</v>
      </c>
      <c r="BU22" s="8">
        <f t="shared" si="44"/>
        <v>0</v>
      </c>
      <c r="BV22" s="8">
        <f t="shared" si="45"/>
        <v>0</v>
      </c>
      <c r="BW22" s="8">
        <f t="shared" si="46"/>
        <v>0</v>
      </c>
      <c r="BX22" s="8">
        <f t="shared" si="47"/>
        <v>0</v>
      </c>
      <c r="BY22" s="20">
        <f t="shared" si="55"/>
        <v>0</v>
      </c>
      <c r="BZ22" s="20">
        <f t="shared" si="56"/>
        <v>0</v>
      </c>
      <c r="CA22" s="20">
        <f t="shared" si="57"/>
        <v>0</v>
      </c>
      <c r="CB22" s="20">
        <f t="shared" si="58"/>
        <v>0</v>
      </c>
      <c r="CC22" s="8">
        <f t="shared" si="48"/>
        <v>1039</v>
      </c>
      <c r="CD22" s="8">
        <f>LARGE(BT22:CB22,1)</f>
        <v>0</v>
      </c>
      <c r="CE22" s="8">
        <f>LARGE(BT22:CB22,2)</f>
        <v>0</v>
      </c>
      <c r="CF22" s="8">
        <f>ROUND(BO22+CC22,0)</f>
        <v>1039</v>
      </c>
    </row>
    <row r="23" spans="1:84" ht="13.5">
      <c r="A23" s="11" t="str">
        <f t="shared" si="0"/>
        <v>20</v>
      </c>
      <c r="B23" s="11" t="str">
        <f t="shared" si="61"/>
        <v>#</v>
      </c>
      <c r="C23" s="12" t="s">
        <v>174</v>
      </c>
      <c r="D23" s="13">
        <v>1987</v>
      </c>
      <c r="E23" s="41">
        <f>ROUND(IF('Men''s Epée'!$A$3=1,AM23+BA23,BO23+CC23),0)</f>
        <v>1006</v>
      </c>
      <c r="F23" s="14">
        <v>22</v>
      </c>
      <c r="G23" s="16">
        <f>IF(OR('Men''s Epée'!$A$3=1,'Men''s Epée'!$AN$3=TRUE),IF(OR(F23&gt;=49,ISNUMBER(F23)=FALSE),0,VLOOKUP(F23,PointTable,G$3,TRUE)),0)</f>
        <v>340</v>
      </c>
      <c r="H23" s="15">
        <v>15</v>
      </c>
      <c r="I23" s="16">
        <f>IF(OR('Men''s Epée'!$A$3=1,'Men''s Epée'!$AO$3=TRUE),IF(OR(H23&gt;=49,ISNUMBER(H23)=FALSE),0,VLOOKUP(H23,PointTable,I$3,TRUE)),0)</f>
        <v>502</v>
      </c>
      <c r="J23" s="15">
        <v>14</v>
      </c>
      <c r="K23" s="16">
        <f>IF(OR('Men''s Epée'!$A$3=1,'Men''s Epée'!$AP$3=TRUE),IF(OR(J23&gt;=33,ISNUMBER(J23)=FALSE),0,VLOOKUP(J23,PointTable,K$3,TRUE)),0)</f>
        <v>504</v>
      </c>
      <c r="L23" s="15" t="s">
        <v>4</v>
      </c>
      <c r="M23" s="16">
        <f>IF(OR('Men''s Epée'!$A$3=1,'Men''s Epée'!$AQ$3=TRUE),IF(OR(L23&gt;=49,ISNUMBER(L23)=FALSE),0,VLOOKUP(L23,PointTable,M$3,TRUE)),0)</f>
        <v>0</v>
      </c>
      <c r="N23" s="17"/>
      <c r="O23" s="17"/>
      <c r="P23" s="17"/>
      <c r="Q23" s="17"/>
      <c r="R23" s="17"/>
      <c r="S23" s="17"/>
      <c r="T23" s="17"/>
      <c r="U23" s="17"/>
      <c r="V23" s="17"/>
      <c r="W23" s="18"/>
      <c r="X23" s="17"/>
      <c r="Y23" s="17"/>
      <c r="Z23" s="17"/>
      <c r="AA23" s="18"/>
      <c r="AC23" s="19">
        <f aca="true" t="shared" si="62" ref="AC23:AC37">ABS(N23)</f>
        <v>0</v>
      </c>
      <c r="AD23" s="19">
        <f aca="true" t="shared" si="63" ref="AD23:AD37">ABS(O23)</f>
        <v>0</v>
      </c>
      <c r="AE23" s="19">
        <f aca="true" t="shared" si="64" ref="AE23:AE37">ABS(P23)</f>
        <v>0</v>
      </c>
      <c r="AF23" s="19">
        <f aca="true" t="shared" si="65" ref="AF23:AF37">ABS(Q23)</f>
        <v>0</v>
      </c>
      <c r="AG23" s="19">
        <f aca="true" t="shared" si="66" ref="AG23:AG37">ABS(R23)</f>
        <v>0</v>
      </c>
      <c r="AH23" s="19">
        <f aca="true" t="shared" si="67" ref="AH23:AH37">ABS(S23)</f>
        <v>0</v>
      </c>
      <c r="AI23" s="19">
        <f aca="true" t="shared" si="68" ref="AI23:AI37">ABS(T23)</f>
        <v>0</v>
      </c>
      <c r="AJ23" s="19">
        <f aca="true" t="shared" si="69" ref="AJ23:AJ37">ABS(U23)</f>
        <v>0</v>
      </c>
      <c r="AK23" s="19">
        <f aca="true" t="shared" si="70" ref="AK23:AK37">ABS(V23)</f>
        <v>0</v>
      </c>
      <c r="AL23" s="19">
        <f aca="true" t="shared" si="71" ref="AL23:AL37">ABS(W23)</f>
        <v>0</v>
      </c>
      <c r="AM23" s="19">
        <f t="shared" si="26"/>
        <v>0</v>
      </c>
      <c r="AN23" s="19">
        <f aca="true" t="shared" si="72" ref="AN23:AN37">G23</f>
        <v>340</v>
      </c>
      <c r="AO23" s="19">
        <f aca="true" t="shared" si="73" ref="AO23:AO37">I23</f>
        <v>502</v>
      </c>
      <c r="AP23" s="19">
        <f aca="true" t="shared" si="74" ref="AP23:AP37">K23</f>
        <v>504</v>
      </c>
      <c r="AQ23" s="19">
        <f aca="true" t="shared" si="75" ref="AQ23:AQ37">M23</f>
        <v>0</v>
      </c>
      <c r="AR23" s="19">
        <f t="shared" si="27"/>
        <v>0</v>
      </c>
      <c r="AS23" s="19">
        <f t="shared" si="28"/>
        <v>0</v>
      </c>
      <c r="AT23" s="19">
        <f t="shared" si="29"/>
        <v>0</v>
      </c>
      <c r="AU23" s="19">
        <f t="shared" si="30"/>
        <v>0</v>
      </c>
      <c r="AV23" s="19">
        <f t="shared" si="31"/>
        <v>0</v>
      </c>
      <c r="AW23" s="19">
        <f aca="true" t="shared" si="76" ref="AW23:AW37">ABS(X23)</f>
        <v>0</v>
      </c>
      <c r="AX23" s="19">
        <f aca="true" t="shared" si="77" ref="AX23:AX37">ABS(Y23)</f>
        <v>0</v>
      </c>
      <c r="AY23" s="19">
        <f aca="true" t="shared" si="78" ref="AY23:AY37">ABS(Z23)</f>
        <v>0</v>
      </c>
      <c r="AZ23" s="19">
        <f aca="true" t="shared" si="79" ref="AZ23:AZ37">ABS(AA23)</f>
        <v>0</v>
      </c>
      <c r="BA23" s="19">
        <f t="shared" si="32"/>
        <v>1006</v>
      </c>
      <c r="BB23" s="19">
        <f aca="true" t="shared" si="80" ref="BB23:BB37">LARGE(AR23:AZ23,1)</f>
        <v>0</v>
      </c>
      <c r="BC23" s="19">
        <f aca="true" t="shared" si="81" ref="BC23:BC37">LARGE(AR23:AZ23,2)</f>
        <v>0</v>
      </c>
      <c r="BE23" s="20">
        <f aca="true" t="shared" si="82" ref="BE23:BE37">MAX(N23,0)</f>
        <v>0</v>
      </c>
      <c r="BF23" s="20">
        <f aca="true" t="shared" si="83" ref="BF23:BF37">MAX(O23,0)</f>
        <v>0</v>
      </c>
      <c r="BG23" s="20">
        <f aca="true" t="shared" si="84" ref="BG23:BG37">MAX(P23,0)</f>
        <v>0</v>
      </c>
      <c r="BH23" s="20">
        <f aca="true" t="shared" si="85" ref="BH23:BH37">MAX(Q23,0)</f>
        <v>0</v>
      </c>
      <c r="BI23" s="20">
        <f aca="true" t="shared" si="86" ref="BI23:BI37">MAX(R23,0)</f>
        <v>0</v>
      </c>
      <c r="BJ23" s="20">
        <f aca="true" t="shared" si="87" ref="BJ23:BJ37">MAX(S23,0)</f>
        <v>0</v>
      </c>
      <c r="BK23" s="20">
        <f aca="true" t="shared" si="88" ref="BK23:BK37">MAX(T23,0)</f>
        <v>0</v>
      </c>
      <c r="BL23" s="20">
        <f aca="true" t="shared" si="89" ref="BL23:BL37">MAX(U23,0)</f>
        <v>0</v>
      </c>
      <c r="BM23" s="20">
        <f aca="true" t="shared" si="90" ref="BM23:BM37">MAX(V23,0)</f>
        <v>0</v>
      </c>
      <c r="BN23" s="20">
        <f aca="true" t="shared" si="91" ref="BN23:BN37">MAX(W23,0)</f>
        <v>0</v>
      </c>
      <c r="BO23" s="8">
        <f t="shared" si="42"/>
        <v>0</v>
      </c>
      <c r="BP23" s="8">
        <f>IF('Men''s Epée'!$AN$3=TRUE,G23,0)</f>
        <v>340</v>
      </c>
      <c r="BQ23" s="8">
        <f>IF('Men''s Epée'!$AO$3=TRUE,I23,0)</f>
        <v>502</v>
      </c>
      <c r="BR23" s="8">
        <f>IF('Men''s Epée'!$AP$3=TRUE,K23,0)</f>
        <v>504</v>
      </c>
      <c r="BS23" s="8">
        <f>IF('Men''s Epée'!$AQ$3=TRUE,M23,0)</f>
        <v>0</v>
      </c>
      <c r="BT23" s="8">
        <f t="shared" si="43"/>
        <v>0</v>
      </c>
      <c r="BU23" s="8">
        <f t="shared" si="44"/>
        <v>0</v>
      </c>
      <c r="BV23" s="8">
        <f t="shared" si="45"/>
        <v>0</v>
      </c>
      <c r="BW23" s="8">
        <f t="shared" si="46"/>
        <v>0</v>
      </c>
      <c r="BX23" s="8">
        <f t="shared" si="47"/>
        <v>0</v>
      </c>
      <c r="BY23" s="20">
        <f aca="true" t="shared" si="92" ref="BY23:BY37">MAX(X23,0)</f>
        <v>0</v>
      </c>
      <c r="BZ23" s="20">
        <f aca="true" t="shared" si="93" ref="BZ23:BZ37">MAX(Y23,0)</f>
        <v>0</v>
      </c>
      <c r="CA23" s="20">
        <f aca="true" t="shared" si="94" ref="CA23:CA37">MAX(Z23,0)</f>
        <v>0</v>
      </c>
      <c r="CB23" s="20">
        <f aca="true" t="shared" si="95" ref="CB23:CB37">MAX(AA23,0)</f>
        <v>0</v>
      </c>
      <c r="CC23" s="8">
        <f t="shared" si="48"/>
        <v>1006</v>
      </c>
      <c r="CD23" s="8">
        <f aca="true" t="shared" si="96" ref="CD23:CD37">LARGE(BT23:CB23,1)</f>
        <v>0</v>
      </c>
      <c r="CE23" s="8">
        <f aca="true" t="shared" si="97" ref="CE23:CE37">LARGE(BT23:CB23,2)</f>
        <v>0</v>
      </c>
      <c r="CF23" s="8">
        <f aca="true" t="shared" si="98" ref="CF23:CF37">ROUND(BO23+CC23,0)</f>
        <v>1006</v>
      </c>
    </row>
    <row r="24" spans="1:84" ht="13.5">
      <c r="A24" s="11" t="str">
        <f t="shared" si="0"/>
        <v>21</v>
      </c>
      <c r="B24" s="11" t="str">
        <f t="shared" si="61"/>
        <v>#</v>
      </c>
      <c r="C24" s="12" t="s">
        <v>126</v>
      </c>
      <c r="D24" s="13">
        <v>1987</v>
      </c>
      <c r="E24" s="41">
        <f>ROUND(IF('Men''s Epée'!$A$3=1,AM24+BA24,BO24+CC24),0)</f>
        <v>862</v>
      </c>
      <c r="F24" s="14">
        <v>21</v>
      </c>
      <c r="G24" s="16">
        <f>IF(OR('Men''s Epée'!$A$3=1,'Men''s Epée'!$AN$3=TRUE),IF(OR(F24&gt;=49,ISNUMBER(F24)=FALSE),0,VLOOKUP(F24,PointTable,G$3,TRUE)),0)</f>
        <v>342</v>
      </c>
      <c r="H24" s="15">
        <v>23.5</v>
      </c>
      <c r="I24" s="16">
        <f>IF(OR('Men''s Epée'!$A$3=1,'Men''s Epée'!$AO$3=TRUE),IF(OR(H24&gt;=49,ISNUMBER(H24)=FALSE),0,VLOOKUP(H24,PointTable,I$3,TRUE)),0)</f>
        <v>337</v>
      </c>
      <c r="J24" s="15" t="s">
        <v>4</v>
      </c>
      <c r="K24" s="16">
        <f>IF(OR('Men''s Epée'!$A$3=1,'Men''s Epée'!$AP$3=TRUE),IF(OR(J24&gt;=33,ISNUMBER(J24)=FALSE),0,VLOOKUP(J24,PointTable,K$3,TRUE)),0)</f>
        <v>0</v>
      </c>
      <c r="L24" s="15">
        <v>12</v>
      </c>
      <c r="M24" s="16">
        <f>IF(OR('Men''s Epée'!$A$3=1,'Men''s Epée'!$AQ$3=TRUE),IF(OR(L24&gt;=49,ISNUMBER(L24)=FALSE),0,VLOOKUP(L24,PointTable,M$3,TRUE)),0)</f>
        <v>520</v>
      </c>
      <c r="N24" s="17"/>
      <c r="O24" s="17"/>
      <c r="P24" s="17"/>
      <c r="Q24" s="17"/>
      <c r="R24" s="17"/>
      <c r="S24" s="17"/>
      <c r="T24" s="17"/>
      <c r="U24" s="17"/>
      <c r="V24" s="17"/>
      <c r="W24" s="18"/>
      <c r="X24" s="17"/>
      <c r="Y24" s="17"/>
      <c r="Z24" s="17"/>
      <c r="AA24" s="18"/>
      <c r="AC24" s="19">
        <f t="shared" si="62"/>
        <v>0</v>
      </c>
      <c r="AD24" s="19">
        <f t="shared" si="63"/>
        <v>0</v>
      </c>
      <c r="AE24" s="19">
        <f t="shared" si="64"/>
        <v>0</v>
      </c>
      <c r="AF24" s="19">
        <f t="shared" si="65"/>
        <v>0</v>
      </c>
      <c r="AG24" s="19">
        <f t="shared" si="66"/>
        <v>0</v>
      </c>
      <c r="AH24" s="19">
        <f t="shared" si="67"/>
        <v>0</v>
      </c>
      <c r="AI24" s="19">
        <f t="shared" si="68"/>
        <v>0</v>
      </c>
      <c r="AJ24" s="19">
        <f t="shared" si="69"/>
        <v>0</v>
      </c>
      <c r="AK24" s="19">
        <f t="shared" si="70"/>
        <v>0</v>
      </c>
      <c r="AL24" s="19">
        <f t="shared" si="71"/>
        <v>0</v>
      </c>
      <c r="AM24" s="19">
        <f t="shared" si="26"/>
        <v>0</v>
      </c>
      <c r="AN24" s="19">
        <f t="shared" si="72"/>
        <v>342</v>
      </c>
      <c r="AO24" s="19">
        <f t="shared" si="73"/>
        <v>337</v>
      </c>
      <c r="AP24" s="19">
        <f t="shared" si="74"/>
        <v>0</v>
      </c>
      <c r="AQ24" s="19">
        <f t="shared" si="75"/>
        <v>520</v>
      </c>
      <c r="AR24" s="19">
        <f t="shared" si="27"/>
        <v>0</v>
      </c>
      <c r="AS24" s="19">
        <f t="shared" si="28"/>
        <v>0</v>
      </c>
      <c r="AT24" s="19">
        <f t="shared" si="29"/>
        <v>0</v>
      </c>
      <c r="AU24" s="19">
        <f t="shared" si="30"/>
        <v>0</v>
      </c>
      <c r="AV24" s="19">
        <f t="shared" si="31"/>
        <v>0</v>
      </c>
      <c r="AW24" s="19">
        <f t="shared" si="76"/>
        <v>0</v>
      </c>
      <c r="AX24" s="19">
        <f t="shared" si="77"/>
        <v>0</v>
      </c>
      <c r="AY24" s="19">
        <f t="shared" si="78"/>
        <v>0</v>
      </c>
      <c r="AZ24" s="19">
        <f t="shared" si="79"/>
        <v>0</v>
      </c>
      <c r="BA24" s="19">
        <f t="shared" si="32"/>
        <v>862</v>
      </c>
      <c r="BB24" s="19">
        <f t="shared" si="80"/>
        <v>0</v>
      </c>
      <c r="BC24" s="19">
        <f t="shared" si="81"/>
        <v>0</v>
      </c>
      <c r="BE24" s="20">
        <f t="shared" si="82"/>
        <v>0</v>
      </c>
      <c r="BF24" s="20">
        <f t="shared" si="83"/>
        <v>0</v>
      </c>
      <c r="BG24" s="20">
        <f t="shared" si="84"/>
        <v>0</v>
      </c>
      <c r="BH24" s="20">
        <f t="shared" si="85"/>
        <v>0</v>
      </c>
      <c r="BI24" s="20">
        <f t="shared" si="86"/>
        <v>0</v>
      </c>
      <c r="BJ24" s="20">
        <f t="shared" si="87"/>
        <v>0</v>
      </c>
      <c r="BK24" s="20">
        <f t="shared" si="88"/>
        <v>0</v>
      </c>
      <c r="BL24" s="20">
        <f t="shared" si="89"/>
        <v>0</v>
      </c>
      <c r="BM24" s="20">
        <f t="shared" si="90"/>
        <v>0</v>
      </c>
      <c r="BN24" s="20">
        <f t="shared" si="91"/>
        <v>0</v>
      </c>
      <c r="BO24" s="8">
        <f t="shared" si="42"/>
        <v>0</v>
      </c>
      <c r="BP24" s="8">
        <f>IF('Men''s Epée'!$AN$3=TRUE,G24,0)</f>
        <v>342</v>
      </c>
      <c r="BQ24" s="8">
        <f>IF('Men''s Epée'!$AO$3=TRUE,I24,0)</f>
        <v>337</v>
      </c>
      <c r="BR24" s="8">
        <f>IF('Men''s Epée'!$AP$3=TRUE,K24,0)</f>
        <v>0</v>
      </c>
      <c r="BS24" s="8">
        <f>IF('Men''s Epée'!$AQ$3=TRUE,M24,0)</f>
        <v>520</v>
      </c>
      <c r="BT24" s="8">
        <f t="shared" si="43"/>
        <v>0</v>
      </c>
      <c r="BU24" s="8">
        <f t="shared" si="44"/>
        <v>0</v>
      </c>
      <c r="BV24" s="8">
        <f t="shared" si="45"/>
        <v>0</v>
      </c>
      <c r="BW24" s="8">
        <f t="shared" si="46"/>
        <v>0</v>
      </c>
      <c r="BX24" s="8">
        <f t="shared" si="47"/>
        <v>0</v>
      </c>
      <c r="BY24" s="20">
        <f t="shared" si="92"/>
        <v>0</v>
      </c>
      <c r="BZ24" s="20">
        <f t="shared" si="93"/>
        <v>0</v>
      </c>
      <c r="CA24" s="20">
        <f t="shared" si="94"/>
        <v>0</v>
      </c>
      <c r="CB24" s="20">
        <f t="shared" si="95"/>
        <v>0</v>
      </c>
      <c r="CC24" s="8">
        <f t="shared" si="48"/>
        <v>862</v>
      </c>
      <c r="CD24" s="8">
        <f t="shared" si="96"/>
        <v>0</v>
      </c>
      <c r="CE24" s="8">
        <f t="shared" si="97"/>
        <v>0</v>
      </c>
      <c r="CF24" s="8">
        <f t="shared" si="98"/>
        <v>862</v>
      </c>
    </row>
    <row r="25" spans="1:84" ht="13.5">
      <c r="A25" s="11" t="str">
        <f t="shared" si="0"/>
        <v>22</v>
      </c>
      <c r="B25" s="11" t="str">
        <f t="shared" si="61"/>
        <v>#</v>
      </c>
      <c r="C25" s="12" t="s">
        <v>199</v>
      </c>
      <c r="D25" s="13">
        <v>1985</v>
      </c>
      <c r="E25" s="41">
        <f>ROUND(IF('Men''s Epée'!$A$3=1,AM25+BA25,BO25+CC25),0)</f>
        <v>857</v>
      </c>
      <c r="F25" s="14">
        <v>24</v>
      </c>
      <c r="G25" s="16">
        <f>IF(OR('Men''s Epée'!$A$3=1,'Men''s Epée'!$AN$3=TRUE),IF(OR(F25&gt;=49,ISNUMBER(F25)=FALSE),0,VLOOKUP(F25,PointTable,G$3,TRUE)),0)</f>
        <v>336</v>
      </c>
      <c r="H25" s="15" t="s">
        <v>4</v>
      </c>
      <c r="I25" s="16">
        <f>IF(OR('Men''s Epée'!$A$3=1,'Men''s Epée'!$AO$3=TRUE),IF(OR(H25&gt;=49,ISNUMBER(H25)=FALSE),0,VLOOKUP(H25,PointTable,I$3,TRUE)),0)</f>
        <v>0</v>
      </c>
      <c r="J25" s="15">
        <v>21</v>
      </c>
      <c r="K25" s="16">
        <f>IF(OR('Men''s Epée'!$A$3=1,'Men''s Epée'!$AP$3=TRUE),IF(OR(J25&gt;=33,ISNUMBER(J25)=FALSE),0,VLOOKUP(J25,PointTable,K$3,TRUE)),0)</f>
        <v>342</v>
      </c>
      <c r="L25" s="15">
        <v>13</v>
      </c>
      <c r="M25" s="16">
        <f>IF(OR('Men''s Epée'!$A$3=1,'Men''s Epée'!$AQ$3=TRUE),IF(OR(L25&gt;=49,ISNUMBER(L25)=FALSE),0,VLOOKUP(L25,PointTable,M$3,TRUE)),0)</f>
        <v>515</v>
      </c>
      <c r="N25" s="17"/>
      <c r="O25" s="17"/>
      <c r="P25" s="17"/>
      <c r="Q25" s="17"/>
      <c r="R25" s="17"/>
      <c r="S25" s="17"/>
      <c r="T25" s="17"/>
      <c r="U25" s="17"/>
      <c r="V25" s="17"/>
      <c r="W25" s="18"/>
      <c r="X25" s="17"/>
      <c r="Y25" s="17"/>
      <c r="Z25" s="17"/>
      <c r="AA25" s="18"/>
      <c r="AC25" s="19">
        <f t="shared" si="62"/>
        <v>0</v>
      </c>
      <c r="AD25" s="19">
        <f t="shared" si="63"/>
        <v>0</v>
      </c>
      <c r="AE25" s="19">
        <f t="shared" si="64"/>
        <v>0</v>
      </c>
      <c r="AF25" s="19">
        <f t="shared" si="65"/>
        <v>0</v>
      </c>
      <c r="AG25" s="19">
        <f t="shared" si="66"/>
        <v>0</v>
      </c>
      <c r="AH25" s="19">
        <f t="shared" si="67"/>
        <v>0</v>
      </c>
      <c r="AI25" s="19">
        <f t="shared" si="68"/>
        <v>0</v>
      </c>
      <c r="AJ25" s="19">
        <f t="shared" si="69"/>
        <v>0</v>
      </c>
      <c r="AK25" s="19">
        <f t="shared" si="70"/>
        <v>0</v>
      </c>
      <c r="AL25" s="19">
        <f t="shared" si="71"/>
        <v>0</v>
      </c>
      <c r="AM25" s="19">
        <f t="shared" si="26"/>
        <v>0</v>
      </c>
      <c r="AN25" s="19">
        <f t="shared" si="72"/>
        <v>336</v>
      </c>
      <c r="AO25" s="19">
        <f t="shared" si="73"/>
        <v>0</v>
      </c>
      <c r="AP25" s="19">
        <f t="shared" si="74"/>
        <v>342</v>
      </c>
      <c r="AQ25" s="19">
        <f t="shared" si="75"/>
        <v>515</v>
      </c>
      <c r="AR25" s="19">
        <f t="shared" si="27"/>
        <v>0</v>
      </c>
      <c r="AS25" s="19">
        <f t="shared" si="28"/>
        <v>0</v>
      </c>
      <c r="AT25" s="19">
        <f t="shared" si="29"/>
        <v>0</v>
      </c>
      <c r="AU25" s="19">
        <f t="shared" si="30"/>
        <v>0</v>
      </c>
      <c r="AV25" s="19">
        <f t="shared" si="31"/>
        <v>0</v>
      </c>
      <c r="AW25" s="19">
        <f t="shared" si="76"/>
        <v>0</v>
      </c>
      <c r="AX25" s="19">
        <f t="shared" si="77"/>
        <v>0</v>
      </c>
      <c r="AY25" s="19">
        <f t="shared" si="78"/>
        <v>0</v>
      </c>
      <c r="AZ25" s="19">
        <f t="shared" si="79"/>
        <v>0</v>
      </c>
      <c r="BA25" s="19">
        <f t="shared" si="32"/>
        <v>857</v>
      </c>
      <c r="BB25" s="19">
        <f t="shared" si="80"/>
        <v>0</v>
      </c>
      <c r="BC25" s="19">
        <f t="shared" si="81"/>
        <v>0</v>
      </c>
      <c r="BE25" s="20">
        <f t="shared" si="82"/>
        <v>0</v>
      </c>
      <c r="BF25" s="20">
        <f t="shared" si="83"/>
        <v>0</v>
      </c>
      <c r="BG25" s="20">
        <f t="shared" si="84"/>
        <v>0</v>
      </c>
      <c r="BH25" s="20">
        <f t="shared" si="85"/>
        <v>0</v>
      </c>
      <c r="BI25" s="20">
        <f t="shared" si="86"/>
        <v>0</v>
      </c>
      <c r="BJ25" s="20">
        <f t="shared" si="87"/>
        <v>0</v>
      </c>
      <c r="BK25" s="20">
        <f t="shared" si="88"/>
        <v>0</v>
      </c>
      <c r="BL25" s="20">
        <f t="shared" si="89"/>
        <v>0</v>
      </c>
      <c r="BM25" s="20">
        <f t="shared" si="90"/>
        <v>0</v>
      </c>
      <c r="BN25" s="20">
        <f t="shared" si="91"/>
        <v>0</v>
      </c>
      <c r="BO25" s="8">
        <f t="shared" si="42"/>
        <v>0</v>
      </c>
      <c r="BP25" s="8">
        <f>IF('Men''s Epée'!$AN$3=TRUE,G25,0)</f>
        <v>336</v>
      </c>
      <c r="BQ25" s="8">
        <f>IF('Men''s Epée'!$AO$3=TRUE,I25,0)</f>
        <v>0</v>
      </c>
      <c r="BR25" s="8">
        <f>IF('Men''s Epée'!$AP$3=TRUE,K25,0)</f>
        <v>342</v>
      </c>
      <c r="BS25" s="8">
        <f>IF('Men''s Epée'!$AQ$3=TRUE,M25,0)</f>
        <v>515</v>
      </c>
      <c r="BT25" s="8">
        <f t="shared" si="43"/>
        <v>0</v>
      </c>
      <c r="BU25" s="8">
        <f t="shared" si="44"/>
        <v>0</v>
      </c>
      <c r="BV25" s="8">
        <f t="shared" si="45"/>
        <v>0</v>
      </c>
      <c r="BW25" s="8">
        <f t="shared" si="46"/>
        <v>0</v>
      </c>
      <c r="BX25" s="8">
        <f t="shared" si="47"/>
        <v>0</v>
      </c>
      <c r="BY25" s="20">
        <f t="shared" si="92"/>
        <v>0</v>
      </c>
      <c r="BZ25" s="20">
        <f t="shared" si="93"/>
        <v>0</v>
      </c>
      <c r="CA25" s="20">
        <f t="shared" si="94"/>
        <v>0</v>
      </c>
      <c r="CB25" s="20">
        <f t="shared" si="95"/>
        <v>0</v>
      </c>
      <c r="CC25" s="8">
        <f t="shared" si="48"/>
        <v>857</v>
      </c>
      <c r="CD25" s="8">
        <f t="shared" si="96"/>
        <v>0</v>
      </c>
      <c r="CE25" s="8">
        <f t="shared" si="97"/>
        <v>0</v>
      </c>
      <c r="CF25" s="8">
        <f t="shared" si="98"/>
        <v>857</v>
      </c>
    </row>
    <row r="26" spans="1:84" ht="13.5">
      <c r="A26" s="11" t="str">
        <f t="shared" si="0"/>
        <v>23</v>
      </c>
      <c r="B26" s="11">
        <f t="shared" si="61"/>
      </c>
      <c r="C26" s="12" t="s">
        <v>317</v>
      </c>
      <c r="D26" s="13">
        <v>1974</v>
      </c>
      <c r="E26" s="41">
        <f>ROUND(IF('Men''s Epée'!$A$3=1,AM26+BA26,BO26+CC26),0)</f>
        <v>789</v>
      </c>
      <c r="F26" s="14" t="s">
        <v>4</v>
      </c>
      <c r="G26" s="16">
        <f>IF(OR('Men''s Epée'!$A$3=1,'Men''s Epée'!$AN$3=TRUE),IF(OR(F26&gt;=49,ISNUMBER(F26)=FALSE),0,VLOOKUP(F26,PointTable,G$3,TRUE)),0)</f>
        <v>0</v>
      </c>
      <c r="H26" s="15">
        <v>14</v>
      </c>
      <c r="I26" s="16">
        <f>IF(OR('Men''s Epée'!$A$3=1,'Men''s Epée'!$AO$3=TRUE),IF(OR(H26&gt;=49,ISNUMBER(H26)=FALSE),0,VLOOKUP(H26,PointTable,I$3,TRUE)),0)</f>
        <v>504</v>
      </c>
      <c r="J26" s="15">
        <v>27</v>
      </c>
      <c r="K26" s="16">
        <f>IF(OR('Men''s Epée'!$A$3=1,'Men''s Epée'!$AP$3=TRUE),IF(OR(J26&gt;=33,ISNUMBER(J26)=FALSE),0,VLOOKUP(J26,PointTable,K$3,TRUE)),0)</f>
        <v>285</v>
      </c>
      <c r="L26" s="15" t="s">
        <v>4</v>
      </c>
      <c r="M26" s="16">
        <f>IF(OR('Men''s Epée'!$A$3=1,'Men''s Epée'!$AQ$3=TRUE),IF(OR(L26&gt;=49,ISNUMBER(L26)=FALSE),0,VLOOKUP(L26,PointTable,M$3,TRUE)),0)</f>
        <v>0</v>
      </c>
      <c r="N26" s="17"/>
      <c r="O26" s="17"/>
      <c r="P26" s="17"/>
      <c r="Q26" s="17"/>
      <c r="R26" s="17"/>
      <c r="S26" s="17"/>
      <c r="T26" s="17"/>
      <c r="U26" s="17"/>
      <c r="V26" s="17"/>
      <c r="W26" s="18"/>
      <c r="X26" s="17"/>
      <c r="Y26" s="17"/>
      <c r="Z26" s="17"/>
      <c r="AA26" s="18"/>
      <c r="AC26" s="19">
        <f t="shared" si="62"/>
        <v>0</v>
      </c>
      <c r="AD26" s="19">
        <f t="shared" si="63"/>
        <v>0</v>
      </c>
      <c r="AE26" s="19">
        <f t="shared" si="64"/>
        <v>0</v>
      </c>
      <c r="AF26" s="19">
        <f t="shared" si="65"/>
        <v>0</v>
      </c>
      <c r="AG26" s="19">
        <f t="shared" si="66"/>
        <v>0</v>
      </c>
      <c r="AH26" s="19">
        <f t="shared" si="67"/>
        <v>0</v>
      </c>
      <c r="AI26" s="19">
        <f t="shared" si="68"/>
        <v>0</v>
      </c>
      <c r="AJ26" s="19">
        <f t="shared" si="69"/>
        <v>0</v>
      </c>
      <c r="AK26" s="19">
        <f t="shared" si="70"/>
        <v>0</v>
      </c>
      <c r="AL26" s="19">
        <f t="shared" si="71"/>
        <v>0</v>
      </c>
      <c r="AM26" s="19">
        <f t="shared" si="26"/>
        <v>0</v>
      </c>
      <c r="AN26" s="19">
        <f t="shared" si="72"/>
        <v>0</v>
      </c>
      <c r="AO26" s="19">
        <f t="shared" si="73"/>
        <v>504</v>
      </c>
      <c r="AP26" s="19">
        <f t="shared" si="74"/>
        <v>285</v>
      </c>
      <c r="AQ26" s="19">
        <f t="shared" si="75"/>
        <v>0</v>
      </c>
      <c r="AR26" s="19">
        <f t="shared" si="27"/>
        <v>0</v>
      </c>
      <c r="AS26" s="19">
        <f t="shared" si="28"/>
        <v>0</v>
      </c>
      <c r="AT26" s="19">
        <f t="shared" si="29"/>
        <v>0</v>
      </c>
      <c r="AU26" s="19">
        <f t="shared" si="30"/>
        <v>0</v>
      </c>
      <c r="AV26" s="19">
        <f t="shared" si="31"/>
        <v>0</v>
      </c>
      <c r="AW26" s="19">
        <f t="shared" si="76"/>
        <v>0</v>
      </c>
      <c r="AX26" s="19">
        <f t="shared" si="77"/>
        <v>0</v>
      </c>
      <c r="AY26" s="19">
        <f t="shared" si="78"/>
        <v>0</v>
      </c>
      <c r="AZ26" s="19">
        <f t="shared" si="79"/>
        <v>0</v>
      </c>
      <c r="BA26" s="19">
        <f t="shared" si="32"/>
        <v>789</v>
      </c>
      <c r="BB26" s="19">
        <f t="shared" si="80"/>
        <v>0</v>
      </c>
      <c r="BC26" s="19">
        <f t="shared" si="81"/>
        <v>0</v>
      </c>
      <c r="BE26" s="20">
        <f t="shared" si="82"/>
        <v>0</v>
      </c>
      <c r="BF26" s="20">
        <f t="shared" si="83"/>
        <v>0</v>
      </c>
      <c r="BG26" s="20">
        <f t="shared" si="84"/>
        <v>0</v>
      </c>
      <c r="BH26" s="20">
        <f t="shared" si="85"/>
        <v>0</v>
      </c>
      <c r="BI26" s="20">
        <f t="shared" si="86"/>
        <v>0</v>
      </c>
      <c r="BJ26" s="20">
        <f t="shared" si="87"/>
        <v>0</v>
      </c>
      <c r="BK26" s="20">
        <f t="shared" si="88"/>
        <v>0</v>
      </c>
      <c r="BL26" s="20">
        <f t="shared" si="89"/>
        <v>0</v>
      </c>
      <c r="BM26" s="20">
        <f t="shared" si="90"/>
        <v>0</v>
      </c>
      <c r="BN26" s="20">
        <f t="shared" si="91"/>
        <v>0</v>
      </c>
      <c r="BO26" s="8">
        <f t="shared" si="42"/>
        <v>0</v>
      </c>
      <c r="BP26" s="8">
        <f>IF('Men''s Epée'!$AN$3=TRUE,G26,0)</f>
        <v>0</v>
      </c>
      <c r="BQ26" s="8">
        <f>IF('Men''s Epée'!$AO$3=TRUE,I26,0)</f>
        <v>504</v>
      </c>
      <c r="BR26" s="8">
        <f>IF('Men''s Epée'!$AP$3=TRUE,K26,0)</f>
        <v>285</v>
      </c>
      <c r="BS26" s="8">
        <f>IF('Men''s Epée'!$AQ$3=TRUE,M26,0)</f>
        <v>0</v>
      </c>
      <c r="BT26" s="8">
        <f t="shared" si="43"/>
        <v>0</v>
      </c>
      <c r="BU26" s="8">
        <f t="shared" si="44"/>
        <v>0</v>
      </c>
      <c r="BV26" s="8">
        <f t="shared" si="45"/>
        <v>0</v>
      </c>
      <c r="BW26" s="8">
        <f t="shared" si="46"/>
        <v>0</v>
      </c>
      <c r="BX26" s="8">
        <f t="shared" si="47"/>
        <v>0</v>
      </c>
      <c r="BY26" s="20">
        <f t="shared" si="92"/>
        <v>0</v>
      </c>
      <c r="BZ26" s="20">
        <f t="shared" si="93"/>
        <v>0</v>
      </c>
      <c r="CA26" s="20">
        <f t="shared" si="94"/>
        <v>0</v>
      </c>
      <c r="CB26" s="20">
        <f t="shared" si="95"/>
        <v>0</v>
      </c>
      <c r="CC26" s="8">
        <f t="shared" si="48"/>
        <v>789</v>
      </c>
      <c r="CD26" s="8">
        <f t="shared" si="96"/>
        <v>0</v>
      </c>
      <c r="CE26" s="8">
        <f t="shared" si="97"/>
        <v>0</v>
      </c>
      <c r="CF26" s="8">
        <f t="shared" si="98"/>
        <v>789</v>
      </c>
    </row>
    <row r="27" spans="1:84" ht="13.5">
      <c r="A27" s="11" t="str">
        <f t="shared" si="0"/>
        <v>24</v>
      </c>
      <c r="B27" s="11" t="str">
        <f t="shared" si="61"/>
        <v>#</v>
      </c>
      <c r="C27" s="12" t="s">
        <v>282</v>
      </c>
      <c r="D27" s="13">
        <v>1987</v>
      </c>
      <c r="E27" s="41">
        <f>ROUND(IF('Men''s Epée'!$A$3=1,AM27+BA27,BO27+CC27),0)</f>
        <v>695</v>
      </c>
      <c r="F27" s="14" t="s">
        <v>4</v>
      </c>
      <c r="G27" s="16">
        <f>IF(OR('Men''s Epée'!$A$3=1,'Men''s Epée'!$AN$3=TRUE),IF(OR(F27&gt;=49,ISNUMBER(F27)=FALSE),0,VLOOKUP(F27,PointTable,G$3,TRUE)),0)</f>
        <v>0</v>
      </c>
      <c r="H27" s="15">
        <v>17</v>
      </c>
      <c r="I27" s="16">
        <f>IF(OR('Men''s Epée'!$A$3=1,'Men''s Epée'!$AO$3=TRUE),IF(OR(H27&gt;=49,ISNUMBER(H27)=FALSE),0,VLOOKUP(H27,PointTable,I$3,TRUE)),0)</f>
        <v>350</v>
      </c>
      <c r="J27" s="15">
        <v>19.5</v>
      </c>
      <c r="K27" s="16">
        <f>IF(OR('Men''s Epée'!$A$3=1,'Men''s Epée'!$AP$3=TRUE),IF(OR(J27&gt;=33,ISNUMBER(J27)=FALSE),0,VLOOKUP(J27,PointTable,K$3,TRUE)),0)</f>
        <v>345</v>
      </c>
      <c r="L27" s="15" t="s">
        <v>4</v>
      </c>
      <c r="M27" s="16">
        <f>IF(OR('Men''s Epée'!$A$3=1,'Men''s Epée'!$AQ$3=TRUE),IF(OR(L27&gt;=49,ISNUMBER(L27)=FALSE),0,VLOOKUP(L27,PointTable,M$3,TRUE)),0)</f>
        <v>0</v>
      </c>
      <c r="N27" s="17"/>
      <c r="O27" s="17"/>
      <c r="P27" s="17"/>
      <c r="Q27" s="17"/>
      <c r="R27" s="17"/>
      <c r="S27" s="17"/>
      <c r="T27" s="17"/>
      <c r="U27" s="17"/>
      <c r="V27" s="17"/>
      <c r="W27" s="18"/>
      <c r="X27" s="17"/>
      <c r="Y27" s="17"/>
      <c r="Z27" s="17"/>
      <c r="AA27" s="18"/>
      <c r="AC27" s="19">
        <f t="shared" si="62"/>
        <v>0</v>
      </c>
      <c r="AD27" s="19">
        <f t="shared" si="63"/>
        <v>0</v>
      </c>
      <c r="AE27" s="19">
        <f t="shared" si="64"/>
        <v>0</v>
      </c>
      <c r="AF27" s="19">
        <f t="shared" si="65"/>
        <v>0</v>
      </c>
      <c r="AG27" s="19">
        <f t="shared" si="66"/>
        <v>0</v>
      </c>
      <c r="AH27" s="19">
        <f t="shared" si="67"/>
        <v>0</v>
      </c>
      <c r="AI27" s="19">
        <f t="shared" si="68"/>
        <v>0</v>
      </c>
      <c r="AJ27" s="19">
        <f t="shared" si="69"/>
        <v>0</v>
      </c>
      <c r="AK27" s="19">
        <f t="shared" si="70"/>
        <v>0</v>
      </c>
      <c r="AL27" s="19">
        <f t="shared" si="71"/>
        <v>0</v>
      </c>
      <c r="AM27" s="19">
        <f t="shared" si="26"/>
        <v>0</v>
      </c>
      <c r="AN27" s="19">
        <f t="shared" si="72"/>
        <v>0</v>
      </c>
      <c r="AO27" s="19">
        <f t="shared" si="73"/>
        <v>350</v>
      </c>
      <c r="AP27" s="19">
        <f t="shared" si="74"/>
        <v>345</v>
      </c>
      <c r="AQ27" s="19">
        <f t="shared" si="75"/>
        <v>0</v>
      </c>
      <c r="AR27" s="19">
        <f t="shared" si="27"/>
        <v>0</v>
      </c>
      <c r="AS27" s="19">
        <f t="shared" si="28"/>
        <v>0</v>
      </c>
      <c r="AT27" s="19">
        <f t="shared" si="29"/>
        <v>0</v>
      </c>
      <c r="AU27" s="19">
        <f t="shared" si="30"/>
        <v>0</v>
      </c>
      <c r="AV27" s="19">
        <f t="shared" si="31"/>
        <v>0</v>
      </c>
      <c r="AW27" s="19">
        <f t="shared" si="76"/>
        <v>0</v>
      </c>
      <c r="AX27" s="19">
        <f t="shared" si="77"/>
        <v>0</v>
      </c>
      <c r="AY27" s="19">
        <f t="shared" si="78"/>
        <v>0</v>
      </c>
      <c r="AZ27" s="19">
        <f t="shared" si="79"/>
        <v>0</v>
      </c>
      <c r="BA27" s="19">
        <f t="shared" si="32"/>
        <v>695</v>
      </c>
      <c r="BB27" s="19">
        <f t="shared" si="80"/>
        <v>0</v>
      </c>
      <c r="BC27" s="19">
        <f t="shared" si="81"/>
        <v>0</v>
      </c>
      <c r="BE27" s="20">
        <f t="shared" si="82"/>
        <v>0</v>
      </c>
      <c r="BF27" s="20">
        <f t="shared" si="83"/>
        <v>0</v>
      </c>
      <c r="BG27" s="20">
        <f t="shared" si="84"/>
        <v>0</v>
      </c>
      <c r="BH27" s="20">
        <f t="shared" si="85"/>
        <v>0</v>
      </c>
      <c r="BI27" s="20">
        <f t="shared" si="86"/>
        <v>0</v>
      </c>
      <c r="BJ27" s="20">
        <f t="shared" si="87"/>
        <v>0</v>
      </c>
      <c r="BK27" s="20">
        <f t="shared" si="88"/>
        <v>0</v>
      </c>
      <c r="BL27" s="20">
        <f t="shared" si="89"/>
        <v>0</v>
      </c>
      <c r="BM27" s="20">
        <f t="shared" si="90"/>
        <v>0</v>
      </c>
      <c r="BN27" s="20">
        <f t="shared" si="91"/>
        <v>0</v>
      </c>
      <c r="BO27" s="8">
        <f t="shared" si="42"/>
        <v>0</v>
      </c>
      <c r="BP27" s="8">
        <f>IF('Men''s Epée'!$AN$3=TRUE,G27,0)</f>
        <v>0</v>
      </c>
      <c r="BQ27" s="8">
        <f>IF('Men''s Epée'!$AO$3=TRUE,I27,0)</f>
        <v>350</v>
      </c>
      <c r="BR27" s="8">
        <f>IF('Men''s Epée'!$AP$3=TRUE,K27,0)</f>
        <v>345</v>
      </c>
      <c r="BS27" s="8">
        <f>IF('Men''s Epée'!$AQ$3=TRUE,M27,0)</f>
        <v>0</v>
      </c>
      <c r="BT27" s="8">
        <f t="shared" si="43"/>
        <v>0</v>
      </c>
      <c r="BU27" s="8">
        <f t="shared" si="44"/>
        <v>0</v>
      </c>
      <c r="BV27" s="8">
        <f t="shared" si="45"/>
        <v>0</v>
      </c>
      <c r="BW27" s="8">
        <f t="shared" si="46"/>
        <v>0</v>
      </c>
      <c r="BX27" s="8">
        <f t="shared" si="47"/>
        <v>0</v>
      </c>
      <c r="BY27" s="20">
        <f t="shared" si="92"/>
        <v>0</v>
      </c>
      <c r="BZ27" s="20">
        <f t="shared" si="93"/>
        <v>0</v>
      </c>
      <c r="CA27" s="20">
        <f t="shared" si="94"/>
        <v>0</v>
      </c>
      <c r="CB27" s="20">
        <f t="shared" si="95"/>
        <v>0</v>
      </c>
      <c r="CC27" s="8">
        <f t="shared" si="48"/>
        <v>695</v>
      </c>
      <c r="CD27" s="8">
        <f t="shared" si="96"/>
        <v>0</v>
      </c>
      <c r="CE27" s="8">
        <f t="shared" si="97"/>
        <v>0</v>
      </c>
      <c r="CF27" s="8">
        <f t="shared" si="98"/>
        <v>695</v>
      </c>
    </row>
    <row r="28" spans="1:84" ht="13.5">
      <c r="A28" s="11" t="str">
        <f t="shared" si="0"/>
        <v>25</v>
      </c>
      <c r="B28" s="11">
        <f t="shared" si="61"/>
      </c>
      <c r="C28" s="12" t="s">
        <v>96</v>
      </c>
      <c r="D28" s="13">
        <v>1979</v>
      </c>
      <c r="E28" s="41">
        <f>ROUND(IF('Men''s Epée'!$A$3=1,AM28+BA28,BO28+CC28),0)</f>
        <v>637</v>
      </c>
      <c r="F28" s="14" t="s">
        <v>4</v>
      </c>
      <c r="G28" s="16">
        <f>IF(OR('Men''s Epée'!$A$3=1,'Men''s Epée'!$AN$3=TRUE),IF(OR(F28&gt;=49,ISNUMBER(F28)=FALSE),0,VLOOKUP(F28,PointTable,G$3,TRUE)),0)</f>
        <v>0</v>
      </c>
      <c r="H28" s="15">
        <v>25</v>
      </c>
      <c r="I28" s="16">
        <f>IF(OR('Men''s Epée'!$A$3=1,'Men''s Epée'!$AO$3=TRUE),IF(OR(H28&gt;=49,ISNUMBER(H28)=FALSE),0,VLOOKUP(H28,PointTable,I$3,TRUE)),0)</f>
        <v>289</v>
      </c>
      <c r="J28" s="15">
        <v>18</v>
      </c>
      <c r="K28" s="16">
        <f>IF(OR('Men''s Epée'!$A$3=1,'Men''s Epée'!$AP$3=TRUE),IF(OR(J28&gt;=33,ISNUMBER(J28)=FALSE),0,VLOOKUP(J28,PointTable,K$3,TRUE)),0)</f>
        <v>348</v>
      </c>
      <c r="L28" s="15" t="s">
        <v>4</v>
      </c>
      <c r="M28" s="16">
        <f>IF(OR('Men''s Epée'!$A$3=1,'Men''s Epée'!$AQ$3=TRUE),IF(OR(L28&gt;=49,ISNUMBER(L28)=FALSE),0,VLOOKUP(L28,PointTable,M$3,TRUE)),0)</f>
        <v>0</v>
      </c>
      <c r="N28" s="17"/>
      <c r="O28" s="17"/>
      <c r="P28" s="17"/>
      <c r="Q28" s="17"/>
      <c r="R28" s="17"/>
      <c r="S28" s="17"/>
      <c r="T28" s="17"/>
      <c r="U28" s="17"/>
      <c r="V28" s="17"/>
      <c r="W28" s="18"/>
      <c r="X28" s="17"/>
      <c r="Y28" s="17"/>
      <c r="Z28" s="17"/>
      <c r="AA28" s="18"/>
      <c r="AC28" s="19">
        <f t="shared" si="62"/>
        <v>0</v>
      </c>
      <c r="AD28" s="19">
        <f t="shared" si="63"/>
        <v>0</v>
      </c>
      <c r="AE28" s="19">
        <f t="shared" si="64"/>
        <v>0</v>
      </c>
      <c r="AF28" s="19">
        <f t="shared" si="65"/>
        <v>0</v>
      </c>
      <c r="AG28" s="19">
        <f t="shared" si="66"/>
        <v>0</v>
      </c>
      <c r="AH28" s="19">
        <f t="shared" si="67"/>
        <v>0</v>
      </c>
      <c r="AI28" s="19">
        <f t="shared" si="68"/>
        <v>0</v>
      </c>
      <c r="AJ28" s="19">
        <f t="shared" si="69"/>
        <v>0</v>
      </c>
      <c r="AK28" s="19">
        <f t="shared" si="70"/>
        <v>0</v>
      </c>
      <c r="AL28" s="19">
        <f t="shared" si="71"/>
        <v>0</v>
      </c>
      <c r="AM28" s="19">
        <f t="shared" si="26"/>
        <v>0</v>
      </c>
      <c r="AN28" s="19">
        <f t="shared" si="72"/>
        <v>0</v>
      </c>
      <c r="AO28" s="19">
        <f t="shared" si="73"/>
        <v>289</v>
      </c>
      <c r="AP28" s="19">
        <f t="shared" si="74"/>
        <v>348</v>
      </c>
      <c r="AQ28" s="19">
        <f t="shared" si="75"/>
        <v>0</v>
      </c>
      <c r="AR28" s="19">
        <f t="shared" si="27"/>
        <v>0</v>
      </c>
      <c r="AS28" s="19">
        <f t="shared" si="28"/>
        <v>0</v>
      </c>
      <c r="AT28" s="19">
        <f t="shared" si="29"/>
        <v>0</v>
      </c>
      <c r="AU28" s="19">
        <f t="shared" si="30"/>
        <v>0</v>
      </c>
      <c r="AV28" s="19">
        <f t="shared" si="31"/>
        <v>0</v>
      </c>
      <c r="AW28" s="19">
        <f t="shared" si="76"/>
        <v>0</v>
      </c>
      <c r="AX28" s="19">
        <f t="shared" si="77"/>
        <v>0</v>
      </c>
      <c r="AY28" s="19">
        <f t="shared" si="78"/>
        <v>0</v>
      </c>
      <c r="AZ28" s="19">
        <f t="shared" si="79"/>
        <v>0</v>
      </c>
      <c r="BA28" s="19">
        <f t="shared" si="32"/>
        <v>637</v>
      </c>
      <c r="BB28" s="19">
        <f t="shared" si="80"/>
        <v>0</v>
      </c>
      <c r="BC28" s="19">
        <f t="shared" si="81"/>
        <v>0</v>
      </c>
      <c r="BE28" s="20">
        <f t="shared" si="82"/>
        <v>0</v>
      </c>
      <c r="BF28" s="20">
        <f t="shared" si="83"/>
        <v>0</v>
      </c>
      <c r="BG28" s="20">
        <f t="shared" si="84"/>
        <v>0</v>
      </c>
      <c r="BH28" s="20">
        <f t="shared" si="85"/>
        <v>0</v>
      </c>
      <c r="BI28" s="20">
        <f t="shared" si="86"/>
        <v>0</v>
      </c>
      <c r="BJ28" s="20">
        <f t="shared" si="87"/>
        <v>0</v>
      </c>
      <c r="BK28" s="20">
        <f t="shared" si="88"/>
        <v>0</v>
      </c>
      <c r="BL28" s="20">
        <f t="shared" si="89"/>
        <v>0</v>
      </c>
      <c r="BM28" s="20">
        <f t="shared" si="90"/>
        <v>0</v>
      </c>
      <c r="BN28" s="20">
        <f t="shared" si="91"/>
        <v>0</v>
      </c>
      <c r="BO28" s="8">
        <f t="shared" si="42"/>
        <v>0</v>
      </c>
      <c r="BP28" s="8">
        <f>IF('Men''s Epée'!$AN$3=TRUE,G28,0)</f>
        <v>0</v>
      </c>
      <c r="BQ28" s="8">
        <f>IF('Men''s Epée'!$AO$3=TRUE,I28,0)</f>
        <v>289</v>
      </c>
      <c r="BR28" s="8">
        <f>IF('Men''s Epée'!$AP$3=TRUE,K28,0)</f>
        <v>348</v>
      </c>
      <c r="BS28" s="8">
        <f>IF('Men''s Epée'!$AQ$3=TRUE,M28,0)</f>
        <v>0</v>
      </c>
      <c r="BT28" s="8">
        <f t="shared" si="43"/>
        <v>0</v>
      </c>
      <c r="BU28" s="8">
        <f t="shared" si="44"/>
        <v>0</v>
      </c>
      <c r="BV28" s="8">
        <f t="shared" si="45"/>
        <v>0</v>
      </c>
      <c r="BW28" s="8">
        <f t="shared" si="46"/>
        <v>0</v>
      </c>
      <c r="BX28" s="8">
        <f t="shared" si="47"/>
        <v>0</v>
      </c>
      <c r="BY28" s="20">
        <f t="shared" si="92"/>
        <v>0</v>
      </c>
      <c r="BZ28" s="20">
        <f t="shared" si="93"/>
        <v>0</v>
      </c>
      <c r="CA28" s="20">
        <f t="shared" si="94"/>
        <v>0</v>
      </c>
      <c r="CB28" s="20">
        <f t="shared" si="95"/>
        <v>0</v>
      </c>
      <c r="CC28" s="8">
        <f t="shared" si="48"/>
        <v>637</v>
      </c>
      <c r="CD28" s="8">
        <f t="shared" si="96"/>
        <v>0</v>
      </c>
      <c r="CE28" s="8">
        <f t="shared" si="97"/>
        <v>0</v>
      </c>
      <c r="CF28" s="8">
        <f t="shared" si="98"/>
        <v>637</v>
      </c>
    </row>
    <row r="29" spans="1:84" ht="13.5">
      <c r="A29" s="11" t="str">
        <f t="shared" si="0"/>
        <v>26</v>
      </c>
      <c r="B29" s="11" t="str">
        <f t="shared" si="61"/>
        <v>#</v>
      </c>
      <c r="C29" s="12" t="s">
        <v>200</v>
      </c>
      <c r="D29" s="13">
        <v>1985</v>
      </c>
      <c r="E29" s="41">
        <f>ROUND(IF('Men''s Epée'!$A$3=1,AM29+BA29,BO29+CC29),0)</f>
        <v>576</v>
      </c>
      <c r="F29" s="14">
        <v>25</v>
      </c>
      <c r="G29" s="16">
        <f>IF(OR('Men''s Epée'!$A$3=1,'Men''s Epée'!$AN$3=TRUE),IF(OR(F29&gt;=49,ISNUMBER(F29)=FALSE),0,VLOOKUP(F29,PointTable,G$3,TRUE)),0)</f>
        <v>289</v>
      </c>
      <c r="H29" s="15">
        <v>26</v>
      </c>
      <c r="I29" s="16">
        <f>IF(OR('Men''s Epée'!$A$3=1,'Men''s Epée'!$AO$3=TRUE),IF(OR(H29&gt;=49,ISNUMBER(H29)=FALSE),0,VLOOKUP(H29,PointTable,I$3,TRUE)),0)</f>
        <v>287</v>
      </c>
      <c r="J29" s="15">
        <v>26</v>
      </c>
      <c r="K29" s="16">
        <f>IF(OR('Men''s Epée'!$A$3=1,'Men''s Epée'!$AP$3=TRUE),IF(OR(J29&gt;=33,ISNUMBER(J29)=FALSE),0,VLOOKUP(J29,PointTable,K$3,TRUE)),0)</f>
        <v>287</v>
      </c>
      <c r="L29" s="15" t="s">
        <v>4</v>
      </c>
      <c r="M29" s="16">
        <f>IF(OR('Men''s Epée'!$A$3=1,'Men''s Epée'!$AQ$3=TRUE),IF(OR(L29&gt;=49,ISNUMBER(L29)=FALSE),0,VLOOKUP(L29,PointTable,M$3,TRUE)),0)</f>
        <v>0</v>
      </c>
      <c r="N29" s="17"/>
      <c r="O29" s="17"/>
      <c r="P29" s="17"/>
      <c r="Q29" s="17"/>
      <c r="R29" s="17"/>
      <c r="S29" s="17"/>
      <c r="T29" s="17"/>
      <c r="U29" s="17"/>
      <c r="V29" s="17"/>
      <c r="W29" s="18"/>
      <c r="X29" s="17"/>
      <c r="Y29" s="17"/>
      <c r="Z29" s="17"/>
      <c r="AA29" s="18"/>
      <c r="AC29" s="19">
        <f t="shared" si="62"/>
        <v>0</v>
      </c>
      <c r="AD29" s="19">
        <f t="shared" si="63"/>
        <v>0</v>
      </c>
      <c r="AE29" s="19">
        <f t="shared" si="64"/>
        <v>0</v>
      </c>
      <c r="AF29" s="19">
        <f t="shared" si="65"/>
        <v>0</v>
      </c>
      <c r="AG29" s="19">
        <f t="shared" si="66"/>
        <v>0</v>
      </c>
      <c r="AH29" s="19">
        <f t="shared" si="67"/>
        <v>0</v>
      </c>
      <c r="AI29" s="19">
        <f t="shared" si="68"/>
        <v>0</v>
      </c>
      <c r="AJ29" s="19">
        <f t="shared" si="69"/>
        <v>0</v>
      </c>
      <c r="AK29" s="19">
        <f t="shared" si="70"/>
        <v>0</v>
      </c>
      <c r="AL29" s="19">
        <f t="shared" si="71"/>
        <v>0</v>
      </c>
      <c r="AM29" s="19">
        <f t="shared" si="26"/>
        <v>0</v>
      </c>
      <c r="AN29" s="19">
        <f t="shared" si="72"/>
        <v>289</v>
      </c>
      <c r="AO29" s="19">
        <f t="shared" si="73"/>
        <v>287</v>
      </c>
      <c r="AP29" s="19">
        <f t="shared" si="74"/>
        <v>287</v>
      </c>
      <c r="AQ29" s="19">
        <f t="shared" si="75"/>
        <v>0</v>
      </c>
      <c r="AR29" s="19">
        <f t="shared" si="27"/>
        <v>0</v>
      </c>
      <c r="AS29" s="19">
        <f t="shared" si="28"/>
        <v>0</v>
      </c>
      <c r="AT29" s="19">
        <f t="shared" si="29"/>
        <v>0</v>
      </c>
      <c r="AU29" s="19">
        <f t="shared" si="30"/>
        <v>0</v>
      </c>
      <c r="AV29" s="19">
        <f t="shared" si="31"/>
        <v>0</v>
      </c>
      <c r="AW29" s="19">
        <f t="shared" si="76"/>
        <v>0</v>
      </c>
      <c r="AX29" s="19">
        <f t="shared" si="77"/>
        <v>0</v>
      </c>
      <c r="AY29" s="19">
        <f t="shared" si="78"/>
        <v>0</v>
      </c>
      <c r="AZ29" s="19">
        <f t="shared" si="79"/>
        <v>0</v>
      </c>
      <c r="BA29" s="19">
        <f t="shared" si="32"/>
        <v>576</v>
      </c>
      <c r="BB29" s="19">
        <f t="shared" si="80"/>
        <v>0</v>
      </c>
      <c r="BC29" s="19">
        <f t="shared" si="81"/>
        <v>0</v>
      </c>
      <c r="BE29" s="20">
        <f t="shared" si="82"/>
        <v>0</v>
      </c>
      <c r="BF29" s="20">
        <f t="shared" si="83"/>
        <v>0</v>
      </c>
      <c r="BG29" s="20">
        <f t="shared" si="84"/>
        <v>0</v>
      </c>
      <c r="BH29" s="20">
        <f t="shared" si="85"/>
        <v>0</v>
      </c>
      <c r="BI29" s="20">
        <f t="shared" si="86"/>
        <v>0</v>
      </c>
      <c r="BJ29" s="20">
        <f t="shared" si="87"/>
        <v>0</v>
      </c>
      <c r="BK29" s="20">
        <f t="shared" si="88"/>
        <v>0</v>
      </c>
      <c r="BL29" s="20">
        <f t="shared" si="89"/>
        <v>0</v>
      </c>
      <c r="BM29" s="20">
        <f t="shared" si="90"/>
        <v>0</v>
      </c>
      <c r="BN29" s="20">
        <f t="shared" si="91"/>
        <v>0</v>
      </c>
      <c r="BO29" s="8">
        <f t="shared" si="42"/>
        <v>0</v>
      </c>
      <c r="BP29" s="8">
        <f>IF('Men''s Epée'!$AN$3=TRUE,G29,0)</f>
        <v>289</v>
      </c>
      <c r="BQ29" s="8">
        <f>IF('Men''s Epée'!$AO$3=TRUE,I29,0)</f>
        <v>287</v>
      </c>
      <c r="BR29" s="8">
        <f>IF('Men''s Epée'!$AP$3=TRUE,K29,0)</f>
        <v>287</v>
      </c>
      <c r="BS29" s="8">
        <f>IF('Men''s Epée'!$AQ$3=TRUE,M29,0)</f>
        <v>0</v>
      </c>
      <c r="BT29" s="8">
        <f t="shared" si="43"/>
        <v>0</v>
      </c>
      <c r="BU29" s="8">
        <f t="shared" si="44"/>
        <v>0</v>
      </c>
      <c r="BV29" s="8">
        <f t="shared" si="45"/>
        <v>0</v>
      </c>
      <c r="BW29" s="8">
        <f t="shared" si="46"/>
        <v>0</v>
      </c>
      <c r="BX29" s="8">
        <f t="shared" si="47"/>
        <v>0</v>
      </c>
      <c r="BY29" s="20">
        <f t="shared" si="92"/>
        <v>0</v>
      </c>
      <c r="BZ29" s="20">
        <f t="shared" si="93"/>
        <v>0</v>
      </c>
      <c r="CA29" s="20">
        <f t="shared" si="94"/>
        <v>0</v>
      </c>
      <c r="CB29" s="20">
        <f t="shared" si="95"/>
        <v>0</v>
      </c>
      <c r="CC29" s="8">
        <f t="shared" si="48"/>
        <v>576</v>
      </c>
      <c r="CD29" s="8">
        <f t="shared" si="96"/>
        <v>0</v>
      </c>
      <c r="CE29" s="8">
        <f t="shared" si="97"/>
        <v>0</v>
      </c>
      <c r="CF29" s="8">
        <f t="shared" si="98"/>
        <v>576</v>
      </c>
    </row>
    <row r="30" spans="1:84" ht="13.5">
      <c r="A30" s="11" t="str">
        <f t="shared" si="0"/>
        <v>27</v>
      </c>
      <c r="B30" s="11">
        <f t="shared" si="61"/>
      </c>
      <c r="C30" s="12" t="s">
        <v>378</v>
      </c>
      <c r="D30" s="30">
        <v>1969</v>
      </c>
      <c r="E30" s="41">
        <f>ROUND(IF('Men''s Epée'!$A$3=1,AM30+BA30,BO30+CC30),0)</f>
        <v>562</v>
      </c>
      <c r="F30" s="14">
        <v>27</v>
      </c>
      <c r="G30" s="16">
        <f>IF(OR('Men''s Epée'!$A$3=1,'Men''s Epée'!$AN$3=TRUE),IF(OR(F30&gt;=49,ISNUMBER(F30)=FALSE),0,VLOOKUP(F30,PointTable,G$3,TRUE)),0)</f>
        <v>285</v>
      </c>
      <c r="H30" s="15">
        <v>31</v>
      </c>
      <c r="I30" s="16">
        <f>IF(OR('Men''s Epée'!$A$3=1,'Men''s Epée'!$AO$3=TRUE),IF(OR(H30&gt;=49,ISNUMBER(H30)=FALSE),0,VLOOKUP(H30,PointTable,I$3,TRUE)),0)</f>
        <v>277</v>
      </c>
      <c r="J30" s="15" t="s">
        <v>4</v>
      </c>
      <c r="K30" s="16">
        <f>IF(OR('Men''s Epée'!$A$3=1,'Men''s Epée'!$AP$3=TRUE),IF(OR(J30&gt;=33,ISNUMBER(J30)=FALSE),0,VLOOKUP(J30,PointTable,K$3,TRUE)),0)</f>
        <v>0</v>
      </c>
      <c r="L30" s="15" t="s">
        <v>4</v>
      </c>
      <c r="M30" s="16">
        <f>IF(OR('Men''s Epée'!$A$3=1,'Men''s Epée'!$AQ$3=TRUE),IF(OR(L30&gt;=49,ISNUMBER(L30)=FALSE),0,VLOOKUP(L30,PointTable,M$3,TRUE)),0)</f>
        <v>0</v>
      </c>
      <c r="N30" s="17"/>
      <c r="O30" s="17"/>
      <c r="P30" s="17"/>
      <c r="Q30" s="17"/>
      <c r="R30" s="17"/>
      <c r="S30" s="17"/>
      <c r="T30" s="17"/>
      <c r="U30" s="17"/>
      <c r="V30" s="17"/>
      <c r="W30" s="18"/>
      <c r="X30" s="17"/>
      <c r="Y30" s="17"/>
      <c r="Z30" s="17"/>
      <c r="AA30" s="18"/>
      <c r="AC30" s="19">
        <f t="shared" si="62"/>
        <v>0</v>
      </c>
      <c r="AD30" s="19">
        <f t="shared" si="63"/>
        <v>0</v>
      </c>
      <c r="AE30" s="19">
        <f t="shared" si="64"/>
        <v>0</v>
      </c>
      <c r="AF30" s="19">
        <f t="shared" si="65"/>
        <v>0</v>
      </c>
      <c r="AG30" s="19">
        <f t="shared" si="66"/>
        <v>0</v>
      </c>
      <c r="AH30" s="19">
        <f t="shared" si="67"/>
        <v>0</v>
      </c>
      <c r="AI30" s="19">
        <f t="shared" si="68"/>
        <v>0</v>
      </c>
      <c r="AJ30" s="19">
        <f t="shared" si="69"/>
        <v>0</v>
      </c>
      <c r="AK30" s="19">
        <f t="shared" si="70"/>
        <v>0</v>
      </c>
      <c r="AL30" s="19">
        <f t="shared" si="71"/>
        <v>0</v>
      </c>
      <c r="AM30" s="19">
        <f t="shared" si="26"/>
        <v>0</v>
      </c>
      <c r="AN30" s="19">
        <f t="shared" si="72"/>
        <v>285</v>
      </c>
      <c r="AO30" s="19">
        <f t="shared" si="73"/>
        <v>277</v>
      </c>
      <c r="AP30" s="19">
        <f t="shared" si="74"/>
        <v>0</v>
      </c>
      <c r="AQ30" s="19">
        <f t="shared" si="75"/>
        <v>0</v>
      </c>
      <c r="AR30" s="19">
        <f t="shared" si="27"/>
        <v>0</v>
      </c>
      <c r="AS30" s="19">
        <f t="shared" si="28"/>
        <v>0</v>
      </c>
      <c r="AT30" s="19">
        <f t="shared" si="29"/>
        <v>0</v>
      </c>
      <c r="AU30" s="19">
        <f t="shared" si="30"/>
        <v>0</v>
      </c>
      <c r="AV30" s="19">
        <f t="shared" si="31"/>
        <v>0</v>
      </c>
      <c r="AW30" s="19">
        <f t="shared" si="76"/>
        <v>0</v>
      </c>
      <c r="AX30" s="19">
        <f t="shared" si="77"/>
        <v>0</v>
      </c>
      <c r="AY30" s="19">
        <f t="shared" si="78"/>
        <v>0</v>
      </c>
      <c r="AZ30" s="19">
        <f t="shared" si="79"/>
        <v>0</v>
      </c>
      <c r="BA30" s="19">
        <f t="shared" si="32"/>
        <v>562</v>
      </c>
      <c r="BB30" s="19">
        <f t="shared" si="80"/>
        <v>0</v>
      </c>
      <c r="BC30" s="19">
        <f t="shared" si="81"/>
        <v>0</v>
      </c>
      <c r="BE30" s="20">
        <f t="shared" si="82"/>
        <v>0</v>
      </c>
      <c r="BF30" s="20">
        <f t="shared" si="83"/>
        <v>0</v>
      </c>
      <c r="BG30" s="20">
        <f t="shared" si="84"/>
        <v>0</v>
      </c>
      <c r="BH30" s="20">
        <f t="shared" si="85"/>
        <v>0</v>
      </c>
      <c r="BI30" s="20">
        <f t="shared" si="86"/>
        <v>0</v>
      </c>
      <c r="BJ30" s="20">
        <f t="shared" si="87"/>
        <v>0</v>
      </c>
      <c r="BK30" s="20">
        <f t="shared" si="88"/>
        <v>0</v>
      </c>
      <c r="BL30" s="20">
        <f t="shared" si="89"/>
        <v>0</v>
      </c>
      <c r="BM30" s="20">
        <f t="shared" si="90"/>
        <v>0</v>
      </c>
      <c r="BN30" s="20">
        <f t="shared" si="91"/>
        <v>0</v>
      </c>
      <c r="BO30" s="8">
        <f t="shared" si="42"/>
        <v>0</v>
      </c>
      <c r="BP30" s="8">
        <f>IF('Men''s Epée'!$AN$3=TRUE,G30,0)</f>
        <v>285</v>
      </c>
      <c r="BQ30" s="8">
        <f>IF('Men''s Epée'!$AO$3=TRUE,I30,0)</f>
        <v>277</v>
      </c>
      <c r="BR30" s="8">
        <f>IF('Men''s Epée'!$AP$3=TRUE,K30,0)</f>
        <v>0</v>
      </c>
      <c r="BS30" s="8">
        <f>IF('Men''s Epée'!$AQ$3=TRUE,M30,0)</f>
        <v>0</v>
      </c>
      <c r="BT30" s="8">
        <f t="shared" si="43"/>
        <v>0</v>
      </c>
      <c r="BU30" s="8">
        <f t="shared" si="44"/>
        <v>0</v>
      </c>
      <c r="BV30" s="8">
        <f t="shared" si="45"/>
        <v>0</v>
      </c>
      <c r="BW30" s="8">
        <f t="shared" si="46"/>
        <v>0</v>
      </c>
      <c r="BX30" s="8">
        <f t="shared" si="47"/>
        <v>0</v>
      </c>
      <c r="BY30" s="20">
        <f t="shared" si="92"/>
        <v>0</v>
      </c>
      <c r="BZ30" s="20">
        <f t="shared" si="93"/>
        <v>0</v>
      </c>
      <c r="CA30" s="20">
        <f t="shared" si="94"/>
        <v>0</v>
      </c>
      <c r="CB30" s="20">
        <f t="shared" si="95"/>
        <v>0</v>
      </c>
      <c r="CC30" s="8">
        <f t="shared" si="48"/>
        <v>562</v>
      </c>
      <c r="CD30" s="8">
        <f t="shared" si="96"/>
        <v>0</v>
      </c>
      <c r="CE30" s="8">
        <f t="shared" si="97"/>
        <v>0</v>
      </c>
      <c r="CF30" s="8">
        <f t="shared" si="98"/>
        <v>562</v>
      </c>
    </row>
    <row r="31" spans="1:84" ht="13.5">
      <c r="A31" s="11" t="str">
        <f t="shared" si="0"/>
        <v>28</v>
      </c>
      <c r="B31" s="11">
        <f t="shared" si="61"/>
      </c>
      <c r="C31" s="12" t="s">
        <v>204</v>
      </c>
      <c r="D31" s="13">
        <v>1972</v>
      </c>
      <c r="E31" s="41">
        <f>ROUND(IF('Men''s Epée'!$A$3=1,AM31+BA31,BO31+CC31),0)</f>
        <v>530</v>
      </c>
      <c r="F31" s="14" t="s">
        <v>4</v>
      </c>
      <c r="G31" s="16">
        <f>IF(OR('Men''s Epée'!$A$3=1,'Men''s Epée'!$AN$3=TRUE),IF(OR(F31&gt;=49,ISNUMBER(F31)=FALSE),0,VLOOKUP(F31,PointTable,G$3,TRUE)),0)</f>
        <v>0</v>
      </c>
      <c r="H31" s="15" t="s">
        <v>4</v>
      </c>
      <c r="I31" s="16">
        <f>IF(OR('Men''s Epée'!$A$3=1,'Men''s Epée'!$AO$3=TRUE),IF(OR(H31&gt;=49,ISNUMBER(H31)=FALSE),0,VLOOKUP(H31,PointTable,I$3,TRUE)),0)</f>
        <v>0</v>
      </c>
      <c r="J31" s="15" t="s">
        <v>4</v>
      </c>
      <c r="K31" s="16">
        <f>IF(OR('Men''s Epée'!$A$3=1,'Men''s Epée'!$AP$3=TRUE),IF(OR(J31&gt;=33,ISNUMBER(J31)=FALSE),0,VLOOKUP(J31,PointTable,K$3,TRUE)),0)</f>
        <v>0</v>
      </c>
      <c r="L31" s="15">
        <v>10</v>
      </c>
      <c r="M31" s="16">
        <f>IF(OR('Men''s Epée'!$A$3=1,'Men''s Epée'!$AQ$3=TRUE),IF(OR(L31&gt;=49,ISNUMBER(L31)=FALSE),0,VLOOKUP(L31,PointTable,M$3,TRUE)),0)</f>
        <v>530</v>
      </c>
      <c r="N31" s="17"/>
      <c r="O31" s="17"/>
      <c r="P31" s="17"/>
      <c r="Q31" s="17"/>
      <c r="R31" s="17"/>
      <c r="S31" s="17"/>
      <c r="T31" s="17"/>
      <c r="U31" s="17"/>
      <c r="V31" s="17"/>
      <c r="W31" s="18"/>
      <c r="X31" s="17"/>
      <c r="Y31" s="17"/>
      <c r="Z31" s="17"/>
      <c r="AA31" s="18"/>
      <c r="AC31" s="19">
        <f t="shared" si="62"/>
        <v>0</v>
      </c>
      <c r="AD31" s="19">
        <f t="shared" si="63"/>
        <v>0</v>
      </c>
      <c r="AE31" s="19">
        <f t="shared" si="64"/>
        <v>0</v>
      </c>
      <c r="AF31" s="19">
        <f t="shared" si="65"/>
        <v>0</v>
      </c>
      <c r="AG31" s="19">
        <f t="shared" si="66"/>
        <v>0</v>
      </c>
      <c r="AH31" s="19">
        <f t="shared" si="67"/>
        <v>0</v>
      </c>
      <c r="AI31" s="19">
        <f t="shared" si="68"/>
        <v>0</v>
      </c>
      <c r="AJ31" s="19">
        <f t="shared" si="69"/>
        <v>0</v>
      </c>
      <c r="AK31" s="19">
        <f t="shared" si="70"/>
        <v>0</v>
      </c>
      <c r="AL31" s="19">
        <f t="shared" si="71"/>
        <v>0</v>
      </c>
      <c r="AM31" s="19">
        <f t="shared" si="26"/>
        <v>0</v>
      </c>
      <c r="AN31" s="19">
        <f t="shared" si="72"/>
        <v>0</v>
      </c>
      <c r="AO31" s="19">
        <f t="shared" si="73"/>
        <v>0</v>
      </c>
      <c r="AP31" s="19">
        <f t="shared" si="74"/>
        <v>0</v>
      </c>
      <c r="AQ31" s="19">
        <f t="shared" si="75"/>
        <v>530</v>
      </c>
      <c r="AR31" s="19">
        <f t="shared" si="27"/>
        <v>0</v>
      </c>
      <c r="AS31" s="19">
        <f t="shared" si="28"/>
        <v>0</v>
      </c>
      <c r="AT31" s="19">
        <f t="shared" si="29"/>
        <v>0</v>
      </c>
      <c r="AU31" s="19">
        <f t="shared" si="30"/>
        <v>0</v>
      </c>
      <c r="AV31" s="19">
        <f t="shared" si="31"/>
        <v>0</v>
      </c>
      <c r="AW31" s="19">
        <f t="shared" si="76"/>
        <v>0</v>
      </c>
      <c r="AX31" s="19">
        <f t="shared" si="77"/>
        <v>0</v>
      </c>
      <c r="AY31" s="19">
        <f t="shared" si="78"/>
        <v>0</v>
      </c>
      <c r="AZ31" s="19">
        <f t="shared" si="79"/>
        <v>0</v>
      </c>
      <c r="BA31" s="19">
        <f t="shared" si="32"/>
        <v>530</v>
      </c>
      <c r="BB31" s="19">
        <f t="shared" si="80"/>
        <v>0</v>
      </c>
      <c r="BC31" s="19">
        <f t="shared" si="81"/>
        <v>0</v>
      </c>
      <c r="BE31" s="20">
        <f t="shared" si="82"/>
        <v>0</v>
      </c>
      <c r="BF31" s="20">
        <f t="shared" si="83"/>
        <v>0</v>
      </c>
      <c r="BG31" s="20">
        <f t="shared" si="84"/>
        <v>0</v>
      </c>
      <c r="BH31" s="20">
        <f t="shared" si="85"/>
        <v>0</v>
      </c>
      <c r="BI31" s="20">
        <f t="shared" si="86"/>
        <v>0</v>
      </c>
      <c r="BJ31" s="20">
        <f t="shared" si="87"/>
        <v>0</v>
      </c>
      <c r="BK31" s="20">
        <f t="shared" si="88"/>
        <v>0</v>
      </c>
      <c r="BL31" s="20">
        <f t="shared" si="89"/>
        <v>0</v>
      </c>
      <c r="BM31" s="20">
        <f t="shared" si="90"/>
        <v>0</v>
      </c>
      <c r="BN31" s="20">
        <f t="shared" si="91"/>
        <v>0</v>
      </c>
      <c r="BO31" s="8">
        <f t="shared" si="42"/>
        <v>0</v>
      </c>
      <c r="BP31" s="8">
        <f>IF('Men''s Epée'!$AN$3=TRUE,G31,0)</f>
        <v>0</v>
      </c>
      <c r="BQ31" s="8">
        <f>IF('Men''s Epée'!$AO$3=TRUE,I31,0)</f>
        <v>0</v>
      </c>
      <c r="BR31" s="8">
        <f>IF('Men''s Epée'!$AP$3=TRUE,K31,0)</f>
        <v>0</v>
      </c>
      <c r="BS31" s="8">
        <f>IF('Men''s Epée'!$AQ$3=TRUE,M31,0)</f>
        <v>530</v>
      </c>
      <c r="BT31" s="8">
        <f t="shared" si="43"/>
        <v>0</v>
      </c>
      <c r="BU31" s="8">
        <f t="shared" si="44"/>
        <v>0</v>
      </c>
      <c r="BV31" s="8">
        <f t="shared" si="45"/>
        <v>0</v>
      </c>
      <c r="BW31" s="8">
        <f t="shared" si="46"/>
        <v>0</v>
      </c>
      <c r="BX31" s="8">
        <f t="shared" si="47"/>
        <v>0</v>
      </c>
      <c r="BY31" s="20">
        <f t="shared" si="92"/>
        <v>0</v>
      </c>
      <c r="BZ31" s="20">
        <f t="shared" si="93"/>
        <v>0</v>
      </c>
      <c r="CA31" s="20">
        <f t="shared" si="94"/>
        <v>0</v>
      </c>
      <c r="CB31" s="20">
        <f t="shared" si="95"/>
        <v>0</v>
      </c>
      <c r="CC31" s="8">
        <f t="shared" si="48"/>
        <v>530</v>
      </c>
      <c r="CD31" s="8">
        <f t="shared" si="96"/>
        <v>0</v>
      </c>
      <c r="CE31" s="8">
        <f t="shared" si="97"/>
        <v>0</v>
      </c>
      <c r="CF31" s="8">
        <f t="shared" si="98"/>
        <v>530</v>
      </c>
    </row>
    <row r="32" spans="1:84" ht="13.5">
      <c r="A32" s="11" t="str">
        <f t="shared" si="0"/>
        <v>29</v>
      </c>
      <c r="B32" s="11">
        <f t="shared" si="61"/>
      </c>
      <c r="C32" s="12" t="s">
        <v>365</v>
      </c>
      <c r="D32" s="13">
        <v>1983</v>
      </c>
      <c r="E32" s="41">
        <f>ROUND(IF('Men''s Epée'!$A$3=1,AM32+BA32,BO32+CC32),0)</f>
        <v>506</v>
      </c>
      <c r="F32" s="14" t="s">
        <v>4</v>
      </c>
      <c r="G32" s="16">
        <f>IF(OR('Men''s Epée'!$A$3=1,'Men''s Epée'!$AN$3=TRUE),IF(OR(F32&gt;=49,ISNUMBER(F32)=FALSE),0,VLOOKUP(F32,PointTable,G$3,TRUE)),0)</f>
        <v>0</v>
      </c>
      <c r="H32" s="15" t="s">
        <v>4</v>
      </c>
      <c r="I32" s="16">
        <f>IF(OR('Men''s Epée'!$A$3=1,'Men''s Epée'!$AO$3=TRUE),IF(OR(H32&gt;=49,ISNUMBER(H32)=FALSE),0,VLOOKUP(H32,PointTable,I$3,TRUE)),0)</f>
        <v>0</v>
      </c>
      <c r="J32" s="15">
        <v>13</v>
      </c>
      <c r="K32" s="16">
        <f>IF(OR('Men''s Epée'!$A$3=1,'Men''s Epée'!$AP$3=TRUE),IF(OR(J32&gt;=33,ISNUMBER(J32)=FALSE),0,VLOOKUP(J32,PointTable,K$3,TRUE)),0)</f>
        <v>506</v>
      </c>
      <c r="L32" s="15" t="s">
        <v>4</v>
      </c>
      <c r="M32" s="16">
        <f>IF(OR('Men''s Epée'!$A$3=1,'Men''s Epée'!$AQ$3=TRUE),IF(OR(L32&gt;=49,ISNUMBER(L32)=FALSE),0,VLOOKUP(L32,PointTable,M$3,TRUE)),0)</f>
        <v>0</v>
      </c>
      <c r="N32" s="17"/>
      <c r="O32" s="17"/>
      <c r="P32" s="17"/>
      <c r="Q32" s="17"/>
      <c r="R32" s="17"/>
      <c r="S32" s="17"/>
      <c r="T32" s="17"/>
      <c r="U32" s="17"/>
      <c r="V32" s="17"/>
      <c r="W32" s="18"/>
      <c r="X32" s="17"/>
      <c r="Y32" s="17"/>
      <c r="Z32" s="17"/>
      <c r="AA32" s="18"/>
      <c r="AC32" s="19">
        <f t="shared" si="62"/>
        <v>0</v>
      </c>
      <c r="AD32" s="19">
        <f t="shared" si="63"/>
        <v>0</v>
      </c>
      <c r="AE32" s="19">
        <f t="shared" si="64"/>
        <v>0</v>
      </c>
      <c r="AF32" s="19">
        <f t="shared" si="65"/>
        <v>0</v>
      </c>
      <c r="AG32" s="19">
        <f t="shared" si="66"/>
        <v>0</v>
      </c>
      <c r="AH32" s="19">
        <f t="shared" si="67"/>
        <v>0</v>
      </c>
      <c r="AI32" s="19">
        <f t="shared" si="68"/>
        <v>0</v>
      </c>
      <c r="AJ32" s="19">
        <f t="shared" si="69"/>
        <v>0</v>
      </c>
      <c r="AK32" s="19">
        <f t="shared" si="70"/>
        <v>0</v>
      </c>
      <c r="AL32" s="19">
        <f t="shared" si="71"/>
        <v>0</v>
      </c>
      <c r="AM32" s="19">
        <f t="shared" si="26"/>
        <v>0</v>
      </c>
      <c r="AN32" s="19">
        <f t="shared" si="72"/>
        <v>0</v>
      </c>
      <c r="AO32" s="19">
        <f t="shared" si="73"/>
        <v>0</v>
      </c>
      <c r="AP32" s="19">
        <f t="shared" si="74"/>
        <v>506</v>
      </c>
      <c r="AQ32" s="19">
        <f t="shared" si="75"/>
        <v>0</v>
      </c>
      <c r="AR32" s="19">
        <f t="shared" si="27"/>
        <v>0</v>
      </c>
      <c r="AS32" s="19">
        <f t="shared" si="28"/>
        <v>0</v>
      </c>
      <c r="AT32" s="19">
        <f t="shared" si="29"/>
        <v>0</v>
      </c>
      <c r="AU32" s="19">
        <f t="shared" si="30"/>
        <v>0</v>
      </c>
      <c r="AV32" s="19">
        <f t="shared" si="31"/>
        <v>0</v>
      </c>
      <c r="AW32" s="19">
        <f t="shared" si="76"/>
        <v>0</v>
      </c>
      <c r="AX32" s="19">
        <f t="shared" si="77"/>
        <v>0</v>
      </c>
      <c r="AY32" s="19">
        <f t="shared" si="78"/>
        <v>0</v>
      </c>
      <c r="AZ32" s="19">
        <f t="shared" si="79"/>
        <v>0</v>
      </c>
      <c r="BA32" s="19">
        <f t="shared" si="32"/>
        <v>506</v>
      </c>
      <c r="BB32" s="19">
        <f t="shared" si="80"/>
        <v>0</v>
      </c>
      <c r="BC32" s="19">
        <f t="shared" si="81"/>
        <v>0</v>
      </c>
      <c r="BE32" s="20">
        <f t="shared" si="82"/>
        <v>0</v>
      </c>
      <c r="BF32" s="20">
        <f t="shared" si="83"/>
        <v>0</v>
      </c>
      <c r="BG32" s="20">
        <f t="shared" si="84"/>
        <v>0</v>
      </c>
      <c r="BH32" s="20">
        <f t="shared" si="85"/>
        <v>0</v>
      </c>
      <c r="BI32" s="20">
        <f t="shared" si="86"/>
        <v>0</v>
      </c>
      <c r="BJ32" s="20">
        <f t="shared" si="87"/>
        <v>0</v>
      </c>
      <c r="BK32" s="20">
        <f t="shared" si="88"/>
        <v>0</v>
      </c>
      <c r="BL32" s="20">
        <f t="shared" si="89"/>
        <v>0</v>
      </c>
      <c r="BM32" s="20">
        <f t="shared" si="90"/>
        <v>0</v>
      </c>
      <c r="BN32" s="20">
        <f t="shared" si="91"/>
        <v>0</v>
      </c>
      <c r="BO32" s="8">
        <f t="shared" si="42"/>
        <v>0</v>
      </c>
      <c r="BP32" s="8">
        <f>IF('Men''s Epée'!$AN$3=TRUE,G32,0)</f>
        <v>0</v>
      </c>
      <c r="BQ32" s="8">
        <f>IF('Men''s Epée'!$AO$3=TRUE,I32,0)</f>
        <v>0</v>
      </c>
      <c r="BR32" s="8">
        <f>IF('Men''s Epée'!$AP$3=TRUE,K32,0)</f>
        <v>506</v>
      </c>
      <c r="BS32" s="8">
        <f>IF('Men''s Epée'!$AQ$3=TRUE,M32,0)</f>
        <v>0</v>
      </c>
      <c r="BT32" s="8">
        <f t="shared" si="43"/>
        <v>0</v>
      </c>
      <c r="BU32" s="8">
        <f t="shared" si="44"/>
        <v>0</v>
      </c>
      <c r="BV32" s="8">
        <f t="shared" si="45"/>
        <v>0</v>
      </c>
      <c r="BW32" s="8">
        <f t="shared" si="46"/>
        <v>0</v>
      </c>
      <c r="BX32" s="8">
        <f t="shared" si="47"/>
        <v>0</v>
      </c>
      <c r="BY32" s="20">
        <f t="shared" si="92"/>
        <v>0</v>
      </c>
      <c r="BZ32" s="20">
        <f t="shared" si="93"/>
        <v>0</v>
      </c>
      <c r="CA32" s="20">
        <f t="shared" si="94"/>
        <v>0</v>
      </c>
      <c r="CB32" s="20">
        <f t="shared" si="95"/>
        <v>0</v>
      </c>
      <c r="CC32" s="8">
        <f t="shared" si="48"/>
        <v>506</v>
      </c>
      <c r="CD32" s="8">
        <f t="shared" si="96"/>
        <v>0</v>
      </c>
      <c r="CE32" s="8">
        <f t="shared" si="97"/>
        <v>0</v>
      </c>
      <c r="CF32" s="8">
        <f t="shared" si="98"/>
        <v>506</v>
      </c>
    </row>
    <row r="33" spans="1:84" ht="13.5">
      <c r="A33" s="11" t="str">
        <f t="shared" si="0"/>
        <v>30</v>
      </c>
      <c r="B33" s="11">
        <f t="shared" si="61"/>
      </c>
      <c r="C33" s="12" t="s">
        <v>37</v>
      </c>
      <c r="D33" s="13">
        <v>1964</v>
      </c>
      <c r="E33" s="41">
        <f>ROUND(IF('Men''s Epée'!$A$3=1,AM33+BA33,BO33+CC33),0)</f>
        <v>500</v>
      </c>
      <c r="F33" s="14" t="s">
        <v>4</v>
      </c>
      <c r="G33" s="16">
        <f>IF(OR('Men''s Epée'!$A$3=1,'Men''s Epée'!$AN$3=TRUE),IF(OR(F33&gt;=49,ISNUMBER(F33)=FALSE),0,VLOOKUP(F33,PointTable,G$3,TRUE)),0)</f>
        <v>0</v>
      </c>
      <c r="H33" s="15" t="s">
        <v>4</v>
      </c>
      <c r="I33" s="16">
        <f>IF(OR('Men''s Epée'!$A$3=1,'Men''s Epée'!$AO$3=TRUE),IF(OR(H33&gt;=49,ISNUMBER(H33)=FALSE),0,VLOOKUP(H33,PointTable,I$3,TRUE)),0)</f>
        <v>0</v>
      </c>
      <c r="J33" s="15">
        <v>16</v>
      </c>
      <c r="K33" s="16">
        <f>IF(OR('Men''s Epée'!$A$3=1,'Men''s Epée'!$AP$3=TRUE),IF(OR(J33&gt;=33,ISNUMBER(J33)=FALSE),0,VLOOKUP(J33,PointTable,K$3,TRUE)),0)</f>
        <v>500</v>
      </c>
      <c r="L33" s="15" t="s">
        <v>4</v>
      </c>
      <c r="M33" s="16">
        <f>IF(OR('Men''s Epée'!$A$3=1,'Men''s Epée'!$AQ$3=TRUE),IF(OR(L33&gt;=49,ISNUMBER(L33)=FALSE),0,VLOOKUP(L33,PointTable,M$3,TRUE)),0)</f>
        <v>0</v>
      </c>
      <c r="N33" s="17"/>
      <c r="O33" s="17"/>
      <c r="P33" s="17"/>
      <c r="Q33" s="17"/>
      <c r="R33" s="17"/>
      <c r="S33" s="17"/>
      <c r="T33" s="17"/>
      <c r="U33" s="17"/>
      <c r="V33" s="17"/>
      <c r="W33" s="18"/>
      <c r="X33" s="17"/>
      <c r="Y33" s="17"/>
      <c r="Z33" s="17"/>
      <c r="AA33" s="18"/>
      <c r="AC33" s="19">
        <f t="shared" si="62"/>
        <v>0</v>
      </c>
      <c r="AD33" s="19">
        <f t="shared" si="63"/>
        <v>0</v>
      </c>
      <c r="AE33" s="19">
        <f t="shared" si="64"/>
        <v>0</v>
      </c>
      <c r="AF33" s="19">
        <f t="shared" si="65"/>
        <v>0</v>
      </c>
      <c r="AG33" s="19">
        <f t="shared" si="66"/>
        <v>0</v>
      </c>
      <c r="AH33" s="19">
        <f t="shared" si="67"/>
        <v>0</v>
      </c>
      <c r="AI33" s="19">
        <f t="shared" si="68"/>
        <v>0</v>
      </c>
      <c r="AJ33" s="19">
        <f t="shared" si="69"/>
        <v>0</v>
      </c>
      <c r="AK33" s="19">
        <f t="shared" si="70"/>
        <v>0</v>
      </c>
      <c r="AL33" s="19">
        <f t="shared" si="71"/>
        <v>0</v>
      </c>
      <c r="AM33" s="19">
        <f t="shared" si="26"/>
        <v>0</v>
      </c>
      <c r="AN33" s="19">
        <f t="shared" si="72"/>
        <v>0</v>
      </c>
      <c r="AO33" s="19">
        <f t="shared" si="73"/>
        <v>0</v>
      </c>
      <c r="AP33" s="19">
        <f t="shared" si="74"/>
        <v>500</v>
      </c>
      <c r="AQ33" s="19">
        <f t="shared" si="75"/>
        <v>0</v>
      </c>
      <c r="AR33" s="19">
        <f t="shared" si="27"/>
        <v>0</v>
      </c>
      <c r="AS33" s="19">
        <f t="shared" si="28"/>
        <v>0</v>
      </c>
      <c r="AT33" s="19">
        <f t="shared" si="29"/>
        <v>0</v>
      </c>
      <c r="AU33" s="19">
        <f t="shared" si="30"/>
        <v>0</v>
      </c>
      <c r="AV33" s="19">
        <f t="shared" si="31"/>
        <v>0</v>
      </c>
      <c r="AW33" s="19">
        <f t="shared" si="76"/>
        <v>0</v>
      </c>
      <c r="AX33" s="19">
        <f t="shared" si="77"/>
        <v>0</v>
      </c>
      <c r="AY33" s="19">
        <f t="shared" si="78"/>
        <v>0</v>
      </c>
      <c r="AZ33" s="19">
        <f t="shared" si="79"/>
        <v>0</v>
      </c>
      <c r="BA33" s="19">
        <f t="shared" si="32"/>
        <v>500</v>
      </c>
      <c r="BB33" s="19">
        <f t="shared" si="80"/>
        <v>0</v>
      </c>
      <c r="BC33" s="19">
        <f t="shared" si="81"/>
        <v>0</v>
      </c>
      <c r="BE33" s="20">
        <f t="shared" si="82"/>
        <v>0</v>
      </c>
      <c r="BF33" s="20">
        <f t="shared" si="83"/>
        <v>0</v>
      </c>
      <c r="BG33" s="20">
        <f t="shared" si="84"/>
        <v>0</v>
      </c>
      <c r="BH33" s="20">
        <f t="shared" si="85"/>
        <v>0</v>
      </c>
      <c r="BI33" s="20">
        <f t="shared" si="86"/>
        <v>0</v>
      </c>
      <c r="BJ33" s="20">
        <f t="shared" si="87"/>
        <v>0</v>
      </c>
      <c r="BK33" s="20">
        <f t="shared" si="88"/>
        <v>0</v>
      </c>
      <c r="BL33" s="20">
        <f t="shared" si="89"/>
        <v>0</v>
      </c>
      <c r="BM33" s="20">
        <f t="shared" si="90"/>
        <v>0</v>
      </c>
      <c r="BN33" s="20">
        <f t="shared" si="91"/>
        <v>0</v>
      </c>
      <c r="BO33" s="8">
        <f t="shared" si="42"/>
        <v>0</v>
      </c>
      <c r="BP33" s="8">
        <f>IF('Men''s Epée'!$AN$3=TRUE,G33,0)</f>
        <v>0</v>
      </c>
      <c r="BQ33" s="8">
        <f>IF('Men''s Epée'!$AO$3=TRUE,I33,0)</f>
        <v>0</v>
      </c>
      <c r="BR33" s="8">
        <f>IF('Men''s Epée'!$AP$3=TRUE,K33,0)</f>
        <v>500</v>
      </c>
      <c r="BS33" s="8">
        <f>IF('Men''s Epée'!$AQ$3=TRUE,M33,0)</f>
        <v>0</v>
      </c>
      <c r="BT33" s="8">
        <f t="shared" si="43"/>
        <v>0</v>
      </c>
      <c r="BU33" s="8">
        <f t="shared" si="44"/>
        <v>0</v>
      </c>
      <c r="BV33" s="8">
        <f t="shared" si="45"/>
        <v>0</v>
      </c>
      <c r="BW33" s="8">
        <f t="shared" si="46"/>
        <v>0</v>
      </c>
      <c r="BX33" s="8">
        <f t="shared" si="47"/>
        <v>0</v>
      </c>
      <c r="BY33" s="20">
        <f t="shared" si="92"/>
        <v>0</v>
      </c>
      <c r="BZ33" s="20">
        <f t="shared" si="93"/>
        <v>0</v>
      </c>
      <c r="CA33" s="20">
        <f t="shared" si="94"/>
        <v>0</v>
      </c>
      <c r="CB33" s="20">
        <f t="shared" si="95"/>
        <v>0</v>
      </c>
      <c r="CC33" s="8">
        <f t="shared" si="48"/>
        <v>500</v>
      </c>
      <c r="CD33" s="8">
        <f t="shared" si="96"/>
        <v>0</v>
      </c>
      <c r="CE33" s="8">
        <f t="shared" si="97"/>
        <v>0</v>
      </c>
      <c r="CF33" s="8">
        <f t="shared" si="98"/>
        <v>500</v>
      </c>
    </row>
    <row r="34" spans="1:84" ht="13.5">
      <c r="A34" s="11" t="str">
        <f t="shared" si="0"/>
        <v>31</v>
      </c>
      <c r="B34" s="11" t="str">
        <f t="shared" si="61"/>
        <v>#</v>
      </c>
      <c r="C34" s="12" t="s">
        <v>255</v>
      </c>
      <c r="D34" s="13">
        <v>1984</v>
      </c>
      <c r="E34" s="41">
        <f>ROUND(IF('Men''s Epée'!$A$3=1,AM34+BA34,BO34+CC34),0)</f>
        <v>346</v>
      </c>
      <c r="F34" s="14">
        <v>19</v>
      </c>
      <c r="G34" s="16">
        <f>IF(OR('Men''s Epée'!$A$3=1,'Men''s Epée'!$AN$3=TRUE),IF(OR(F34&gt;=49,ISNUMBER(F34)=FALSE),0,VLOOKUP(F34,PointTable,G$3,TRUE)),0)</f>
        <v>346</v>
      </c>
      <c r="H34" s="15" t="s">
        <v>4</v>
      </c>
      <c r="I34" s="16">
        <f>IF(OR('Men''s Epée'!$A$3=1,'Men''s Epée'!$AO$3=TRUE),IF(OR(H34&gt;=49,ISNUMBER(H34)=FALSE),0,VLOOKUP(H34,PointTable,I$3,TRUE)),0)</f>
        <v>0</v>
      </c>
      <c r="J34" s="15" t="s">
        <v>4</v>
      </c>
      <c r="K34" s="16">
        <f>IF(OR('Men''s Epée'!$A$3=1,'Men''s Epée'!$AP$3=TRUE),IF(OR(J34&gt;=33,ISNUMBER(J34)=FALSE),0,VLOOKUP(J34,PointTable,K$3,TRUE)),0)</f>
        <v>0</v>
      </c>
      <c r="L34" s="15" t="s">
        <v>4</v>
      </c>
      <c r="M34" s="16">
        <f>IF(OR('Men''s Epée'!$A$3=1,'Men''s Epée'!$AQ$3=TRUE),IF(OR(L34&gt;=49,ISNUMBER(L34)=FALSE),0,VLOOKUP(L34,PointTable,M$3,TRUE)),0)</f>
        <v>0</v>
      </c>
      <c r="N34" s="17"/>
      <c r="O34" s="17"/>
      <c r="P34" s="17"/>
      <c r="Q34" s="17"/>
      <c r="R34" s="17"/>
      <c r="S34" s="17"/>
      <c r="T34" s="17"/>
      <c r="U34" s="17"/>
      <c r="V34" s="17"/>
      <c r="W34" s="18"/>
      <c r="X34" s="17"/>
      <c r="Y34" s="17"/>
      <c r="Z34" s="17"/>
      <c r="AA34" s="18"/>
      <c r="AC34" s="19">
        <f t="shared" si="62"/>
        <v>0</v>
      </c>
      <c r="AD34" s="19">
        <f t="shared" si="63"/>
        <v>0</v>
      </c>
      <c r="AE34" s="19">
        <f t="shared" si="64"/>
        <v>0</v>
      </c>
      <c r="AF34" s="19">
        <f t="shared" si="65"/>
        <v>0</v>
      </c>
      <c r="AG34" s="19">
        <f t="shared" si="66"/>
        <v>0</v>
      </c>
      <c r="AH34" s="19">
        <f t="shared" si="67"/>
        <v>0</v>
      </c>
      <c r="AI34" s="19">
        <f t="shared" si="68"/>
        <v>0</v>
      </c>
      <c r="AJ34" s="19">
        <f t="shared" si="69"/>
        <v>0</v>
      </c>
      <c r="AK34" s="19">
        <f t="shared" si="70"/>
        <v>0</v>
      </c>
      <c r="AL34" s="19">
        <f t="shared" si="71"/>
        <v>0</v>
      </c>
      <c r="AM34" s="19">
        <f t="shared" si="26"/>
        <v>0</v>
      </c>
      <c r="AN34" s="19">
        <f t="shared" si="72"/>
        <v>346</v>
      </c>
      <c r="AO34" s="19">
        <f t="shared" si="73"/>
        <v>0</v>
      </c>
      <c r="AP34" s="19">
        <f t="shared" si="74"/>
        <v>0</v>
      </c>
      <c r="AQ34" s="19">
        <f t="shared" si="75"/>
        <v>0</v>
      </c>
      <c r="AR34" s="19">
        <f t="shared" si="27"/>
        <v>0</v>
      </c>
      <c r="AS34" s="19">
        <f t="shared" si="28"/>
        <v>0</v>
      </c>
      <c r="AT34" s="19">
        <f t="shared" si="29"/>
        <v>0</v>
      </c>
      <c r="AU34" s="19">
        <f t="shared" si="30"/>
        <v>0</v>
      </c>
      <c r="AV34" s="19">
        <f t="shared" si="31"/>
        <v>0</v>
      </c>
      <c r="AW34" s="19">
        <f t="shared" si="76"/>
        <v>0</v>
      </c>
      <c r="AX34" s="19">
        <f t="shared" si="77"/>
        <v>0</v>
      </c>
      <c r="AY34" s="19">
        <f t="shared" si="78"/>
        <v>0</v>
      </c>
      <c r="AZ34" s="19">
        <f t="shared" si="79"/>
        <v>0</v>
      </c>
      <c r="BA34" s="19">
        <f t="shared" si="32"/>
        <v>346</v>
      </c>
      <c r="BB34" s="19">
        <f t="shared" si="80"/>
        <v>0</v>
      </c>
      <c r="BC34" s="19">
        <f t="shared" si="81"/>
        <v>0</v>
      </c>
      <c r="BE34" s="20">
        <f t="shared" si="82"/>
        <v>0</v>
      </c>
      <c r="BF34" s="20">
        <f t="shared" si="83"/>
        <v>0</v>
      </c>
      <c r="BG34" s="20">
        <f t="shared" si="84"/>
        <v>0</v>
      </c>
      <c r="BH34" s="20">
        <f t="shared" si="85"/>
        <v>0</v>
      </c>
      <c r="BI34" s="20">
        <f t="shared" si="86"/>
        <v>0</v>
      </c>
      <c r="BJ34" s="20">
        <f t="shared" si="87"/>
        <v>0</v>
      </c>
      <c r="BK34" s="20">
        <f t="shared" si="88"/>
        <v>0</v>
      </c>
      <c r="BL34" s="20">
        <f t="shared" si="89"/>
        <v>0</v>
      </c>
      <c r="BM34" s="20">
        <f t="shared" si="90"/>
        <v>0</v>
      </c>
      <c r="BN34" s="20">
        <f t="shared" si="91"/>
        <v>0</v>
      </c>
      <c r="BO34" s="8">
        <f t="shared" si="42"/>
        <v>0</v>
      </c>
      <c r="BP34" s="8">
        <f>IF('Men''s Epée'!$AN$3=TRUE,G34,0)</f>
        <v>346</v>
      </c>
      <c r="BQ34" s="8">
        <f>IF('Men''s Epée'!$AO$3=TRUE,I34,0)</f>
        <v>0</v>
      </c>
      <c r="BR34" s="8">
        <f>IF('Men''s Epée'!$AP$3=TRUE,K34,0)</f>
        <v>0</v>
      </c>
      <c r="BS34" s="8">
        <f>IF('Men''s Epée'!$AQ$3=TRUE,M34,0)</f>
        <v>0</v>
      </c>
      <c r="BT34" s="8">
        <f t="shared" si="43"/>
        <v>0</v>
      </c>
      <c r="BU34" s="8">
        <f t="shared" si="44"/>
        <v>0</v>
      </c>
      <c r="BV34" s="8">
        <f t="shared" si="45"/>
        <v>0</v>
      </c>
      <c r="BW34" s="8">
        <f t="shared" si="46"/>
        <v>0</v>
      </c>
      <c r="BX34" s="8">
        <f t="shared" si="47"/>
        <v>0</v>
      </c>
      <c r="BY34" s="20">
        <f t="shared" si="92"/>
        <v>0</v>
      </c>
      <c r="BZ34" s="20">
        <f t="shared" si="93"/>
        <v>0</v>
      </c>
      <c r="CA34" s="20">
        <f t="shared" si="94"/>
        <v>0</v>
      </c>
      <c r="CB34" s="20">
        <f t="shared" si="95"/>
        <v>0</v>
      </c>
      <c r="CC34" s="8">
        <f t="shared" si="48"/>
        <v>346</v>
      </c>
      <c r="CD34" s="8">
        <f t="shared" si="96"/>
        <v>0</v>
      </c>
      <c r="CE34" s="8">
        <f t="shared" si="97"/>
        <v>0</v>
      </c>
      <c r="CF34" s="8">
        <f t="shared" si="98"/>
        <v>346</v>
      </c>
    </row>
    <row r="35" spans="1:84" ht="13.5">
      <c r="A35" s="11" t="str">
        <f t="shared" si="0"/>
        <v>32</v>
      </c>
      <c r="B35" s="11">
        <f t="shared" si="61"/>
      </c>
      <c r="C35" s="12" t="s">
        <v>66</v>
      </c>
      <c r="D35" s="13">
        <v>1969</v>
      </c>
      <c r="E35" s="41">
        <f>ROUND(IF('Men''s Epée'!$A$3=1,AM35+BA35,BO35+CC35),0)</f>
        <v>345</v>
      </c>
      <c r="F35" s="14" t="s">
        <v>4</v>
      </c>
      <c r="G35" s="16">
        <f>IF(OR('Men''s Epée'!$A$3=1,'Men''s Epée'!$AN$3=TRUE),IF(OR(F35&gt;=49,ISNUMBER(F35)=FALSE),0,VLOOKUP(F35,PointTable,G$3,TRUE)),0)</f>
        <v>0</v>
      </c>
      <c r="H35" s="15" t="s">
        <v>4</v>
      </c>
      <c r="I35" s="16">
        <f>IF(OR('Men''s Epée'!$A$3=1,'Men''s Epée'!$AO$3=TRUE),IF(OR(H35&gt;=49,ISNUMBER(H35)=FALSE),0,VLOOKUP(H35,PointTable,I$3,TRUE)),0)</f>
        <v>0</v>
      </c>
      <c r="J35" s="15">
        <v>19.5</v>
      </c>
      <c r="K35" s="16">
        <f>IF(OR('Men''s Epée'!$A$3=1,'Men''s Epée'!$AP$3=TRUE),IF(OR(J35&gt;=33,ISNUMBER(J35)=FALSE),0,VLOOKUP(J35,PointTable,K$3,TRUE)),0)</f>
        <v>345</v>
      </c>
      <c r="L35" s="15" t="s">
        <v>4</v>
      </c>
      <c r="M35" s="16">
        <f>IF(OR('Men''s Epée'!$A$3=1,'Men''s Epée'!$AQ$3=TRUE),IF(OR(L35&gt;=49,ISNUMBER(L35)=FALSE),0,VLOOKUP(L35,PointTable,M$3,TRUE)),0)</f>
        <v>0</v>
      </c>
      <c r="N35" s="17"/>
      <c r="O35" s="17"/>
      <c r="P35" s="17"/>
      <c r="Q35" s="17"/>
      <c r="R35" s="17"/>
      <c r="S35" s="17"/>
      <c r="T35" s="17"/>
      <c r="U35" s="17"/>
      <c r="V35" s="17"/>
      <c r="W35" s="18"/>
      <c r="X35" s="17"/>
      <c r="Y35" s="17"/>
      <c r="Z35" s="17"/>
      <c r="AA35" s="18"/>
      <c r="AC35" s="19">
        <f t="shared" si="62"/>
        <v>0</v>
      </c>
      <c r="AD35" s="19">
        <f t="shared" si="63"/>
        <v>0</v>
      </c>
      <c r="AE35" s="19">
        <f t="shared" si="64"/>
        <v>0</v>
      </c>
      <c r="AF35" s="19">
        <f t="shared" si="65"/>
        <v>0</v>
      </c>
      <c r="AG35" s="19">
        <f t="shared" si="66"/>
        <v>0</v>
      </c>
      <c r="AH35" s="19">
        <f t="shared" si="67"/>
        <v>0</v>
      </c>
      <c r="AI35" s="19">
        <f t="shared" si="68"/>
        <v>0</v>
      </c>
      <c r="AJ35" s="19">
        <f t="shared" si="69"/>
        <v>0</v>
      </c>
      <c r="AK35" s="19">
        <f t="shared" si="70"/>
        <v>0</v>
      </c>
      <c r="AL35" s="19">
        <f t="shared" si="71"/>
        <v>0</v>
      </c>
      <c r="AM35" s="19">
        <f t="shared" si="26"/>
        <v>0</v>
      </c>
      <c r="AN35" s="19">
        <f t="shared" si="72"/>
        <v>0</v>
      </c>
      <c r="AO35" s="19">
        <f t="shared" si="73"/>
        <v>0</v>
      </c>
      <c r="AP35" s="19">
        <f t="shared" si="74"/>
        <v>345</v>
      </c>
      <c r="AQ35" s="19">
        <f t="shared" si="75"/>
        <v>0</v>
      </c>
      <c r="AR35" s="19">
        <f t="shared" si="27"/>
        <v>0</v>
      </c>
      <c r="AS35" s="19">
        <f t="shared" si="28"/>
        <v>0</v>
      </c>
      <c r="AT35" s="19">
        <f t="shared" si="29"/>
        <v>0</v>
      </c>
      <c r="AU35" s="19">
        <f t="shared" si="30"/>
        <v>0</v>
      </c>
      <c r="AV35" s="19">
        <f t="shared" si="31"/>
        <v>0</v>
      </c>
      <c r="AW35" s="19">
        <f t="shared" si="76"/>
        <v>0</v>
      </c>
      <c r="AX35" s="19">
        <f t="shared" si="77"/>
        <v>0</v>
      </c>
      <c r="AY35" s="19">
        <f t="shared" si="78"/>
        <v>0</v>
      </c>
      <c r="AZ35" s="19">
        <f t="shared" si="79"/>
        <v>0</v>
      </c>
      <c r="BA35" s="19">
        <f t="shared" si="32"/>
        <v>345</v>
      </c>
      <c r="BB35" s="19">
        <f t="shared" si="80"/>
        <v>0</v>
      </c>
      <c r="BC35" s="19">
        <f t="shared" si="81"/>
        <v>0</v>
      </c>
      <c r="BE35" s="20">
        <f t="shared" si="82"/>
        <v>0</v>
      </c>
      <c r="BF35" s="20">
        <f t="shared" si="83"/>
        <v>0</v>
      </c>
      <c r="BG35" s="20">
        <f t="shared" si="84"/>
        <v>0</v>
      </c>
      <c r="BH35" s="20">
        <f t="shared" si="85"/>
        <v>0</v>
      </c>
      <c r="BI35" s="20">
        <f t="shared" si="86"/>
        <v>0</v>
      </c>
      <c r="BJ35" s="20">
        <f t="shared" si="87"/>
        <v>0</v>
      </c>
      <c r="BK35" s="20">
        <f t="shared" si="88"/>
        <v>0</v>
      </c>
      <c r="BL35" s="20">
        <f t="shared" si="89"/>
        <v>0</v>
      </c>
      <c r="BM35" s="20">
        <f t="shared" si="90"/>
        <v>0</v>
      </c>
      <c r="BN35" s="20">
        <f t="shared" si="91"/>
        <v>0</v>
      </c>
      <c r="BO35" s="8">
        <f t="shared" si="42"/>
        <v>0</v>
      </c>
      <c r="BP35" s="8">
        <f>IF('Men''s Epée'!$AN$3=TRUE,G35,0)</f>
        <v>0</v>
      </c>
      <c r="BQ35" s="8">
        <f>IF('Men''s Epée'!$AO$3=TRUE,I35,0)</f>
        <v>0</v>
      </c>
      <c r="BR35" s="8">
        <f>IF('Men''s Epée'!$AP$3=TRUE,K35,0)</f>
        <v>345</v>
      </c>
      <c r="BS35" s="8">
        <f>IF('Men''s Epée'!$AQ$3=TRUE,M35,0)</f>
        <v>0</v>
      </c>
      <c r="BT35" s="8">
        <f t="shared" si="43"/>
        <v>0</v>
      </c>
      <c r="BU35" s="8">
        <f t="shared" si="44"/>
        <v>0</v>
      </c>
      <c r="BV35" s="8">
        <f t="shared" si="45"/>
        <v>0</v>
      </c>
      <c r="BW35" s="8">
        <f t="shared" si="46"/>
        <v>0</v>
      </c>
      <c r="BX35" s="8">
        <f t="shared" si="47"/>
        <v>0</v>
      </c>
      <c r="BY35" s="20">
        <f t="shared" si="92"/>
        <v>0</v>
      </c>
      <c r="BZ35" s="20">
        <f t="shared" si="93"/>
        <v>0</v>
      </c>
      <c r="CA35" s="20">
        <f t="shared" si="94"/>
        <v>0</v>
      </c>
      <c r="CB35" s="20">
        <f t="shared" si="95"/>
        <v>0</v>
      </c>
      <c r="CC35" s="8">
        <f t="shared" si="48"/>
        <v>345</v>
      </c>
      <c r="CD35" s="8">
        <f t="shared" si="96"/>
        <v>0</v>
      </c>
      <c r="CE35" s="8">
        <f t="shared" si="97"/>
        <v>0</v>
      </c>
      <c r="CF35" s="8">
        <f t="shared" si="98"/>
        <v>345</v>
      </c>
    </row>
    <row r="36" spans="1:84" ht="13.5">
      <c r="A36" s="11" t="str">
        <f t="shared" si="0"/>
        <v>33</v>
      </c>
      <c r="B36" s="11" t="str">
        <f t="shared" si="61"/>
        <v>#</v>
      </c>
      <c r="C36" s="12" t="s">
        <v>386</v>
      </c>
      <c r="D36" s="30">
        <v>1986</v>
      </c>
      <c r="E36" s="41">
        <f>ROUND(IF('Men''s Epée'!$A$3=1,AM36+BA36,BO36+CC36),0)</f>
        <v>340</v>
      </c>
      <c r="F36" s="14" t="s">
        <v>4</v>
      </c>
      <c r="G36" s="16">
        <f>IF(OR('Men''s Epée'!$A$3=1,'Men''s Epée'!$AN$3=TRUE),IF(OR(F36&gt;=49,ISNUMBER(F36)=FALSE),0,VLOOKUP(F36,PointTable,G$3,TRUE)),0)</f>
        <v>0</v>
      </c>
      <c r="H36" s="15" t="s">
        <v>4</v>
      </c>
      <c r="I36" s="16">
        <f>IF(OR('Men''s Epée'!$A$3=1,'Men''s Epée'!$AO$3=TRUE),IF(OR(H36&gt;=49,ISNUMBER(H36)=FALSE),0,VLOOKUP(H36,PointTable,I$3,TRUE)),0)</f>
        <v>0</v>
      </c>
      <c r="J36" s="15">
        <v>22</v>
      </c>
      <c r="K36" s="16">
        <f>IF(OR('Men''s Epée'!$A$3=1,'Men''s Epée'!$AP$3=TRUE),IF(OR(J36&gt;=33,ISNUMBER(J36)=FALSE),0,VLOOKUP(J36,PointTable,K$3,TRUE)),0)</f>
        <v>340</v>
      </c>
      <c r="L36" s="15" t="s">
        <v>4</v>
      </c>
      <c r="M36" s="16">
        <f>IF(OR('Men''s Epée'!$A$3=1,'Men''s Epée'!$AQ$3=TRUE),IF(OR(L36&gt;=49,ISNUMBER(L36)=FALSE),0,VLOOKUP(L36,PointTable,M$3,TRUE)),0)</f>
        <v>0</v>
      </c>
      <c r="N36" s="17"/>
      <c r="O36" s="17"/>
      <c r="P36" s="17"/>
      <c r="Q36" s="17"/>
      <c r="R36" s="17"/>
      <c r="S36" s="17"/>
      <c r="T36" s="17"/>
      <c r="U36" s="17"/>
      <c r="V36" s="17"/>
      <c r="W36" s="18"/>
      <c r="X36" s="17"/>
      <c r="Y36" s="17"/>
      <c r="Z36" s="17"/>
      <c r="AA36" s="18"/>
      <c r="AC36" s="19">
        <f t="shared" si="62"/>
        <v>0</v>
      </c>
      <c r="AD36" s="19">
        <f t="shared" si="63"/>
        <v>0</v>
      </c>
      <c r="AE36" s="19">
        <f t="shared" si="64"/>
        <v>0</v>
      </c>
      <c r="AF36" s="19">
        <f t="shared" si="65"/>
        <v>0</v>
      </c>
      <c r="AG36" s="19">
        <f t="shared" si="66"/>
        <v>0</v>
      </c>
      <c r="AH36" s="19">
        <f t="shared" si="67"/>
        <v>0</v>
      </c>
      <c r="AI36" s="19">
        <f t="shared" si="68"/>
        <v>0</v>
      </c>
      <c r="AJ36" s="19">
        <f t="shared" si="69"/>
        <v>0</v>
      </c>
      <c r="AK36" s="19">
        <f t="shared" si="70"/>
        <v>0</v>
      </c>
      <c r="AL36" s="19">
        <f t="shared" si="71"/>
        <v>0</v>
      </c>
      <c r="AM36" s="19">
        <f t="shared" si="26"/>
        <v>0</v>
      </c>
      <c r="AN36" s="19">
        <f t="shared" si="72"/>
        <v>0</v>
      </c>
      <c r="AO36" s="19">
        <f t="shared" si="73"/>
        <v>0</v>
      </c>
      <c r="AP36" s="19">
        <f t="shared" si="74"/>
        <v>340</v>
      </c>
      <c r="AQ36" s="19">
        <f t="shared" si="75"/>
        <v>0</v>
      </c>
      <c r="AR36" s="19">
        <f t="shared" si="27"/>
        <v>0</v>
      </c>
      <c r="AS36" s="19">
        <f t="shared" si="28"/>
        <v>0</v>
      </c>
      <c r="AT36" s="19">
        <f t="shared" si="29"/>
        <v>0</v>
      </c>
      <c r="AU36" s="19">
        <f t="shared" si="30"/>
        <v>0</v>
      </c>
      <c r="AV36" s="19">
        <f t="shared" si="31"/>
        <v>0</v>
      </c>
      <c r="AW36" s="19">
        <f t="shared" si="76"/>
        <v>0</v>
      </c>
      <c r="AX36" s="19">
        <f t="shared" si="77"/>
        <v>0</v>
      </c>
      <c r="AY36" s="19">
        <f t="shared" si="78"/>
        <v>0</v>
      </c>
      <c r="AZ36" s="19">
        <f t="shared" si="79"/>
        <v>0</v>
      </c>
      <c r="BA36" s="19">
        <f t="shared" si="32"/>
        <v>340</v>
      </c>
      <c r="BB36" s="19">
        <f t="shared" si="80"/>
        <v>0</v>
      </c>
      <c r="BC36" s="19">
        <f t="shared" si="81"/>
        <v>0</v>
      </c>
      <c r="BE36" s="20">
        <f t="shared" si="82"/>
        <v>0</v>
      </c>
      <c r="BF36" s="20">
        <f t="shared" si="83"/>
        <v>0</v>
      </c>
      <c r="BG36" s="20">
        <f t="shared" si="84"/>
        <v>0</v>
      </c>
      <c r="BH36" s="20">
        <f t="shared" si="85"/>
        <v>0</v>
      </c>
      <c r="BI36" s="20">
        <f t="shared" si="86"/>
        <v>0</v>
      </c>
      <c r="BJ36" s="20">
        <f t="shared" si="87"/>
        <v>0</v>
      </c>
      <c r="BK36" s="20">
        <f t="shared" si="88"/>
        <v>0</v>
      </c>
      <c r="BL36" s="20">
        <f t="shared" si="89"/>
        <v>0</v>
      </c>
      <c r="BM36" s="20">
        <f t="shared" si="90"/>
        <v>0</v>
      </c>
      <c r="BN36" s="20">
        <f t="shared" si="91"/>
        <v>0</v>
      </c>
      <c r="BO36" s="8">
        <f t="shared" si="42"/>
        <v>0</v>
      </c>
      <c r="BP36" s="8">
        <f>IF('Men''s Epée'!$AN$3=TRUE,G36,0)</f>
        <v>0</v>
      </c>
      <c r="BQ36" s="8">
        <f>IF('Men''s Epée'!$AO$3=TRUE,I36,0)</f>
        <v>0</v>
      </c>
      <c r="BR36" s="8">
        <f>IF('Men''s Epée'!$AP$3=TRUE,K36,0)</f>
        <v>340</v>
      </c>
      <c r="BS36" s="8">
        <f>IF('Men''s Epée'!$AQ$3=TRUE,M36,0)</f>
        <v>0</v>
      </c>
      <c r="BT36" s="8">
        <f t="shared" si="43"/>
        <v>0</v>
      </c>
      <c r="BU36" s="8">
        <f t="shared" si="44"/>
        <v>0</v>
      </c>
      <c r="BV36" s="8">
        <f t="shared" si="45"/>
        <v>0</v>
      </c>
      <c r="BW36" s="8">
        <f t="shared" si="46"/>
        <v>0</v>
      </c>
      <c r="BX36" s="8">
        <f t="shared" si="47"/>
        <v>0</v>
      </c>
      <c r="BY36" s="20">
        <f t="shared" si="92"/>
        <v>0</v>
      </c>
      <c r="BZ36" s="20">
        <f t="shared" si="93"/>
        <v>0</v>
      </c>
      <c r="CA36" s="20">
        <f t="shared" si="94"/>
        <v>0</v>
      </c>
      <c r="CB36" s="20">
        <f t="shared" si="95"/>
        <v>0</v>
      </c>
      <c r="CC36" s="8">
        <f t="shared" si="48"/>
        <v>340</v>
      </c>
      <c r="CD36" s="8">
        <f t="shared" si="96"/>
        <v>0</v>
      </c>
      <c r="CE36" s="8">
        <f t="shared" si="97"/>
        <v>0</v>
      </c>
      <c r="CF36" s="8">
        <f t="shared" si="98"/>
        <v>340</v>
      </c>
    </row>
    <row r="37" spans="1:84" ht="13.5">
      <c r="A37" s="11" t="str">
        <f t="shared" si="0"/>
        <v>34</v>
      </c>
      <c r="B37" s="11">
        <f t="shared" si="61"/>
      </c>
      <c r="C37" s="12" t="s">
        <v>283</v>
      </c>
      <c r="D37" s="13">
        <v>1981</v>
      </c>
      <c r="E37" s="41">
        <f>ROUND(IF('Men''s Epée'!$A$3=1,AM37+BA37,BO37+CC37),0)</f>
        <v>337</v>
      </c>
      <c r="F37" s="14" t="s">
        <v>4</v>
      </c>
      <c r="G37" s="16">
        <f>IF(OR('Men''s Epée'!$A$3=1,'Men''s Epée'!$AN$3=TRUE),IF(OR(F37&gt;=49,ISNUMBER(F37)=FALSE),0,VLOOKUP(F37,PointTable,G$3,TRUE)),0)</f>
        <v>0</v>
      </c>
      <c r="H37" s="15">
        <v>23.5</v>
      </c>
      <c r="I37" s="16">
        <f>IF(OR('Men''s Epée'!$A$3=1,'Men''s Epée'!$AO$3=TRUE),IF(OR(H37&gt;=49,ISNUMBER(H37)=FALSE),0,VLOOKUP(H37,PointTable,I$3,TRUE)),0)</f>
        <v>337</v>
      </c>
      <c r="J37" s="15" t="s">
        <v>4</v>
      </c>
      <c r="K37" s="16">
        <f>IF(OR('Men''s Epée'!$A$3=1,'Men''s Epée'!$AP$3=TRUE),IF(OR(J37&gt;=33,ISNUMBER(J37)=FALSE),0,VLOOKUP(J37,PointTable,K$3,TRUE)),0)</f>
        <v>0</v>
      </c>
      <c r="L37" s="15" t="s">
        <v>4</v>
      </c>
      <c r="M37" s="16">
        <f>IF(OR('Men''s Epée'!$A$3=1,'Men''s Epée'!$AQ$3=TRUE),IF(OR(L37&gt;=49,ISNUMBER(L37)=FALSE),0,VLOOKUP(L37,PointTable,M$3,TRUE)),0)</f>
        <v>0</v>
      </c>
      <c r="N37" s="17"/>
      <c r="O37" s="17"/>
      <c r="P37" s="17"/>
      <c r="Q37" s="17"/>
      <c r="R37" s="17"/>
      <c r="S37" s="17"/>
      <c r="T37" s="17"/>
      <c r="U37" s="17"/>
      <c r="V37" s="17"/>
      <c r="W37" s="18"/>
      <c r="X37" s="17"/>
      <c r="Y37" s="17"/>
      <c r="Z37" s="17"/>
      <c r="AA37" s="18"/>
      <c r="AC37" s="19">
        <f t="shared" si="62"/>
        <v>0</v>
      </c>
      <c r="AD37" s="19">
        <f t="shared" si="63"/>
        <v>0</v>
      </c>
      <c r="AE37" s="19">
        <f t="shared" si="64"/>
        <v>0</v>
      </c>
      <c r="AF37" s="19">
        <f t="shared" si="65"/>
        <v>0</v>
      </c>
      <c r="AG37" s="19">
        <f t="shared" si="66"/>
        <v>0</v>
      </c>
      <c r="AH37" s="19">
        <f t="shared" si="67"/>
        <v>0</v>
      </c>
      <c r="AI37" s="19">
        <f t="shared" si="68"/>
        <v>0</v>
      </c>
      <c r="AJ37" s="19">
        <f t="shared" si="69"/>
        <v>0</v>
      </c>
      <c r="AK37" s="19">
        <f t="shared" si="70"/>
        <v>0</v>
      </c>
      <c r="AL37" s="19">
        <f t="shared" si="71"/>
        <v>0</v>
      </c>
      <c r="AM37" s="19">
        <f t="shared" si="26"/>
        <v>0</v>
      </c>
      <c r="AN37" s="19">
        <f t="shared" si="72"/>
        <v>0</v>
      </c>
      <c r="AO37" s="19">
        <f t="shared" si="73"/>
        <v>337</v>
      </c>
      <c r="AP37" s="19">
        <f t="shared" si="74"/>
        <v>0</v>
      </c>
      <c r="AQ37" s="19">
        <f t="shared" si="75"/>
        <v>0</v>
      </c>
      <c r="AR37" s="19">
        <f t="shared" si="27"/>
        <v>0</v>
      </c>
      <c r="AS37" s="19">
        <f t="shared" si="28"/>
        <v>0</v>
      </c>
      <c r="AT37" s="19">
        <f t="shared" si="29"/>
        <v>0</v>
      </c>
      <c r="AU37" s="19">
        <f t="shared" si="30"/>
        <v>0</v>
      </c>
      <c r="AV37" s="19">
        <f t="shared" si="31"/>
        <v>0</v>
      </c>
      <c r="AW37" s="19">
        <f t="shared" si="76"/>
        <v>0</v>
      </c>
      <c r="AX37" s="19">
        <f t="shared" si="77"/>
        <v>0</v>
      </c>
      <c r="AY37" s="19">
        <f t="shared" si="78"/>
        <v>0</v>
      </c>
      <c r="AZ37" s="19">
        <f t="shared" si="79"/>
        <v>0</v>
      </c>
      <c r="BA37" s="19">
        <f t="shared" si="32"/>
        <v>337</v>
      </c>
      <c r="BB37" s="19">
        <f t="shared" si="80"/>
        <v>0</v>
      </c>
      <c r="BC37" s="19">
        <f t="shared" si="81"/>
        <v>0</v>
      </c>
      <c r="BE37" s="20">
        <f t="shared" si="82"/>
        <v>0</v>
      </c>
      <c r="BF37" s="20">
        <f t="shared" si="83"/>
        <v>0</v>
      </c>
      <c r="BG37" s="20">
        <f t="shared" si="84"/>
        <v>0</v>
      </c>
      <c r="BH37" s="20">
        <f t="shared" si="85"/>
        <v>0</v>
      </c>
      <c r="BI37" s="20">
        <f t="shared" si="86"/>
        <v>0</v>
      </c>
      <c r="BJ37" s="20">
        <f t="shared" si="87"/>
        <v>0</v>
      </c>
      <c r="BK37" s="20">
        <f t="shared" si="88"/>
        <v>0</v>
      </c>
      <c r="BL37" s="20">
        <f t="shared" si="89"/>
        <v>0</v>
      </c>
      <c r="BM37" s="20">
        <f t="shared" si="90"/>
        <v>0</v>
      </c>
      <c r="BN37" s="20">
        <f t="shared" si="91"/>
        <v>0</v>
      </c>
      <c r="BO37" s="8">
        <f t="shared" si="42"/>
        <v>0</v>
      </c>
      <c r="BP37" s="8">
        <f>IF('Men''s Epée'!$AN$3=TRUE,G37,0)</f>
        <v>0</v>
      </c>
      <c r="BQ37" s="8">
        <f>IF('Men''s Epée'!$AO$3=TRUE,I37,0)</f>
        <v>337</v>
      </c>
      <c r="BR37" s="8">
        <f>IF('Men''s Epée'!$AP$3=TRUE,K37,0)</f>
        <v>0</v>
      </c>
      <c r="BS37" s="8">
        <f>IF('Men''s Epée'!$AQ$3=TRUE,M37,0)</f>
        <v>0</v>
      </c>
      <c r="BT37" s="8">
        <f t="shared" si="43"/>
        <v>0</v>
      </c>
      <c r="BU37" s="8">
        <f t="shared" si="44"/>
        <v>0</v>
      </c>
      <c r="BV37" s="8">
        <f t="shared" si="45"/>
        <v>0</v>
      </c>
      <c r="BW37" s="8">
        <f t="shared" si="46"/>
        <v>0</v>
      </c>
      <c r="BX37" s="8">
        <f t="shared" si="47"/>
        <v>0</v>
      </c>
      <c r="BY37" s="20">
        <f t="shared" si="92"/>
        <v>0</v>
      </c>
      <c r="BZ37" s="20">
        <f t="shared" si="93"/>
        <v>0</v>
      </c>
      <c r="CA37" s="20">
        <f t="shared" si="94"/>
        <v>0</v>
      </c>
      <c r="CB37" s="20">
        <f t="shared" si="95"/>
        <v>0</v>
      </c>
      <c r="CC37" s="8">
        <f t="shared" si="48"/>
        <v>337</v>
      </c>
      <c r="CD37" s="8">
        <f t="shared" si="96"/>
        <v>0</v>
      </c>
      <c r="CE37" s="8">
        <f t="shared" si="97"/>
        <v>0</v>
      </c>
      <c r="CF37" s="8">
        <f t="shared" si="98"/>
        <v>337</v>
      </c>
    </row>
    <row r="38" spans="1:84" ht="13.5">
      <c r="A38" s="11" t="str">
        <f t="shared" si="0"/>
        <v>35</v>
      </c>
      <c r="B38" s="11" t="str">
        <f t="shared" si="16"/>
        <v>#</v>
      </c>
      <c r="C38" s="12" t="s">
        <v>387</v>
      </c>
      <c r="D38" s="30">
        <v>1987</v>
      </c>
      <c r="E38" s="41">
        <f>ROUND(IF('Men''s Epée'!$A$3=1,AM38+BA38,BO38+CC38),0)</f>
        <v>289</v>
      </c>
      <c r="F38" s="14" t="s">
        <v>4</v>
      </c>
      <c r="G38" s="16">
        <f>IF(OR('Men''s Epée'!$A$3=1,'Men''s Epée'!$AN$3=TRUE),IF(OR(F38&gt;=49,ISNUMBER(F38)=FALSE),0,VLOOKUP(F38,PointTable,G$3,TRUE)),0)</f>
        <v>0</v>
      </c>
      <c r="H38" s="15" t="s">
        <v>4</v>
      </c>
      <c r="I38" s="16">
        <f>IF(OR('Men''s Epée'!$A$3=1,'Men''s Epée'!$AO$3=TRUE),IF(OR(H38&gt;=49,ISNUMBER(H38)=FALSE),0,VLOOKUP(H38,PointTable,I$3,TRUE)),0)</f>
        <v>0</v>
      </c>
      <c r="J38" s="15">
        <v>25</v>
      </c>
      <c r="K38" s="16">
        <f>IF(OR('Men''s Epée'!$A$3=1,'Men''s Epée'!$AP$3=TRUE),IF(OR(J38&gt;=33,ISNUMBER(J38)=FALSE),0,VLOOKUP(J38,PointTable,K$3,TRUE)),0)</f>
        <v>289</v>
      </c>
      <c r="L38" s="15" t="s">
        <v>4</v>
      </c>
      <c r="M38" s="16">
        <f>IF(OR('Men''s Epée'!$A$3=1,'Men''s Epée'!$AQ$3=TRUE),IF(OR(L38&gt;=49,ISNUMBER(L38)=FALSE),0,VLOOKUP(L38,PointTable,M$3,TRUE)),0)</f>
        <v>0</v>
      </c>
      <c r="N38" s="17"/>
      <c r="O38" s="17"/>
      <c r="P38" s="17"/>
      <c r="Q38" s="17"/>
      <c r="R38" s="17"/>
      <c r="S38" s="17"/>
      <c r="T38" s="17"/>
      <c r="U38" s="17"/>
      <c r="V38" s="17"/>
      <c r="W38" s="18"/>
      <c r="X38" s="17"/>
      <c r="Y38" s="17"/>
      <c r="Z38" s="17"/>
      <c r="AA38" s="18"/>
      <c r="AC38" s="19">
        <f t="shared" si="1"/>
        <v>0</v>
      </c>
      <c r="AD38" s="19">
        <f aca="true" t="shared" si="99" ref="AD38:AD49">ABS(O38)</f>
        <v>0</v>
      </c>
      <c r="AE38" s="19">
        <f aca="true" t="shared" si="100" ref="AE38:AE49">ABS(P38)</f>
        <v>0</v>
      </c>
      <c r="AF38" s="19">
        <f aca="true" t="shared" si="101" ref="AF38:AF49">ABS(Q38)</f>
        <v>0</v>
      </c>
      <c r="AG38" s="19">
        <f aca="true" t="shared" si="102" ref="AG38:AG49">ABS(R38)</f>
        <v>0</v>
      </c>
      <c r="AH38" s="19">
        <f aca="true" t="shared" si="103" ref="AH38:AH49">ABS(S38)</f>
        <v>0</v>
      </c>
      <c r="AI38" s="19">
        <f aca="true" t="shared" si="104" ref="AI38:AI49">ABS(T38)</f>
        <v>0</v>
      </c>
      <c r="AJ38" s="19">
        <f aca="true" t="shared" si="105" ref="AJ38:AJ49">ABS(U38)</f>
        <v>0</v>
      </c>
      <c r="AK38" s="19">
        <f aca="true" t="shared" si="106" ref="AK38:AK49">ABS(V38)</f>
        <v>0</v>
      </c>
      <c r="AL38" s="19">
        <f aca="true" t="shared" si="107" ref="AL38:AL49">ABS(W38)</f>
        <v>0</v>
      </c>
      <c r="AM38" s="19">
        <f t="shared" si="26"/>
        <v>0</v>
      </c>
      <c r="AN38" s="19">
        <f t="shared" si="3"/>
        <v>0</v>
      </c>
      <c r="AO38" s="19">
        <f t="shared" si="4"/>
        <v>0</v>
      </c>
      <c r="AP38" s="19">
        <f t="shared" si="5"/>
        <v>289</v>
      </c>
      <c r="AQ38" s="19">
        <f t="shared" si="6"/>
        <v>0</v>
      </c>
      <c r="AR38" s="19">
        <f t="shared" si="27"/>
        <v>0</v>
      </c>
      <c r="AS38" s="19">
        <f t="shared" si="28"/>
        <v>0</v>
      </c>
      <c r="AT38" s="19">
        <f t="shared" si="29"/>
        <v>0</v>
      </c>
      <c r="AU38" s="19">
        <f t="shared" si="30"/>
        <v>0</v>
      </c>
      <c r="AV38" s="19">
        <f t="shared" si="31"/>
        <v>0</v>
      </c>
      <c r="AW38" s="19">
        <f aca="true" t="shared" si="108" ref="AW38:AW49">ABS(X38)</f>
        <v>0</v>
      </c>
      <c r="AX38" s="19">
        <f aca="true" t="shared" si="109" ref="AX38:AX49">ABS(Y38)</f>
        <v>0</v>
      </c>
      <c r="AY38" s="19">
        <f aca="true" t="shared" si="110" ref="AY38:AY49">ABS(Z38)</f>
        <v>0</v>
      </c>
      <c r="AZ38" s="19">
        <f aca="true" t="shared" si="111" ref="AZ38:AZ49">ABS(AA38)</f>
        <v>0</v>
      </c>
      <c r="BA38" s="19">
        <f t="shared" si="32"/>
        <v>289</v>
      </c>
      <c r="BB38" s="19">
        <f t="shared" si="8"/>
        <v>0</v>
      </c>
      <c r="BC38" s="19">
        <f t="shared" si="9"/>
        <v>0</v>
      </c>
      <c r="BE38" s="20">
        <f t="shared" si="10"/>
        <v>0</v>
      </c>
      <c r="BF38" s="20">
        <f aca="true" t="shared" si="112" ref="BF38:BF49">MAX(O38,0)</f>
        <v>0</v>
      </c>
      <c r="BG38" s="20">
        <f aca="true" t="shared" si="113" ref="BG38:BG49">MAX(P38,0)</f>
        <v>0</v>
      </c>
      <c r="BH38" s="20">
        <f aca="true" t="shared" si="114" ref="BH38:BH49">MAX(Q38,0)</f>
        <v>0</v>
      </c>
      <c r="BI38" s="20">
        <f aca="true" t="shared" si="115" ref="BI38:BI49">MAX(R38,0)</f>
        <v>0</v>
      </c>
      <c r="BJ38" s="20">
        <f aca="true" t="shared" si="116" ref="BJ38:BJ49">MAX(S38,0)</f>
        <v>0</v>
      </c>
      <c r="BK38" s="20">
        <f aca="true" t="shared" si="117" ref="BK38:BK49">MAX(T38,0)</f>
        <v>0</v>
      </c>
      <c r="BL38" s="20">
        <f aca="true" t="shared" si="118" ref="BL38:BL49">MAX(U38,0)</f>
        <v>0</v>
      </c>
      <c r="BM38" s="20">
        <f aca="true" t="shared" si="119" ref="BM38:BM49">MAX(V38,0)</f>
        <v>0</v>
      </c>
      <c r="BN38" s="20">
        <f aca="true" t="shared" si="120" ref="BN38:BN49">MAX(W38,0)</f>
        <v>0</v>
      </c>
      <c r="BO38" s="8">
        <f t="shared" si="42"/>
        <v>0</v>
      </c>
      <c r="BP38" s="8">
        <f>IF('Men''s Epée'!$AN$3=TRUE,G38,0)</f>
        <v>0</v>
      </c>
      <c r="BQ38" s="8">
        <f>IF('Men''s Epée'!$AO$3=TRUE,I38,0)</f>
        <v>0</v>
      </c>
      <c r="BR38" s="8">
        <f>IF('Men''s Epée'!$AP$3=TRUE,K38,0)</f>
        <v>289</v>
      </c>
      <c r="BS38" s="8">
        <f>IF('Men''s Epée'!$AQ$3=TRUE,M38,0)</f>
        <v>0</v>
      </c>
      <c r="BT38" s="8">
        <f t="shared" si="43"/>
        <v>0</v>
      </c>
      <c r="BU38" s="8">
        <f t="shared" si="44"/>
        <v>0</v>
      </c>
      <c r="BV38" s="8">
        <f t="shared" si="45"/>
        <v>0</v>
      </c>
      <c r="BW38" s="8">
        <f t="shared" si="46"/>
        <v>0</v>
      </c>
      <c r="BX38" s="8">
        <f t="shared" si="47"/>
        <v>0</v>
      </c>
      <c r="BY38" s="20">
        <f aca="true" t="shared" si="121" ref="BY38:BY49">MAX(X38,0)</f>
        <v>0</v>
      </c>
      <c r="BZ38" s="20">
        <f aca="true" t="shared" si="122" ref="BZ38:BZ49">MAX(Y38,0)</f>
        <v>0</v>
      </c>
      <c r="CA38" s="20">
        <f aca="true" t="shared" si="123" ref="CA38:CA49">MAX(Z38,0)</f>
        <v>0</v>
      </c>
      <c r="CB38" s="20">
        <f aca="true" t="shared" si="124" ref="CB38:CB49">MAX(AA38,0)</f>
        <v>0</v>
      </c>
      <c r="CC38" s="8">
        <f t="shared" si="48"/>
        <v>289</v>
      </c>
      <c r="CD38" s="8">
        <f t="shared" si="13"/>
        <v>0</v>
      </c>
      <c r="CE38" s="8">
        <f t="shared" si="14"/>
        <v>0</v>
      </c>
      <c r="CF38" s="8">
        <f t="shared" si="15"/>
        <v>289</v>
      </c>
    </row>
    <row r="39" spans="1:84" ht="13.5">
      <c r="A39" s="11" t="str">
        <f t="shared" si="0"/>
        <v>36T</v>
      </c>
      <c r="B39" s="11">
        <f t="shared" si="16"/>
      </c>
      <c r="C39" s="12" t="s">
        <v>383</v>
      </c>
      <c r="D39" s="30">
        <v>1980</v>
      </c>
      <c r="E39" s="41">
        <f>ROUND(IF('Men''s Epée'!$A$3=1,AM39+BA39,BO39+CC39),0)</f>
        <v>283</v>
      </c>
      <c r="F39" s="14" t="s">
        <v>4</v>
      </c>
      <c r="G39" s="16">
        <f>IF(OR('Men''s Epée'!$A$3=1,'Men''s Epée'!$AN$3=TRUE),IF(OR(F39&gt;=49,ISNUMBER(F39)=FALSE),0,VLOOKUP(F39,PointTable,G$3,TRUE)),0)</f>
        <v>0</v>
      </c>
      <c r="H39" s="15" t="s">
        <v>4</v>
      </c>
      <c r="I39" s="16">
        <f>IF(OR('Men''s Epée'!$A$3=1,'Men''s Epée'!$AO$3=TRUE),IF(OR(H39&gt;=49,ISNUMBER(H39)=FALSE),0,VLOOKUP(H39,PointTable,I$3,TRUE)),0)</f>
        <v>0</v>
      </c>
      <c r="J39" s="15">
        <v>28</v>
      </c>
      <c r="K39" s="16">
        <f>IF(OR('Men''s Epée'!$A$3=1,'Men''s Epée'!$AP$3=TRUE),IF(OR(J39&gt;=33,ISNUMBER(J39)=FALSE),0,VLOOKUP(J39,PointTable,K$3,TRUE)),0)</f>
        <v>283</v>
      </c>
      <c r="L39" s="15" t="s">
        <v>4</v>
      </c>
      <c r="M39" s="16">
        <f>IF(OR('Men''s Epée'!$A$3=1,'Men''s Epée'!$AQ$3=TRUE),IF(OR(L39&gt;=49,ISNUMBER(L39)=FALSE),0,VLOOKUP(L39,PointTable,M$3,TRUE)),0)</f>
        <v>0</v>
      </c>
      <c r="N39" s="17"/>
      <c r="O39" s="17"/>
      <c r="P39" s="17"/>
      <c r="Q39" s="17"/>
      <c r="R39" s="17"/>
      <c r="S39" s="17"/>
      <c r="T39" s="17"/>
      <c r="U39" s="17"/>
      <c r="V39" s="17"/>
      <c r="W39" s="18"/>
      <c r="X39" s="17"/>
      <c r="Y39" s="17"/>
      <c r="Z39" s="17"/>
      <c r="AA39" s="18"/>
      <c r="AC39" s="19">
        <f t="shared" si="1"/>
        <v>0</v>
      </c>
      <c r="AD39" s="19">
        <f t="shared" si="99"/>
        <v>0</v>
      </c>
      <c r="AE39" s="19">
        <f t="shared" si="100"/>
        <v>0</v>
      </c>
      <c r="AF39" s="19">
        <f t="shared" si="101"/>
        <v>0</v>
      </c>
      <c r="AG39" s="19">
        <f t="shared" si="102"/>
        <v>0</v>
      </c>
      <c r="AH39" s="19">
        <f t="shared" si="103"/>
        <v>0</v>
      </c>
      <c r="AI39" s="19">
        <f t="shared" si="104"/>
        <v>0</v>
      </c>
      <c r="AJ39" s="19">
        <f t="shared" si="105"/>
        <v>0</v>
      </c>
      <c r="AK39" s="19">
        <f t="shared" si="106"/>
        <v>0</v>
      </c>
      <c r="AL39" s="19">
        <f t="shared" si="107"/>
        <v>0</v>
      </c>
      <c r="AM39" s="19">
        <f t="shared" si="26"/>
        <v>0</v>
      </c>
      <c r="AN39" s="19">
        <f t="shared" si="3"/>
        <v>0</v>
      </c>
      <c r="AO39" s="19">
        <f t="shared" si="4"/>
        <v>0</v>
      </c>
      <c r="AP39" s="19">
        <f t="shared" si="5"/>
        <v>283</v>
      </c>
      <c r="AQ39" s="19">
        <f t="shared" si="6"/>
        <v>0</v>
      </c>
      <c r="AR39" s="19">
        <f t="shared" si="27"/>
        <v>0</v>
      </c>
      <c r="AS39" s="19">
        <f t="shared" si="28"/>
        <v>0</v>
      </c>
      <c r="AT39" s="19">
        <f t="shared" si="29"/>
        <v>0</v>
      </c>
      <c r="AU39" s="19">
        <f t="shared" si="30"/>
        <v>0</v>
      </c>
      <c r="AV39" s="19">
        <f t="shared" si="31"/>
        <v>0</v>
      </c>
      <c r="AW39" s="19">
        <f t="shared" si="108"/>
        <v>0</v>
      </c>
      <c r="AX39" s="19">
        <f t="shared" si="109"/>
        <v>0</v>
      </c>
      <c r="AY39" s="19">
        <f t="shared" si="110"/>
        <v>0</v>
      </c>
      <c r="AZ39" s="19">
        <f t="shared" si="111"/>
        <v>0</v>
      </c>
      <c r="BA39" s="19">
        <f t="shared" si="32"/>
        <v>283</v>
      </c>
      <c r="BB39" s="19">
        <f t="shared" si="8"/>
        <v>0</v>
      </c>
      <c r="BC39" s="19">
        <f t="shared" si="9"/>
        <v>0</v>
      </c>
      <c r="BE39" s="20">
        <f t="shared" si="10"/>
        <v>0</v>
      </c>
      <c r="BF39" s="20">
        <f t="shared" si="112"/>
        <v>0</v>
      </c>
      <c r="BG39" s="20">
        <f t="shared" si="113"/>
        <v>0</v>
      </c>
      <c r="BH39" s="20">
        <f t="shared" si="114"/>
        <v>0</v>
      </c>
      <c r="BI39" s="20">
        <f t="shared" si="115"/>
        <v>0</v>
      </c>
      <c r="BJ39" s="20">
        <f t="shared" si="116"/>
        <v>0</v>
      </c>
      <c r="BK39" s="20">
        <f t="shared" si="117"/>
        <v>0</v>
      </c>
      <c r="BL39" s="20">
        <f t="shared" si="118"/>
        <v>0</v>
      </c>
      <c r="BM39" s="20">
        <f t="shared" si="119"/>
        <v>0</v>
      </c>
      <c r="BN39" s="20">
        <f t="shared" si="120"/>
        <v>0</v>
      </c>
      <c r="BO39" s="8">
        <f t="shared" si="42"/>
        <v>0</v>
      </c>
      <c r="BP39" s="8">
        <f>IF('Men''s Epée'!$AN$3=TRUE,G39,0)</f>
        <v>0</v>
      </c>
      <c r="BQ39" s="8">
        <f>IF('Men''s Epée'!$AO$3=TRUE,I39,0)</f>
        <v>0</v>
      </c>
      <c r="BR39" s="8">
        <f>IF('Men''s Epée'!$AP$3=TRUE,K39,0)</f>
        <v>283</v>
      </c>
      <c r="BS39" s="8">
        <f>IF('Men''s Epée'!$AQ$3=TRUE,M39,0)</f>
        <v>0</v>
      </c>
      <c r="BT39" s="8">
        <f t="shared" si="43"/>
        <v>0</v>
      </c>
      <c r="BU39" s="8">
        <f t="shared" si="44"/>
        <v>0</v>
      </c>
      <c r="BV39" s="8">
        <f t="shared" si="45"/>
        <v>0</v>
      </c>
      <c r="BW39" s="8">
        <f t="shared" si="46"/>
        <v>0</v>
      </c>
      <c r="BX39" s="8">
        <f t="shared" si="47"/>
        <v>0</v>
      </c>
      <c r="BY39" s="20">
        <f t="shared" si="121"/>
        <v>0</v>
      </c>
      <c r="BZ39" s="20">
        <f t="shared" si="122"/>
        <v>0</v>
      </c>
      <c r="CA39" s="20">
        <f t="shared" si="123"/>
        <v>0</v>
      </c>
      <c r="CB39" s="20">
        <f t="shared" si="124"/>
        <v>0</v>
      </c>
      <c r="CC39" s="8">
        <f t="shared" si="48"/>
        <v>283</v>
      </c>
      <c r="CD39" s="8">
        <f t="shared" si="13"/>
        <v>0</v>
      </c>
      <c r="CE39" s="8">
        <f t="shared" si="14"/>
        <v>0</v>
      </c>
      <c r="CF39" s="8">
        <f t="shared" si="15"/>
        <v>283</v>
      </c>
    </row>
    <row r="40" spans="1:84" ht="13.5">
      <c r="A40" s="11" t="str">
        <f t="shared" si="0"/>
        <v>36T</v>
      </c>
      <c r="B40" s="11">
        <f t="shared" si="16"/>
      </c>
      <c r="C40" s="12" t="s">
        <v>390</v>
      </c>
      <c r="D40" s="30">
        <v>1980</v>
      </c>
      <c r="E40" s="41">
        <f>ROUND(IF('Men''s Epée'!$A$3=1,AM40+BA40,BO40+CC40),0)</f>
        <v>283</v>
      </c>
      <c r="F40" s="14">
        <v>28</v>
      </c>
      <c r="G40" s="16">
        <f>IF(OR('Men''s Epée'!$A$3=1,'Men''s Epée'!$AN$3=TRUE),IF(OR(F40&gt;=49,ISNUMBER(F40)=FALSE),0,VLOOKUP(F40,PointTable,G$3,TRUE)),0)</f>
        <v>283</v>
      </c>
      <c r="H40" s="15" t="s">
        <v>4</v>
      </c>
      <c r="I40" s="16">
        <f>IF(OR('Men''s Epée'!$A$3=1,'Men''s Epée'!$AO$3=TRUE),IF(OR(H40&gt;=49,ISNUMBER(H40)=FALSE),0,VLOOKUP(H40,PointTable,I$3,TRUE)),0)</f>
        <v>0</v>
      </c>
      <c r="J40" s="15" t="s">
        <v>4</v>
      </c>
      <c r="K40" s="16">
        <f>IF(OR('Men''s Epée'!$A$3=1,'Men''s Epée'!$AP$3=TRUE),IF(OR(J40&gt;=33,ISNUMBER(J40)=FALSE),0,VLOOKUP(J40,PointTable,K$3,TRUE)),0)</f>
        <v>0</v>
      </c>
      <c r="L40" s="15" t="s">
        <v>4</v>
      </c>
      <c r="M40" s="16">
        <f>IF(OR('Men''s Epée'!$A$3=1,'Men''s Epée'!$AQ$3=TRUE),IF(OR(L40&gt;=49,ISNUMBER(L40)=FALSE),0,VLOOKUP(L40,PointTable,M$3,TRUE)),0)</f>
        <v>0</v>
      </c>
      <c r="N40" s="17"/>
      <c r="O40" s="17"/>
      <c r="P40" s="17"/>
      <c r="Q40" s="17"/>
      <c r="R40" s="17"/>
      <c r="S40" s="17"/>
      <c r="T40" s="17"/>
      <c r="U40" s="17"/>
      <c r="V40" s="17"/>
      <c r="W40" s="18"/>
      <c r="X40" s="17"/>
      <c r="Y40" s="17"/>
      <c r="Z40" s="17"/>
      <c r="AA40" s="18"/>
      <c r="AC40" s="19">
        <f t="shared" si="1"/>
        <v>0</v>
      </c>
      <c r="AD40" s="19">
        <f t="shared" si="99"/>
        <v>0</v>
      </c>
      <c r="AE40" s="19">
        <f t="shared" si="100"/>
        <v>0</v>
      </c>
      <c r="AF40" s="19">
        <f t="shared" si="101"/>
        <v>0</v>
      </c>
      <c r="AG40" s="19">
        <f t="shared" si="102"/>
        <v>0</v>
      </c>
      <c r="AH40" s="19">
        <f t="shared" si="103"/>
        <v>0</v>
      </c>
      <c r="AI40" s="19">
        <f t="shared" si="104"/>
        <v>0</v>
      </c>
      <c r="AJ40" s="19">
        <f t="shared" si="105"/>
        <v>0</v>
      </c>
      <c r="AK40" s="19">
        <f t="shared" si="106"/>
        <v>0</v>
      </c>
      <c r="AL40" s="19">
        <f t="shared" si="107"/>
        <v>0</v>
      </c>
      <c r="AM40" s="19">
        <f t="shared" si="26"/>
        <v>0</v>
      </c>
      <c r="AN40" s="19">
        <f t="shared" si="3"/>
        <v>283</v>
      </c>
      <c r="AO40" s="19">
        <f t="shared" si="4"/>
        <v>0</v>
      </c>
      <c r="AP40" s="19">
        <f t="shared" si="5"/>
        <v>0</v>
      </c>
      <c r="AQ40" s="19">
        <f t="shared" si="6"/>
        <v>0</v>
      </c>
      <c r="AR40" s="19">
        <f t="shared" si="27"/>
        <v>0</v>
      </c>
      <c r="AS40" s="19">
        <f t="shared" si="28"/>
        <v>0</v>
      </c>
      <c r="AT40" s="19">
        <f t="shared" si="29"/>
        <v>0</v>
      </c>
      <c r="AU40" s="19">
        <f t="shared" si="30"/>
        <v>0</v>
      </c>
      <c r="AV40" s="19">
        <f t="shared" si="31"/>
        <v>0</v>
      </c>
      <c r="AW40" s="19">
        <f t="shared" si="108"/>
        <v>0</v>
      </c>
      <c r="AX40" s="19">
        <f t="shared" si="109"/>
        <v>0</v>
      </c>
      <c r="AY40" s="19">
        <f t="shared" si="110"/>
        <v>0</v>
      </c>
      <c r="AZ40" s="19">
        <f t="shared" si="111"/>
        <v>0</v>
      </c>
      <c r="BA40" s="19">
        <f t="shared" si="32"/>
        <v>283</v>
      </c>
      <c r="BB40" s="19">
        <f t="shared" si="8"/>
        <v>0</v>
      </c>
      <c r="BC40" s="19">
        <f t="shared" si="9"/>
        <v>0</v>
      </c>
      <c r="BE40" s="20">
        <f t="shared" si="10"/>
        <v>0</v>
      </c>
      <c r="BF40" s="20">
        <f t="shared" si="112"/>
        <v>0</v>
      </c>
      <c r="BG40" s="20">
        <f t="shared" si="113"/>
        <v>0</v>
      </c>
      <c r="BH40" s="20">
        <f t="shared" si="114"/>
        <v>0</v>
      </c>
      <c r="BI40" s="20">
        <f t="shared" si="115"/>
        <v>0</v>
      </c>
      <c r="BJ40" s="20">
        <f t="shared" si="116"/>
        <v>0</v>
      </c>
      <c r="BK40" s="20">
        <f t="shared" si="117"/>
        <v>0</v>
      </c>
      <c r="BL40" s="20">
        <f t="shared" si="118"/>
        <v>0</v>
      </c>
      <c r="BM40" s="20">
        <f t="shared" si="119"/>
        <v>0</v>
      </c>
      <c r="BN40" s="20">
        <f t="shared" si="120"/>
        <v>0</v>
      </c>
      <c r="BO40" s="8">
        <f t="shared" si="42"/>
        <v>0</v>
      </c>
      <c r="BP40" s="8">
        <f>IF('Men''s Epée'!$AN$3=TRUE,G40,0)</f>
        <v>283</v>
      </c>
      <c r="BQ40" s="8">
        <f>IF('Men''s Epée'!$AO$3=TRUE,I40,0)</f>
        <v>0</v>
      </c>
      <c r="BR40" s="8">
        <f>IF('Men''s Epée'!$AP$3=TRUE,K40,0)</f>
        <v>0</v>
      </c>
      <c r="BS40" s="8">
        <f>IF('Men''s Epée'!$AQ$3=TRUE,M40,0)</f>
        <v>0</v>
      </c>
      <c r="BT40" s="8">
        <f t="shared" si="43"/>
        <v>0</v>
      </c>
      <c r="BU40" s="8">
        <f t="shared" si="44"/>
        <v>0</v>
      </c>
      <c r="BV40" s="8">
        <f t="shared" si="45"/>
        <v>0</v>
      </c>
      <c r="BW40" s="8">
        <f t="shared" si="46"/>
        <v>0</v>
      </c>
      <c r="BX40" s="8">
        <f t="shared" si="47"/>
        <v>0</v>
      </c>
      <c r="BY40" s="20">
        <f t="shared" si="121"/>
        <v>0</v>
      </c>
      <c r="BZ40" s="20">
        <f t="shared" si="122"/>
        <v>0</v>
      </c>
      <c r="CA40" s="20">
        <f t="shared" si="123"/>
        <v>0</v>
      </c>
      <c r="CB40" s="20">
        <f t="shared" si="124"/>
        <v>0</v>
      </c>
      <c r="CC40" s="8">
        <f t="shared" si="48"/>
        <v>283</v>
      </c>
      <c r="CD40" s="8">
        <f t="shared" si="13"/>
        <v>0</v>
      </c>
      <c r="CE40" s="8">
        <f t="shared" si="14"/>
        <v>0</v>
      </c>
      <c r="CF40" s="8">
        <f t="shared" si="15"/>
        <v>283</v>
      </c>
    </row>
    <row r="41" spans="1:84" ht="13.5">
      <c r="A41" s="11" t="str">
        <f t="shared" si="0"/>
        <v>38T</v>
      </c>
      <c r="B41" s="11">
        <f t="shared" si="16"/>
      </c>
      <c r="C41" s="12" t="s">
        <v>379</v>
      </c>
      <c r="D41" s="30">
        <v>1982</v>
      </c>
      <c r="E41" s="41">
        <f>ROUND(IF('Men''s Epée'!$A$3=1,AM41+BA41,BO41+CC41),0)</f>
        <v>281</v>
      </c>
      <c r="F41" s="14">
        <v>29</v>
      </c>
      <c r="G41" s="16">
        <f>IF(OR('Men''s Epée'!$A$3=1,'Men''s Epée'!$AN$3=TRUE),IF(OR(F41&gt;=49,ISNUMBER(F41)=FALSE),0,VLOOKUP(F41,PointTable,G$3,TRUE)),0)</f>
        <v>281</v>
      </c>
      <c r="H41" s="15" t="s">
        <v>4</v>
      </c>
      <c r="I41" s="16">
        <f>IF(OR('Men''s Epée'!$A$3=1,'Men''s Epée'!$AO$3=TRUE),IF(OR(H41&gt;=49,ISNUMBER(H41)=FALSE),0,VLOOKUP(H41,PointTable,I$3,TRUE)),0)</f>
        <v>0</v>
      </c>
      <c r="J41" s="15" t="s">
        <v>4</v>
      </c>
      <c r="K41" s="16">
        <f>IF(OR('Men''s Epée'!$A$3=1,'Men''s Epée'!$AP$3=TRUE),IF(OR(J41&gt;=33,ISNUMBER(J41)=FALSE),0,VLOOKUP(J41,PointTable,K$3,TRUE)),0)</f>
        <v>0</v>
      </c>
      <c r="L41" s="15" t="s">
        <v>4</v>
      </c>
      <c r="M41" s="16">
        <f>IF(OR('Men''s Epée'!$A$3=1,'Men''s Epée'!$AQ$3=TRUE),IF(OR(L41&gt;=49,ISNUMBER(L41)=FALSE),0,VLOOKUP(L41,PointTable,M$3,TRUE)),0)</f>
        <v>0</v>
      </c>
      <c r="N41" s="17"/>
      <c r="O41" s="17"/>
      <c r="P41" s="17"/>
      <c r="Q41" s="17"/>
      <c r="R41" s="17"/>
      <c r="S41" s="17"/>
      <c r="T41" s="17"/>
      <c r="U41" s="17"/>
      <c r="V41" s="17"/>
      <c r="W41" s="18"/>
      <c r="X41" s="17"/>
      <c r="Y41" s="17"/>
      <c r="Z41" s="17"/>
      <c r="AA41" s="18"/>
      <c r="AC41" s="19">
        <f t="shared" si="1"/>
        <v>0</v>
      </c>
      <c r="AD41" s="19">
        <f t="shared" si="99"/>
        <v>0</v>
      </c>
      <c r="AE41" s="19">
        <f t="shared" si="100"/>
        <v>0</v>
      </c>
      <c r="AF41" s="19">
        <f t="shared" si="101"/>
        <v>0</v>
      </c>
      <c r="AG41" s="19">
        <f t="shared" si="102"/>
        <v>0</v>
      </c>
      <c r="AH41" s="19">
        <f t="shared" si="103"/>
        <v>0</v>
      </c>
      <c r="AI41" s="19">
        <f t="shared" si="104"/>
        <v>0</v>
      </c>
      <c r="AJ41" s="19">
        <f t="shared" si="105"/>
        <v>0</v>
      </c>
      <c r="AK41" s="19">
        <f t="shared" si="106"/>
        <v>0</v>
      </c>
      <c r="AL41" s="19">
        <f t="shared" si="107"/>
        <v>0</v>
      </c>
      <c r="AM41" s="19">
        <f t="shared" si="26"/>
        <v>0</v>
      </c>
      <c r="AN41" s="19">
        <f t="shared" si="3"/>
        <v>281</v>
      </c>
      <c r="AO41" s="19">
        <f t="shared" si="4"/>
        <v>0</v>
      </c>
      <c r="AP41" s="19">
        <f t="shared" si="5"/>
        <v>0</v>
      </c>
      <c r="AQ41" s="19">
        <f t="shared" si="6"/>
        <v>0</v>
      </c>
      <c r="AR41" s="19">
        <f t="shared" si="27"/>
        <v>0</v>
      </c>
      <c r="AS41" s="19">
        <f t="shared" si="28"/>
        <v>0</v>
      </c>
      <c r="AT41" s="19">
        <f t="shared" si="29"/>
        <v>0</v>
      </c>
      <c r="AU41" s="19">
        <f t="shared" si="30"/>
        <v>0</v>
      </c>
      <c r="AV41" s="19">
        <f t="shared" si="31"/>
        <v>0</v>
      </c>
      <c r="AW41" s="19">
        <f t="shared" si="108"/>
        <v>0</v>
      </c>
      <c r="AX41" s="19">
        <f t="shared" si="109"/>
        <v>0</v>
      </c>
      <c r="AY41" s="19">
        <f t="shared" si="110"/>
        <v>0</v>
      </c>
      <c r="AZ41" s="19">
        <f t="shared" si="111"/>
        <v>0</v>
      </c>
      <c r="BA41" s="19">
        <f t="shared" si="32"/>
        <v>281</v>
      </c>
      <c r="BB41" s="19">
        <f t="shared" si="8"/>
        <v>0</v>
      </c>
      <c r="BC41" s="19">
        <f t="shared" si="9"/>
        <v>0</v>
      </c>
      <c r="BE41" s="20">
        <f t="shared" si="10"/>
        <v>0</v>
      </c>
      <c r="BF41" s="20">
        <f t="shared" si="112"/>
        <v>0</v>
      </c>
      <c r="BG41" s="20">
        <f t="shared" si="113"/>
        <v>0</v>
      </c>
      <c r="BH41" s="20">
        <f t="shared" si="114"/>
        <v>0</v>
      </c>
      <c r="BI41" s="20">
        <f t="shared" si="115"/>
        <v>0</v>
      </c>
      <c r="BJ41" s="20">
        <f t="shared" si="116"/>
        <v>0</v>
      </c>
      <c r="BK41" s="20">
        <f t="shared" si="117"/>
        <v>0</v>
      </c>
      <c r="BL41" s="20">
        <f t="shared" si="118"/>
        <v>0</v>
      </c>
      <c r="BM41" s="20">
        <f t="shared" si="119"/>
        <v>0</v>
      </c>
      <c r="BN41" s="20">
        <f t="shared" si="120"/>
        <v>0</v>
      </c>
      <c r="BO41" s="8">
        <f t="shared" si="42"/>
        <v>0</v>
      </c>
      <c r="BP41" s="8">
        <f>IF('Men''s Epée'!$AN$3=TRUE,G41,0)</f>
        <v>281</v>
      </c>
      <c r="BQ41" s="8">
        <f>IF('Men''s Epée'!$AO$3=TRUE,I41,0)</f>
        <v>0</v>
      </c>
      <c r="BR41" s="8">
        <f>IF('Men''s Epée'!$AP$3=TRUE,K41,0)</f>
        <v>0</v>
      </c>
      <c r="BS41" s="8">
        <f>IF('Men''s Epée'!$AQ$3=TRUE,M41,0)</f>
        <v>0</v>
      </c>
      <c r="BT41" s="8">
        <f t="shared" si="43"/>
        <v>0</v>
      </c>
      <c r="BU41" s="8">
        <f t="shared" si="44"/>
        <v>0</v>
      </c>
      <c r="BV41" s="8">
        <f t="shared" si="45"/>
        <v>0</v>
      </c>
      <c r="BW41" s="8">
        <f t="shared" si="46"/>
        <v>0</v>
      </c>
      <c r="BX41" s="8">
        <f t="shared" si="47"/>
        <v>0</v>
      </c>
      <c r="BY41" s="20">
        <f t="shared" si="121"/>
        <v>0</v>
      </c>
      <c r="BZ41" s="20">
        <f t="shared" si="122"/>
        <v>0</v>
      </c>
      <c r="CA41" s="20">
        <f t="shared" si="123"/>
        <v>0</v>
      </c>
      <c r="CB41" s="20">
        <f t="shared" si="124"/>
        <v>0</v>
      </c>
      <c r="CC41" s="8">
        <f t="shared" si="48"/>
        <v>281</v>
      </c>
      <c r="CD41" s="8">
        <f t="shared" si="13"/>
        <v>0</v>
      </c>
      <c r="CE41" s="8">
        <f t="shared" si="14"/>
        <v>0</v>
      </c>
      <c r="CF41" s="8">
        <f t="shared" si="15"/>
        <v>281</v>
      </c>
    </row>
    <row r="42" spans="1:84" ht="13.5">
      <c r="A42" s="11" t="str">
        <f t="shared" si="0"/>
        <v>38T</v>
      </c>
      <c r="B42" s="11">
        <f t="shared" si="16"/>
      </c>
      <c r="C42" s="12" t="s">
        <v>391</v>
      </c>
      <c r="D42" s="30">
        <v>1983</v>
      </c>
      <c r="E42" s="41">
        <f>ROUND(IF('Men''s Epée'!$A$3=1,AM42+BA42,BO42+CC42),0)</f>
        <v>281</v>
      </c>
      <c r="F42" s="14" t="s">
        <v>4</v>
      </c>
      <c r="G42" s="16">
        <f>IF(OR('Men''s Epée'!$A$3=1,'Men''s Epée'!$AN$3=TRUE),IF(OR(F42&gt;=49,ISNUMBER(F42)=FALSE),0,VLOOKUP(F42,PointTable,G$3,TRUE)),0)</f>
        <v>0</v>
      </c>
      <c r="H42" s="15" t="s">
        <v>4</v>
      </c>
      <c r="I42" s="16">
        <f>IF(OR('Men''s Epée'!$A$3=1,'Men''s Epée'!$AO$3=TRUE),IF(OR(H42&gt;=49,ISNUMBER(H42)=FALSE),0,VLOOKUP(H42,PointTable,I$3,TRUE)),0)</f>
        <v>0</v>
      </c>
      <c r="J42" s="15">
        <v>29</v>
      </c>
      <c r="K42" s="16">
        <f>IF(OR('Men''s Epée'!$A$3=1,'Men''s Epée'!$AP$3=TRUE),IF(OR(J42&gt;=33,ISNUMBER(J42)=FALSE),0,VLOOKUP(J42,PointTable,K$3,TRUE)),0)</f>
        <v>281</v>
      </c>
      <c r="L42" s="15" t="s">
        <v>4</v>
      </c>
      <c r="M42" s="16">
        <f>IF(OR('Men''s Epée'!$A$3=1,'Men''s Epée'!$AQ$3=TRUE),IF(OR(L42&gt;=49,ISNUMBER(L42)=FALSE),0,VLOOKUP(L42,PointTable,M$3,TRUE)),0)</f>
        <v>0</v>
      </c>
      <c r="N42" s="17"/>
      <c r="O42" s="17"/>
      <c r="P42" s="17"/>
      <c r="Q42" s="17"/>
      <c r="R42" s="17"/>
      <c r="S42" s="17"/>
      <c r="T42" s="17"/>
      <c r="U42" s="17"/>
      <c r="V42" s="17"/>
      <c r="W42" s="18"/>
      <c r="X42" s="17"/>
      <c r="Y42" s="17"/>
      <c r="Z42" s="17"/>
      <c r="AA42" s="18"/>
      <c r="AC42" s="19">
        <f t="shared" si="1"/>
        <v>0</v>
      </c>
      <c r="AD42" s="19">
        <f t="shared" si="99"/>
        <v>0</v>
      </c>
      <c r="AE42" s="19">
        <f t="shared" si="100"/>
        <v>0</v>
      </c>
      <c r="AF42" s="19">
        <f t="shared" si="101"/>
        <v>0</v>
      </c>
      <c r="AG42" s="19">
        <f t="shared" si="102"/>
        <v>0</v>
      </c>
      <c r="AH42" s="19">
        <f t="shared" si="103"/>
        <v>0</v>
      </c>
      <c r="AI42" s="19">
        <f t="shared" si="104"/>
        <v>0</v>
      </c>
      <c r="AJ42" s="19">
        <f t="shared" si="105"/>
        <v>0</v>
      </c>
      <c r="AK42" s="19">
        <f t="shared" si="106"/>
        <v>0</v>
      </c>
      <c r="AL42" s="19">
        <f t="shared" si="107"/>
        <v>0</v>
      </c>
      <c r="AM42" s="19">
        <f t="shared" si="26"/>
        <v>0</v>
      </c>
      <c r="AN42" s="19">
        <f t="shared" si="3"/>
        <v>0</v>
      </c>
      <c r="AO42" s="19">
        <f t="shared" si="4"/>
        <v>0</v>
      </c>
      <c r="AP42" s="19">
        <f t="shared" si="5"/>
        <v>281</v>
      </c>
      <c r="AQ42" s="19">
        <f t="shared" si="6"/>
        <v>0</v>
      </c>
      <c r="AR42" s="19">
        <f t="shared" si="27"/>
        <v>0</v>
      </c>
      <c r="AS42" s="19">
        <f t="shared" si="28"/>
        <v>0</v>
      </c>
      <c r="AT42" s="19">
        <f t="shared" si="29"/>
        <v>0</v>
      </c>
      <c r="AU42" s="19">
        <f t="shared" si="30"/>
        <v>0</v>
      </c>
      <c r="AV42" s="19">
        <f t="shared" si="31"/>
        <v>0</v>
      </c>
      <c r="AW42" s="19">
        <f t="shared" si="108"/>
        <v>0</v>
      </c>
      <c r="AX42" s="19">
        <f t="shared" si="109"/>
        <v>0</v>
      </c>
      <c r="AY42" s="19">
        <f t="shared" si="110"/>
        <v>0</v>
      </c>
      <c r="AZ42" s="19">
        <f t="shared" si="111"/>
        <v>0</v>
      </c>
      <c r="BA42" s="19">
        <f t="shared" si="32"/>
        <v>281</v>
      </c>
      <c r="BB42" s="19">
        <f t="shared" si="8"/>
        <v>0</v>
      </c>
      <c r="BC42" s="19">
        <f t="shared" si="9"/>
        <v>0</v>
      </c>
      <c r="BE42" s="20">
        <f t="shared" si="10"/>
        <v>0</v>
      </c>
      <c r="BF42" s="20">
        <f t="shared" si="112"/>
        <v>0</v>
      </c>
      <c r="BG42" s="20">
        <f t="shared" si="113"/>
        <v>0</v>
      </c>
      <c r="BH42" s="20">
        <f t="shared" si="114"/>
        <v>0</v>
      </c>
      <c r="BI42" s="20">
        <f t="shared" si="115"/>
        <v>0</v>
      </c>
      <c r="BJ42" s="20">
        <f t="shared" si="116"/>
        <v>0</v>
      </c>
      <c r="BK42" s="20">
        <f t="shared" si="117"/>
        <v>0</v>
      </c>
      <c r="BL42" s="20">
        <f t="shared" si="118"/>
        <v>0</v>
      </c>
      <c r="BM42" s="20">
        <f t="shared" si="119"/>
        <v>0</v>
      </c>
      <c r="BN42" s="20">
        <f t="shared" si="120"/>
        <v>0</v>
      </c>
      <c r="BO42" s="8">
        <f t="shared" si="42"/>
        <v>0</v>
      </c>
      <c r="BP42" s="8">
        <f>IF('Men''s Epée'!$AN$3=TRUE,G42,0)</f>
        <v>0</v>
      </c>
      <c r="BQ42" s="8">
        <f>IF('Men''s Epée'!$AO$3=TRUE,I42,0)</f>
        <v>0</v>
      </c>
      <c r="BR42" s="8">
        <f>IF('Men''s Epée'!$AP$3=TRUE,K42,0)</f>
        <v>281</v>
      </c>
      <c r="BS42" s="8">
        <f>IF('Men''s Epée'!$AQ$3=TRUE,M42,0)</f>
        <v>0</v>
      </c>
      <c r="BT42" s="8">
        <f t="shared" si="43"/>
        <v>0</v>
      </c>
      <c r="BU42" s="8">
        <f t="shared" si="44"/>
        <v>0</v>
      </c>
      <c r="BV42" s="8">
        <f t="shared" si="45"/>
        <v>0</v>
      </c>
      <c r="BW42" s="8">
        <f t="shared" si="46"/>
        <v>0</v>
      </c>
      <c r="BX42" s="8">
        <f t="shared" si="47"/>
        <v>0</v>
      </c>
      <c r="BY42" s="20">
        <f t="shared" si="121"/>
        <v>0</v>
      </c>
      <c r="BZ42" s="20">
        <f t="shared" si="122"/>
        <v>0</v>
      </c>
      <c r="CA42" s="20">
        <f t="shared" si="123"/>
        <v>0</v>
      </c>
      <c r="CB42" s="20">
        <f t="shared" si="124"/>
        <v>0</v>
      </c>
      <c r="CC42" s="8">
        <f t="shared" si="48"/>
        <v>281</v>
      </c>
      <c r="CD42" s="8">
        <f t="shared" si="13"/>
        <v>0</v>
      </c>
      <c r="CE42" s="8">
        <f t="shared" si="14"/>
        <v>0</v>
      </c>
      <c r="CF42" s="8">
        <f t="shared" si="15"/>
        <v>281</v>
      </c>
    </row>
    <row r="43" spans="1:84" ht="13.5">
      <c r="A43" s="11" t="str">
        <f t="shared" si="0"/>
        <v>40T</v>
      </c>
      <c r="B43" s="11" t="str">
        <f t="shared" si="16"/>
        <v>#</v>
      </c>
      <c r="C43" s="12" t="s">
        <v>384</v>
      </c>
      <c r="D43" s="30">
        <v>1988</v>
      </c>
      <c r="E43" s="41">
        <f>ROUND(IF('Men''s Epée'!$A$3=1,AM43+BA43,BO43+CC43),0)</f>
        <v>279</v>
      </c>
      <c r="F43" s="14" t="s">
        <v>4</v>
      </c>
      <c r="G43" s="16">
        <f>IF(OR('Men''s Epée'!$A$3=1,'Men''s Epée'!$AN$3=TRUE),IF(OR(F43&gt;=49,ISNUMBER(F43)=FALSE),0,VLOOKUP(F43,PointTable,G$3,TRUE)),0)</f>
        <v>0</v>
      </c>
      <c r="H43" s="15" t="s">
        <v>4</v>
      </c>
      <c r="I43" s="16">
        <f>IF(OR('Men''s Epée'!$A$3=1,'Men''s Epée'!$AO$3=TRUE),IF(OR(H43&gt;=49,ISNUMBER(H43)=FALSE),0,VLOOKUP(H43,PointTable,I$3,TRUE)),0)</f>
        <v>0</v>
      </c>
      <c r="J43" s="15">
        <v>30</v>
      </c>
      <c r="K43" s="16">
        <f>IF(OR('Men''s Epée'!$A$3=1,'Men''s Epée'!$AP$3=TRUE),IF(OR(J43&gt;=33,ISNUMBER(J43)=FALSE),0,VLOOKUP(J43,PointTable,K$3,TRUE)),0)</f>
        <v>279</v>
      </c>
      <c r="L43" s="15" t="s">
        <v>4</v>
      </c>
      <c r="M43" s="16">
        <f>IF(OR('Men''s Epée'!$A$3=1,'Men''s Epée'!$AQ$3=TRUE),IF(OR(L43&gt;=49,ISNUMBER(L43)=FALSE),0,VLOOKUP(L43,PointTable,M$3,TRUE)),0)</f>
        <v>0</v>
      </c>
      <c r="N43" s="17"/>
      <c r="O43" s="17"/>
      <c r="P43" s="17"/>
      <c r="Q43" s="17"/>
      <c r="R43" s="17"/>
      <c r="S43" s="17"/>
      <c r="T43" s="17"/>
      <c r="U43" s="17"/>
      <c r="V43" s="17"/>
      <c r="W43" s="18"/>
      <c r="X43" s="17"/>
      <c r="Y43" s="17"/>
      <c r="Z43" s="17"/>
      <c r="AA43" s="18"/>
      <c r="AC43" s="19">
        <f t="shared" si="1"/>
        <v>0</v>
      </c>
      <c r="AD43" s="19">
        <f t="shared" si="99"/>
        <v>0</v>
      </c>
      <c r="AE43" s="19">
        <f t="shared" si="100"/>
        <v>0</v>
      </c>
      <c r="AF43" s="19">
        <f t="shared" si="101"/>
        <v>0</v>
      </c>
      <c r="AG43" s="19">
        <f t="shared" si="102"/>
        <v>0</v>
      </c>
      <c r="AH43" s="19">
        <f t="shared" si="103"/>
        <v>0</v>
      </c>
      <c r="AI43" s="19">
        <f t="shared" si="104"/>
        <v>0</v>
      </c>
      <c r="AJ43" s="19">
        <f t="shared" si="105"/>
        <v>0</v>
      </c>
      <c r="AK43" s="19">
        <f t="shared" si="106"/>
        <v>0</v>
      </c>
      <c r="AL43" s="19">
        <f t="shared" si="107"/>
        <v>0</v>
      </c>
      <c r="AM43" s="19">
        <f t="shared" si="26"/>
        <v>0</v>
      </c>
      <c r="AN43" s="19">
        <f t="shared" si="3"/>
        <v>0</v>
      </c>
      <c r="AO43" s="19">
        <f t="shared" si="4"/>
        <v>0</v>
      </c>
      <c r="AP43" s="19">
        <f t="shared" si="5"/>
        <v>279</v>
      </c>
      <c r="AQ43" s="19">
        <f t="shared" si="6"/>
        <v>0</v>
      </c>
      <c r="AR43" s="19">
        <f t="shared" si="27"/>
        <v>0</v>
      </c>
      <c r="AS43" s="19">
        <f t="shared" si="28"/>
        <v>0</v>
      </c>
      <c r="AT43" s="19">
        <f t="shared" si="29"/>
        <v>0</v>
      </c>
      <c r="AU43" s="19">
        <f t="shared" si="30"/>
        <v>0</v>
      </c>
      <c r="AV43" s="19">
        <f t="shared" si="31"/>
        <v>0</v>
      </c>
      <c r="AW43" s="19">
        <f t="shared" si="108"/>
        <v>0</v>
      </c>
      <c r="AX43" s="19">
        <f t="shared" si="109"/>
        <v>0</v>
      </c>
      <c r="AY43" s="19">
        <f t="shared" si="110"/>
        <v>0</v>
      </c>
      <c r="AZ43" s="19">
        <f t="shared" si="111"/>
        <v>0</v>
      </c>
      <c r="BA43" s="19">
        <f t="shared" si="32"/>
        <v>279</v>
      </c>
      <c r="BB43" s="19">
        <f t="shared" si="8"/>
        <v>0</v>
      </c>
      <c r="BC43" s="19">
        <f t="shared" si="9"/>
        <v>0</v>
      </c>
      <c r="BE43" s="20">
        <f t="shared" si="10"/>
        <v>0</v>
      </c>
      <c r="BF43" s="20">
        <f t="shared" si="112"/>
        <v>0</v>
      </c>
      <c r="BG43" s="20">
        <f t="shared" si="113"/>
        <v>0</v>
      </c>
      <c r="BH43" s="20">
        <f t="shared" si="114"/>
        <v>0</v>
      </c>
      <c r="BI43" s="20">
        <f t="shared" si="115"/>
        <v>0</v>
      </c>
      <c r="BJ43" s="20">
        <f t="shared" si="116"/>
        <v>0</v>
      </c>
      <c r="BK43" s="20">
        <f t="shared" si="117"/>
        <v>0</v>
      </c>
      <c r="BL43" s="20">
        <f t="shared" si="118"/>
        <v>0</v>
      </c>
      <c r="BM43" s="20">
        <f t="shared" si="119"/>
        <v>0</v>
      </c>
      <c r="BN43" s="20">
        <f t="shared" si="120"/>
        <v>0</v>
      </c>
      <c r="BO43" s="8">
        <f t="shared" si="42"/>
        <v>0</v>
      </c>
      <c r="BP43" s="8">
        <f>IF('Men''s Epée'!$AN$3=TRUE,G43,0)</f>
        <v>0</v>
      </c>
      <c r="BQ43" s="8">
        <f>IF('Men''s Epée'!$AO$3=TRUE,I43,0)</f>
        <v>0</v>
      </c>
      <c r="BR43" s="8">
        <f>IF('Men''s Epée'!$AP$3=TRUE,K43,0)</f>
        <v>279</v>
      </c>
      <c r="BS43" s="8">
        <f>IF('Men''s Epée'!$AQ$3=TRUE,M43,0)</f>
        <v>0</v>
      </c>
      <c r="BT43" s="8">
        <f t="shared" si="43"/>
        <v>0</v>
      </c>
      <c r="BU43" s="8">
        <f t="shared" si="44"/>
        <v>0</v>
      </c>
      <c r="BV43" s="8">
        <f t="shared" si="45"/>
        <v>0</v>
      </c>
      <c r="BW43" s="8">
        <f t="shared" si="46"/>
        <v>0</v>
      </c>
      <c r="BX43" s="8">
        <f t="shared" si="47"/>
        <v>0</v>
      </c>
      <c r="BY43" s="20">
        <f t="shared" si="121"/>
        <v>0</v>
      </c>
      <c r="BZ43" s="20">
        <f t="shared" si="122"/>
        <v>0</v>
      </c>
      <c r="CA43" s="20">
        <f t="shared" si="123"/>
        <v>0</v>
      </c>
      <c r="CB43" s="20">
        <f t="shared" si="124"/>
        <v>0</v>
      </c>
      <c r="CC43" s="8">
        <f t="shared" si="48"/>
        <v>279</v>
      </c>
      <c r="CD43" s="8">
        <f t="shared" si="13"/>
        <v>0</v>
      </c>
      <c r="CE43" s="8">
        <f t="shared" si="14"/>
        <v>0</v>
      </c>
      <c r="CF43" s="8">
        <f t="shared" si="15"/>
        <v>279</v>
      </c>
    </row>
    <row r="44" spans="1:84" ht="13.5">
      <c r="A44" s="11" t="str">
        <f t="shared" si="0"/>
        <v>40T</v>
      </c>
      <c r="B44" s="11">
        <f t="shared" si="16"/>
      </c>
      <c r="C44" s="12" t="s">
        <v>76</v>
      </c>
      <c r="D44" s="13">
        <v>1974</v>
      </c>
      <c r="E44" s="41">
        <f>ROUND(IF('Men''s Epée'!$A$3=1,AM44+BA44,BO44+CC44),0)</f>
        <v>279</v>
      </c>
      <c r="F44" s="14">
        <v>30</v>
      </c>
      <c r="G44" s="16">
        <f>IF(OR('Men''s Epée'!$A$3=1,'Men''s Epée'!$AN$3=TRUE),IF(OR(F44&gt;=49,ISNUMBER(F44)=FALSE),0,VLOOKUP(F44,PointTable,G$3,TRUE)),0)</f>
        <v>279</v>
      </c>
      <c r="H44" s="15" t="s">
        <v>4</v>
      </c>
      <c r="I44" s="16">
        <f>IF(OR('Men''s Epée'!$A$3=1,'Men''s Epée'!$AO$3=TRUE),IF(OR(H44&gt;=49,ISNUMBER(H44)=FALSE),0,VLOOKUP(H44,PointTable,I$3,TRUE)),0)</f>
        <v>0</v>
      </c>
      <c r="J44" s="15" t="s">
        <v>4</v>
      </c>
      <c r="K44" s="16">
        <f>IF(OR('Men''s Epée'!$A$3=1,'Men''s Epée'!$AP$3=TRUE),IF(OR(J44&gt;=33,ISNUMBER(J44)=FALSE),0,VLOOKUP(J44,PointTable,K$3,TRUE)),0)</f>
        <v>0</v>
      </c>
      <c r="L44" s="15" t="s">
        <v>4</v>
      </c>
      <c r="M44" s="16">
        <f>IF(OR('Men''s Epée'!$A$3=1,'Men''s Epée'!$AQ$3=TRUE),IF(OR(L44&gt;=49,ISNUMBER(L44)=FALSE),0,VLOOKUP(L44,PointTable,M$3,TRUE)),0)</f>
        <v>0</v>
      </c>
      <c r="N44" s="17"/>
      <c r="O44" s="17"/>
      <c r="P44" s="17"/>
      <c r="Q44" s="17"/>
      <c r="R44" s="17"/>
      <c r="S44" s="17"/>
      <c r="T44" s="17"/>
      <c r="U44" s="17"/>
      <c r="V44" s="17"/>
      <c r="W44" s="18"/>
      <c r="X44" s="17"/>
      <c r="Y44" s="17"/>
      <c r="Z44" s="17"/>
      <c r="AA44" s="18"/>
      <c r="AC44" s="19">
        <f t="shared" si="1"/>
        <v>0</v>
      </c>
      <c r="AD44" s="19">
        <f t="shared" si="99"/>
        <v>0</v>
      </c>
      <c r="AE44" s="19">
        <f t="shared" si="100"/>
        <v>0</v>
      </c>
      <c r="AF44" s="19">
        <f t="shared" si="101"/>
        <v>0</v>
      </c>
      <c r="AG44" s="19">
        <f t="shared" si="102"/>
        <v>0</v>
      </c>
      <c r="AH44" s="19">
        <f t="shared" si="103"/>
        <v>0</v>
      </c>
      <c r="AI44" s="19">
        <f t="shared" si="104"/>
        <v>0</v>
      </c>
      <c r="AJ44" s="19">
        <f t="shared" si="105"/>
        <v>0</v>
      </c>
      <c r="AK44" s="19">
        <f t="shared" si="106"/>
        <v>0</v>
      </c>
      <c r="AL44" s="19">
        <f t="shared" si="107"/>
        <v>0</v>
      </c>
      <c r="AM44" s="19">
        <f t="shared" si="26"/>
        <v>0</v>
      </c>
      <c r="AN44" s="19">
        <f t="shared" si="3"/>
        <v>279</v>
      </c>
      <c r="AO44" s="19">
        <f t="shared" si="4"/>
        <v>0</v>
      </c>
      <c r="AP44" s="19">
        <f t="shared" si="5"/>
        <v>0</v>
      </c>
      <c r="AQ44" s="19">
        <f t="shared" si="6"/>
        <v>0</v>
      </c>
      <c r="AR44" s="19">
        <f t="shared" si="27"/>
        <v>0</v>
      </c>
      <c r="AS44" s="19">
        <f t="shared" si="28"/>
        <v>0</v>
      </c>
      <c r="AT44" s="19">
        <f t="shared" si="29"/>
        <v>0</v>
      </c>
      <c r="AU44" s="19">
        <f t="shared" si="30"/>
        <v>0</v>
      </c>
      <c r="AV44" s="19">
        <f t="shared" si="31"/>
        <v>0</v>
      </c>
      <c r="AW44" s="19">
        <f t="shared" si="108"/>
        <v>0</v>
      </c>
      <c r="AX44" s="19">
        <f t="shared" si="109"/>
        <v>0</v>
      </c>
      <c r="AY44" s="19">
        <f t="shared" si="110"/>
        <v>0</v>
      </c>
      <c r="AZ44" s="19">
        <f t="shared" si="111"/>
        <v>0</v>
      </c>
      <c r="BA44" s="19">
        <f t="shared" si="32"/>
        <v>279</v>
      </c>
      <c r="BB44" s="19">
        <f t="shared" si="8"/>
        <v>0</v>
      </c>
      <c r="BC44" s="19">
        <f t="shared" si="9"/>
        <v>0</v>
      </c>
      <c r="BE44" s="20">
        <f t="shared" si="10"/>
        <v>0</v>
      </c>
      <c r="BF44" s="20">
        <f t="shared" si="112"/>
        <v>0</v>
      </c>
      <c r="BG44" s="20">
        <f t="shared" si="113"/>
        <v>0</v>
      </c>
      <c r="BH44" s="20">
        <f t="shared" si="114"/>
        <v>0</v>
      </c>
      <c r="BI44" s="20">
        <f t="shared" si="115"/>
        <v>0</v>
      </c>
      <c r="BJ44" s="20">
        <f t="shared" si="116"/>
        <v>0</v>
      </c>
      <c r="BK44" s="20">
        <f t="shared" si="117"/>
        <v>0</v>
      </c>
      <c r="BL44" s="20">
        <f t="shared" si="118"/>
        <v>0</v>
      </c>
      <c r="BM44" s="20">
        <f t="shared" si="119"/>
        <v>0</v>
      </c>
      <c r="BN44" s="20">
        <f t="shared" si="120"/>
        <v>0</v>
      </c>
      <c r="BO44" s="8">
        <f t="shared" si="42"/>
        <v>0</v>
      </c>
      <c r="BP44" s="8">
        <f>IF('Men''s Epée'!$AN$3=TRUE,G44,0)</f>
        <v>279</v>
      </c>
      <c r="BQ44" s="8">
        <f>IF('Men''s Epée'!$AO$3=TRUE,I44,0)</f>
        <v>0</v>
      </c>
      <c r="BR44" s="8">
        <f>IF('Men''s Epée'!$AP$3=TRUE,K44,0)</f>
        <v>0</v>
      </c>
      <c r="BS44" s="8">
        <f>IF('Men''s Epée'!$AQ$3=TRUE,M44,0)</f>
        <v>0</v>
      </c>
      <c r="BT44" s="8">
        <f t="shared" si="43"/>
        <v>0</v>
      </c>
      <c r="BU44" s="8">
        <f t="shared" si="44"/>
        <v>0</v>
      </c>
      <c r="BV44" s="8">
        <f t="shared" si="45"/>
        <v>0</v>
      </c>
      <c r="BW44" s="8">
        <f t="shared" si="46"/>
        <v>0</v>
      </c>
      <c r="BX44" s="8">
        <f t="shared" si="47"/>
        <v>0</v>
      </c>
      <c r="BY44" s="20">
        <f t="shared" si="121"/>
        <v>0</v>
      </c>
      <c r="BZ44" s="20">
        <f t="shared" si="122"/>
        <v>0</v>
      </c>
      <c r="CA44" s="20">
        <f t="shared" si="123"/>
        <v>0</v>
      </c>
      <c r="CB44" s="20">
        <f t="shared" si="124"/>
        <v>0</v>
      </c>
      <c r="CC44" s="8">
        <f t="shared" si="48"/>
        <v>279</v>
      </c>
      <c r="CD44" s="8">
        <f t="shared" si="13"/>
        <v>0</v>
      </c>
      <c r="CE44" s="8">
        <f t="shared" si="14"/>
        <v>0</v>
      </c>
      <c r="CF44" s="8">
        <f t="shared" si="15"/>
        <v>279</v>
      </c>
    </row>
    <row r="45" spans="1:84" ht="13.5">
      <c r="A45" s="11" t="str">
        <f t="shared" si="0"/>
        <v>42T</v>
      </c>
      <c r="B45" s="11">
        <f t="shared" si="16"/>
      </c>
      <c r="C45" s="12" t="s">
        <v>380</v>
      </c>
      <c r="D45" s="30">
        <v>1982</v>
      </c>
      <c r="E45" s="41">
        <f>ROUND(IF('Men''s Epée'!$A$3=1,AM45+BA45,BO45+CC45),0)</f>
        <v>276</v>
      </c>
      <c r="F45" s="14">
        <v>31.5</v>
      </c>
      <c r="G45" s="16">
        <f>IF(OR('Men''s Epée'!$A$3=1,'Men''s Epée'!$AN$3=TRUE),IF(OR(F45&gt;=49,ISNUMBER(F45)=FALSE),0,VLOOKUP(F45,PointTable,G$3,TRUE)),0)</f>
        <v>276</v>
      </c>
      <c r="H45" s="15" t="s">
        <v>4</v>
      </c>
      <c r="I45" s="16">
        <f>IF(OR('Men''s Epée'!$A$3=1,'Men''s Epée'!$AO$3=TRUE),IF(OR(H45&gt;=49,ISNUMBER(H45)=FALSE),0,VLOOKUP(H45,PointTable,I$3,TRUE)),0)</f>
        <v>0</v>
      </c>
      <c r="J45" s="15" t="s">
        <v>4</v>
      </c>
      <c r="K45" s="16">
        <f>IF(OR('Men''s Epée'!$A$3=1,'Men''s Epée'!$AP$3=TRUE),IF(OR(J45&gt;=33,ISNUMBER(J45)=FALSE),0,VLOOKUP(J45,PointTable,K$3,TRUE)),0)</f>
        <v>0</v>
      </c>
      <c r="L45" s="15" t="s">
        <v>4</v>
      </c>
      <c r="M45" s="16">
        <f>IF(OR('Men''s Epée'!$A$3=1,'Men''s Epée'!$AQ$3=TRUE),IF(OR(L45&gt;=49,ISNUMBER(L45)=FALSE),0,VLOOKUP(L45,PointTable,M$3,TRUE)),0)</f>
        <v>0</v>
      </c>
      <c r="N45" s="17"/>
      <c r="O45" s="17"/>
      <c r="P45" s="17"/>
      <c r="Q45" s="17"/>
      <c r="R45" s="17"/>
      <c r="S45" s="17"/>
      <c r="T45" s="17"/>
      <c r="U45" s="17"/>
      <c r="V45" s="17"/>
      <c r="W45" s="18"/>
      <c r="X45" s="17"/>
      <c r="Y45" s="17"/>
      <c r="Z45" s="17"/>
      <c r="AA45" s="18"/>
      <c r="AC45" s="19">
        <f t="shared" si="1"/>
        <v>0</v>
      </c>
      <c r="AD45" s="19">
        <f t="shared" si="99"/>
        <v>0</v>
      </c>
      <c r="AE45" s="19">
        <f t="shared" si="100"/>
        <v>0</v>
      </c>
      <c r="AF45" s="19">
        <f t="shared" si="101"/>
        <v>0</v>
      </c>
      <c r="AG45" s="19">
        <f t="shared" si="102"/>
        <v>0</v>
      </c>
      <c r="AH45" s="19">
        <f t="shared" si="103"/>
        <v>0</v>
      </c>
      <c r="AI45" s="19">
        <f t="shared" si="104"/>
        <v>0</v>
      </c>
      <c r="AJ45" s="19">
        <f t="shared" si="105"/>
        <v>0</v>
      </c>
      <c r="AK45" s="19">
        <f t="shared" si="106"/>
        <v>0</v>
      </c>
      <c r="AL45" s="19">
        <f t="shared" si="107"/>
        <v>0</v>
      </c>
      <c r="AM45" s="19">
        <f t="shared" si="26"/>
        <v>0</v>
      </c>
      <c r="AN45" s="19">
        <f t="shared" si="3"/>
        <v>276</v>
      </c>
      <c r="AO45" s="19">
        <f t="shared" si="4"/>
        <v>0</v>
      </c>
      <c r="AP45" s="19">
        <f t="shared" si="5"/>
        <v>0</v>
      </c>
      <c r="AQ45" s="19">
        <f t="shared" si="6"/>
        <v>0</v>
      </c>
      <c r="AR45" s="19">
        <f t="shared" si="27"/>
        <v>0</v>
      </c>
      <c r="AS45" s="19">
        <f t="shared" si="28"/>
        <v>0</v>
      </c>
      <c r="AT45" s="19">
        <f t="shared" si="29"/>
        <v>0</v>
      </c>
      <c r="AU45" s="19">
        <f t="shared" si="30"/>
        <v>0</v>
      </c>
      <c r="AV45" s="19">
        <f t="shared" si="31"/>
        <v>0</v>
      </c>
      <c r="AW45" s="19">
        <f t="shared" si="108"/>
        <v>0</v>
      </c>
      <c r="AX45" s="19">
        <f t="shared" si="109"/>
        <v>0</v>
      </c>
      <c r="AY45" s="19">
        <f t="shared" si="110"/>
        <v>0</v>
      </c>
      <c r="AZ45" s="19">
        <f t="shared" si="111"/>
        <v>0</v>
      </c>
      <c r="BA45" s="19">
        <f t="shared" si="32"/>
        <v>276</v>
      </c>
      <c r="BB45" s="19">
        <f t="shared" si="8"/>
        <v>0</v>
      </c>
      <c r="BC45" s="19">
        <f t="shared" si="9"/>
        <v>0</v>
      </c>
      <c r="BE45" s="20">
        <f t="shared" si="10"/>
        <v>0</v>
      </c>
      <c r="BF45" s="20">
        <f t="shared" si="112"/>
        <v>0</v>
      </c>
      <c r="BG45" s="20">
        <f t="shared" si="113"/>
        <v>0</v>
      </c>
      <c r="BH45" s="20">
        <f t="shared" si="114"/>
        <v>0</v>
      </c>
      <c r="BI45" s="20">
        <f t="shared" si="115"/>
        <v>0</v>
      </c>
      <c r="BJ45" s="20">
        <f t="shared" si="116"/>
        <v>0</v>
      </c>
      <c r="BK45" s="20">
        <f t="shared" si="117"/>
        <v>0</v>
      </c>
      <c r="BL45" s="20">
        <f t="shared" si="118"/>
        <v>0</v>
      </c>
      <c r="BM45" s="20">
        <f t="shared" si="119"/>
        <v>0</v>
      </c>
      <c r="BN45" s="20">
        <f t="shared" si="120"/>
        <v>0</v>
      </c>
      <c r="BO45" s="8">
        <f t="shared" si="42"/>
        <v>0</v>
      </c>
      <c r="BP45" s="8">
        <f>IF('Men''s Epée'!$AN$3=TRUE,G45,0)</f>
        <v>276</v>
      </c>
      <c r="BQ45" s="8">
        <f>IF('Men''s Epée'!$AO$3=TRUE,I45,0)</f>
        <v>0</v>
      </c>
      <c r="BR45" s="8">
        <f>IF('Men''s Epée'!$AP$3=TRUE,K45,0)</f>
        <v>0</v>
      </c>
      <c r="BS45" s="8">
        <f>IF('Men''s Epée'!$AQ$3=TRUE,M45,0)</f>
        <v>0</v>
      </c>
      <c r="BT45" s="8">
        <f t="shared" si="43"/>
        <v>0</v>
      </c>
      <c r="BU45" s="8">
        <f t="shared" si="44"/>
        <v>0</v>
      </c>
      <c r="BV45" s="8">
        <f t="shared" si="45"/>
        <v>0</v>
      </c>
      <c r="BW45" s="8">
        <f t="shared" si="46"/>
        <v>0</v>
      </c>
      <c r="BX45" s="8">
        <f t="shared" si="47"/>
        <v>0</v>
      </c>
      <c r="BY45" s="20">
        <f t="shared" si="121"/>
        <v>0</v>
      </c>
      <c r="BZ45" s="20">
        <f t="shared" si="122"/>
        <v>0</v>
      </c>
      <c r="CA45" s="20">
        <f t="shared" si="123"/>
        <v>0</v>
      </c>
      <c r="CB45" s="20">
        <f t="shared" si="124"/>
        <v>0</v>
      </c>
      <c r="CC45" s="8">
        <f t="shared" si="48"/>
        <v>276</v>
      </c>
      <c r="CD45" s="8">
        <f t="shared" si="13"/>
        <v>0</v>
      </c>
      <c r="CE45" s="8">
        <f t="shared" si="14"/>
        <v>0</v>
      </c>
      <c r="CF45" s="8">
        <f t="shared" si="15"/>
        <v>276</v>
      </c>
    </row>
    <row r="46" spans="1:84" ht="13.5">
      <c r="A46" s="11" t="str">
        <f t="shared" si="0"/>
        <v>42T</v>
      </c>
      <c r="B46" s="11">
        <f t="shared" si="16"/>
      </c>
      <c r="C46" s="12" t="s">
        <v>381</v>
      </c>
      <c r="D46" s="30">
        <v>1965</v>
      </c>
      <c r="E46" s="41">
        <f>ROUND(IF('Men''s Epée'!$A$3=1,AM46+BA46,BO46+CC46),0)</f>
        <v>276</v>
      </c>
      <c r="F46" s="14">
        <v>31.5</v>
      </c>
      <c r="G46" s="16">
        <f>IF(OR('Men''s Epée'!$A$3=1,'Men''s Epée'!$AN$3=TRUE),IF(OR(F46&gt;=49,ISNUMBER(F46)=FALSE),0,VLOOKUP(F46,PointTable,G$3,TRUE)),0)</f>
        <v>276</v>
      </c>
      <c r="H46" s="15" t="s">
        <v>4</v>
      </c>
      <c r="I46" s="16">
        <f>IF(OR('Men''s Epée'!$A$3=1,'Men''s Epée'!$AO$3=TRUE),IF(OR(H46&gt;=49,ISNUMBER(H46)=FALSE),0,VLOOKUP(H46,PointTable,I$3,TRUE)),0)</f>
        <v>0</v>
      </c>
      <c r="J46" s="15" t="s">
        <v>4</v>
      </c>
      <c r="K46" s="16">
        <f>IF(OR('Men''s Epée'!$A$3=1,'Men''s Epée'!$AP$3=TRUE),IF(OR(J46&gt;=33,ISNUMBER(J46)=FALSE),0,VLOOKUP(J46,PointTable,K$3,TRUE)),0)</f>
        <v>0</v>
      </c>
      <c r="L46" s="15" t="s">
        <v>4</v>
      </c>
      <c r="M46" s="16">
        <f>IF(OR('Men''s Epée'!$A$3=1,'Men''s Epée'!$AQ$3=TRUE),IF(OR(L46&gt;=49,ISNUMBER(L46)=FALSE),0,VLOOKUP(L46,PointTable,M$3,TRUE)),0)</f>
        <v>0</v>
      </c>
      <c r="N46" s="17"/>
      <c r="O46" s="17"/>
      <c r="P46" s="17"/>
      <c r="Q46" s="17"/>
      <c r="R46" s="17"/>
      <c r="S46" s="17"/>
      <c r="T46" s="17"/>
      <c r="U46" s="17"/>
      <c r="V46" s="17"/>
      <c r="W46" s="18"/>
      <c r="X46" s="17"/>
      <c r="Y46" s="17"/>
      <c r="Z46" s="17"/>
      <c r="AA46" s="18"/>
      <c r="AC46" s="19">
        <f t="shared" si="1"/>
        <v>0</v>
      </c>
      <c r="AD46" s="19">
        <f t="shared" si="99"/>
        <v>0</v>
      </c>
      <c r="AE46" s="19">
        <f t="shared" si="100"/>
        <v>0</v>
      </c>
      <c r="AF46" s="19">
        <f t="shared" si="101"/>
        <v>0</v>
      </c>
      <c r="AG46" s="19">
        <f t="shared" si="102"/>
        <v>0</v>
      </c>
      <c r="AH46" s="19">
        <f t="shared" si="103"/>
        <v>0</v>
      </c>
      <c r="AI46" s="19">
        <f t="shared" si="104"/>
        <v>0</v>
      </c>
      <c r="AJ46" s="19">
        <f t="shared" si="105"/>
        <v>0</v>
      </c>
      <c r="AK46" s="19">
        <f t="shared" si="106"/>
        <v>0</v>
      </c>
      <c r="AL46" s="19">
        <f t="shared" si="107"/>
        <v>0</v>
      </c>
      <c r="AM46" s="19">
        <f t="shared" si="26"/>
        <v>0</v>
      </c>
      <c r="AN46" s="19">
        <f t="shared" si="3"/>
        <v>276</v>
      </c>
      <c r="AO46" s="19">
        <f t="shared" si="4"/>
        <v>0</v>
      </c>
      <c r="AP46" s="19">
        <f t="shared" si="5"/>
        <v>0</v>
      </c>
      <c r="AQ46" s="19">
        <f t="shared" si="6"/>
        <v>0</v>
      </c>
      <c r="AR46" s="19">
        <f t="shared" si="27"/>
        <v>0</v>
      </c>
      <c r="AS46" s="19">
        <f t="shared" si="28"/>
        <v>0</v>
      </c>
      <c r="AT46" s="19">
        <f t="shared" si="29"/>
        <v>0</v>
      </c>
      <c r="AU46" s="19">
        <f t="shared" si="30"/>
        <v>0</v>
      </c>
      <c r="AV46" s="19">
        <f t="shared" si="31"/>
        <v>0</v>
      </c>
      <c r="AW46" s="19">
        <f t="shared" si="108"/>
        <v>0</v>
      </c>
      <c r="AX46" s="19">
        <f t="shared" si="109"/>
        <v>0</v>
      </c>
      <c r="AY46" s="19">
        <f t="shared" si="110"/>
        <v>0</v>
      </c>
      <c r="AZ46" s="19">
        <f t="shared" si="111"/>
        <v>0</v>
      </c>
      <c r="BA46" s="19">
        <f t="shared" si="32"/>
        <v>276</v>
      </c>
      <c r="BB46" s="19">
        <f t="shared" si="8"/>
        <v>0</v>
      </c>
      <c r="BC46" s="19">
        <f t="shared" si="9"/>
        <v>0</v>
      </c>
      <c r="BE46" s="20">
        <f t="shared" si="10"/>
        <v>0</v>
      </c>
      <c r="BF46" s="20">
        <f t="shared" si="112"/>
        <v>0</v>
      </c>
      <c r="BG46" s="20">
        <f t="shared" si="113"/>
        <v>0</v>
      </c>
      <c r="BH46" s="20">
        <f t="shared" si="114"/>
        <v>0</v>
      </c>
      <c r="BI46" s="20">
        <f t="shared" si="115"/>
        <v>0</v>
      </c>
      <c r="BJ46" s="20">
        <f t="shared" si="116"/>
        <v>0</v>
      </c>
      <c r="BK46" s="20">
        <f t="shared" si="117"/>
        <v>0</v>
      </c>
      <c r="BL46" s="20">
        <f t="shared" si="118"/>
        <v>0</v>
      </c>
      <c r="BM46" s="20">
        <f t="shared" si="119"/>
        <v>0</v>
      </c>
      <c r="BN46" s="20">
        <f t="shared" si="120"/>
        <v>0</v>
      </c>
      <c r="BO46" s="8">
        <f t="shared" si="42"/>
        <v>0</v>
      </c>
      <c r="BP46" s="8">
        <f>IF('Men''s Epée'!$AN$3=TRUE,G46,0)</f>
        <v>276</v>
      </c>
      <c r="BQ46" s="8">
        <f>IF('Men''s Epée'!$AO$3=TRUE,I46,0)</f>
        <v>0</v>
      </c>
      <c r="BR46" s="8">
        <f>IF('Men''s Epée'!$AP$3=TRUE,K46,0)</f>
        <v>0</v>
      </c>
      <c r="BS46" s="8">
        <f>IF('Men''s Epée'!$AQ$3=TRUE,M46,0)</f>
        <v>0</v>
      </c>
      <c r="BT46" s="8">
        <f t="shared" si="43"/>
        <v>0</v>
      </c>
      <c r="BU46" s="8">
        <f t="shared" si="44"/>
        <v>0</v>
      </c>
      <c r="BV46" s="8">
        <f t="shared" si="45"/>
        <v>0</v>
      </c>
      <c r="BW46" s="8">
        <f t="shared" si="46"/>
        <v>0</v>
      </c>
      <c r="BX46" s="8">
        <f t="shared" si="47"/>
        <v>0</v>
      </c>
      <c r="BY46" s="20">
        <f t="shared" si="121"/>
        <v>0</v>
      </c>
      <c r="BZ46" s="20">
        <f t="shared" si="122"/>
        <v>0</v>
      </c>
      <c r="CA46" s="20">
        <f t="shared" si="123"/>
        <v>0</v>
      </c>
      <c r="CB46" s="20">
        <f t="shared" si="124"/>
        <v>0</v>
      </c>
      <c r="CC46" s="8">
        <f t="shared" si="48"/>
        <v>276</v>
      </c>
      <c r="CD46" s="8">
        <f t="shared" si="13"/>
        <v>0</v>
      </c>
      <c r="CE46" s="8">
        <f t="shared" si="14"/>
        <v>0</v>
      </c>
      <c r="CF46" s="8">
        <f t="shared" si="15"/>
        <v>276</v>
      </c>
    </row>
    <row r="47" spans="1:84" ht="13.5">
      <c r="A47" s="11" t="str">
        <f t="shared" si="0"/>
        <v>44T</v>
      </c>
      <c r="B47" s="11">
        <f t="shared" si="16"/>
      </c>
      <c r="C47" s="12" t="s">
        <v>385</v>
      </c>
      <c r="D47" s="30">
        <v>1983</v>
      </c>
      <c r="E47" s="41">
        <f>ROUND(IF('Men''s Epée'!$A$3=1,AM47+BA47,BO47+CC47),0)</f>
        <v>275</v>
      </c>
      <c r="F47" s="14" t="s">
        <v>4</v>
      </c>
      <c r="G47" s="16">
        <f>IF(OR('Men''s Epée'!$A$3=1,'Men''s Epée'!$AN$3=TRUE),IF(OR(F47&gt;=49,ISNUMBER(F47)=FALSE),0,VLOOKUP(F47,PointTable,G$3,TRUE)),0)</f>
        <v>0</v>
      </c>
      <c r="H47" s="15" t="s">
        <v>4</v>
      </c>
      <c r="I47" s="16">
        <f>IF(OR('Men''s Epée'!$A$3=1,'Men''s Epée'!$AO$3=TRUE),IF(OR(H47&gt;=49,ISNUMBER(H47)=FALSE),0,VLOOKUP(H47,PointTable,I$3,TRUE)),0)</f>
        <v>0</v>
      </c>
      <c r="J47" s="15">
        <v>32</v>
      </c>
      <c r="K47" s="16">
        <f>IF(OR('Men''s Epée'!$A$3=1,'Men''s Epée'!$AP$3=TRUE),IF(OR(J47&gt;=33,ISNUMBER(J47)=FALSE),0,VLOOKUP(J47,PointTable,K$3,TRUE)),0)</f>
        <v>275</v>
      </c>
      <c r="L47" s="15" t="s">
        <v>4</v>
      </c>
      <c r="M47" s="16">
        <f>IF(OR('Men''s Epée'!$A$3=1,'Men''s Epée'!$AQ$3=TRUE),IF(OR(L47&gt;=49,ISNUMBER(L47)=FALSE),0,VLOOKUP(L47,PointTable,M$3,TRUE)),0)</f>
        <v>0</v>
      </c>
      <c r="N47" s="17"/>
      <c r="O47" s="17"/>
      <c r="P47" s="17"/>
      <c r="Q47" s="17"/>
      <c r="R47" s="17"/>
      <c r="S47" s="17"/>
      <c r="T47" s="17"/>
      <c r="U47" s="17"/>
      <c r="V47" s="17"/>
      <c r="W47" s="18"/>
      <c r="X47" s="17"/>
      <c r="Y47" s="17"/>
      <c r="Z47" s="17"/>
      <c r="AA47" s="18"/>
      <c r="AC47" s="19">
        <f t="shared" si="1"/>
        <v>0</v>
      </c>
      <c r="AD47" s="19">
        <f t="shared" si="99"/>
        <v>0</v>
      </c>
      <c r="AE47" s="19">
        <f t="shared" si="100"/>
        <v>0</v>
      </c>
      <c r="AF47" s="19">
        <f t="shared" si="101"/>
        <v>0</v>
      </c>
      <c r="AG47" s="19">
        <f t="shared" si="102"/>
        <v>0</v>
      </c>
      <c r="AH47" s="19">
        <f t="shared" si="103"/>
        <v>0</v>
      </c>
      <c r="AI47" s="19">
        <f t="shared" si="104"/>
        <v>0</v>
      </c>
      <c r="AJ47" s="19">
        <f t="shared" si="105"/>
        <v>0</v>
      </c>
      <c r="AK47" s="19">
        <f t="shared" si="106"/>
        <v>0</v>
      </c>
      <c r="AL47" s="19">
        <f t="shared" si="107"/>
        <v>0</v>
      </c>
      <c r="AM47" s="19">
        <f t="shared" si="26"/>
        <v>0</v>
      </c>
      <c r="AN47" s="19">
        <f t="shared" si="3"/>
        <v>0</v>
      </c>
      <c r="AO47" s="19">
        <f t="shared" si="4"/>
        <v>0</v>
      </c>
      <c r="AP47" s="19">
        <f t="shared" si="5"/>
        <v>275</v>
      </c>
      <c r="AQ47" s="19">
        <f t="shared" si="6"/>
        <v>0</v>
      </c>
      <c r="AR47" s="19">
        <f t="shared" si="27"/>
        <v>0</v>
      </c>
      <c r="AS47" s="19">
        <f t="shared" si="28"/>
        <v>0</v>
      </c>
      <c r="AT47" s="19">
        <f t="shared" si="29"/>
        <v>0</v>
      </c>
      <c r="AU47" s="19">
        <f t="shared" si="30"/>
        <v>0</v>
      </c>
      <c r="AV47" s="19">
        <f t="shared" si="31"/>
        <v>0</v>
      </c>
      <c r="AW47" s="19">
        <f t="shared" si="108"/>
        <v>0</v>
      </c>
      <c r="AX47" s="19">
        <f t="shared" si="109"/>
        <v>0</v>
      </c>
      <c r="AY47" s="19">
        <f t="shared" si="110"/>
        <v>0</v>
      </c>
      <c r="AZ47" s="19">
        <f t="shared" si="111"/>
        <v>0</v>
      </c>
      <c r="BA47" s="19">
        <f t="shared" si="32"/>
        <v>275</v>
      </c>
      <c r="BB47" s="19">
        <f t="shared" si="8"/>
        <v>0</v>
      </c>
      <c r="BC47" s="19">
        <f t="shared" si="9"/>
        <v>0</v>
      </c>
      <c r="BE47" s="20">
        <f t="shared" si="10"/>
        <v>0</v>
      </c>
      <c r="BF47" s="20">
        <f t="shared" si="112"/>
        <v>0</v>
      </c>
      <c r="BG47" s="20">
        <f t="shared" si="113"/>
        <v>0</v>
      </c>
      <c r="BH47" s="20">
        <f t="shared" si="114"/>
        <v>0</v>
      </c>
      <c r="BI47" s="20">
        <f t="shared" si="115"/>
        <v>0</v>
      </c>
      <c r="BJ47" s="20">
        <f t="shared" si="116"/>
        <v>0</v>
      </c>
      <c r="BK47" s="20">
        <f t="shared" si="117"/>
        <v>0</v>
      </c>
      <c r="BL47" s="20">
        <f t="shared" si="118"/>
        <v>0</v>
      </c>
      <c r="BM47" s="20">
        <f t="shared" si="119"/>
        <v>0</v>
      </c>
      <c r="BN47" s="20">
        <f t="shared" si="120"/>
        <v>0</v>
      </c>
      <c r="BO47" s="8">
        <f t="shared" si="42"/>
        <v>0</v>
      </c>
      <c r="BP47" s="8">
        <f>IF('Men''s Epée'!$AN$3=TRUE,G47,0)</f>
        <v>0</v>
      </c>
      <c r="BQ47" s="8">
        <f>IF('Men''s Epée'!$AO$3=TRUE,I47,0)</f>
        <v>0</v>
      </c>
      <c r="BR47" s="8">
        <f>IF('Men''s Epée'!$AP$3=TRUE,K47,0)</f>
        <v>275</v>
      </c>
      <c r="BS47" s="8">
        <f>IF('Men''s Epée'!$AQ$3=TRUE,M47,0)</f>
        <v>0</v>
      </c>
      <c r="BT47" s="8">
        <f t="shared" si="43"/>
        <v>0</v>
      </c>
      <c r="BU47" s="8">
        <f t="shared" si="44"/>
        <v>0</v>
      </c>
      <c r="BV47" s="8">
        <f t="shared" si="45"/>
        <v>0</v>
      </c>
      <c r="BW47" s="8">
        <f t="shared" si="46"/>
        <v>0</v>
      </c>
      <c r="BX47" s="8">
        <f t="shared" si="47"/>
        <v>0</v>
      </c>
      <c r="BY47" s="20">
        <f t="shared" si="121"/>
        <v>0</v>
      </c>
      <c r="BZ47" s="20">
        <f t="shared" si="122"/>
        <v>0</v>
      </c>
      <c r="CA47" s="20">
        <f t="shared" si="123"/>
        <v>0</v>
      </c>
      <c r="CB47" s="20">
        <f t="shared" si="124"/>
        <v>0</v>
      </c>
      <c r="CC47" s="8">
        <f t="shared" si="48"/>
        <v>275</v>
      </c>
      <c r="CD47" s="8">
        <f t="shared" si="13"/>
        <v>0</v>
      </c>
      <c r="CE47" s="8">
        <f t="shared" si="14"/>
        <v>0</v>
      </c>
      <c r="CF47" s="8">
        <f t="shared" si="15"/>
        <v>275</v>
      </c>
    </row>
    <row r="48" spans="1:84" ht="13.5">
      <c r="A48" s="11" t="str">
        <f t="shared" si="0"/>
        <v>44T</v>
      </c>
      <c r="B48" s="11" t="str">
        <f t="shared" si="16"/>
        <v>#</v>
      </c>
      <c r="C48" s="12" t="s">
        <v>382</v>
      </c>
      <c r="D48" s="30">
        <v>1984</v>
      </c>
      <c r="E48" s="41">
        <f>ROUND(IF('Men''s Epée'!$A$3=1,AM48+BA48,BO48+CC48),0)</f>
        <v>275</v>
      </c>
      <c r="F48" s="14" t="s">
        <v>4</v>
      </c>
      <c r="G48" s="16">
        <f>IF(OR('Men''s Epée'!$A$3=1,'Men''s Epée'!$AN$3=TRUE),IF(OR(F48&gt;=49,ISNUMBER(F48)=FALSE),0,VLOOKUP(F48,PointTable,G$3,TRUE)),0)</f>
        <v>0</v>
      </c>
      <c r="H48" s="15">
        <v>32</v>
      </c>
      <c r="I48" s="16">
        <f>IF(OR('Men''s Epée'!$A$3=1,'Men''s Epée'!$AO$3=TRUE),IF(OR(H48&gt;=49,ISNUMBER(H48)=FALSE),0,VLOOKUP(H48,PointTable,I$3,TRUE)),0)</f>
        <v>275</v>
      </c>
      <c r="J48" s="15" t="s">
        <v>4</v>
      </c>
      <c r="K48" s="16">
        <f>IF(OR('Men''s Epée'!$A$3=1,'Men''s Epée'!$AP$3=TRUE),IF(OR(J48&gt;=33,ISNUMBER(J48)=FALSE),0,VLOOKUP(J48,PointTable,K$3,TRUE)),0)</f>
        <v>0</v>
      </c>
      <c r="L48" s="15" t="s">
        <v>4</v>
      </c>
      <c r="M48" s="16">
        <f>IF(OR('Men''s Epée'!$A$3=1,'Men''s Epée'!$AQ$3=TRUE),IF(OR(L48&gt;=49,ISNUMBER(L48)=FALSE),0,VLOOKUP(L48,PointTable,M$3,TRUE)),0)</f>
        <v>0</v>
      </c>
      <c r="N48" s="17"/>
      <c r="O48" s="17"/>
      <c r="P48" s="17"/>
      <c r="Q48" s="17"/>
      <c r="R48" s="17"/>
      <c r="S48" s="17"/>
      <c r="T48" s="17"/>
      <c r="U48" s="17"/>
      <c r="V48" s="17"/>
      <c r="W48" s="18"/>
      <c r="X48" s="17"/>
      <c r="Y48" s="17"/>
      <c r="Z48" s="17"/>
      <c r="AA48" s="18"/>
      <c r="AC48" s="19">
        <f t="shared" si="1"/>
        <v>0</v>
      </c>
      <c r="AD48" s="19">
        <f t="shared" si="99"/>
        <v>0</v>
      </c>
      <c r="AE48" s="19">
        <f t="shared" si="100"/>
        <v>0</v>
      </c>
      <c r="AF48" s="19">
        <f t="shared" si="101"/>
        <v>0</v>
      </c>
      <c r="AG48" s="19">
        <f t="shared" si="102"/>
        <v>0</v>
      </c>
      <c r="AH48" s="19">
        <f t="shared" si="103"/>
        <v>0</v>
      </c>
      <c r="AI48" s="19">
        <f t="shared" si="104"/>
        <v>0</v>
      </c>
      <c r="AJ48" s="19">
        <f t="shared" si="105"/>
        <v>0</v>
      </c>
      <c r="AK48" s="19">
        <f t="shared" si="106"/>
        <v>0</v>
      </c>
      <c r="AL48" s="19">
        <f t="shared" si="107"/>
        <v>0</v>
      </c>
      <c r="AM48" s="19">
        <f t="shared" si="26"/>
        <v>0</v>
      </c>
      <c r="AN48" s="19">
        <f t="shared" si="3"/>
        <v>0</v>
      </c>
      <c r="AO48" s="19">
        <f t="shared" si="4"/>
        <v>275</v>
      </c>
      <c r="AP48" s="19">
        <f t="shared" si="5"/>
        <v>0</v>
      </c>
      <c r="AQ48" s="19">
        <f t="shared" si="6"/>
        <v>0</v>
      </c>
      <c r="AR48" s="19">
        <f t="shared" si="27"/>
        <v>0</v>
      </c>
      <c r="AS48" s="19">
        <f t="shared" si="28"/>
        <v>0</v>
      </c>
      <c r="AT48" s="19">
        <f t="shared" si="29"/>
        <v>0</v>
      </c>
      <c r="AU48" s="19">
        <f t="shared" si="30"/>
        <v>0</v>
      </c>
      <c r="AV48" s="19">
        <f t="shared" si="31"/>
        <v>0</v>
      </c>
      <c r="AW48" s="19">
        <f t="shared" si="108"/>
        <v>0</v>
      </c>
      <c r="AX48" s="19">
        <f t="shared" si="109"/>
        <v>0</v>
      </c>
      <c r="AY48" s="19">
        <f t="shared" si="110"/>
        <v>0</v>
      </c>
      <c r="AZ48" s="19">
        <f t="shared" si="111"/>
        <v>0</v>
      </c>
      <c r="BA48" s="19">
        <f t="shared" si="32"/>
        <v>275</v>
      </c>
      <c r="BB48" s="19">
        <f t="shared" si="8"/>
        <v>0</v>
      </c>
      <c r="BC48" s="19">
        <f t="shared" si="9"/>
        <v>0</v>
      </c>
      <c r="BE48" s="20">
        <f t="shared" si="10"/>
        <v>0</v>
      </c>
      <c r="BF48" s="20">
        <f t="shared" si="112"/>
        <v>0</v>
      </c>
      <c r="BG48" s="20">
        <f t="shared" si="113"/>
        <v>0</v>
      </c>
      <c r="BH48" s="20">
        <f t="shared" si="114"/>
        <v>0</v>
      </c>
      <c r="BI48" s="20">
        <f t="shared" si="115"/>
        <v>0</v>
      </c>
      <c r="BJ48" s="20">
        <f t="shared" si="116"/>
        <v>0</v>
      </c>
      <c r="BK48" s="20">
        <f t="shared" si="117"/>
        <v>0</v>
      </c>
      <c r="BL48" s="20">
        <f t="shared" si="118"/>
        <v>0</v>
      </c>
      <c r="BM48" s="20">
        <f t="shared" si="119"/>
        <v>0</v>
      </c>
      <c r="BN48" s="20">
        <f t="shared" si="120"/>
        <v>0</v>
      </c>
      <c r="BO48" s="8">
        <f t="shared" si="42"/>
        <v>0</v>
      </c>
      <c r="BP48" s="8">
        <f>IF('Men''s Epée'!$AN$3=TRUE,G48,0)</f>
        <v>0</v>
      </c>
      <c r="BQ48" s="8">
        <f>IF('Men''s Epée'!$AO$3=TRUE,I48,0)</f>
        <v>275</v>
      </c>
      <c r="BR48" s="8">
        <f>IF('Men''s Epée'!$AP$3=TRUE,K48,0)</f>
        <v>0</v>
      </c>
      <c r="BS48" s="8">
        <f>IF('Men''s Epée'!$AQ$3=TRUE,M48,0)</f>
        <v>0</v>
      </c>
      <c r="BT48" s="8">
        <f t="shared" si="43"/>
        <v>0</v>
      </c>
      <c r="BU48" s="8">
        <f t="shared" si="44"/>
        <v>0</v>
      </c>
      <c r="BV48" s="8">
        <f t="shared" si="45"/>
        <v>0</v>
      </c>
      <c r="BW48" s="8">
        <f t="shared" si="46"/>
        <v>0</v>
      </c>
      <c r="BX48" s="8">
        <f t="shared" si="47"/>
        <v>0</v>
      </c>
      <c r="BY48" s="20">
        <f t="shared" si="121"/>
        <v>0</v>
      </c>
      <c r="BZ48" s="20">
        <f t="shared" si="122"/>
        <v>0</v>
      </c>
      <c r="CA48" s="20">
        <f t="shared" si="123"/>
        <v>0</v>
      </c>
      <c r="CB48" s="20">
        <f t="shared" si="124"/>
        <v>0</v>
      </c>
      <c r="CC48" s="8">
        <f t="shared" si="48"/>
        <v>275</v>
      </c>
      <c r="CD48" s="8">
        <f t="shared" si="13"/>
        <v>0</v>
      </c>
      <c r="CE48" s="8">
        <f t="shared" si="14"/>
        <v>0</v>
      </c>
      <c r="CF48" s="8">
        <f t="shared" si="15"/>
        <v>275</v>
      </c>
    </row>
    <row r="49" spans="1:84" ht="13.5">
      <c r="A49" s="11">
        <f t="shared" si="0"/>
      </c>
      <c r="B49" s="11">
        <f t="shared" si="16"/>
      </c>
      <c r="C49" s="12" t="s">
        <v>288</v>
      </c>
      <c r="D49" s="13">
        <v>1979</v>
      </c>
      <c r="E49" s="41">
        <f>ROUND(IF('Men''s Epée'!$A$3=1,AM49+BA49,BO49+CC49),0)</f>
        <v>118</v>
      </c>
      <c r="F49" s="14" t="s">
        <v>4</v>
      </c>
      <c r="G49" s="16">
        <f>IF(OR('Men''s Epée'!$A$3=1,'Men''s Epée'!$AN$3=TRUE),IF(OR(F49&gt;=49,ISNUMBER(F49)=FALSE),0,VLOOKUP(F49,PointTable,G$3,TRUE)),0)</f>
        <v>0</v>
      </c>
      <c r="H49" s="15" t="s">
        <v>4</v>
      </c>
      <c r="I49" s="16">
        <f>IF(OR('Men''s Epée'!$A$3=1,'Men''s Epée'!$AO$3=TRUE),IF(OR(H49&gt;=49,ISNUMBER(H49)=FALSE),0,VLOOKUP(H49,PointTable,I$3,TRUE)),0)</f>
        <v>0</v>
      </c>
      <c r="J49" s="15" t="s">
        <v>4</v>
      </c>
      <c r="K49" s="16">
        <f>IF(OR('Men''s Epée'!$A$3=1,'Men''s Epée'!$AP$3=TRUE),IF(OR(J49&gt;=33,ISNUMBER(J49)=FALSE),0,VLOOKUP(J49,PointTable,K$3,TRUE)),0)</f>
        <v>0</v>
      </c>
      <c r="L49" s="15" t="s">
        <v>4</v>
      </c>
      <c r="M49" s="16">
        <f>IF(OR('Men''s Epée'!$A$3=1,'Men''s Epée'!$AQ$3=TRUE),IF(OR(L49&gt;=49,ISNUMBER(L49)=FALSE),0,VLOOKUP(L49,PointTable,M$3,TRUE)),0)</f>
        <v>0</v>
      </c>
      <c r="N49" s="17"/>
      <c r="O49" s="17"/>
      <c r="P49" s="17"/>
      <c r="Q49" s="17"/>
      <c r="R49" s="17"/>
      <c r="S49" s="17"/>
      <c r="T49" s="17"/>
      <c r="U49" s="17"/>
      <c r="V49" s="17"/>
      <c r="W49" s="18"/>
      <c r="X49" s="17">
        <v>74.46</v>
      </c>
      <c r="Y49" s="17">
        <v>43.884</v>
      </c>
      <c r="Z49" s="17">
        <v>28.703999999999997</v>
      </c>
      <c r="AA49" s="18">
        <v>18</v>
      </c>
      <c r="AC49" s="19">
        <f t="shared" si="1"/>
        <v>0</v>
      </c>
      <c r="AD49" s="19">
        <f t="shared" si="99"/>
        <v>0</v>
      </c>
      <c r="AE49" s="19">
        <f t="shared" si="100"/>
        <v>0</v>
      </c>
      <c r="AF49" s="19">
        <f t="shared" si="101"/>
        <v>0</v>
      </c>
      <c r="AG49" s="19">
        <f t="shared" si="102"/>
        <v>0</v>
      </c>
      <c r="AH49" s="19">
        <f t="shared" si="103"/>
        <v>0</v>
      </c>
      <c r="AI49" s="19">
        <f t="shared" si="104"/>
        <v>0</v>
      </c>
      <c r="AJ49" s="19">
        <f t="shared" si="105"/>
        <v>0</v>
      </c>
      <c r="AK49" s="19">
        <f t="shared" si="106"/>
        <v>0</v>
      </c>
      <c r="AL49" s="19">
        <f t="shared" si="107"/>
        <v>0</v>
      </c>
      <c r="AM49" s="19">
        <f t="shared" si="26"/>
        <v>0</v>
      </c>
      <c r="AN49" s="19">
        <f t="shared" si="3"/>
        <v>0</v>
      </c>
      <c r="AO49" s="19">
        <f t="shared" si="4"/>
        <v>0</v>
      </c>
      <c r="AP49" s="19">
        <f t="shared" si="5"/>
        <v>0</v>
      </c>
      <c r="AQ49" s="19">
        <f t="shared" si="6"/>
        <v>0</v>
      </c>
      <c r="AR49" s="19">
        <f t="shared" si="27"/>
        <v>0</v>
      </c>
      <c r="AS49" s="19">
        <f t="shared" si="28"/>
        <v>0</v>
      </c>
      <c r="AT49" s="19">
        <f t="shared" si="29"/>
        <v>0</v>
      </c>
      <c r="AU49" s="19">
        <f t="shared" si="30"/>
        <v>0</v>
      </c>
      <c r="AV49" s="19">
        <f t="shared" si="31"/>
        <v>0</v>
      </c>
      <c r="AW49" s="19">
        <f t="shared" si="108"/>
        <v>74.46</v>
      </c>
      <c r="AX49" s="19">
        <f t="shared" si="109"/>
        <v>43.884</v>
      </c>
      <c r="AY49" s="19">
        <f t="shared" si="110"/>
        <v>28.703999999999997</v>
      </c>
      <c r="AZ49" s="19">
        <f t="shared" si="111"/>
        <v>18</v>
      </c>
      <c r="BA49" s="19">
        <f t="shared" si="32"/>
        <v>118.344</v>
      </c>
      <c r="BB49" s="19">
        <f t="shared" si="8"/>
        <v>74.46</v>
      </c>
      <c r="BC49" s="19">
        <f t="shared" si="9"/>
        <v>43.884</v>
      </c>
      <c r="BE49" s="20">
        <f t="shared" si="10"/>
        <v>0</v>
      </c>
      <c r="BF49" s="20">
        <f t="shared" si="112"/>
        <v>0</v>
      </c>
      <c r="BG49" s="20">
        <f t="shared" si="113"/>
        <v>0</v>
      </c>
      <c r="BH49" s="20">
        <f t="shared" si="114"/>
        <v>0</v>
      </c>
      <c r="BI49" s="20">
        <f t="shared" si="115"/>
        <v>0</v>
      </c>
      <c r="BJ49" s="20">
        <f t="shared" si="116"/>
        <v>0</v>
      </c>
      <c r="BK49" s="20">
        <f t="shared" si="117"/>
        <v>0</v>
      </c>
      <c r="BL49" s="20">
        <f t="shared" si="118"/>
        <v>0</v>
      </c>
      <c r="BM49" s="20">
        <f t="shared" si="119"/>
        <v>0</v>
      </c>
      <c r="BN49" s="20">
        <f t="shared" si="120"/>
        <v>0</v>
      </c>
      <c r="BO49" s="8">
        <f t="shared" si="42"/>
        <v>0</v>
      </c>
      <c r="BP49" s="8">
        <f>IF('Men''s Epée'!$AN$3=TRUE,G49,0)</f>
        <v>0</v>
      </c>
      <c r="BQ49" s="8">
        <f>IF('Men''s Epée'!$AO$3=TRUE,I49,0)</f>
        <v>0</v>
      </c>
      <c r="BR49" s="8">
        <f>IF('Men''s Epée'!$AP$3=TRUE,K49,0)</f>
        <v>0</v>
      </c>
      <c r="BS49" s="8">
        <f>IF('Men''s Epée'!$AQ$3=TRUE,M49,0)</f>
        <v>0</v>
      </c>
      <c r="BT49" s="8">
        <f t="shared" si="43"/>
        <v>0</v>
      </c>
      <c r="BU49" s="8">
        <f t="shared" si="44"/>
        <v>0</v>
      </c>
      <c r="BV49" s="8">
        <f t="shared" si="45"/>
        <v>0</v>
      </c>
      <c r="BW49" s="8">
        <f t="shared" si="46"/>
        <v>0</v>
      </c>
      <c r="BX49" s="8">
        <f t="shared" si="47"/>
        <v>0</v>
      </c>
      <c r="BY49" s="20">
        <f t="shared" si="121"/>
        <v>74.46</v>
      </c>
      <c r="BZ49" s="20">
        <f t="shared" si="122"/>
        <v>43.884</v>
      </c>
      <c r="CA49" s="20">
        <f t="shared" si="123"/>
        <v>28.703999999999997</v>
      </c>
      <c r="CB49" s="20">
        <f t="shared" si="124"/>
        <v>18</v>
      </c>
      <c r="CC49" s="8">
        <f t="shared" si="48"/>
        <v>118.344</v>
      </c>
      <c r="CD49" s="8">
        <f t="shared" si="13"/>
        <v>74.46</v>
      </c>
      <c r="CE49" s="8">
        <f t="shared" si="14"/>
        <v>43.884</v>
      </c>
      <c r="CF49" s="8">
        <f t="shared" si="15"/>
        <v>118</v>
      </c>
    </row>
    <row r="50" spans="38:46" ht="13.5">
      <c r="AL50" s="8"/>
      <c r="AM50" s="8"/>
      <c r="AN50" s="8"/>
      <c r="AO50" s="8"/>
      <c r="AP50" s="8"/>
      <c r="AQ50" s="8"/>
      <c r="AR50" s="8"/>
      <c r="AS50" s="8"/>
      <c r="AT50" s="8"/>
    </row>
    <row r="51" spans="3:46" ht="13.5">
      <c r="C51" s="24" t="s">
        <v>12</v>
      </c>
      <c r="F51" s="19"/>
      <c r="G51" s="19"/>
      <c r="L51" s="25" t="s">
        <v>13</v>
      </c>
      <c r="M51" s="25" t="s">
        <v>14</v>
      </c>
      <c r="N51" s="19"/>
      <c r="O51" s="19"/>
      <c r="P51" s="19"/>
      <c r="Q51" s="19"/>
      <c r="R51" s="19"/>
      <c r="S51" s="19"/>
      <c r="T51" s="19"/>
      <c r="U51" s="19"/>
      <c r="V51" s="19"/>
      <c r="AL51" s="8"/>
      <c r="AM51" s="8"/>
      <c r="AN51" s="8"/>
      <c r="AO51" s="8"/>
      <c r="AP51" s="8"/>
      <c r="AQ51" s="8"/>
      <c r="AR51" s="8"/>
      <c r="AS51" s="8"/>
      <c r="AT51" s="8"/>
    </row>
    <row r="52" spans="3:46" ht="13.5">
      <c r="C52" s="31" t="s">
        <v>290</v>
      </c>
      <c r="D52" s="13" t="s">
        <v>289</v>
      </c>
      <c r="E52" s="36"/>
      <c r="F52" s="19"/>
      <c r="G52" s="19"/>
      <c r="L52" s="26">
        <v>3</v>
      </c>
      <c r="M52" s="27">
        <v>74.46</v>
      </c>
      <c r="N52" s="28"/>
      <c r="O52" s="19"/>
      <c r="P52" s="19"/>
      <c r="Q52" s="19"/>
      <c r="R52" s="19"/>
      <c r="S52" s="19"/>
      <c r="T52" s="19"/>
      <c r="U52" s="19"/>
      <c r="V52" s="19"/>
      <c r="AL52" s="8"/>
      <c r="AM52" s="8"/>
      <c r="AN52" s="8"/>
      <c r="AO52" s="8"/>
      <c r="AP52" s="8"/>
      <c r="AQ52" s="8"/>
      <c r="AR52" s="8"/>
      <c r="AS52" s="8"/>
      <c r="AT52" s="8"/>
    </row>
    <row r="53" spans="3:46" ht="13.5">
      <c r="C53" s="31" t="s">
        <v>290</v>
      </c>
      <c r="D53" s="13" t="s">
        <v>300</v>
      </c>
      <c r="E53" s="36"/>
      <c r="F53" s="19"/>
      <c r="G53" s="19"/>
      <c r="L53" s="26">
        <v>2</v>
      </c>
      <c r="M53" s="27">
        <v>28.703999999999997</v>
      </c>
      <c r="N53" s="28"/>
      <c r="O53" s="19"/>
      <c r="P53" s="19"/>
      <c r="Q53" s="19"/>
      <c r="R53" s="19"/>
      <c r="S53" s="19"/>
      <c r="T53" s="19"/>
      <c r="U53" s="19"/>
      <c r="V53" s="19"/>
      <c r="AL53" s="8"/>
      <c r="AM53" s="8"/>
      <c r="AN53" s="8"/>
      <c r="AO53" s="8"/>
      <c r="AP53" s="8"/>
      <c r="AQ53" s="8"/>
      <c r="AR53" s="8"/>
      <c r="AS53" s="8"/>
      <c r="AT53" s="8"/>
    </row>
    <row r="54" spans="3:46" ht="13.5">
      <c r="C54" s="31" t="s">
        <v>290</v>
      </c>
      <c r="D54" s="13" t="s">
        <v>409</v>
      </c>
      <c r="E54" s="36"/>
      <c r="F54" s="19"/>
      <c r="G54" s="19"/>
      <c r="L54" s="26">
        <v>1</v>
      </c>
      <c r="M54" s="13">
        <v>18</v>
      </c>
      <c r="N54" s="28"/>
      <c r="O54" s="19"/>
      <c r="P54" s="19"/>
      <c r="Q54" s="19"/>
      <c r="R54" s="19"/>
      <c r="S54" s="19"/>
      <c r="T54" s="19"/>
      <c r="U54" s="19"/>
      <c r="V54" s="19"/>
      <c r="AL54" s="8"/>
      <c r="AM54" s="8"/>
      <c r="AN54" s="8"/>
      <c r="AO54" s="8"/>
      <c r="AP54" s="8"/>
      <c r="AQ54" s="8"/>
      <c r="AR54" s="8"/>
      <c r="AS54" s="8"/>
      <c r="AT54" s="8"/>
    </row>
    <row r="55" spans="3:46" ht="13.5">
      <c r="C55" s="31" t="s">
        <v>290</v>
      </c>
      <c r="D55" s="13" t="s">
        <v>410</v>
      </c>
      <c r="E55" s="36"/>
      <c r="F55" s="19"/>
      <c r="G55" s="19"/>
      <c r="L55" s="26">
        <v>10</v>
      </c>
      <c r="M55" s="27">
        <v>43.884</v>
      </c>
      <c r="N55" s="28"/>
      <c r="O55" s="19"/>
      <c r="P55" s="19"/>
      <c r="Q55" s="19"/>
      <c r="R55" s="19"/>
      <c r="S55" s="19"/>
      <c r="T55" s="19"/>
      <c r="U55" s="19"/>
      <c r="V55" s="19"/>
      <c r="AL55" s="8"/>
      <c r="AM55" s="8"/>
      <c r="AN55" s="8"/>
      <c r="AO55" s="8"/>
      <c r="AP55" s="8"/>
      <c r="AQ55" s="8"/>
      <c r="AR55" s="8"/>
      <c r="AS55" s="8"/>
      <c r="AT55" s="8"/>
    </row>
    <row r="56" spans="14:46" ht="13.5">
      <c r="N56" s="22"/>
      <c r="O56"/>
      <c r="P56" s="22"/>
      <c r="Q56" s="22"/>
      <c r="R56" s="22"/>
      <c r="S56" s="22"/>
      <c r="T56" s="22"/>
      <c r="U56" s="22"/>
      <c r="V56" s="22"/>
      <c r="AL56" s="8"/>
      <c r="AM56" s="8"/>
      <c r="AN56" s="8"/>
      <c r="AO56" s="8"/>
      <c r="AP56" s="8"/>
      <c r="AQ56" s="8"/>
      <c r="AR56" s="8"/>
      <c r="AS56" s="8"/>
      <c r="AT56" s="8"/>
    </row>
    <row r="57" spans="3:46" ht="13.5">
      <c r="C57" s="24" t="s">
        <v>15</v>
      </c>
      <c r="F57" s="19"/>
      <c r="G57" s="19"/>
      <c r="L57" s="25" t="s">
        <v>13</v>
      </c>
      <c r="M57" s="25" t="s">
        <v>14</v>
      </c>
      <c r="N57" s="22"/>
      <c r="O57"/>
      <c r="P57" s="22"/>
      <c r="Q57" s="22"/>
      <c r="R57" s="22"/>
      <c r="S57" s="22"/>
      <c r="T57" s="22"/>
      <c r="U57" s="22"/>
      <c r="V57" s="22"/>
      <c r="AL57" s="8"/>
      <c r="AM57" s="8"/>
      <c r="AN57" s="8"/>
      <c r="AO57" s="8"/>
      <c r="AP57" s="8"/>
      <c r="AQ57" s="8"/>
      <c r="AR57" s="8"/>
      <c r="AS57" s="8"/>
      <c r="AT57" s="8"/>
    </row>
    <row r="58" spans="3:46" ht="13.5">
      <c r="C58" s="34" t="s">
        <v>420</v>
      </c>
      <c r="D58" s="13" t="s">
        <v>419</v>
      </c>
      <c r="E58" s="36"/>
      <c r="F58" s="19"/>
      <c r="G58" s="19"/>
      <c r="L58" s="33">
        <v>55</v>
      </c>
      <c r="M58" s="13">
        <v>200</v>
      </c>
      <c r="N58" s="22"/>
      <c r="O58"/>
      <c r="P58" s="22"/>
      <c r="Q58" s="22"/>
      <c r="R58" s="22"/>
      <c r="S58" s="22"/>
      <c r="T58" s="22"/>
      <c r="U58" s="22"/>
      <c r="V58" s="22"/>
      <c r="AL58" s="8"/>
      <c r="AM58" s="8"/>
      <c r="AN58" s="8"/>
      <c r="AO58" s="8"/>
      <c r="AP58" s="8"/>
      <c r="AQ58" s="8"/>
      <c r="AR58" s="8"/>
      <c r="AS58" s="8"/>
      <c r="AT58" s="8"/>
    </row>
    <row r="59" spans="3:46" ht="13.5">
      <c r="C59" s="34" t="s">
        <v>420</v>
      </c>
      <c r="D59" s="13" t="s">
        <v>436</v>
      </c>
      <c r="E59" s="36"/>
      <c r="F59" s="19"/>
      <c r="G59" s="19"/>
      <c r="H59" s="19"/>
      <c r="J59" s="19"/>
      <c r="L59" s="33">
        <v>53</v>
      </c>
      <c r="M59" s="13">
        <v>200</v>
      </c>
      <c r="N59" s="28"/>
      <c r="O59"/>
      <c r="P59" s="22"/>
      <c r="Q59" s="22"/>
      <c r="R59" s="22"/>
      <c r="S59" s="22"/>
      <c r="T59" s="22"/>
      <c r="U59" s="22"/>
      <c r="V59" s="22"/>
      <c r="AL59" s="8"/>
      <c r="AM59" s="8"/>
      <c r="AN59" s="8"/>
      <c r="AO59" s="8"/>
      <c r="AP59" s="8"/>
      <c r="AQ59" s="8"/>
      <c r="AR59" s="8"/>
      <c r="AS59" s="8"/>
      <c r="AT59" s="8"/>
    </row>
    <row r="60" spans="3:46" ht="13.5">
      <c r="C60" s="34" t="s">
        <v>65</v>
      </c>
      <c r="D60" s="13" t="s">
        <v>222</v>
      </c>
      <c r="E60" s="36"/>
      <c r="F60" s="19"/>
      <c r="G60" s="19"/>
      <c r="L60" s="33">
        <v>19</v>
      </c>
      <c r="M60" s="13">
        <v>816</v>
      </c>
      <c r="N60" s="37"/>
      <c r="O60"/>
      <c r="P60" s="22"/>
      <c r="Q60" s="22"/>
      <c r="R60" s="22"/>
      <c r="S60" s="22"/>
      <c r="T60" s="22"/>
      <c r="U60" s="22"/>
      <c r="V60" s="22"/>
      <c r="AL60" s="8"/>
      <c r="AM60" s="8"/>
      <c r="AN60" s="8"/>
      <c r="AO60" s="8"/>
      <c r="AP60" s="8"/>
      <c r="AQ60" s="8"/>
      <c r="AR60" s="8"/>
      <c r="AS60" s="8"/>
      <c r="AT60" s="8"/>
    </row>
    <row r="61" spans="3:46" ht="13.5">
      <c r="C61" s="34" t="s">
        <v>65</v>
      </c>
      <c r="D61" s="13" t="s">
        <v>261</v>
      </c>
      <c r="E61" s="36"/>
      <c r="F61" s="19"/>
      <c r="G61" s="19"/>
      <c r="L61" s="33">
        <v>11</v>
      </c>
      <c r="M61" s="27">
        <v>1079.19</v>
      </c>
      <c r="N61" s="28"/>
      <c r="O61"/>
      <c r="P61" s="22"/>
      <c r="Q61" s="22"/>
      <c r="R61" s="22"/>
      <c r="S61" s="22"/>
      <c r="T61" s="22"/>
      <c r="U61" s="22"/>
      <c r="V61" s="22"/>
      <c r="AL61" s="8"/>
      <c r="AM61" s="8"/>
      <c r="AN61" s="8"/>
      <c r="AO61" s="8"/>
      <c r="AP61" s="8"/>
      <c r="AQ61" s="8"/>
      <c r="AR61" s="8"/>
      <c r="AS61" s="8"/>
      <c r="AT61" s="8"/>
    </row>
    <row r="62" spans="3:46" ht="13.5">
      <c r="C62" s="34" t="s">
        <v>65</v>
      </c>
      <c r="D62" s="13" t="s">
        <v>310</v>
      </c>
      <c r="E62" s="36"/>
      <c r="F62" s="19"/>
      <c r="G62" s="19"/>
      <c r="L62" s="33">
        <v>34</v>
      </c>
      <c r="M62" s="13">
        <v>200</v>
      </c>
      <c r="N62" s="28"/>
      <c r="O62"/>
      <c r="P62" s="22"/>
      <c r="Q62" s="22"/>
      <c r="R62" s="22"/>
      <c r="S62" s="22"/>
      <c r="T62" s="22"/>
      <c r="U62" s="22"/>
      <c r="V62" s="22"/>
      <c r="AL62" s="8"/>
      <c r="AM62" s="8"/>
      <c r="AN62" s="8"/>
      <c r="AO62" s="8"/>
      <c r="AP62" s="8"/>
      <c r="AQ62" s="8"/>
      <c r="AR62" s="8"/>
      <c r="AS62" s="8"/>
      <c r="AT62" s="8"/>
    </row>
    <row r="63" spans="3:46" ht="13.5">
      <c r="C63" s="34" t="s">
        <v>65</v>
      </c>
      <c r="D63" s="13" t="s">
        <v>322</v>
      </c>
      <c r="E63" s="36"/>
      <c r="F63" s="19"/>
      <c r="G63" s="19"/>
      <c r="H63" s="19"/>
      <c r="J63" s="19"/>
      <c r="L63" s="33">
        <v>33</v>
      </c>
      <c r="M63" s="13">
        <v>200</v>
      </c>
      <c r="N63" s="28"/>
      <c r="O63"/>
      <c r="P63" s="22"/>
      <c r="Q63" s="22"/>
      <c r="R63" s="22"/>
      <c r="S63" s="22"/>
      <c r="T63" s="22"/>
      <c r="U63" s="22"/>
      <c r="V63" s="22"/>
      <c r="AL63" s="8"/>
      <c r="AM63" s="8"/>
      <c r="AN63" s="8"/>
      <c r="AO63" s="8"/>
      <c r="AP63" s="8"/>
      <c r="AQ63" s="8"/>
      <c r="AR63" s="8"/>
      <c r="AS63" s="8"/>
      <c r="AT63" s="8"/>
    </row>
    <row r="64" spans="3:46" ht="13.5">
      <c r="C64" s="34" t="s">
        <v>65</v>
      </c>
      <c r="D64" s="13" t="s">
        <v>328</v>
      </c>
      <c r="E64" s="36"/>
      <c r="F64" s="19"/>
      <c r="G64" s="19"/>
      <c r="H64" s="19"/>
      <c r="J64" s="19"/>
      <c r="L64" s="33">
        <v>36</v>
      </c>
      <c r="M64" s="13">
        <v>200</v>
      </c>
      <c r="N64" s="28"/>
      <c r="O64"/>
      <c r="P64" s="22"/>
      <c r="Q64" s="22"/>
      <c r="R64" s="22"/>
      <c r="S64" s="22"/>
      <c r="T64" s="22"/>
      <c r="U64" s="22"/>
      <c r="V64" s="22"/>
      <c r="AL64" s="8"/>
      <c r="AM64" s="8"/>
      <c r="AN64" s="8"/>
      <c r="AO64" s="8"/>
      <c r="AP64" s="8"/>
      <c r="AQ64" s="8"/>
      <c r="AR64" s="8"/>
      <c r="AS64" s="8"/>
      <c r="AT64" s="8"/>
    </row>
    <row r="65" spans="3:46" ht="13.5">
      <c r="C65" s="34" t="s">
        <v>65</v>
      </c>
      <c r="D65" s="13" t="s">
        <v>413</v>
      </c>
      <c r="E65" s="36"/>
      <c r="F65" s="19"/>
      <c r="G65" s="19"/>
      <c r="H65" s="19"/>
      <c r="J65" s="19"/>
      <c r="L65" s="33">
        <v>12</v>
      </c>
      <c r="M65" s="13">
        <v>1248</v>
      </c>
      <c r="N65" s="28"/>
      <c r="O65"/>
      <c r="P65" s="22"/>
      <c r="Q65" s="22"/>
      <c r="R65" s="22"/>
      <c r="S65" s="22"/>
      <c r="T65" s="22"/>
      <c r="U65" s="22"/>
      <c r="V65" s="22"/>
      <c r="AL65" s="8"/>
      <c r="AM65" s="8"/>
      <c r="AN65" s="8"/>
      <c r="AO65" s="8"/>
      <c r="AP65" s="8"/>
      <c r="AQ65" s="8"/>
      <c r="AR65" s="8"/>
      <c r="AS65" s="8"/>
      <c r="AT65" s="8"/>
    </row>
    <row r="66" spans="3:46" ht="13.5">
      <c r="C66" s="34" t="s">
        <v>65</v>
      </c>
      <c r="D66" s="13" t="s">
        <v>436</v>
      </c>
      <c r="E66" s="36"/>
      <c r="F66" s="19"/>
      <c r="G66" s="19"/>
      <c r="H66" s="19"/>
      <c r="J66" s="19"/>
      <c r="L66" s="33">
        <v>36</v>
      </c>
      <c r="M66" s="13">
        <v>200</v>
      </c>
      <c r="N66" s="28"/>
      <c r="O66"/>
      <c r="P66" s="22"/>
      <c r="Q66" s="22"/>
      <c r="R66" s="22"/>
      <c r="S66" s="22"/>
      <c r="T66" s="22"/>
      <c r="U66" s="22"/>
      <c r="V66" s="22"/>
      <c r="AL66" s="8"/>
      <c r="AM66" s="8"/>
      <c r="AN66" s="8"/>
      <c r="AO66" s="8"/>
      <c r="AP66" s="8"/>
      <c r="AQ66" s="8"/>
      <c r="AR66" s="8"/>
      <c r="AS66" s="8"/>
      <c r="AT66" s="8"/>
    </row>
    <row r="67" spans="3:46" ht="13.5">
      <c r="C67" s="34" t="s">
        <v>69</v>
      </c>
      <c r="D67" s="13" t="s">
        <v>419</v>
      </c>
      <c r="E67" s="36"/>
      <c r="F67" s="19"/>
      <c r="G67" s="19"/>
      <c r="L67" s="33" t="s">
        <v>424</v>
      </c>
      <c r="M67" s="13">
        <v>200</v>
      </c>
      <c r="N67" s="22"/>
      <c r="O67"/>
      <c r="P67" s="22"/>
      <c r="Q67" s="22"/>
      <c r="R67" s="22"/>
      <c r="S67" s="22"/>
      <c r="T67" s="22"/>
      <c r="U67" s="22"/>
      <c r="V67" s="22"/>
      <c r="AL67" s="8"/>
      <c r="AM67" s="8"/>
      <c r="AN67" s="8"/>
      <c r="AO67" s="8"/>
      <c r="AP67" s="8"/>
      <c r="AQ67" s="8"/>
      <c r="AR67" s="8"/>
      <c r="AS67" s="8"/>
      <c r="AT67" s="8"/>
    </row>
    <row r="68" spans="3:46" ht="13.5">
      <c r="C68" s="34" t="s">
        <v>421</v>
      </c>
      <c r="D68" s="13" t="s">
        <v>419</v>
      </c>
      <c r="E68" s="36"/>
      <c r="F68" s="19"/>
      <c r="G68" s="19"/>
      <c r="L68" s="33">
        <v>44</v>
      </c>
      <c r="M68" s="13">
        <v>200</v>
      </c>
      <c r="N68" s="22"/>
      <c r="O68"/>
      <c r="P68" s="22"/>
      <c r="Q68" s="22"/>
      <c r="R68" s="22"/>
      <c r="S68" s="22"/>
      <c r="T68" s="22"/>
      <c r="U68" s="22"/>
      <c r="V68" s="22"/>
      <c r="AL68" s="8"/>
      <c r="AM68" s="8"/>
      <c r="AN68" s="8"/>
      <c r="AO68" s="8"/>
      <c r="AP68" s="8"/>
      <c r="AQ68" s="8"/>
      <c r="AR68" s="8"/>
      <c r="AS68" s="8"/>
      <c r="AT68" s="8"/>
    </row>
    <row r="69" spans="1:46" ht="13.5">
      <c r="A69" s="36"/>
      <c r="B69" s="26"/>
      <c r="C69" s="34" t="s">
        <v>116</v>
      </c>
      <c r="D69" s="13" t="s">
        <v>261</v>
      </c>
      <c r="E69" s="36"/>
      <c r="F69" s="19"/>
      <c r="G69" s="19"/>
      <c r="L69" s="33">
        <v>21</v>
      </c>
      <c r="M69" s="27">
        <v>678.3480000000001</v>
      </c>
      <c r="N69" s="28"/>
      <c r="O69"/>
      <c r="P69" s="28"/>
      <c r="Q69" s="28"/>
      <c r="R69" s="28"/>
      <c r="S69" s="28"/>
      <c r="T69" s="28"/>
      <c r="U69" s="28"/>
      <c r="V69" s="28"/>
      <c r="AL69" s="8"/>
      <c r="AM69" s="8"/>
      <c r="AN69" s="8"/>
      <c r="AO69" s="8"/>
      <c r="AP69" s="8"/>
      <c r="AQ69" s="8"/>
      <c r="AR69" s="8"/>
      <c r="AS69" s="8"/>
      <c r="AT69" s="8"/>
    </row>
    <row r="70" spans="1:46" ht="13.5">
      <c r="A70" s="36"/>
      <c r="B70" s="26"/>
      <c r="C70" s="34" t="s">
        <v>116</v>
      </c>
      <c r="D70" s="13" t="s">
        <v>310</v>
      </c>
      <c r="E70" s="36"/>
      <c r="F70" s="19"/>
      <c r="G70" s="19"/>
      <c r="L70" s="33">
        <v>24</v>
      </c>
      <c r="M70" s="13">
        <v>756</v>
      </c>
      <c r="N70" s="28"/>
      <c r="O70"/>
      <c r="P70" s="28"/>
      <c r="Q70" s="28"/>
      <c r="R70" s="28"/>
      <c r="S70" s="28"/>
      <c r="T70" s="28"/>
      <c r="U70" s="28"/>
      <c r="V70" s="28"/>
      <c r="AL70" s="8"/>
      <c r="AM70" s="8"/>
      <c r="AN70" s="8"/>
      <c r="AO70" s="8"/>
      <c r="AP70" s="8"/>
      <c r="AQ70" s="8"/>
      <c r="AR70" s="8"/>
      <c r="AS70" s="8"/>
      <c r="AT70" s="8"/>
    </row>
    <row r="71" spans="1:46" ht="13.5">
      <c r="A71" s="36"/>
      <c r="B71" s="26"/>
      <c r="C71" s="34" t="s">
        <v>116</v>
      </c>
      <c r="D71" s="13" t="s">
        <v>322</v>
      </c>
      <c r="E71" s="36"/>
      <c r="F71" s="19"/>
      <c r="G71" s="19"/>
      <c r="H71" s="19"/>
      <c r="J71" s="19"/>
      <c r="L71" s="33" t="s">
        <v>426</v>
      </c>
      <c r="M71" s="13">
        <v>200</v>
      </c>
      <c r="N71" s="28"/>
      <c r="O71"/>
      <c r="P71" s="28"/>
      <c r="Q71" s="28"/>
      <c r="R71" s="28"/>
      <c r="S71" s="28"/>
      <c r="T71" s="28"/>
      <c r="U71" s="28"/>
      <c r="V71" s="28"/>
      <c r="AL71" s="8"/>
      <c r="AM71" s="8"/>
      <c r="AN71" s="8"/>
      <c r="AO71" s="8"/>
      <c r="AP71" s="8"/>
      <c r="AQ71" s="8"/>
      <c r="AR71" s="8"/>
      <c r="AS71" s="8"/>
      <c r="AT71" s="8"/>
    </row>
    <row r="72" spans="1:46" ht="13.5">
      <c r="A72" s="36"/>
      <c r="B72" s="26"/>
      <c r="C72" s="34" t="s">
        <v>116</v>
      </c>
      <c r="D72" s="13" t="s">
        <v>328</v>
      </c>
      <c r="E72" s="36"/>
      <c r="F72" s="19"/>
      <c r="G72" s="19"/>
      <c r="H72" s="19"/>
      <c r="J72" s="19"/>
      <c r="L72" s="33">
        <v>40</v>
      </c>
      <c r="M72" s="13">
        <v>200</v>
      </c>
      <c r="N72" s="28"/>
      <c r="O72"/>
      <c r="P72" s="28"/>
      <c r="Q72" s="28"/>
      <c r="R72" s="28"/>
      <c r="S72" s="28"/>
      <c r="T72" s="28"/>
      <c r="U72" s="28"/>
      <c r="V72" s="28"/>
      <c r="AL72" s="8"/>
      <c r="AM72" s="8"/>
      <c r="AN72" s="8"/>
      <c r="AO72" s="8"/>
      <c r="AP72" s="8"/>
      <c r="AQ72" s="8"/>
      <c r="AR72" s="8"/>
      <c r="AS72" s="8"/>
      <c r="AT72" s="8"/>
    </row>
    <row r="73" spans="1:46" ht="13.5">
      <c r="A73" s="36"/>
      <c r="B73" s="26"/>
      <c r="C73" s="34" t="s">
        <v>116</v>
      </c>
      <c r="D73" s="13" t="s">
        <v>413</v>
      </c>
      <c r="E73" s="36"/>
      <c r="F73" s="19"/>
      <c r="G73" s="19"/>
      <c r="H73" s="19"/>
      <c r="J73" s="19"/>
      <c r="L73" s="33">
        <v>45</v>
      </c>
      <c r="M73" s="13">
        <v>200</v>
      </c>
      <c r="N73" s="28"/>
      <c r="O73"/>
      <c r="P73" s="28"/>
      <c r="Q73" s="28"/>
      <c r="R73" s="28"/>
      <c r="S73" s="28"/>
      <c r="T73" s="28"/>
      <c r="U73" s="28"/>
      <c r="V73" s="28"/>
      <c r="AL73" s="8"/>
      <c r="AM73" s="8"/>
      <c r="AN73" s="8"/>
      <c r="AO73" s="8"/>
      <c r="AP73" s="8"/>
      <c r="AQ73" s="8"/>
      <c r="AR73" s="8"/>
      <c r="AS73" s="8"/>
      <c r="AT73" s="8"/>
    </row>
    <row r="74" spans="1:46" ht="13.5">
      <c r="A74" s="36"/>
      <c r="B74" s="26"/>
      <c r="C74" s="34" t="s">
        <v>116</v>
      </c>
      <c r="D74" s="13" t="s">
        <v>419</v>
      </c>
      <c r="E74" s="36"/>
      <c r="F74" s="19"/>
      <c r="G74" s="19"/>
      <c r="L74" s="33" t="s">
        <v>425</v>
      </c>
      <c r="M74" s="13">
        <v>200</v>
      </c>
      <c r="N74" s="22"/>
      <c r="O74"/>
      <c r="P74" s="28"/>
      <c r="Q74" s="28"/>
      <c r="R74" s="28"/>
      <c r="S74" s="28"/>
      <c r="T74" s="28"/>
      <c r="U74" s="28"/>
      <c r="V74" s="28"/>
      <c r="AL74" s="8"/>
      <c r="AM74" s="8"/>
      <c r="AN74" s="8"/>
      <c r="AO74" s="8"/>
      <c r="AP74" s="8"/>
      <c r="AQ74" s="8"/>
      <c r="AR74" s="8"/>
      <c r="AS74" s="8"/>
      <c r="AT74" s="8"/>
    </row>
    <row r="75" spans="1:46" ht="13.5">
      <c r="A75" s="36"/>
      <c r="B75" s="26"/>
      <c r="C75" s="34" t="s">
        <v>116</v>
      </c>
      <c r="D75" s="13" t="s">
        <v>436</v>
      </c>
      <c r="E75" s="36"/>
      <c r="F75" s="19"/>
      <c r="G75" s="19"/>
      <c r="H75" s="19"/>
      <c r="J75" s="19"/>
      <c r="L75" s="33">
        <v>42</v>
      </c>
      <c r="M75" s="13">
        <v>200</v>
      </c>
      <c r="N75" s="28"/>
      <c r="O75"/>
      <c r="P75" s="28"/>
      <c r="Q75" s="28"/>
      <c r="R75" s="28"/>
      <c r="S75" s="28"/>
      <c r="T75" s="28"/>
      <c r="U75" s="28"/>
      <c r="V75" s="28"/>
      <c r="AL75" s="8"/>
      <c r="AM75" s="8"/>
      <c r="AN75" s="8"/>
      <c r="AO75" s="8"/>
      <c r="AP75" s="8"/>
      <c r="AQ75" s="8"/>
      <c r="AR75" s="8"/>
      <c r="AS75" s="8"/>
      <c r="AT75" s="8"/>
    </row>
    <row r="76" spans="1:46" ht="13.5">
      <c r="A76" s="36"/>
      <c r="B76" s="26"/>
      <c r="C76" s="34" t="s">
        <v>150</v>
      </c>
      <c r="D76" s="13" t="s">
        <v>261</v>
      </c>
      <c r="E76" s="36"/>
      <c r="F76" s="19"/>
      <c r="G76" s="19"/>
      <c r="L76" s="33">
        <v>25</v>
      </c>
      <c r="M76" s="27">
        <v>599.55</v>
      </c>
      <c r="N76" s="28"/>
      <c r="O76"/>
      <c r="P76" s="28"/>
      <c r="Q76" s="28"/>
      <c r="R76" s="28"/>
      <c r="S76" s="28"/>
      <c r="T76" s="28"/>
      <c r="U76" s="28"/>
      <c r="V76" s="28"/>
      <c r="AL76" s="8"/>
      <c r="AM76" s="8"/>
      <c r="AN76" s="8"/>
      <c r="AO76" s="8"/>
      <c r="AP76" s="8"/>
      <c r="AQ76" s="8"/>
      <c r="AR76" s="8"/>
      <c r="AS76" s="8"/>
      <c r="AT76" s="8"/>
    </row>
    <row r="77" spans="1:46" ht="13.5">
      <c r="A77" s="36"/>
      <c r="B77" s="26"/>
      <c r="C77" s="34" t="s">
        <v>150</v>
      </c>
      <c r="D77" s="13" t="s">
        <v>322</v>
      </c>
      <c r="E77" s="36"/>
      <c r="F77" s="19"/>
      <c r="G77" s="19"/>
      <c r="H77" s="19"/>
      <c r="J77" s="19"/>
      <c r="L77" s="33">
        <v>32</v>
      </c>
      <c r="M77" s="13">
        <v>644</v>
      </c>
      <c r="N77" s="28"/>
      <c r="O77"/>
      <c r="P77" s="28"/>
      <c r="Q77" s="28"/>
      <c r="R77" s="28"/>
      <c r="S77" s="28"/>
      <c r="T77" s="28"/>
      <c r="U77" s="28"/>
      <c r="V77" s="28"/>
      <c r="AL77" s="8"/>
      <c r="AM77" s="8"/>
      <c r="AN77" s="8"/>
      <c r="AO77" s="8"/>
      <c r="AP77" s="8"/>
      <c r="AQ77" s="8"/>
      <c r="AR77" s="8"/>
      <c r="AS77" s="8"/>
      <c r="AT77" s="8"/>
    </row>
    <row r="78" spans="1:46" ht="13.5">
      <c r="A78" s="36"/>
      <c r="B78" s="26"/>
      <c r="C78" s="34" t="s">
        <v>150</v>
      </c>
      <c r="D78" s="13" t="s">
        <v>328</v>
      </c>
      <c r="E78" s="36"/>
      <c r="F78" s="19"/>
      <c r="G78" s="19"/>
      <c r="H78" s="19"/>
      <c r="J78" s="19"/>
      <c r="L78" s="33" t="s">
        <v>428</v>
      </c>
      <c r="M78" s="13">
        <v>200</v>
      </c>
      <c r="N78" s="28"/>
      <c r="O78"/>
      <c r="P78" s="28"/>
      <c r="Q78" s="28"/>
      <c r="R78" s="28"/>
      <c r="S78" s="28"/>
      <c r="T78" s="28"/>
      <c r="U78" s="28"/>
      <c r="V78" s="28"/>
      <c r="AL78" s="8"/>
      <c r="AM78" s="8"/>
      <c r="AN78" s="8"/>
      <c r="AO78" s="8"/>
      <c r="AP78" s="8"/>
      <c r="AQ78" s="8"/>
      <c r="AR78" s="8"/>
      <c r="AS78" s="8"/>
      <c r="AT78" s="8"/>
    </row>
    <row r="79" spans="1:46" ht="13.5">
      <c r="A79" s="36"/>
      <c r="B79" s="26"/>
      <c r="C79" s="34" t="s">
        <v>150</v>
      </c>
      <c r="D79" s="13" t="s">
        <v>419</v>
      </c>
      <c r="E79" s="36"/>
      <c r="F79" s="19"/>
      <c r="G79" s="19"/>
      <c r="L79" s="33">
        <v>60</v>
      </c>
      <c r="M79" s="13">
        <v>200</v>
      </c>
      <c r="N79" s="22"/>
      <c r="O79"/>
      <c r="P79" s="28"/>
      <c r="Q79" s="28"/>
      <c r="R79" s="28"/>
      <c r="S79" s="28"/>
      <c r="T79" s="28"/>
      <c r="U79" s="28"/>
      <c r="V79" s="28"/>
      <c r="AL79" s="8"/>
      <c r="AM79" s="8"/>
      <c r="AN79" s="8"/>
      <c r="AO79" s="8"/>
      <c r="AP79" s="8"/>
      <c r="AQ79" s="8"/>
      <c r="AR79" s="8"/>
      <c r="AS79" s="8"/>
      <c r="AT79" s="8"/>
    </row>
    <row r="80" spans="1:46" ht="13.5">
      <c r="A80" s="36"/>
      <c r="B80" s="26"/>
      <c r="C80" s="34" t="s">
        <v>150</v>
      </c>
      <c r="D80" s="13" t="s">
        <v>436</v>
      </c>
      <c r="E80" s="36"/>
      <c r="F80" s="19"/>
      <c r="G80" s="19"/>
      <c r="H80" s="19"/>
      <c r="J80" s="19"/>
      <c r="L80" s="33">
        <v>38</v>
      </c>
      <c r="M80" s="13">
        <v>200</v>
      </c>
      <c r="N80" s="28"/>
      <c r="O80"/>
      <c r="P80" s="28"/>
      <c r="Q80" s="28"/>
      <c r="R80" s="28"/>
      <c r="S80" s="28"/>
      <c r="T80" s="28"/>
      <c r="U80" s="28"/>
      <c r="V80" s="28"/>
      <c r="AL80" s="8"/>
      <c r="AM80" s="8"/>
      <c r="AN80" s="8"/>
      <c r="AO80" s="8"/>
      <c r="AP80" s="8"/>
      <c r="AQ80" s="8"/>
      <c r="AR80" s="8"/>
      <c r="AS80" s="8"/>
      <c r="AT80" s="8"/>
    </row>
    <row r="81" spans="1:46" ht="13.5">
      <c r="A81" s="36"/>
      <c r="B81" s="26"/>
      <c r="C81" s="34" t="s">
        <v>143</v>
      </c>
      <c r="D81" s="13" t="s">
        <v>222</v>
      </c>
      <c r="E81" s="36"/>
      <c r="F81" s="19"/>
      <c r="G81" s="19"/>
      <c r="L81" s="33">
        <v>17</v>
      </c>
      <c r="M81" s="13">
        <v>840</v>
      </c>
      <c r="N81" s="37"/>
      <c r="O81"/>
      <c r="P81" s="28"/>
      <c r="Q81" s="28"/>
      <c r="R81" s="28"/>
      <c r="S81" s="28"/>
      <c r="T81" s="28"/>
      <c r="U81" s="28"/>
      <c r="V81" s="28"/>
      <c r="AL81" s="8"/>
      <c r="AM81" s="8"/>
      <c r="AN81" s="8"/>
      <c r="AO81" s="8"/>
      <c r="AP81" s="8"/>
      <c r="AQ81" s="8"/>
      <c r="AR81" s="8"/>
      <c r="AS81" s="8"/>
      <c r="AT81" s="8"/>
    </row>
    <row r="82" spans="1:46" ht="13.5">
      <c r="A82" s="36"/>
      <c r="B82" s="26"/>
      <c r="C82" s="34" t="s">
        <v>143</v>
      </c>
      <c r="D82" s="13" t="s">
        <v>261</v>
      </c>
      <c r="E82" s="36"/>
      <c r="F82" s="19"/>
      <c r="G82" s="19"/>
      <c r="L82" s="33">
        <v>6</v>
      </c>
      <c r="M82" s="27">
        <v>1428.642</v>
      </c>
      <c r="N82" s="28"/>
      <c r="O82"/>
      <c r="P82" s="28"/>
      <c r="Q82" s="28"/>
      <c r="R82" s="28"/>
      <c r="S82" s="28"/>
      <c r="T82" s="28"/>
      <c r="U82" s="28"/>
      <c r="V82" s="28"/>
      <c r="AL82" s="8"/>
      <c r="AM82" s="8"/>
      <c r="AN82" s="8"/>
      <c r="AO82" s="8"/>
      <c r="AP82" s="8"/>
      <c r="AQ82" s="8"/>
      <c r="AR82" s="8"/>
      <c r="AS82" s="8"/>
      <c r="AT82" s="8"/>
    </row>
    <row r="83" spans="1:46" ht="13.5">
      <c r="A83" s="36"/>
      <c r="B83" s="26"/>
      <c r="C83" s="34" t="s">
        <v>143</v>
      </c>
      <c r="D83" s="13" t="s">
        <v>310</v>
      </c>
      <c r="E83" s="36"/>
      <c r="F83" s="19"/>
      <c r="G83" s="19"/>
      <c r="L83" s="33">
        <v>33</v>
      </c>
      <c r="M83" s="13">
        <v>200</v>
      </c>
      <c r="N83" s="28"/>
      <c r="O83"/>
      <c r="P83" s="28"/>
      <c r="Q83" s="28"/>
      <c r="R83" s="28"/>
      <c r="S83" s="28"/>
      <c r="T83" s="28"/>
      <c r="U83" s="28"/>
      <c r="V83" s="28"/>
      <c r="AL83" s="8"/>
      <c r="AM83" s="8"/>
      <c r="AN83" s="8"/>
      <c r="AO83" s="8"/>
      <c r="AP83" s="8"/>
      <c r="AQ83" s="8"/>
      <c r="AR83" s="8"/>
      <c r="AS83" s="8"/>
      <c r="AT83" s="8"/>
    </row>
    <row r="84" spans="1:46" ht="13.5">
      <c r="A84" s="36"/>
      <c r="B84" s="26"/>
      <c r="C84" s="34" t="s">
        <v>143</v>
      </c>
      <c r="D84" s="13" t="s">
        <v>322</v>
      </c>
      <c r="E84" s="36"/>
      <c r="F84" s="19"/>
      <c r="G84" s="19"/>
      <c r="H84" s="19"/>
      <c r="J84" s="19"/>
      <c r="L84" s="33">
        <v>20</v>
      </c>
      <c r="M84" s="13">
        <v>804</v>
      </c>
      <c r="N84" s="28"/>
      <c r="O84"/>
      <c r="P84" s="28"/>
      <c r="Q84" s="28"/>
      <c r="R84" s="28"/>
      <c r="S84" s="28"/>
      <c r="T84" s="28"/>
      <c r="U84" s="28"/>
      <c r="V84" s="28"/>
      <c r="AL84" s="8"/>
      <c r="AM84" s="8"/>
      <c r="AN84" s="8"/>
      <c r="AO84" s="8"/>
      <c r="AP84" s="8"/>
      <c r="AQ84" s="8"/>
      <c r="AR84" s="8"/>
      <c r="AS84" s="8"/>
      <c r="AT84" s="8"/>
    </row>
    <row r="85" spans="1:46" ht="13.5">
      <c r="A85" s="36"/>
      <c r="B85" s="26"/>
      <c r="C85" s="34" t="s">
        <v>143</v>
      </c>
      <c r="D85" s="13" t="s">
        <v>328</v>
      </c>
      <c r="E85" s="36"/>
      <c r="F85" s="19"/>
      <c r="G85" s="19"/>
      <c r="H85" s="19"/>
      <c r="J85" s="19"/>
      <c r="L85" s="33">
        <v>35</v>
      </c>
      <c r="M85" s="13">
        <v>200</v>
      </c>
      <c r="N85" s="28"/>
      <c r="O85"/>
      <c r="P85" s="28"/>
      <c r="Q85" s="28"/>
      <c r="R85" s="28"/>
      <c r="S85" s="28"/>
      <c r="T85" s="28"/>
      <c r="U85" s="28"/>
      <c r="V85" s="28"/>
      <c r="AL85" s="8"/>
      <c r="AM85" s="8"/>
      <c r="AN85" s="8"/>
      <c r="AO85" s="8"/>
      <c r="AP85" s="8"/>
      <c r="AQ85" s="8"/>
      <c r="AR85" s="8"/>
      <c r="AS85" s="8"/>
      <c r="AT85" s="8"/>
    </row>
    <row r="86" spans="1:46" ht="13.5">
      <c r="A86" s="36"/>
      <c r="B86" s="26"/>
      <c r="C86" s="34" t="s">
        <v>143</v>
      </c>
      <c r="D86" s="13" t="s">
        <v>413</v>
      </c>
      <c r="E86" s="36"/>
      <c r="F86" s="19"/>
      <c r="G86" s="19"/>
      <c r="H86" s="19"/>
      <c r="J86" s="19"/>
      <c r="L86" s="33">
        <v>35</v>
      </c>
      <c r="M86" s="13">
        <v>200</v>
      </c>
      <c r="N86" s="28"/>
      <c r="O86"/>
      <c r="P86" s="28"/>
      <c r="Q86" s="28"/>
      <c r="R86" s="28"/>
      <c r="S86" s="28"/>
      <c r="T86" s="28"/>
      <c r="U86" s="28"/>
      <c r="V86" s="28"/>
      <c r="AL86" s="8"/>
      <c r="AM86" s="8"/>
      <c r="AN86" s="8"/>
      <c r="AO86" s="8"/>
      <c r="AP86" s="8"/>
      <c r="AQ86" s="8"/>
      <c r="AR86" s="8"/>
      <c r="AS86" s="8"/>
      <c r="AT86" s="8"/>
    </row>
    <row r="87" spans="1:46" ht="13.5">
      <c r="A87" s="36"/>
      <c r="B87" s="26"/>
      <c r="C87" s="34" t="s">
        <v>143</v>
      </c>
      <c r="D87" s="13" t="s">
        <v>419</v>
      </c>
      <c r="E87" s="36"/>
      <c r="F87" s="19"/>
      <c r="G87" s="19"/>
      <c r="L87" s="33">
        <v>6</v>
      </c>
      <c r="M87" s="13">
        <v>1668</v>
      </c>
      <c r="N87" s="22"/>
      <c r="O87"/>
      <c r="P87" s="37"/>
      <c r="Q87" s="37"/>
      <c r="R87" s="37"/>
      <c r="S87" s="37"/>
      <c r="T87" s="37"/>
      <c r="U87" s="37"/>
      <c r="V87" s="37"/>
      <c r="AL87" s="8"/>
      <c r="AM87" s="8"/>
      <c r="AN87" s="8"/>
      <c r="AO87" s="8"/>
      <c r="AP87" s="8"/>
      <c r="AQ87" s="8"/>
      <c r="AR87" s="8"/>
      <c r="AS87" s="8"/>
      <c r="AT87" s="8"/>
    </row>
    <row r="88" spans="1:46" ht="13.5">
      <c r="A88" s="36"/>
      <c r="B88" s="26"/>
      <c r="C88" s="34" t="s">
        <v>143</v>
      </c>
      <c r="D88" s="13" t="s">
        <v>436</v>
      </c>
      <c r="E88" s="36"/>
      <c r="F88" s="19"/>
      <c r="G88" s="19"/>
      <c r="H88" s="19"/>
      <c r="J88" s="19"/>
      <c r="L88" s="33">
        <v>3</v>
      </c>
      <c r="M88" s="13">
        <v>2040</v>
      </c>
      <c r="N88" s="28"/>
      <c r="O88"/>
      <c r="P88" s="37"/>
      <c r="Q88" s="37"/>
      <c r="R88" s="37"/>
      <c r="S88" s="37"/>
      <c r="T88" s="37"/>
      <c r="U88" s="37"/>
      <c r="V88" s="37"/>
      <c r="AL88" s="8"/>
      <c r="AM88" s="8"/>
      <c r="AN88" s="8"/>
      <c r="AO88" s="8"/>
      <c r="AP88" s="8"/>
      <c r="AQ88" s="8"/>
      <c r="AR88" s="8"/>
      <c r="AS88" s="8"/>
      <c r="AT88" s="8"/>
    </row>
    <row r="89" spans="1:46" ht="13.5">
      <c r="A89" s="36"/>
      <c r="B89" s="26"/>
      <c r="C89" s="34" t="s">
        <v>103</v>
      </c>
      <c r="D89" s="13" t="s">
        <v>222</v>
      </c>
      <c r="E89" s="36"/>
      <c r="F89" s="19"/>
      <c r="G89" s="19"/>
      <c r="L89" s="33">
        <v>5</v>
      </c>
      <c r="M89" s="13">
        <v>1680</v>
      </c>
      <c r="N89" s="37"/>
      <c r="O89"/>
      <c r="P89" s="28"/>
      <c r="Q89" s="28"/>
      <c r="R89" s="28"/>
      <c r="S89" s="28"/>
      <c r="T89" s="28"/>
      <c r="U89" s="28"/>
      <c r="V89" s="28"/>
      <c r="AL89" s="8"/>
      <c r="AM89" s="8"/>
      <c r="AN89" s="8"/>
      <c r="AO89" s="8"/>
      <c r="AP89" s="8"/>
      <c r="AQ89" s="8"/>
      <c r="AR89" s="8"/>
      <c r="AS89" s="8"/>
      <c r="AT89" s="8"/>
    </row>
    <row r="90" spans="1:46" ht="13.5">
      <c r="A90" s="36"/>
      <c r="B90" s="26"/>
      <c r="C90" s="34" t="s">
        <v>103</v>
      </c>
      <c r="D90" s="13" t="s">
        <v>261</v>
      </c>
      <c r="E90" s="36"/>
      <c r="F90" s="19"/>
      <c r="G90" s="19"/>
      <c r="L90" s="33">
        <v>2</v>
      </c>
      <c r="M90" s="27">
        <v>1891.152</v>
      </c>
      <c r="N90" s="28"/>
      <c r="O90"/>
      <c r="P90" s="28"/>
      <c r="Q90" s="28"/>
      <c r="R90" s="28"/>
      <c r="S90" s="28"/>
      <c r="T90" s="28"/>
      <c r="U90" s="28"/>
      <c r="V90" s="28"/>
      <c r="AL90" s="8"/>
      <c r="AM90" s="8"/>
      <c r="AN90" s="8"/>
      <c r="AO90" s="8"/>
      <c r="AP90" s="8"/>
      <c r="AQ90" s="8"/>
      <c r="AR90" s="8"/>
      <c r="AS90" s="8"/>
      <c r="AT90" s="8"/>
    </row>
    <row r="91" spans="1:46" ht="13.5">
      <c r="A91" s="36"/>
      <c r="B91" s="26"/>
      <c r="C91" s="34" t="s">
        <v>103</v>
      </c>
      <c r="D91" s="13" t="s">
        <v>310</v>
      </c>
      <c r="E91" s="36"/>
      <c r="F91" s="19"/>
      <c r="G91" s="19"/>
      <c r="L91" s="33">
        <v>3</v>
      </c>
      <c r="M91" s="13">
        <v>2040</v>
      </c>
      <c r="N91" s="28"/>
      <c r="O91"/>
      <c r="P91" s="28"/>
      <c r="Q91" s="28"/>
      <c r="R91" s="28"/>
      <c r="S91" s="28"/>
      <c r="T91" s="28"/>
      <c r="U91" s="28"/>
      <c r="V91" s="28"/>
      <c r="AL91" s="8"/>
      <c r="AM91" s="8"/>
      <c r="AN91" s="8"/>
      <c r="AO91" s="8"/>
      <c r="AP91" s="8"/>
      <c r="AQ91" s="8"/>
      <c r="AR91" s="8"/>
      <c r="AS91" s="8"/>
      <c r="AT91" s="8"/>
    </row>
    <row r="92" spans="1:46" ht="13.5">
      <c r="A92" s="36"/>
      <c r="B92" s="26"/>
      <c r="C92" s="34" t="s">
        <v>103</v>
      </c>
      <c r="D92" s="13" t="s">
        <v>322</v>
      </c>
      <c r="E92" s="36"/>
      <c r="F92" s="19"/>
      <c r="G92" s="19"/>
      <c r="H92" s="19"/>
      <c r="J92" s="19"/>
      <c r="L92" s="33">
        <v>9</v>
      </c>
      <c r="M92" s="13">
        <v>1284</v>
      </c>
      <c r="N92" s="28"/>
      <c r="O92"/>
      <c r="P92" s="28"/>
      <c r="Q92" s="28"/>
      <c r="R92" s="28"/>
      <c r="S92" s="28"/>
      <c r="T92" s="28"/>
      <c r="U92" s="28"/>
      <c r="V92" s="28"/>
      <c r="AL92" s="8"/>
      <c r="AM92" s="8"/>
      <c r="AN92" s="8"/>
      <c r="AO92" s="8"/>
      <c r="AP92" s="8"/>
      <c r="AQ92" s="8"/>
      <c r="AR92" s="8"/>
      <c r="AS92" s="8"/>
      <c r="AT92" s="8"/>
    </row>
    <row r="93" spans="1:46" ht="13.5">
      <c r="A93" s="36"/>
      <c r="B93" s="26"/>
      <c r="C93" s="34" t="s">
        <v>103</v>
      </c>
      <c r="D93" s="13" t="s">
        <v>328</v>
      </c>
      <c r="E93" s="36"/>
      <c r="F93" s="19"/>
      <c r="G93" s="19"/>
      <c r="H93" s="19"/>
      <c r="J93" s="19"/>
      <c r="L93" s="33">
        <v>3</v>
      </c>
      <c r="M93" s="13">
        <v>2040</v>
      </c>
      <c r="N93" s="28"/>
      <c r="O93"/>
      <c r="P93" s="28"/>
      <c r="Q93" s="28"/>
      <c r="R93" s="28"/>
      <c r="S93" s="28"/>
      <c r="T93" s="28"/>
      <c r="U93" s="28"/>
      <c r="V93" s="28"/>
      <c r="AL93" s="8"/>
      <c r="AM93" s="8"/>
      <c r="AN93" s="8"/>
      <c r="AO93" s="8"/>
      <c r="AP93" s="8"/>
      <c r="AQ93" s="8"/>
      <c r="AR93" s="8"/>
      <c r="AS93" s="8"/>
      <c r="AT93" s="8"/>
    </row>
    <row r="94" spans="1:46" ht="13.5">
      <c r="A94" s="36"/>
      <c r="B94" s="26"/>
      <c r="C94" s="34" t="s">
        <v>103</v>
      </c>
      <c r="D94" s="13" t="s">
        <v>413</v>
      </c>
      <c r="E94" s="36"/>
      <c r="F94" s="19"/>
      <c r="G94" s="19"/>
      <c r="H94" s="19"/>
      <c r="J94" s="19"/>
      <c r="L94" s="33">
        <v>3</v>
      </c>
      <c r="M94" s="13">
        <v>2040</v>
      </c>
      <c r="N94" s="28"/>
      <c r="O94"/>
      <c r="P94" s="28"/>
      <c r="Q94" s="28"/>
      <c r="R94" s="28"/>
      <c r="S94" s="28"/>
      <c r="T94" s="28"/>
      <c r="U94" s="28"/>
      <c r="V94" s="28"/>
      <c r="AL94" s="8"/>
      <c r="AM94" s="8"/>
      <c r="AN94" s="8"/>
      <c r="AO94" s="8"/>
      <c r="AP94" s="8"/>
      <c r="AQ94" s="8"/>
      <c r="AR94" s="8"/>
      <c r="AS94" s="8"/>
      <c r="AT94" s="8"/>
    </row>
    <row r="95" spans="1:46" ht="13.5">
      <c r="A95" s="36"/>
      <c r="B95" s="26"/>
      <c r="C95" s="34" t="s">
        <v>103</v>
      </c>
      <c r="D95" s="13" t="s">
        <v>419</v>
      </c>
      <c r="E95" s="36"/>
      <c r="F95" s="19"/>
      <c r="G95" s="19"/>
      <c r="L95" s="33">
        <v>1</v>
      </c>
      <c r="M95" s="13">
        <v>2400</v>
      </c>
      <c r="N95" s="22"/>
      <c r="O95"/>
      <c r="P95" s="37"/>
      <c r="Q95" s="37"/>
      <c r="R95" s="37"/>
      <c r="S95" s="37"/>
      <c r="T95" s="37"/>
      <c r="U95" s="37"/>
      <c r="V95" s="37"/>
      <c r="AL95" s="8"/>
      <c r="AM95" s="8"/>
      <c r="AN95" s="8"/>
      <c r="AO95" s="8"/>
      <c r="AP95" s="8"/>
      <c r="AQ95" s="8"/>
      <c r="AR95" s="8"/>
      <c r="AS95" s="8"/>
      <c r="AT95" s="8"/>
    </row>
    <row r="96" spans="1:46" ht="13.5">
      <c r="A96" s="36"/>
      <c r="B96" s="26"/>
      <c r="C96" s="34" t="s">
        <v>103</v>
      </c>
      <c r="D96" s="13" t="s">
        <v>436</v>
      </c>
      <c r="E96" s="36"/>
      <c r="F96" s="19"/>
      <c r="G96" s="19"/>
      <c r="H96" s="19"/>
      <c r="J96" s="19"/>
      <c r="L96" s="33">
        <v>1</v>
      </c>
      <c r="M96" s="13">
        <v>2400</v>
      </c>
      <c r="N96" s="28"/>
      <c r="O96"/>
      <c r="P96" s="37"/>
      <c r="Q96" s="37"/>
      <c r="R96" s="37"/>
      <c r="S96" s="37"/>
      <c r="T96" s="37"/>
      <c r="U96" s="37"/>
      <c r="V96" s="37"/>
      <c r="AL96" s="8"/>
      <c r="AM96" s="8"/>
      <c r="AN96" s="8"/>
      <c r="AO96" s="8"/>
      <c r="AP96" s="8"/>
      <c r="AQ96" s="8"/>
      <c r="AR96" s="8"/>
      <c r="AS96" s="8"/>
      <c r="AT96" s="8"/>
    </row>
    <row r="97" spans="1:46" ht="13.5">
      <c r="A97" s="36"/>
      <c r="B97" s="26"/>
      <c r="C97" s="34" t="s">
        <v>216</v>
      </c>
      <c r="D97" s="13" t="s">
        <v>261</v>
      </c>
      <c r="E97" s="36"/>
      <c r="F97" s="19"/>
      <c r="G97" s="19"/>
      <c r="L97" s="33">
        <v>27</v>
      </c>
      <c r="M97" s="27">
        <v>585.846</v>
      </c>
      <c r="N97" s="28"/>
      <c r="O97"/>
      <c r="P97" s="28"/>
      <c r="Q97" s="28"/>
      <c r="R97" s="28"/>
      <c r="S97" s="28"/>
      <c r="T97" s="28"/>
      <c r="U97" s="28"/>
      <c r="V97" s="28"/>
      <c r="AL97" s="8"/>
      <c r="AM97" s="8"/>
      <c r="AN97" s="8"/>
      <c r="AO97" s="8"/>
      <c r="AP97" s="8"/>
      <c r="AQ97" s="8"/>
      <c r="AR97" s="8"/>
      <c r="AS97" s="8"/>
      <c r="AT97" s="8"/>
    </row>
    <row r="98" spans="1:46" ht="13.5">
      <c r="A98" s="36"/>
      <c r="B98" s="26"/>
      <c r="C98" s="34" t="s">
        <v>216</v>
      </c>
      <c r="D98" s="13" t="s">
        <v>310</v>
      </c>
      <c r="E98" s="36"/>
      <c r="F98" s="19"/>
      <c r="G98" s="19"/>
      <c r="L98" s="33">
        <v>31</v>
      </c>
      <c r="M98" s="13">
        <v>652</v>
      </c>
      <c r="N98" s="28"/>
      <c r="O98"/>
      <c r="P98" s="37"/>
      <c r="Q98" s="37"/>
      <c r="R98" s="37"/>
      <c r="S98" s="37"/>
      <c r="T98" s="37"/>
      <c r="U98" s="37"/>
      <c r="V98" s="37"/>
      <c r="AL98" s="8"/>
      <c r="AM98" s="8"/>
      <c r="AN98" s="8"/>
      <c r="AO98" s="8"/>
      <c r="AP98" s="8"/>
      <c r="AQ98" s="8"/>
      <c r="AR98" s="8"/>
      <c r="AS98" s="8"/>
      <c r="AT98" s="8"/>
    </row>
    <row r="99" spans="1:46" ht="13.5">
      <c r="A99" s="36"/>
      <c r="B99" s="26"/>
      <c r="C99" s="34" t="s">
        <v>216</v>
      </c>
      <c r="D99" s="13" t="s">
        <v>322</v>
      </c>
      <c r="E99" s="36"/>
      <c r="F99" s="19"/>
      <c r="G99" s="19"/>
      <c r="H99" s="19"/>
      <c r="J99" s="19"/>
      <c r="L99" s="33" t="s">
        <v>427</v>
      </c>
      <c r="M99" s="13">
        <v>200</v>
      </c>
      <c r="N99" s="28"/>
      <c r="O99"/>
      <c r="P99" s="28"/>
      <c r="Q99" s="28"/>
      <c r="R99" s="28"/>
      <c r="S99" s="28"/>
      <c r="T99" s="28"/>
      <c r="U99" s="28"/>
      <c r="V99" s="28"/>
      <c r="AL99" s="8"/>
      <c r="AM99" s="8"/>
      <c r="AN99" s="8"/>
      <c r="AO99" s="8"/>
      <c r="AP99" s="8"/>
      <c r="AQ99" s="8"/>
      <c r="AR99" s="8"/>
      <c r="AS99" s="8"/>
      <c r="AT99" s="8"/>
    </row>
    <row r="100" spans="1:46" ht="13.5">
      <c r="A100" s="36"/>
      <c r="B100" s="26"/>
      <c r="C100" s="34" t="s">
        <v>216</v>
      </c>
      <c r="D100" s="13" t="s">
        <v>328</v>
      </c>
      <c r="E100" s="36"/>
      <c r="F100" s="19"/>
      <c r="G100" s="19"/>
      <c r="H100" s="19"/>
      <c r="J100" s="19"/>
      <c r="L100" s="33">
        <v>28</v>
      </c>
      <c r="M100" s="13">
        <v>676</v>
      </c>
      <c r="N100" s="28"/>
      <c r="O100"/>
      <c r="P100" s="28"/>
      <c r="Q100" s="28"/>
      <c r="R100" s="28"/>
      <c r="S100" s="28"/>
      <c r="T100" s="28"/>
      <c r="U100" s="28"/>
      <c r="V100" s="28"/>
      <c r="AL100" s="8"/>
      <c r="AM100" s="8"/>
      <c r="AN100" s="8"/>
      <c r="AO100" s="8"/>
      <c r="AP100" s="8"/>
      <c r="AQ100" s="8"/>
      <c r="AR100" s="8"/>
      <c r="AS100" s="8"/>
      <c r="AT100" s="8"/>
    </row>
    <row r="101" spans="1:46" ht="13.5">
      <c r="A101" s="36"/>
      <c r="B101" s="26"/>
      <c r="C101" s="34" t="s">
        <v>216</v>
      </c>
      <c r="D101" s="13" t="s">
        <v>419</v>
      </c>
      <c r="E101" s="36"/>
      <c r="F101" s="19"/>
      <c r="G101" s="19"/>
      <c r="L101" s="33">
        <v>29</v>
      </c>
      <c r="M101" s="13">
        <v>668</v>
      </c>
      <c r="N101" s="22"/>
      <c r="O101"/>
      <c r="P101" s="28"/>
      <c r="Q101" s="28"/>
      <c r="R101" s="28"/>
      <c r="S101" s="28"/>
      <c r="T101" s="28"/>
      <c r="U101" s="28"/>
      <c r="V101" s="28"/>
      <c r="AL101" s="8"/>
      <c r="AM101" s="8"/>
      <c r="AN101" s="8"/>
      <c r="AO101" s="8"/>
      <c r="AP101" s="8"/>
      <c r="AQ101" s="8"/>
      <c r="AR101" s="8"/>
      <c r="AS101" s="8"/>
      <c r="AT101" s="8"/>
    </row>
    <row r="102" spans="1:46" ht="13.5">
      <c r="A102" s="36"/>
      <c r="B102" s="26"/>
      <c r="C102" s="34" t="s">
        <v>216</v>
      </c>
      <c r="D102" s="13" t="s">
        <v>436</v>
      </c>
      <c r="E102" s="36"/>
      <c r="F102" s="19"/>
      <c r="G102" s="19"/>
      <c r="H102" s="19"/>
      <c r="J102" s="19"/>
      <c r="L102" s="33">
        <v>46</v>
      </c>
      <c r="M102" s="13">
        <v>200</v>
      </c>
      <c r="N102" s="28"/>
      <c r="O102"/>
      <c r="P102" s="28"/>
      <c r="Q102" s="28"/>
      <c r="R102" s="28"/>
      <c r="S102" s="28"/>
      <c r="T102" s="28"/>
      <c r="U102" s="28"/>
      <c r="V102" s="28"/>
      <c r="AL102" s="8"/>
      <c r="AM102" s="8"/>
      <c r="AN102" s="8"/>
      <c r="AO102" s="8"/>
      <c r="AP102" s="8"/>
      <c r="AQ102" s="8"/>
      <c r="AR102" s="8"/>
      <c r="AS102" s="8"/>
      <c r="AT102" s="8"/>
    </row>
    <row r="103" spans="1:46" ht="13.5">
      <c r="A103" s="36"/>
      <c r="B103" s="26"/>
      <c r="C103" s="34" t="s">
        <v>51</v>
      </c>
      <c r="D103" s="13" t="s">
        <v>322</v>
      </c>
      <c r="E103" s="36"/>
      <c r="F103" s="19"/>
      <c r="G103" s="19"/>
      <c r="H103" s="19"/>
      <c r="J103" s="19"/>
      <c r="L103" s="33">
        <v>58</v>
      </c>
      <c r="M103" s="13">
        <v>200</v>
      </c>
      <c r="N103" s="28"/>
      <c r="O103"/>
      <c r="P103" s="37"/>
      <c r="Q103" s="37"/>
      <c r="R103" s="37"/>
      <c r="S103" s="37"/>
      <c r="T103" s="37"/>
      <c r="U103" s="37"/>
      <c r="V103" s="37"/>
      <c r="AL103" s="8"/>
      <c r="AM103" s="8"/>
      <c r="AN103" s="8"/>
      <c r="AO103" s="8"/>
      <c r="AP103" s="8"/>
      <c r="AQ103" s="8"/>
      <c r="AR103" s="8"/>
      <c r="AS103" s="8"/>
      <c r="AT103" s="8"/>
    </row>
    <row r="104" spans="1:46" ht="13.5">
      <c r="A104" s="36"/>
      <c r="B104" s="26"/>
      <c r="C104" s="34" t="s">
        <v>51</v>
      </c>
      <c r="D104" s="13" t="s">
        <v>328</v>
      </c>
      <c r="E104" s="36"/>
      <c r="F104" s="19"/>
      <c r="G104" s="19"/>
      <c r="H104" s="19"/>
      <c r="J104" s="19"/>
      <c r="L104" s="33">
        <v>59</v>
      </c>
      <c r="M104" s="13">
        <v>200</v>
      </c>
      <c r="N104" s="28"/>
      <c r="O104"/>
      <c r="P104" s="28"/>
      <c r="Q104" s="28"/>
      <c r="R104" s="28"/>
      <c r="S104" s="28"/>
      <c r="T104" s="28"/>
      <c r="U104" s="28"/>
      <c r="V104" s="28"/>
      <c r="AL104" s="8"/>
      <c r="AM104" s="8"/>
      <c r="AN104" s="8"/>
      <c r="AO104" s="8"/>
      <c r="AP104" s="8"/>
      <c r="AQ104" s="8"/>
      <c r="AR104" s="8"/>
      <c r="AS104" s="8"/>
      <c r="AT104" s="8"/>
    </row>
    <row r="105" spans="1:46" ht="13.5">
      <c r="A105" s="36"/>
      <c r="B105" s="26"/>
      <c r="C105" s="34" t="s">
        <v>51</v>
      </c>
      <c r="D105" s="13" t="s">
        <v>436</v>
      </c>
      <c r="E105" s="36"/>
      <c r="F105" s="19"/>
      <c r="G105" s="19"/>
      <c r="H105" s="19"/>
      <c r="J105" s="19"/>
      <c r="L105" s="33">
        <v>61</v>
      </c>
      <c r="M105" s="13">
        <v>200</v>
      </c>
      <c r="N105" s="28"/>
      <c r="O105"/>
      <c r="P105" s="37"/>
      <c r="Q105" s="37"/>
      <c r="R105" s="37"/>
      <c r="S105" s="37"/>
      <c r="T105" s="37"/>
      <c r="U105" s="37"/>
      <c r="V105" s="37"/>
      <c r="AL105" s="8"/>
      <c r="AM105" s="8"/>
      <c r="AN105" s="8"/>
      <c r="AO105" s="8"/>
      <c r="AP105" s="8"/>
      <c r="AQ105" s="8"/>
      <c r="AR105" s="8"/>
      <c r="AS105" s="8"/>
      <c r="AT105" s="8"/>
    </row>
    <row r="106" spans="1:46" ht="13.5">
      <c r="A106" s="36"/>
      <c r="B106" s="26"/>
      <c r="C106" s="34" t="s">
        <v>215</v>
      </c>
      <c r="D106" s="13" t="s">
        <v>328</v>
      </c>
      <c r="E106" s="36"/>
      <c r="F106" s="19"/>
      <c r="G106" s="19"/>
      <c r="H106" s="19"/>
      <c r="J106" s="19"/>
      <c r="L106" s="33">
        <v>47</v>
      </c>
      <c r="M106" s="13">
        <v>200</v>
      </c>
      <c r="N106" s="28"/>
      <c r="O106"/>
      <c r="P106" s="28"/>
      <c r="Q106" s="28"/>
      <c r="R106" s="28"/>
      <c r="S106" s="28"/>
      <c r="T106" s="28"/>
      <c r="U106" s="28"/>
      <c r="V106" s="28"/>
      <c r="AL106" s="8"/>
      <c r="AM106" s="8"/>
      <c r="AN106" s="8"/>
      <c r="AO106" s="8"/>
      <c r="AP106" s="8"/>
      <c r="AQ106" s="8"/>
      <c r="AR106" s="8"/>
      <c r="AS106" s="8"/>
      <c r="AT106" s="8"/>
    </row>
    <row r="107" spans="1:46" ht="13.5">
      <c r="A107" s="36"/>
      <c r="B107" s="26"/>
      <c r="C107" s="34" t="s">
        <v>215</v>
      </c>
      <c r="D107" s="13" t="s">
        <v>419</v>
      </c>
      <c r="E107" s="36"/>
      <c r="F107" s="19"/>
      <c r="G107" s="19"/>
      <c r="L107" s="33">
        <v>61</v>
      </c>
      <c r="M107" s="13">
        <v>200</v>
      </c>
      <c r="N107" s="22"/>
      <c r="O107"/>
      <c r="P107" s="28"/>
      <c r="Q107" s="28"/>
      <c r="R107" s="28"/>
      <c r="S107" s="28"/>
      <c r="T107" s="28"/>
      <c r="U107" s="28"/>
      <c r="V107" s="28"/>
      <c r="AL107" s="8"/>
      <c r="AM107" s="8"/>
      <c r="AN107" s="8"/>
      <c r="AO107" s="8"/>
      <c r="AP107" s="8"/>
      <c r="AQ107" s="8"/>
      <c r="AR107" s="8"/>
      <c r="AS107" s="8"/>
      <c r="AT107" s="8"/>
    </row>
    <row r="108" spans="1:46" ht="13.5">
      <c r="A108" s="36"/>
      <c r="B108" s="26"/>
      <c r="C108" s="34" t="s">
        <v>422</v>
      </c>
      <c r="D108" s="13" t="s">
        <v>419</v>
      </c>
      <c r="E108" s="36"/>
      <c r="F108" s="19"/>
      <c r="G108" s="19"/>
      <c r="L108" s="33">
        <v>47</v>
      </c>
      <c r="M108" s="13">
        <v>200</v>
      </c>
      <c r="N108" s="22"/>
      <c r="O108"/>
      <c r="P108" s="28"/>
      <c r="Q108" s="28"/>
      <c r="R108" s="28"/>
      <c r="S108" s="28"/>
      <c r="T108" s="28"/>
      <c r="U108" s="28"/>
      <c r="V108" s="28"/>
      <c r="AL108" s="8"/>
      <c r="AM108" s="8"/>
      <c r="AN108" s="8"/>
      <c r="AO108" s="8"/>
      <c r="AP108" s="8"/>
      <c r="AQ108" s="8"/>
      <c r="AR108" s="8"/>
      <c r="AS108" s="8"/>
      <c r="AT108" s="8"/>
    </row>
    <row r="109" spans="1:46" ht="13.5">
      <c r="A109" s="36"/>
      <c r="B109" s="26"/>
      <c r="C109" s="34" t="s">
        <v>423</v>
      </c>
      <c r="D109" s="13" t="s">
        <v>419</v>
      </c>
      <c r="E109" s="36"/>
      <c r="F109" s="19"/>
      <c r="G109" s="19"/>
      <c r="L109" s="33" t="s">
        <v>425</v>
      </c>
      <c r="M109" s="13">
        <v>200</v>
      </c>
      <c r="N109" s="22"/>
      <c r="O109"/>
      <c r="P109" s="28"/>
      <c r="Q109" s="28"/>
      <c r="R109" s="28"/>
      <c r="S109" s="28"/>
      <c r="T109" s="28"/>
      <c r="U109" s="28"/>
      <c r="V109" s="28"/>
      <c r="AL109" s="8"/>
      <c r="AM109" s="8"/>
      <c r="AN109" s="8"/>
      <c r="AO109" s="8"/>
      <c r="AP109" s="8"/>
      <c r="AQ109" s="8"/>
      <c r="AR109" s="8"/>
      <c r="AS109" s="8"/>
      <c r="AT109" s="8"/>
    </row>
    <row r="110" spans="1:46" ht="13.5">
      <c r="A110" s="36"/>
      <c r="B110" s="26"/>
      <c r="C110" s="34" t="s">
        <v>423</v>
      </c>
      <c r="D110" s="13" t="s">
        <v>436</v>
      </c>
      <c r="E110" s="36"/>
      <c r="F110" s="19"/>
      <c r="G110" s="19"/>
      <c r="H110" s="19"/>
      <c r="J110" s="19"/>
      <c r="L110" s="33">
        <v>63</v>
      </c>
      <c r="M110" s="13">
        <v>200</v>
      </c>
      <c r="N110" s="28"/>
      <c r="O110"/>
      <c r="P110" s="28"/>
      <c r="Q110" s="28"/>
      <c r="R110" s="28"/>
      <c r="S110" s="28"/>
      <c r="T110" s="28"/>
      <c r="U110" s="28"/>
      <c r="V110" s="28"/>
      <c r="AL110" s="8"/>
      <c r="AM110" s="8"/>
      <c r="AN110" s="8"/>
      <c r="AO110" s="8"/>
      <c r="AP110" s="8"/>
      <c r="AQ110" s="8"/>
      <c r="AR110" s="8"/>
      <c r="AS110" s="8"/>
      <c r="AT110" s="8"/>
    </row>
    <row r="111" spans="1:46" ht="13.5">
      <c r="A111" s="36"/>
      <c r="B111" s="26"/>
      <c r="C111" s="34" t="s">
        <v>329</v>
      </c>
      <c r="D111" s="13" t="s">
        <v>328</v>
      </c>
      <c r="E111" s="36"/>
      <c r="F111" s="19"/>
      <c r="G111" s="19"/>
      <c r="H111" s="19"/>
      <c r="J111" s="19"/>
      <c r="L111" s="33">
        <v>57</v>
      </c>
      <c r="M111" s="13">
        <v>200</v>
      </c>
      <c r="N111" s="28"/>
      <c r="O111"/>
      <c r="P111" s="28"/>
      <c r="Q111" s="28"/>
      <c r="R111" s="28"/>
      <c r="S111" s="28"/>
      <c r="T111" s="28"/>
      <c r="U111" s="28"/>
      <c r="V111" s="28"/>
      <c r="AL111" s="8"/>
      <c r="AM111" s="8"/>
      <c r="AN111" s="8"/>
      <c r="AO111" s="8"/>
      <c r="AP111" s="8"/>
      <c r="AQ111" s="8"/>
      <c r="AR111" s="8"/>
      <c r="AS111" s="8"/>
      <c r="AT111" s="8"/>
    </row>
    <row r="112" spans="1:46" ht="13.5">
      <c r="A112" s="36"/>
      <c r="B112" s="26"/>
      <c r="C112" s="34" t="s">
        <v>329</v>
      </c>
      <c r="D112" s="13" t="s">
        <v>419</v>
      </c>
      <c r="E112" s="36"/>
      <c r="F112" s="19"/>
      <c r="G112" s="19"/>
      <c r="L112" s="33">
        <v>51</v>
      </c>
      <c r="M112" s="13">
        <v>200</v>
      </c>
      <c r="N112" s="22"/>
      <c r="O112"/>
      <c r="P112" s="28"/>
      <c r="Q112" s="28"/>
      <c r="R112" s="28"/>
      <c r="S112" s="28"/>
      <c r="T112" s="28"/>
      <c r="U112" s="28"/>
      <c r="V112" s="28"/>
      <c r="AL112" s="8"/>
      <c r="AM112" s="8"/>
      <c r="AN112" s="8"/>
      <c r="AO112" s="8"/>
      <c r="AP112" s="8"/>
      <c r="AQ112" s="8"/>
      <c r="AR112" s="8"/>
      <c r="AS112" s="8"/>
      <c r="AT112" s="8"/>
    </row>
    <row r="113" spans="1:46" ht="13.5">
      <c r="A113" s="36"/>
      <c r="B113" s="26"/>
      <c r="C113" s="34" t="s">
        <v>210</v>
      </c>
      <c r="D113" s="13" t="s">
        <v>419</v>
      </c>
      <c r="E113" s="36"/>
      <c r="F113" s="19"/>
      <c r="G113" s="19"/>
      <c r="L113" s="33">
        <v>48</v>
      </c>
      <c r="M113" s="13">
        <v>200</v>
      </c>
      <c r="N113" s="22"/>
      <c r="O113"/>
      <c r="P113" s="28"/>
      <c r="Q113" s="28"/>
      <c r="R113" s="28"/>
      <c r="S113" s="28"/>
      <c r="T113" s="28"/>
      <c r="U113" s="28"/>
      <c r="V113" s="28"/>
      <c r="AL113" s="8"/>
      <c r="AM113" s="8"/>
      <c r="AN113" s="8"/>
      <c r="AO113" s="8"/>
      <c r="AP113" s="8"/>
      <c r="AQ113" s="8"/>
      <c r="AR113" s="8"/>
      <c r="AS113" s="8"/>
      <c r="AT113" s="8"/>
    </row>
    <row r="114" spans="1:46" ht="13.5">
      <c r="A114" s="36"/>
      <c r="B114" s="26"/>
      <c r="C114" s="34" t="s">
        <v>64</v>
      </c>
      <c r="D114" s="13" t="s">
        <v>261</v>
      </c>
      <c r="E114" s="36"/>
      <c r="F114" s="19"/>
      <c r="G114" s="19"/>
      <c r="L114" s="33">
        <v>18</v>
      </c>
      <c r="M114" s="27">
        <v>709.182</v>
      </c>
      <c r="N114" s="28"/>
      <c r="O114"/>
      <c r="P114" s="28"/>
      <c r="Q114" s="28"/>
      <c r="R114" s="28"/>
      <c r="S114" s="28"/>
      <c r="T114" s="28"/>
      <c r="U114" s="28"/>
      <c r="V114" s="28"/>
      <c r="AL114" s="8"/>
      <c r="AM114" s="8"/>
      <c r="AN114" s="8"/>
      <c r="AO114" s="8"/>
      <c r="AP114" s="8"/>
      <c r="AQ114" s="8"/>
      <c r="AR114" s="8"/>
      <c r="AS114" s="8"/>
      <c r="AT114" s="8"/>
    </row>
    <row r="115" spans="1:46" ht="13.5">
      <c r="A115" s="36"/>
      <c r="B115" s="26"/>
      <c r="C115" s="34" t="s">
        <v>64</v>
      </c>
      <c r="D115" s="13" t="s">
        <v>310</v>
      </c>
      <c r="E115" s="36"/>
      <c r="F115" s="19"/>
      <c r="G115" s="19"/>
      <c r="L115" s="33" t="s">
        <v>213</v>
      </c>
      <c r="M115" s="13">
        <v>200</v>
      </c>
      <c r="N115" s="28"/>
      <c r="O115"/>
      <c r="P115" s="28"/>
      <c r="Q115" s="28"/>
      <c r="R115" s="28"/>
      <c r="S115" s="28"/>
      <c r="T115" s="28"/>
      <c r="U115" s="28"/>
      <c r="V115" s="28"/>
      <c r="AL115" s="8"/>
      <c r="AM115" s="8"/>
      <c r="AN115" s="8"/>
      <c r="AO115" s="8"/>
      <c r="AP115" s="8"/>
      <c r="AQ115" s="8"/>
      <c r="AR115" s="8"/>
      <c r="AS115" s="8"/>
      <c r="AT115" s="8"/>
    </row>
    <row r="116" spans="1:46" ht="13.5">
      <c r="A116" s="36"/>
      <c r="B116" s="26"/>
      <c r="C116" s="34" t="s">
        <v>64</v>
      </c>
      <c r="D116" s="13" t="s">
        <v>322</v>
      </c>
      <c r="E116" s="36"/>
      <c r="F116" s="19"/>
      <c r="G116" s="19"/>
      <c r="H116" s="19"/>
      <c r="J116" s="19"/>
      <c r="L116" s="33">
        <v>7</v>
      </c>
      <c r="M116" s="13">
        <v>1656</v>
      </c>
      <c r="N116" s="28"/>
      <c r="O116"/>
      <c r="P116" s="28"/>
      <c r="Q116" s="28"/>
      <c r="R116" s="28"/>
      <c r="S116" s="28"/>
      <c r="T116" s="28"/>
      <c r="U116" s="28"/>
      <c r="V116" s="28"/>
      <c r="AL116" s="8"/>
      <c r="AM116" s="8"/>
      <c r="AN116" s="8"/>
      <c r="AO116" s="8"/>
      <c r="AP116" s="8"/>
      <c r="AQ116" s="8"/>
      <c r="AR116" s="8"/>
      <c r="AS116" s="8"/>
      <c r="AT116" s="8"/>
    </row>
    <row r="117" spans="1:46" ht="13.5">
      <c r="A117" s="36"/>
      <c r="B117" s="26"/>
      <c r="C117" s="34" t="s">
        <v>64</v>
      </c>
      <c r="D117" s="13" t="s">
        <v>328</v>
      </c>
      <c r="E117" s="36"/>
      <c r="F117" s="19"/>
      <c r="G117" s="19"/>
      <c r="H117" s="19"/>
      <c r="J117" s="19"/>
      <c r="L117" s="33">
        <v>20</v>
      </c>
      <c r="M117" s="13">
        <v>804</v>
      </c>
      <c r="N117" s="28"/>
      <c r="O117"/>
      <c r="P117" s="28"/>
      <c r="Q117" s="28"/>
      <c r="R117" s="28"/>
      <c r="S117" s="28"/>
      <c r="T117" s="28"/>
      <c r="U117" s="28"/>
      <c r="V117" s="28"/>
      <c r="AL117" s="8"/>
      <c r="AM117" s="8"/>
      <c r="AN117" s="8"/>
      <c r="AO117" s="8"/>
      <c r="AP117" s="8"/>
      <c r="AQ117" s="8"/>
      <c r="AR117" s="8"/>
      <c r="AS117" s="8"/>
      <c r="AT117" s="8"/>
    </row>
    <row r="118" spans="1:46" ht="13.5">
      <c r="A118" s="36"/>
      <c r="B118" s="26"/>
      <c r="C118" s="34" t="s">
        <v>64</v>
      </c>
      <c r="D118" s="13" t="s">
        <v>413</v>
      </c>
      <c r="E118" s="36"/>
      <c r="F118" s="19"/>
      <c r="G118" s="19"/>
      <c r="H118" s="19"/>
      <c r="J118" s="19"/>
      <c r="L118" s="33">
        <v>11</v>
      </c>
      <c r="M118" s="13">
        <v>1260</v>
      </c>
      <c r="N118" s="28"/>
      <c r="O118"/>
      <c r="P118" s="28"/>
      <c r="Q118" s="28"/>
      <c r="R118" s="28"/>
      <c r="S118" s="28"/>
      <c r="T118" s="28"/>
      <c r="U118" s="28"/>
      <c r="V118" s="28"/>
      <c r="AL118" s="8"/>
      <c r="AM118" s="8"/>
      <c r="AN118" s="8"/>
      <c r="AO118" s="8"/>
      <c r="AP118" s="8"/>
      <c r="AQ118" s="8"/>
      <c r="AR118" s="8"/>
      <c r="AS118" s="8"/>
      <c r="AT118" s="8"/>
    </row>
    <row r="119" spans="1:46" ht="13.5">
      <c r="A119" s="36"/>
      <c r="B119" s="26"/>
      <c r="C119" s="34" t="s">
        <v>64</v>
      </c>
      <c r="D119" s="13" t="s">
        <v>419</v>
      </c>
      <c r="E119" s="36"/>
      <c r="F119" s="19"/>
      <c r="G119" s="19"/>
      <c r="L119" s="33">
        <v>19</v>
      </c>
      <c r="M119" s="13">
        <v>816</v>
      </c>
      <c r="N119" s="28"/>
      <c r="O119"/>
      <c r="P119" s="28"/>
      <c r="Q119" s="28"/>
      <c r="R119" s="28"/>
      <c r="S119" s="28"/>
      <c r="T119" s="28"/>
      <c r="U119" s="28"/>
      <c r="V119" s="28"/>
      <c r="AL119" s="8"/>
      <c r="AM119" s="8"/>
      <c r="AN119" s="8"/>
      <c r="AO119" s="8"/>
      <c r="AP119" s="8"/>
      <c r="AQ119" s="8"/>
      <c r="AR119" s="8"/>
      <c r="AS119" s="8"/>
      <c r="AT119" s="8"/>
    </row>
    <row r="120" spans="1:46" ht="13.5">
      <c r="A120" s="36"/>
      <c r="B120" s="26"/>
      <c r="C120" s="34" t="s">
        <v>64</v>
      </c>
      <c r="D120" s="13" t="s">
        <v>436</v>
      </c>
      <c r="E120" s="36"/>
      <c r="F120" s="19"/>
      <c r="G120" s="19"/>
      <c r="L120" s="33">
        <v>22</v>
      </c>
      <c r="M120" s="13">
        <v>780</v>
      </c>
      <c r="N120" s="22"/>
      <c r="O120"/>
      <c r="P120" s="37"/>
      <c r="Q120" s="37"/>
      <c r="R120" s="37"/>
      <c r="S120" s="37"/>
      <c r="T120" s="37"/>
      <c r="U120" s="37"/>
      <c r="V120" s="37"/>
      <c r="AL120" s="8"/>
      <c r="AM120" s="8"/>
      <c r="AN120" s="8"/>
      <c r="AO120" s="8"/>
      <c r="AP120" s="8"/>
      <c r="AQ120" s="8"/>
      <c r="AR120" s="8"/>
      <c r="AS120" s="8"/>
      <c r="AT120" s="8"/>
    </row>
    <row r="121" spans="15:46" ht="13.5">
      <c r="O121"/>
      <c r="AL121" s="8"/>
      <c r="AM121" s="8"/>
      <c r="AN121" s="8"/>
      <c r="AO121" s="8"/>
      <c r="AP121" s="8"/>
      <c r="AQ121" s="8"/>
      <c r="AR121" s="8"/>
      <c r="AS121" s="8"/>
      <c r="AT121" s="8"/>
    </row>
    <row r="122" spans="15:46" ht="13.5">
      <c r="O122"/>
      <c r="AL122" s="8"/>
      <c r="AM122" s="8"/>
      <c r="AN122" s="8"/>
      <c r="AO122" s="8"/>
      <c r="AP122" s="8"/>
      <c r="AQ122" s="8"/>
      <c r="AR122" s="8"/>
      <c r="AS122" s="8"/>
      <c r="AT122" s="8"/>
    </row>
    <row r="123" spans="15:46" ht="13.5">
      <c r="O123"/>
      <c r="AL123" s="8"/>
      <c r="AM123" s="8"/>
      <c r="AN123" s="8"/>
      <c r="AO123" s="8"/>
      <c r="AP123" s="8"/>
      <c r="AQ123" s="8"/>
      <c r="AR123" s="8"/>
      <c r="AS123" s="8"/>
      <c r="AT123" s="8"/>
    </row>
    <row r="124" spans="15:46" ht="13.5">
      <c r="O124"/>
      <c r="AL124" s="8"/>
      <c r="AM124" s="8"/>
      <c r="AN124" s="8"/>
      <c r="AO124" s="8"/>
      <c r="AP124" s="8"/>
      <c r="AQ124" s="8"/>
      <c r="AR124" s="8"/>
      <c r="AS124" s="8"/>
      <c r="AT124" s="8"/>
    </row>
    <row r="125" spans="15:46" ht="13.5">
      <c r="O125"/>
      <c r="AL125" s="8"/>
      <c r="AM125" s="8"/>
      <c r="AN125" s="8"/>
      <c r="AO125" s="8"/>
      <c r="AP125" s="8"/>
      <c r="AQ125" s="8"/>
      <c r="AR125" s="8"/>
      <c r="AS125" s="8"/>
      <c r="AT125" s="8"/>
    </row>
    <row r="126" spans="15:46" ht="13.5">
      <c r="O126"/>
      <c r="AL126" s="8"/>
      <c r="AM126" s="8"/>
      <c r="AN126" s="8"/>
      <c r="AO126" s="8"/>
      <c r="AP126" s="8"/>
      <c r="AQ126" s="8"/>
      <c r="AR126" s="8"/>
      <c r="AS126" s="8"/>
      <c r="AT126" s="8"/>
    </row>
    <row r="127" spans="15:46" ht="13.5">
      <c r="O127"/>
      <c r="AL127" s="8"/>
      <c r="AM127" s="8"/>
      <c r="AN127" s="8"/>
      <c r="AO127" s="8"/>
      <c r="AP127" s="8"/>
      <c r="AQ127" s="8"/>
      <c r="AR127" s="8"/>
      <c r="AS127" s="8"/>
      <c r="AT127" s="8"/>
    </row>
    <row r="128" ht="12.75">
      <c r="O128"/>
    </row>
    <row r="129" ht="12.75">
      <c r="O129"/>
    </row>
  </sheetData>
  <mergeCells count="3">
    <mergeCell ref="X1:AA1"/>
    <mergeCell ref="N1:W1"/>
    <mergeCell ref="X2:AA2"/>
  </mergeCells>
  <printOptions horizontalCentered="1"/>
  <pageMargins left="0.25" right="0.25" top="0.95" bottom="0.95" header="0.25" footer="0.25"/>
  <pageSetup fitToHeight="10" fitToWidth="1" horizontalDpi="300" verticalDpi="300" orientation="landscape" scale="81" r:id="rId1"/>
  <headerFooter alignWithMargins="0">
    <oddHeader>&amp;C&amp;"Times New Roman,Bold"&amp;16 2002-2003 USFA Point Standings
Senior &amp;A - Rolling Standings</oddHeader>
    <oddFooter>&amp;L&amp;"Arial,Bold"* Permanent Resident
# Under-19&amp;"Arial,Regular"
Total = Best 5 Group II plus Best 2 Group I&amp;CPage &amp;P&amp;R&amp;"Arial,Bold"np = Did not earn points (including not competing)&amp;"Arial,Regular"
Printed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L. Sapery</dc:creator>
  <cp:keywords/>
  <dc:description/>
  <cp:lastModifiedBy>Corinne Greenman</cp:lastModifiedBy>
  <cp:lastPrinted>2003-03-27T00:10:27Z</cp:lastPrinted>
  <dcterms:created xsi:type="dcterms:W3CDTF">1998-12-05T11:59:09Z</dcterms:created>
  <dcterms:modified xsi:type="dcterms:W3CDTF">2003-08-19T22:47:30Z</dcterms:modified>
  <cp:category/>
  <cp:version/>
  <cp:contentType/>
  <cp:contentStatus/>
</cp:coreProperties>
</file>